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mc:AlternateContent xmlns:mc="http://schemas.openxmlformats.org/markup-compatibility/2006">
    <mc:Choice Requires="x15">
      <x15ac:absPath xmlns:x15ac="http://schemas.microsoft.com/office/spreadsheetml/2010/11/ac" url="https://aptiture-my.sharepoint.com/personal/ubind_platform_aptiture_com/Documents/UBindProduction/Development/PromoInABox/"/>
    </mc:Choice>
  </mc:AlternateContent>
  <xr:revisionPtr revIDLastSave="14" documentId="10_ncr:100000_{ED6C3B2A-9116-4E7F-9D41-8148FBD51A73}" xr6:coauthVersionLast="36" xr6:coauthVersionMax="36" xr10:uidLastSave="{698D3A09-1C35-42A1-9FFA-96B491BC5465}"/>
  <bookViews>
    <workbookView xWindow="0" yWindow="0" windowWidth="30225" windowHeight="11325" tabRatio="800" activeTab="10" xr2:uid="{00000000-000D-0000-FFFF-FFFF00000000}"/>
  </bookViews>
  <sheets>
    <sheet name="Question Sets" sheetId="15" r:id="rId1"/>
    <sheet name="Repeating Question Sets" sheetId="28" r:id="rId2"/>
    <sheet name="Question Options" sheetId="29" r:id="rId3"/>
    <sheet name="Triggers" sheetId="25" r:id="rId4"/>
    <sheet name="Risk 1" sheetId="18" r:id="rId5"/>
    <sheet name="Statutory Rates" sheetId="26" r:id="rId6"/>
    <sheet name="Payments" sheetId="33" r:id="rId7"/>
    <sheet name="Totals" sheetId="13" r:id="rId8"/>
    <sheet name="Settings" sheetId="32" r:id="rId9"/>
    <sheet name="Styles" sheetId="31" r:id="rId10"/>
    <sheet name="Text" sheetId="14" r:id="rId11"/>
    <sheet name="Drop Downs" sheetId="30" r:id="rId12"/>
    <sheet name="Policy" sheetId="16" state="hidden" r:id="rId13"/>
    <sheet name="Outputs" sheetId="10" r:id="rId14"/>
    <sheet name="Rating Factors" sheetId="2" r:id="rId15"/>
  </sheets>
  <definedNames>
    <definedName name="Colour_Accent_1">Settings!$K$28</definedName>
    <definedName name="Colour_Accent_2">Settings!$K$29</definedName>
    <definedName name="Colour_Background_1">Settings!$K$23</definedName>
    <definedName name="Colour_Background_2">Settings!$K$24</definedName>
    <definedName name="Colour_Background_3">Settings!$K$25</definedName>
    <definedName name="Colour_Borders">Settings!$K$30</definedName>
    <definedName name="Colour_Decline">Settings!$K$33</definedName>
    <definedName name="Colour_Foreground_1">Settings!$K$26</definedName>
    <definedName name="Colour_Foreground_2">Settings!$K$27</definedName>
    <definedName name="Colour_Hard_Referral">Settings!$K$32</definedName>
    <definedName name="Colour_Soft_Referral">Settings!$K$31</definedName>
    <definedName name="Input_Payment_Method">'Question Sets'!$AM$156</definedName>
    <definedName name="Input_Payment_Option">'Question Sets'!$AM$155</definedName>
    <definedName name="mobile_staff_covered_under_base_PL_premium">'Rating Factors'!#REF!</definedName>
    <definedName name="mobile_tools_premium">'Rating Factors'!#REF!</definedName>
    <definedName name="mobile_tools_sum_insured">'Rating Factors'!#REF!</definedName>
    <definedName name="mobile_trailers_premium">'Rating Factors'!#REF!</definedName>
    <definedName name="mobile_trailers_sum_insured">'Rating Factors'!#REF!</definedName>
    <definedName name="Payment_Methods_Direct_Default">Payments!$B$24:$F$24</definedName>
    <definedName name="Payment_Methods_Direct_Enabled">Payments!$B$23:$F$23</definedName>
    <definedName name="Payment_Methods_Direct_Merchant_Fee">Payments!$B$26:$F$26</definedName>
    <definedName name="Payment_Methods_Direct_Transaction_Fee">Payments!$B$25:$F$25</definedName>
    <definedName name="Payment_Methods_Funded_Default">Payments!$B$29:$F$29</definedName>
    <definedName name="Payment_Methods_Funded_Enabled">Payments!$B$28:$F$28</definedName>
    <definedName name="Payment_Methods_Funded_Merchant_Fee">Payments!$B$31:$F$31</definedName>
    <definedName name="Payment_Methods_Funded_Transaction_Fee">Payments!$B$30:$F$30</definedName>
    <definedName name="Payment_Option_Annual">Payments!$C$7</definedName>
    <definedName name="Payment_Option_Fortnightly">Payments!$E$7</definedName>
    <definedName name="Payment_Option_Monthly">Payments!$D$7</definedName>
    <definedName name="Payment_Option_Weekly">Payments!$F$7</definedName>
    <definedName name="Payment_Options_Default">Payments!$B$8:$F$8</definedName>
    <definedName name="Payment_Options_Direct_Interest_Rate">Payments!$B$13:$F$13</definedName>
    <definedName name="Payment_Options_Direct_Once_Off_Fee">Payments!$B$11:$F$11</definedName>
    <definedName name="Payment_Options_Direct_Per_Instalment_Fee">Payments!$B$12:$F$12</definedName>
    <definedName name="Payment_Options_Funded_Interest_Rate">Payments!$B$17:$F$17</definedName>
    <definedName name="Payment_Options_Funded_Once_Off_Fee">Payments!$B$15:$F$15</definedName>
    <definedName name="Payment_Options_Funded_Per_Instalment_Fee">Payments!$B$16:$F$16</definedName>
    <definedName name="Payment_Options_Number_Of_Instalments">Payments!$B$9:$F$9</definedName>
    <definedName name="Payment_Options_Type">Payments!$B$7:$F$7</definedName>
    <definedName name="Repeating_Question_Sets_Values">Table_Repeating_Question_Sets[[#All],[Value 1]:[Value 10]]</definedName>
    <definedName name="Risk_1_ESL">'Risk 1'!$J$50</definedName>
    <definedName name="Risk_1_Name">'Risk 1'!$J$7</definedName>
    <definedName name="Risk_1_Prefix">'Risk 1'!$J$8</definedName>
    <definedName name="Risk_1_Type">'Risk 1'!$J$49</definedName>
    <definedName name="Risk_2_ESL">#REF!</definedName>
    <definedName name="Risk_2_Name">#REF!</definedName>
    <definedName name="Risk_2_Prefix">#REF!</definedName>
    <definedName name="Risk_2_Type">#REF!</definedName>
    <definedName name="Select_Bootstrap_Columns">'Drop Downs'!$B$30:$B$41</definedName>
    <definedName name="Select_Data_Type">'Drop Downs'!$B$7:$B$23</definedName>
    <definedName name="Select_ESL_Eligibility">Table_ESL[Value]</definedName>
    <definedName name="Select_Field_Type_By_Data_Type">OFFSET(Table_Data_Type_Field_Types[], MATCH(INDIRECT(SUBSTITUTE(ADDRESS(1,COLUMN()-1,4),"1","")&amp;ROW()), Select_Data_Type,0)-1, 3, 1, COUNTIF(OFFSET(Table_Data_Type_Field_Types[], MATCH(INDIRECT(SUBSTITUTE(ADDRESS(1,COLUMN()-1,4),"1","")&amp;ROW()), Select_Data_Type,0)-1, 3, 1, 7),"*"))</definedName>
    <definedName name="Select_Input_Type">'Drop Downs'!#REF!</definedName>
    <definedName name="Select_Payment_Methods">'Drop Downs'!$B$52:$B$54</definedName>
    <definedName name="Select_Payment_Options">'Drop Downs'!$B$47:$B$50</definedName>
    <definedName name="Select_Rating_Factor">'Question Sets'!$B$5:$B$140</definedName>
    <definedName name="Select_Repeating_Data_Type">'Drop Downs'!$D$7:$D$23</definedName>
    <definedName name="Select_Risk_Type">Table_Risk_Types[Value]</definedName>
    <definedName name="Select_Yes_No">'Drop Downs'!$B$44:$B$45</definedName>
    <definedName name="Settings_Financial_Commission_Rate">Settings!$K$10</definedName>
    <definedName name="Settings_Financial_Service_Fee_Once_Off">Settings!$K$11</definedName>
    <definedName name="Settings_Financial_Service_Fee_Premium_Percent">Settings!$K$12</definedName>
    <definedName name="settings_organisation_name">Text!$L$7</definedName>
    <definedName name="Settings_Styling_Font_Body_Text">Settings!$K$16</definedName>
    <definedName name="Settings_Styling_Font_Headings">Settings!$K$15</definedName>
    <definedName name="Settings_Styling_Font_Labels">Settings!$K$17</definedName>
    <definedName name="Settings_Styling_Font_Weight_Body_Text">Settings!$K$20</definedName>
    <definedName name="Settings_Styling_Font_Weight_Headings">Settings!$K$19</definedName>
    <definedName name="Settings_Styling_Font_Weight_Labels">Settings!$K$21</definedName>
    <definedName name="Settings_Styling_Other_Default_Border_Radius">Settings!$K$38</definedName>
    <definedName name="Settings_Styling_Other_Sidebar_Width">Settings!$K$40</definedName>
    <definedName name="Settings_Styling_Other_Small_Device_Margin">Settings!$K$43</definedName>
    <definedName name="Settings_Styling_Other_Tooltip_Panel_Background_Colour">Styles!$R$83</definedName>
    <definedName name="Settings_Styling_Other_Tooltip_Panel_Border">Styles!$U$83</definedName>
    <definedName name="Settings_Styling_Sidebar_Header_Background_Colour">Styles!$R$101</definedName>
    <definedName name="Stamp_Duty_ACT">Totals!$C$16</definedName>
    <definedName name="Stamp_Duty_NSW">Totals!$D$16</definedName>
    <definedName name="Stamp_Duty_NT">Totals!$E$16</definedName>
    <definedName name="Stamp_Duty_QLD">Totals!$F$16</definedName>
    <definedName name="Stamp_Duty_SA">Totals!$G$16</definedName>
    <definedName name="Stamp_Duty_TAS">Totals!$H$16</definedName>
    <definedName name="Stamp_Duty_Total">Totals!$K$16</definedName>
    <definedName name="Stamp_Duty_VIC">Totals!$I$16</definedName>
    <definedName name="Stamp_Duty_WA">Totals!$J$16</definedName>
    <definedName name="Totals_Instalment_Instalment_Amount">Totals!$C$38</definedName>
    <definedName name="Totals_Instalment_Yearly_Instalments">Totals!$C$37</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5" i="28" l="1"/>
  <c r="D9" i="28"/>
  <c r="D11" i="28"/>
  <c r="D13" i="28"/>
  <c r="D15" i="28"/>
  <c r="D5" i="15"/>
  <c r="D28" i="15"/>
  <c r="D32" i="15"/>
  <c r="D38" i="15"/>
  <c r="D62" i="15"/>
  <c r="D73" i="15"/>
  <c r="D95" i="15"/>
  <c r="D121" i="15"/>
  <c r="D126" i="15"/>
  <c r="D134" i="15"/>
  <c r="D143" i="15"/>
  <c r="D153" i="15"/>
  <c r="D161" i="15"/>
  <c r="D135" i="15"/>
  <c r="D74" i="15"/>
  <c r="D10" i="28"/>
  <c r="D6" i="28"/>
  <c r="D63" i="15"/>
  <c r="D12" i="28"/>
  <c r="D162" i="15"/>
  <c r="D7" i="28"/>
  <c r="D16" i="28"/>
  <c r="D136" i="15"/>
  <c r="D127" i="15"/>
  <c r="D14" i="28"/>
  <c r="D39" i="15"/>
  <c r="D137" i="15"/>
  <c r="D29" i="15"/>
  <c r="D30" i="15" s="1"/>
  <c r="D31" i="15" s="1"/>
  <c r="D144" i="15"/>
  <c r="D145" i="15" s="1"/>
  <c r="D146" i="15" s="1"/>
  <c r="D147" i="15" s="1"/>
  <c r="D6" i="15"/>
  <c r="D8" i="28"/>
  <c r="D128" i="15"/>
  <c r="D129" i="15" s="1"/>
  <c r="D122" i="15"/>
  <c r="D154" i="15"/>
  <c r="D33" i="15"/>
  <c r="D96" i="15"/>
  <c r="D97" i="15" s="1"/>
  <c r="D98" i="15"/>
  <c r="D155" i="15"/>
  <c r="D34" i="15"/>
  <c r="D35" i="15" s="1"/>
  <c r="F209" i="31" l="1"/>
  <c r="I209" i="31"/>
  <c r="L209" i="31"/>
  <c r="CE209" i="31" s="1"/>
  <c r="CF209" i="31" s="1"/>
  <c r="CG209" i="31" s="1"/>
  <c r="O209" i="31"/>
  <c r="R209" i="31"/>
  <c r="U209" i="31"/>
  <c r="X209" i="31"/>
  <c r="AA209" i="31"/>
  <c r="AD209" i="31"/>
  <c r="AG209" i="31"/>
  <c r="AJ209" i="31"/>
  <c r="AM209" i="31"/>
  <c r="AP209" i="31"/>
  <c r="AS209" i="31"/>
  <c r="AV209" i="31"/>
  <c r="AY209" i="31"/>
  <c r="BB209" i="31"/>
  <c r="BE209" i="31"/>
  <c r="BH209" i="31"/>
  <c r="BK209" i="31"/>
  <c r="BN209" i="31"/>
  <c r="BQ209" i="31"/>
  <c r="BT209" i="31"/>
  <c r="BW209" i="31"/>
  <c r="BZ209" i="31"/>
  <c r="D36" i="15"/>
  <c r="D40" i="15"/>
  <c r="D163" i="15"/>
  <c r="D156" i="15"/>
  <c r="D64" i="15"/>
  <c r="D99" i="15"/>
  <c r="D75" i="15"/>
  <c r="D76" i="15" s="1"/>
  <c r="D77" i="15" s="1"/>
  <c r="D7" i="15"/>
  <c r="D8" i="15" s="1"/>
  <c r="D123" i="15"/>
  <c r="D157" i="15"/>
  <c r="D37" i="15"/>
  <c r="D130" i="15"/>
  <c r="D148" i="15"/>
  <c r="D149" i="15" s="1"/>
  <c r="D138" i="15"/>
  <c r="CB209" i="31" l="1"/>
  <c r="E15" i="15"/>
  <c r="BO15" i="15" s="1"/>
  <c r="F15" i="15"/>
  <c r="AM15" i="15"/>
  <c r="AY15" i="15" s="1"/>
  <c r="AZ15" i="15" s="1"/>
  <c r="AO15" i="15"/>
  <c r="BA15" i="15"/>
  <c r="BD15" i="15" a="1"/>
  <c r="BD15" i="15" s="1"/>
  <c r="BG15" i="15" s="1"/>
  <c r="BH15" i="15" s="1"/>
  <c r="BI15" i="15" s="1"/>
  <c r="BE15" i="15"/>
  <c r="BF15" i="15"/>
  <c r="BL15" i="15"/>
  <c r="BN15" i="15"/>
  <c r="BQ15" i="15"/>
  <c r="BR15" i="15"/>
  <c r="BH5" i="15"/>
  <c r="BH6" i="15"/>
  <c r="BH28" i="15"/>
  <c r="BH29" i="15"/>
  <c r="BH32" i="15"/>
  <c r="BH33" i="15"/>
  <c r="BH38" i="15"/>
  <c r="BH39" i="15"/>
  <c r="BH62" i="15"/>
  <c r="BH63" i="15"/>
  <c r="BH73" i="15"/>
  <c r="BH74" i="15"/>
  <c r="BH95" i="15"/>
  <c r="BH96" i="15"/>
  <c r="BH121" i="15"/>
  <c r="BH122" i="15"/>
  <c r="BH126" i="15"/>
  <c r="BH127" i="15"/>
  <c r="BH134" i="15"/>
  <c r="BH135" i="15"/>
  <c r="BH143" i="15"/>
  <c r="BH144" i="15"/>
  <c r="BH153" i="15"/>
  <c r="BH154" i="15"/>
  <c r="BH161" i="15"/>
  <c r="BH162" i="15"/>
  <c r="D139" i="15"/>
  <c r="D140" i="15" s="1"/>
  <c r="D141" i="15" s="1"/>
  <c r="D158" i="15"/>
  <c r="D142" i="15"/>
  <c r="D131" i="15"/>
  <c r="D132" i="15" s="1"/>
  <c r="D133" i="15" s="1"/>
  <c r="D150" i="15"/>
  <c r="D124" i="15"/>
  <c r="D125" i="15" s="1"/>
  <c r="D41" i="15"/>
  <c r="D9" i="15"/>
  <c r="D100" i="15"/>
  <c r="D101" i="15" s="1"/>
  <c r="D78" i="15"/>
  <c r="D102" i="15"/>
  <c r="D65" i="15"/>
  <c r="BG5" i="15" l="1"/>
  <c r="BG6" i="15"/>
  <c r="BG28" i="15"/>
  <c r="BG29" i="15"/>
  <c r="BG32" i="15"/>
  <c r="BG33" i="15"/>
  <c r="BG38" i="15"/>
  <c r="BG39" i="15"/>
  <c r="BG62" i="15"/>
  <c r="BG63" i="15"/>
  <c r="BG73" i="15"/>
  <c r="BG74" i="15"/>
  <c r="BG95" i="15"/>
  <c r="BG96" i="15"/>
  <c r="BG121" i="15"/>
  <c r="BG122" i="15"/>
  <c r="BG126" i="15"/>
  <c r="BG127" i="15"/>
  <c r="BG134" i="15"/>
  <c r="BG135" i="15"/>
  <c r="BG143" i="15"/>
  <c r="BG144" i="15"/>
  <c r="BG153" i="15"/>
  <c r="BG154" i="15"/>
  <c r="BG161" i="15"/>
  <c r="BG162" i="15"/>
  <c r="D66" i="15"/>
  <c r="D10" i="15"/>
  <c r="D11" i="15" s="1"/>
  <c r="D159" i="15"/>
  <c r="D42" i="15"/>
  <c r="D43" i="15" s="1"/>
  <c r="D103" i="15"/>
  <c r="D79" i="15"/>
  <c r="D151" i="15"/>
  <c r="F210" i="31" l="1"/>
  <c r="I210" i="31"/>
  <c r="L210" i="31"/>
  <c r="O210" i="31"/>
  <c r="R210" i="31"/>
  <c r="U210" i="31"/>
  <c r="X210" i="31"/>
  <c r="AA210" i="31"/>
  <c r="AD210" i="31"/>
  <c r="AG210" i="31"/>
  <c r="AJ210" i="31"/>
  <c r="AM210" i="31"/>
  <c r="AP210" i="31"/>
  <c r="AS210" i="31"/>
  <c r="AV210" i="31"/>
  <c r="AY210" i="31"/>
  <c r="BB210" i="31"/>
  <c r="BE210" i="31"/>
  <c r="BH210" i="31"/>
  <c r="BK210" i="31"/>
  <c r="BN210" i="31"/>
  <c r="BQ210" i="31"/>
  <c r="BT210" i="31"/>
  <c r="BW210" i="31"/>
  <c r="BZ210" i="31"/>
  <c r="D44" i="15"/>
  <c r="D45" i="15" s="1"/>
  <c r="D46" i="15" s="1"/>
  <c r="D47" i="15" s="1"/>
  <c r="D12" i="15"/>
  <c r="D13" i="15" s="1"/>
  <c r="D14" i="15" s="1"/>
  <c r="D15" i="15" s="1"/>
  <c r="D104" i="15"/>
  <c r="D80" i="15"/>
  <c r="D67" i="15"/>
  <c r="D16" i="15"/>
  <c r="D160" i="15"/>
  <c r="D48" i="15"/>
  <c r="D152" i="15"/>
  <c r="CB210" i="31" l="1"/>
  <c r="CE210" i="31"/>
  <c r="CF210" i="31" s="1"/>
  <c r="CG210" i="31" s="1"/>
  <c r="E25" i="15"/>
  <c r="BO25" i="15" s="1"/>
  <c r="F25" i="15"/>
  <c r="AM25" i="15"/>
  <c r="AY25" i="15" s="1"/>
  <c r="AZ25" i="15" s="1"/>
  <c r="BA25" i="15"/>
  <c r="BD25" i="15" a="1"/>
  <c r="BD25" i="15" s="1"/>
  <c r="BE25" i="15"/>
  <c r="BF25" i="15"/>
  <c r="BN25" i="15"/>
  <c r="BQ25" i="15"/>
  <c r="D68" i="15"/>
  <c r="D69" i="15" s="1"/>
  <c r="D70" i="15" s="1"/>
  <c r="D71" i="15" s="1"/>
  <c r="D72" i="15" s="1"/>
  <c r="D81" i="15"/>
  <c r="D105" i="15"/>
  <c r="D49" i="15"/>
  <c r="D17" i="15"/>
  <c r="BG25" i="15" l="1"/>
  <c r="AO25" i="15"/>
  <c r="BL25" i="15"/>
  <c r="BR25" i="15"/>
  <c r="D82" i="15"/>
  <c r="D106" i="15"/>
  <c r="D50" i="15"/>
  <c r="D18" i="15"/>
  <c r="BH25" i="15" l="1"/>
  <c r="BI25" i="15" s="1"/>
  <c r="F194" i="31"/>
  <c r="I194" i="31"/>
  <c r="L194" i="31"/>
  <c r="CB194" i="31" s="1"/>
  <c r="O194" i="31"/>
  <c r="R194" i="31"/>
  <c r="U194" i="31"/>
  <c r="X194" i="31"/>
  <c r="AA194" i="31"/>
  <c r="AD194" i="31"/>
  <c r="AG194" i="31"/>
  <c r="AJ194" i="31"/>
  <c r="AM194" i="31"/>
  <c r="AP194" i="31"/>
  <c r="AS194" i="31"/>
  <c r="AV194" i="31"/>
  <c r="AY194" i="31"/>
  <c r="BB194" i="31"/>
  <c r="BE194" i="31"/>
  <c r="BH194" i="31"/>
  <c r="BK194" i="31"/>
  <c r="BN194" i="31"/>
  <c r="BQ194" i="31"/>
  <c r="BT194" i="31"/>
  <c r="BW194" i="31"/>
  <c r="BZ194" i="31"/>
  <c r="E47" i="15"/>
  <c r="BL47" i="15" s="1"/>
  <c r="F47" i="15"/>
  <c r="AM47" i="15"/>
  <c r="BR47" i="15" s="1"/>
  <c r="BA47" i="15"/>
  <c r="BD47" i="15" a="1"/>
  <c r="BD47" i="15" s="1"/>
  <c r="BG47" i="15" s="1"/>
  <c r="BH47" i="15" s="1"/>
  <c r="BE47" i="15"/>
  <c r="BF47" i="15"/>
  <c r="BN47" i="15"/>
  <c r="BO47" i="15"/>
  <c r="BQ47" i="15"/>
  <c r="D19" i="15"/>
  <c r="D107" i="15"/>
  <c r="D51" i="15"/>
  <c r="D83" i="15"/>
  <c r="CE194" i="31" l="1"/>
  <c r="CF194" i="31" s="1"/>
  <c r="CG194" i="31" s="1"/>
  <c r="AY47" i="15"/>
  <c r="AZ47" i="15" s="1"/>
  <c r="AO47" i="15"/>
  <c r="BI47" i="15"/>
  <c r="E60" i="15"/>
  <c r="BL60" i="15" s="1"/>
  <c r="F60" i="15"/>
  <c r="AM60" i="15"/>
  <c r="AY60" i="15" s="1"/>
  <c r="AZ60" i="15" s="1"/>
  <c r="BA60" i="15"/>
  <c r="BD60" i="15" a="1"/>
  <c r="BD60" i="15" s="1"/>
  <c r="BG60" i="15" s="1"/>
  <c r="BH60" i="15" s="1"/>
  <c r="BE60" i="15"/>
  <c r="BF60" i="15"/>
  <c r="BN60" i="15"/>
  <c r="BO60" i="15"/>
  <c r="BQ60" i="15"/>
  <c r="D84" i="15"/>
  <c r="D52" i="15"/>
  <c r="D108" i="15"/>
  <c r="D53" i="15"/>
  <c r="D20" i="15"/>
  <c r="D21" i="15" s="1"/>
  <c r="D85" i="15"/>
  <c r="D109" i="15"/>
  <c r="BI60" i="15" l="1"/>
  <c r="AO60" i="15"/>
  <c r="BR60" i="15"/>
  <c r="D22" i="15"/>
  <c r="D110" i="15"/>
  <c r="D86" i="15"/>
  <c r="D54" i="15"/>
  <c r="E94" i="15" l="1"/>
  <c r="BL94" i="15" s="1"/>
  <c r="F94" i="15"/>
  <c r="AM94" i="15"/>
  <c r="BR94" i="15" s="1"/>
  <c r="BA94" i="15"/>
  <c r="BD94" i="15" a="1"/>
  <c r="BD94" i="15" s="1"/>
  <c r="BG94" i="15" s="1"/>
  <c r="BH94" i="15" s="1"/>
  <c r="BE94" i="15"/>
  <c r="BF94" i="15"/>
  <c r="BN94" i="15"/>
  <c r="BO94" i="15"/>
  <c r="BQ94" i="15"/>
  <c r="D111" i="15"/>
  <c r="D87" i="15"/>
  <c r="D55" i="15"/>
  <c r="BS94" i="15"/>
  <c r="D23" i="15"/>
  <c r="BM94" i="15"/>
  <c r="BI94" i="15" l="1"/>
  <c r="AY94" i="15"/>
  <c r="AZ94" i="15" s="1"/>
  <c r="AO94" i="15"/>
  <c r="BQ142" i="15"/>
  <c r="BO142" i="15"/>
  <c r="BN142" i="15"/>
  <c r="BF142" i="15"/>
  <c r="BE142" i="15"/>
  <c r="BD142" i="15" a="1"/>
  <c r="BD142" i="15" s="1"/>
  <c r="BG142" i="15" s="1"/>
  <c r="BH142" i="15" s="1"/>
  <c r="BA142" i="15"/>
  <c r="AM142" i="15"/>
  <c r="AO142" i="15" s="1"/>
  <c r="F142" i="15"/>
  <c r="E142" i="15"/>
  <c r="F158" i="31"/>
  <c r="I158" i="31"/>
  <c r="L158" i="31"/>
  <c r="CB158" i="31" s="1"/>
  <c r="O158" i="31"/>
  <c r="R158" i="31"/>
  <c r="U158" i="31"/>
  <c r="X158" i="31"/>
  <c r="AA158" i="31"/>
  <c r="AD158" i="31"/>
  <c r="AG158" i="31"/>
  <c r="AJ158" i="31"/>
  <c r="AM158" i="31"/>
  <c r="AP158" i="31"/>
  <c r="AS158" i="31"/>
  <c r="AV158" i="31"/>
  <c r="AY158" i="31"/>
  <c r="BB158" i="31"/>
  <c r="BE158" i="31"/>
  <c r="BH158" i="31"/>
  <c r="BK158" i="31"/>
  <c r="BN158" i="31"/>
  <c r="BQ158" i="31"/>
  <c r="BT158" i="31"/>
  <c r="BW158" i="31"/>
  <c r="BZ158" i="31"/>
  <c r="E54" i="15"/>
  <c r="BL54" i="15" s="1"/>
  <c r="F54" i="15"/>
  <c r="AM54" i="15"/>
  <c r="AY54" i="15" s="1"/>
  <c r="AZ54" i="15" s="1"/>
  <c r="BA54" i="15"/>
  <c r="BD54" i="15" a="1"/>
  <c r="BD54" i="15" s="1"/>
  <c r="BG54" i="15" s="1"/>
  <c r="BE54" i="15"/>
  <c r="BF54" i="15"/>
  <c r="BN54" i="15"/>
  <c r="BO54" i="15"/>
  <c r="BQ54" i="15"/>
  <c r="AP94" i="15"/>
  <c r="D24" i="15"/>
  <c r="D88" i="15"/>
  <c r="D112" i="15"/>
  <c r="AP142" i="15"/>
  <c r="BJ94" i="15"/>
  <c r="D56" i="15"/>
  <c r="BH54" i="15" l="1"/>
  <c r="BI54" i="15" s="1"/>
  <c r="CE158" i="31"/>
  <c r="CF158" i="31" s="1"/>
  <c r="CG158" i="31" s="1"/>
  <c r="AY142" i="15"/>
  <c r="AZ142" i="15" s="1"/>
  <c r="BR142" i="15"/>
  <c r="BI142" i="15"/>
  <c r="BL142" i="15"/>
  <c r="AO54" i="15"/>
  <c r="BR54" i="15"/>
  <c r="F208" i="31"/>
  <c r="I208" i="31"/>
  <c r="L208" i="31"/>
  <c r="O208" i="31"/>
  <c r="R208" i="31"/>
  <c r="U208" i="31"/>
  <c r="X208" i="31"/>
  <c r="AA208" i="31"/>
  <c r="AD208" i="31"/>
  <c r="AG208" i="31"/>
  <c r="AJ208" i="31"/>
  <c r="AM208" i="31"/>
  <c r="AP208" i="31"/>
  <c r="AS208" i="31"/>
  <c r="AV208" i="31"/>
  <c r="AY208" i="31"/>
  <c r="BB208" i="31"/>
  <c r="BE208" i="31"/>
  <c r="BH208" i="31"/>
  <c r="BK208" i="31"/>
  <c r="BN208" i="31"/>
  <c r="BQ208" i="31"/>
  <c r="BT208" i="31"/>
  <c r="BW208" i="31"/>
  <c r="BZ208" i="31"/>
  <c r="F5" i="31"/>
  <c r="L5" i="31"/>
  <c r="F7" i="31"/>
  <c r="L7" i="31"/>
  <c r="F10" i="31"/>
  <c r="L10" i="31"/>
  <c r="F11" i="31"/>
  <c r="L11" i="31"/>
  <c r="F12" i="31"/>
  <c r="L12" i="31"/>
  <c r="F13" i="31"/>
  <c r="L13" i="31"/>
  <c r="F14" i="31"/>
  <c r="L14" i="31"/>
  <c r="F15" i="31"/>
  <c r="L16" i="31"/>
  <c r="L17" i="31"/>
  <c r="F19" i="31"/>
  <c r="L19" i="31"/>
  <c r="F20" i="31"/>
  <c r="L20" i="31"/>
  <c r="F21" i="31"/>
  <c r="L21" i="31"/>
  <c r="F23" i="31"/>
  <c r="L23" i="31"/>
  <c r="F26" i="31"/>
  <c r="L26" i="31"/>
  <c r="F27" i="31"/>
  <c r="L27" i="31"/>
  <c r="F28" i="31"/>
  <c r="L28" i="31"/>
  <c r="F29" i="31"/>
  <c r="L29" i="31"/>
  <c r="F30" i="31"/>
  <c r="L30" i="31"/>
  <c r="F31" i="31"/>
  <c r="L31" i="31"/>
  <c r="L33" i="31"/>
  <c r="L34" i="31"/>
  <c r="F35" i="31"/>
  <c r="L35" i="31"/>
  <c r="F36" i="31"/>
  <c r="L36" i="31"/>
  <c r="F37" i="31"/>
  <c r="L37" i="31"/>
  <c r="F38" i="31"/>
  <c r="L38" i="31"/>
  <c r="F39" i="31"/>
  <c r="L39" i="31"/>
  <c r="F40" i="31"/>
  <c r="L40" i="31"/>
  <c r="L41" i="31"/>
  <c r="F42" i="31"/>
  <c r="L42" i="31"/>
  <c r="F43" i="31"/>
  <c r="L43" i="31"/>
  <c r="F44" i="31"/>
  <c r="L44" i="31"/>
  <c r="F45" i="31"/>
  <c r="L45" i="31"/>
  <c r="F46" i="31"/>
  <c r="L46" i="31"/>
  <c r="F47" i="31"/>
  <c r="L47" i="31"/>
  <c r="F48" i="31"/>
  <c r="L48" i="31"/>
  <c r="L50" i="31"/>
  <c r="CB50" i="31" s="1"/>
  <c r="F51" i="31"/>
  <c r="L51" i="31"/>
  <c r="F52" i="31"/>
  <c r="L52" i="31"/>
  <c r="F53" i="31"/>
  <c r="L53" i="31"/>
  <c r="L54" i="31"/>
  <c r="CB54" i="31" s="1"/>
  <c r="F55" i="31"/>
  <c r="L55" i="31"/>
  <c r="F56" i="31"/>
  <c r="L56" i="31"/>
  <c r="F57" i="31"/>
  <c r="L57" i="31"/>
  <c r="F58" i="31"/>
  <c r="L58" i="31"/>
  <c r="F59" i="31"/>
  <c r="L59" i="31"/>
  <c r="F60" i="31"/>
  <c r="L60" i="31"/>
  <c r="F64" i="31"/>
  <c r="L64" i="31"/>
  <c r="F65" i="31"/>
  <c r="L65" i="31"/>
  <c r="F66" i="31"/>
  <c r="L66" i="31"/>
  <c r="F67" i="31"/>
  <c r="L67" i="31"/>
  <c r="F68" i="31"/>
  <c r="L68" i="31"/>
  <c r="F70" i="31"/>
  <c r="L70" i="31"/>
  <c r="F71" i="31"/>
  <c r="L71" i="31"/>
  <c r="F72" i="31"/>
  <c r="L72" i="31"/>
  <c r="F73" i="31"/>
  <c r="L73" i="31"/>
  <c r="F75" i="31"/>
  <c r="L75" i="31"/>
  <c r="F76" i="31"/>
  <c r="L76" i="31"/>
  <c r="F77" i="31"/>
  <c r="L77" i="31"/>
  <c r="F78" i="31"/>
  <c r="L78" i="31"/>
  <c r="F79" i="31"/>
  <c r="F80" i="31"/>
  <c r="L80" i="31"/>
  <c r="F81" i="31"/>
  <c r="L81" i="31"/>
  <c r="F82" i="31"/>
  <c r="L82" i="31"/>
  <c r="F83" i="31"/>
  <c r="L83" i="31"/>
  <c r="F86" i="31"/>
  <c r="L86" i="31"/>
  <c r="F87" i="31"/>
  <c r="L87" i="31"/>
  <c r="F89" i="31"/>
  <c r="L89" i="31"/>
  <c r="F90" i="31"/>
  <c r="L90" i="31"/>
  <c r="F91" i="31"/>
  <c r="L91" i="31"/>
  <c r="F92" i="31"/>
  <c r="L92" i="31"/>
  <c r="F93" i="31"/>
  <c r="L93" i="31"/>
  <c r="F94" i="31"/>
  <c r="L94" i="31"/>
  <c r="F95" i="31"/>
  <c r="L95" i="31"/>
  <c r="L96" i="31"/>
  <c r="F97" i="31"/>
  <c r="L97" i="31"/>
  <c r="F98" i="31"/>
  <c r="L98" i="31"/>
  <c r="F99" i="31"/>
  <c r="L99" i="31"/>
  <c r="F100" i="31"/>
  <c r="L100" i="31"/>
  <c r="L101" i="31"/>
  <c r="F103" i="31"/>
  <c r="L103" i="31"/>
  <c r="L105" i="31"/>
  <c r="F106" i="31"/>
  <c r="L106" i="31"/>
  <c r="L107" i="31"/>
  <c r="CB107" i="31" s="1"/>
  <c r="L108" i="31"/>
  <c r="L109" i="31"/>
  <c r="F110" i="31"/>
  <c r="L110" i="31"/>
  <c r="F112" i="31"/>
  <c r="CB112" i="31" s="1"/>
  <c r="F113" i="31"/>
  <c r="L113" i="31"/>
  <c r="F114" i="31"/>
  <c r="L114" i="31"/>
  <c r="L116" i="31"/>
  <c r="L117" i="31"/>
  <c r="F118" i="31"/>
  <c r="L118" i="31"/>
  <c r="F119" i="31"/>
  <c r="L119" i="31"/>
  <c r="F120" i="31"/>
  <c r="L120" i="31"/>
  <c r="F121" i="31"/>
  <c r="L121" i="31"/>
  <c r="F122" i="31"/>
  <c r="L122" i="31"/>
  <c r="F123" i="31"/>
  <c r="L123" i="31"/>
  <c r="F124" i="31"/>
  <c r="L124" i="31"/>
  <c r="F125" i="31"/>
  <c r="L125" i="31"/>
  <c r="F126" i="31"/>
  <c r="L126" i="31"/>
  <c r="F127" i="31"/>
  <c r="L127" i="31"/>
  <c r="F128" i="31"/>
  <c r="L128" i="31"/>
  <c r="F129" i="31"/>
  <c r="L129" i="31"/>
  <c r="F130" i="31"/>
  <c r="L130" i="31"/>
  <c r="F131" i="31"/>
  <c r="L131" i="31"/>
  <c r="F132" i="31"/>
  <c r="L132" i="31"/>
  <c r="F133" i="31"/>
  <c r="L133" i="31"/>
  <c r="F134" i="31"/>
  <c r="L134" i="31"/>
  <c r="F135" i="31"/>
  <c r="L135" i="31"/>
  <c r="F136" i="31"/>
  <c r="L136" i="31"/>
  <c r="F137" i="31"/>
  <c r="L137" i="31"/>
  <c r="F138" i="31"/>
  <c r="L138" i="31"/>
  <c r="F139" i="31"/>
  <c r="L139" i="31"/>
  <c r="F140" i="31"/>
  <c r="L140" i="31"/>
  <c r="F141" i="31"/>
  <c r="L141" i="31"/>
  <c r="F142" i="31"/>
  <c r="L142" i="31"/>
  <c r="F143" i="31"/>
  <c r="L143" i="31"/>
  <c r="F144" i="31"/>
  <c r="L144" i="31"/>
  <c r="F145" i="31"/>
  <c r="L145" i="31"/>
  <c r="F146" i="31"/>
  <c r="L146" i="31"/>
  <c r="F147" i="31"/>
  <c r="L147" i="31"/>
  <c r="F148" i="31"/>
  <c r="L148" i="31"/>
  <c r="F149" i="31"/>
  <c r="L149" i="31"/>
  <c r="F150" i="31"/>
  <c r="L150" i="31"/>
  <c r="F151" i="31"/>
  <c r="L151" i="31"/>
  <c r="F152" i="31"/>
  <c r="L152" i="31"/>
  <c r="F153" i="31"/>
  <c r="L153" i="31"/>
  <c r="F154" i="31"/>
  <c r="L154" i="31"/>
  <c r="F155" i="31"/>
  <c r="L155" i="31"/>
  <c r="F156" i="31"/>
  <c r="L156" i="31"/>
  <c r="F157" i="31"/>
  <c r="L157" i="31"/>
  <c r="F159" i="31"/>
  <c r="L159" i="31"/>
  <c r="F160" i="31"/>
  <c r="L160" i="31"/>
  <c r="F161" i="31"/>
  <c r="L161" i="31"/>
  <c r="F162" i="31"/>
  <c r="L162" i="31"/>
  <c r="F163" i="31"/>
  <c r="L163" i="31"/>
  <c r="F164" i="31"/>
  <c r="L164" i="31"/>
  <c r="F165" i="31"/>
  <c r="L165" i="31"/>
  <c r="F166" i="31"/>
  <c r="L166" i="31"/>
  <c r="F167" i="31"/>
  <c r="L167" i="31"/>
  <c r="F168" i="31"/>
  <c r="L168" i="31"/>
  <c r="F169" i="31"/>
  <c r="L169" i="31"/>
  <c r="F170" i="31"/>
  <c r="L170" i="31"/>
  <c r="F171" i="31"/>
  <c r="L171" i="31"/>
  <c r="F172" i="31"/>
  <c r="L172" i="31"/>
  <c r="F173" i="31"/>
  <c r="L173" i="31"/>
  <c r="F174" i="31"/>
  <c r="L174" i="31"/>
  <c r="F175" i="31"/>
  <c r="L175" i="31"/>
  <c r="F176" i="31"/>
  <c r="L176" i="31"/>
  <c r="F177" i="31"/>
  <c r="L177" i="31"/>
  <c r="F178" i="31"/>
  <c r="L178" i="31"/>
  <c r="F179" i="31"/>
  <c r="L179" i="31"/>
  <c r="F180" i="31"/>
  <c r="L180" i="31"/>
  <c r="F181" i="31"/>
  <c r="L181" i="31"/>
  <c r="F182" i="31"/>
  <c r="L182" i="31"/>
  <c r="F183" i="31"/>
  <c r="L183" i="31"/>
  <c r="F184" i="31"/>
  <c r="L184" i="31"/>
  <c r="F185" i="31"/>
  <c r="L185" i="31"/>
  <c r="F186" i="31"/>
  <c r="L186" i="31"/>
  <c r="F187" i="31"/>
  <c r="L187" i="31"/>
  <c r="F188" i="31"/>
  <c r="L188" i="31"/>
  <c r="F189" i="31"/>
  <c r="L189" i="31"/>
  <c r="F190" i="31"/>
  <c r="L190" i="31"/>
  <c r="F191" i="31"/>
  <c r="L191" i="31"/>
  <c r="F192" i="31"/>
  <c r="L192" i="31"/>
  <c r="F193" i="31"/>
  <c r="L193" i="31"/>
  <c r="F195" i="31"/>
  <c r="L195" i="31"/>
  <c r="F196" i="31"/>
  <c r="L196" i="31"/>
  <c r="F197" i="31"/>
  <c r="L197" i="31"/>
  <c r="F198" i="31"/>
  <c r="L198" i="31"/>
  <c r="F199" i="31"/>
  <c r="L199" i="31"/>
  <c r="F200" i="31"/>
  <c r="L200" i="31"/>
  <c r="F201" i="31"/>
  <c r="L201" i="31"/>
  <c r="F202" i="31"/>
  <c r="L202" i="31"/>
  <c r="F203" i="31"/>
  <c r="L203" i="31"/>
  <c r="F204" i="31"/>
  <c r="L204" i="31"/>
  <c r="F205" i="31"/>
  <c r="L205" i="31"/>
  <c r="F206" i="31"/>
  <c r="L206" i="31"/>
  <c r="F207" i="31"/>
  <c r="L207" i="31"/>
  <c r="I207" i="31"/>
  <c r="O207" i="31"/>
  <c r="R207" i="31"/>
  <c r="U207" i="31"/>
  <c r="X207" i="31"/>
  <c r="AA207" i="31"/>
  <c r="AD207" i="31"/>
  <c r="AG207" i="31"/>
  <c r="AJ207" i="31"/>
  <c r="AM207" i="31"/>
  <c r="AP207" i="31"/>
  <c r="AS207" i="31"/>
  <c r="AV207" i="31"/>
  <c r="AY207" i="31"/>
  <c r="BB207" i="31"/>
  <c r="BE207" i="31"/>
  <c r="BH207" i="31"/>
  <c r="BK207" i="31"/>
  <c r="BN207" i="31"/>
  <c r="BQ207" i="31"/>
  <c r="BT207" i="31"/>
  <c r="BW207" i="31"/>
  <c r="BZ207" i="31"/>
  <c r="BR127" i="15"/>
  <c r="AM128" i="15"/>
  <c r="BR128" i="15" s="1"/>
  <c r="AM129" i="15"/>
  <c r="BR129" i="15" s="1"/>
  <c r="AM130" i="15"/>
  <c r="BR130" i="15" s="1"/>
  <c r="AM131" i="15"/>
  <c r="BR131" i="15" s="1"/>
  <c r="AM132" i="15"/>
  <c r="BR132" i="15" s="1"/>
  <c r="AM133" i="15"/>
  <c r="BR133" i="15" s="1"/>
  <c r="E126" i="15"/>
  <c r="E133" i="15"/>
  <c r="BL133" i="15" s="1"/>
  <c r="E132" i="15"/>
  <c r="BL132" i="15" s="1"/>
  <c r="E131" i="15"/>
  <c r="BL131" i="15" s="1"/>
  <c r="E130" i="15"/>
  <c r="BL130" i="15" s="1"/>
  <c r="E129" i="15"/>
  <c r="BL129" i="15" s="1"/>
  <c r="E128" i="15"/>
  <c r="BL128" i="15" s="1"/>
  <c r="BL127" i="15"/>
  <c r="BD128" i="15" a="1"/>
  <c r="BD128" i="15" s="1"/>
  <c r="BG128" i="15" s="1"/>
  <c r="BF128" i="15"/>
  <c r="BE128" i="15"/>
  <c r="BD129" i="15" a="1"/>
  <c r="BD129" i="15" s="1"/>
  <c r="BG129" i="15" s="1"/>
  <c r="BF129" i="15"/>
  <c r="BE129" i="15"/>
  <c r="BD130" i="15" a="1"/>
  <c r="BD130" i="15" s="1"/>
  <c r="BG130" i="15" s="1"/>
  <c r="BF130" i="15"/>
  <c r="BE130" i="15"/>
  <c r="BD131" i="15" a="1"/>
  <c r="BD131" i="15" s="1"/>
  <c r="BG131" i="15" s="1"/>
  <c r="BF131" i="15"/>
  <c r="BE131" i="15"/>
  <c r="BD132" i="15" a="1"/>
  <c r="BD132" i="15" s="1"/>
  <c r="BG132" i="15" s="1"/>
  <c r="BF132" i="15"/>
  <c r="BE132" i="15"/>
  <c r="BD133" i="15" a="1"/>
  <c r="BD133" i="15" s="1"/>
  <c r="BG133" i="15" s="1"/>
  <c r="BF133" i="15"/>
  <c r="BE133" i="15"/>
  <c r="BI127" i="15"/>
  <c r="AM13" i="15"/>
  <c r="AO13" i="15" s="1"/>
  <c r="E13" i="15"/>
  <c r="BL13" i="15" s="1"/>
  <c r="AM14" i="15"/>
  <c r="BR14" i="15" s="1"/>
  <c r="AM16" i="15"/>
  <c r="BR16" i="15" s="1"/>
  <c r="AM26" i="15"/>
  <c r="BR26" i="15" s="1"/>
  <c r="AM27" i="15"/>
  <c r="BR27" i="15" s="1"/>
  <c r="AM17" i="15"/>
  <c r="AY17" i="15" s="1"/>
  <c r="AZ17" i="15" s="1"/>
  <c r="E17" i="15"/>
  <c r="BL17" i="15" s="1"/>
  <c r="AM18" i="15"/>
  <c r="BR18" i="15" s="1"/>
  <c r="AM19" i="15"/>
  <c r="AO19" i="15" s="1"/>
  <c r="AM20" i="15"/>
  <c r="BR20" i="15" s="1"/>
  <c r="AM21" i="15"/>
  <c r="J18" i="18" s="1"/>
  <c r="E21" i="15"/>
  <c r="BL21" i="15" s="1"/>
  <c r="AM22" i="15"/>
  <c r="AO22" i="15" s="1"/>
  <c r="AM23" i="15"/>
  <c r="BR23" i="15" s="1"/>
  <c r="AM24" i="15"/>
  <c r="BR24" i="15" s="1"/>
  <c r="BQ13" i="15"/>
  <c r="BP28" i="15"/>
  <c r="BQ24" i="15"/>
  <c r="BQ23" i="15"/>
  <c r="BQ22" i="15"/>
  <c r="BQ21" i="15"/>
  <c r="BQ20" i="15"/>
  <c r="BQ19" i="15"/>
  <c r="BQ18" i="15"/>
  <c r="BQ17" i="15"/>
  <c r="BQ27" i="15"/>
  <c r="BQ26" i="15"/>
  <c r="BQ16" i="15"/>
  <c r="BQ14" i="15"/>
  <c r="BO13" i="15"/>
  <c r="BN13" i="15"/>
  <c r="E14" i="15"/>
  <c r="BL14" i="15" s="1"/>
  <c r="E24" i="15"/>
  <c r="BL24" i="15" s="1"/>
  <c r="E23" i="15"/>
  <c r="BL23" i="15" s="1"/>
  <c r="E22" i="15"/>
  <c r="BL22" i="15" s="1"/>
  <c r="E20" i="15"/>
  <c r="BL20" i="15" s="1"/>
  <c r="E19" i="15"/>
  <c r="BL19" i="15" s="1"/>
  <c r="E18" i="15"/>
  <c r="BL18" i="15" s="1"/>
  <c r="E27" i="15"/>
  <c r="BL27" i="15" s="1"/>
  <c r="E26" i="15"/>
  <c r="BL26" i="15" s="1"/>
  <c r="E16" i="15"/>
  <c r="BL16" i="15" s="1"/>
  <c r="BD13" i="15" a="1"/>
  <c r="BD13" i="15" s="1"/>
  <c r="BG13" i="15" s="1"/>
  <c r="BF13" i="15"/>
  <c r="BE13" i="15"/>
  <c r="BD14" i="15" a="1"/>
  <c r="BD14" i="15" s="1"/>
  <c r="BG14" i="15" s="1"/>
  <c r="BF14" i="15"/>
  <c r="BE14" i="15"/>
  <c r="BD16" i="15" a="1"/>
  <c r="BD16" i="15" s="1"/>
  <c r="BG16" i="15" s="1"/>
  <c r="BF16" i="15"/>
  <c r="BE16" i="15"/>
  <c r="BD26" i="15" a="1"/>
  <c r="BD26" i="15" s="1"/>
  <c r="BG26" i="15" s="1"/>
  <c r="BF26" i="15"/>
  <c r="BE26" i="15"/>
  <c r="BD27" i="15" a="1"/>
  <c r="BD27" i="15" s="1"/>
  <c r="BG27" i="15" s="1"/>
  <c r="BF27" i="15"/>
  <c r="BE27" i="15"/>
  <c r="BD17" i="15" a="1"/>
  <c r="BD17" i="15" s="1"/>
  <c r="BG17" i="15" s="1"/>
  <c r="BF17" i="15"/>
  <c r="BE17" i="15"/>
  <c r="BD18" i="15" a="1"/>
  <c r="BD18" i="15" s="1"/>
  <c r="BG18" i="15" s="1"/>
  <c r="BF18" i="15"/>
  <c r="BE18" i="15"/>
  <c r="BD19" i="15" a="1"/>
  <c r="BD19" i="15" s="1"/>
  <c r="BG19" i="15" s="1"/>
  <c r="BF19" i="15"/>
  <c r="BE19" i="15"/>
  <c r="BD20" i="15" a="1"/>
  <c r="BD20" i="15" s="1"/>
  <c r="BG20" i="15" s="1"/>
  <c r="BF20" i="15"/>
  <c r="BE20" i="15"/>
  <c r="BD21" i="15" a="1"/>
  <c r="BD21" i="15" s="1"/>
  <c r="BG21" i="15" s="1"/>
  <c r="BF21" i="15"/>
  <c r="BE21" i="15"/>
  <c r="BD22" i="15" a="1"/>
  <c r="BD22" i="15" s="1"/>
  <c r="BG22" i="15" s="1"/>
  <c r="BF22" i="15"/>
  <c r="BE22" i="15"/>
  <c r="BD23" i="15" a="1"/>
  <c r="BD23" i="15" s="1"/>
  <c r="BG23" i="15" s="1"/>
  <c r="BF23" i="15"/>
  <c r="BE23" i="15"/>
  <c r="BD24" i="15" a="1"/>
  <c r="BD24" i="15" s="1"/>
  <c r="BG24" i="15" s="1"/>
  <c r="BF24" i="15"/>
  <c r="BE24" i="15"/>
  <c r="BC28" i="15"/>
  <c r="BB5" i="15"/>
  <c r="BA13" i="15"/>
  <c r="F13" i="15"/>
  <c r="BR122" i="15"/>
  <c r="AM123" i="15"/>
  <c r="BR123" i="15" s="1"/>
  <c r="AM124" i="15"/>
  <c r="BR124" i="15" s="1"/>
  <c r="AM125" i="15"/>
  <c r="BR125" i="15" s="1"/>
  <c r="E121" i="15"/>
  <c r="E125" i="15"/>
  <c r="BL125" i="15" s="1"/>
  <c r="E124" i="15"/>
  <c r="BL124" i="15" s="1"/>
  <c r="E123" i="15"/>
  <c r="BL123" i="15" s="1"/>
  <c r="BL122" i="15"/>
  <c r="BD123" i="15" a="1"/>
  <c r="BD123" i="15" s="1"/>
  <c r="BG123" i="15" s="1"/>
  <c r="BF123" i="15"/>
  <c r="BE123" i="15"/>
  <c r="BF124" i="15"/>
  <c r="BE124" i="15"/>
  <c r="BD125" i="15" a="1"/>
  <c r="BD125" i="15" s="1"/>
  <c r="BG125" i="15" s="1"/>
  <c r="BF125" i="15"/>
  <c r="BE125" i="15"/>
  <c r="BI122" i="15"/>
  <c r="AM12" i="15"/>
  <c r="AO12" i="15" s="1"/>
  <c r="E12" i="15"/>
  <c r="BL12" i="15" s="1"/>
  <c r="BQ12" i="15"/>
  <c r="BO12" i="15"/>
  <c r="BN12" i="15"/>
  <c r="BD12" i="15" a="1"/>
  <c r="BD12" i="15" s="1"/>
  <c r="BG12" i="15" s="1"/>
  <c r="BF12" i="15"/>
  <c r="BE12" i="15"/>
  <c r="BA12" i="15"/>
  <c r="F12" i="15"/>
  <c r="BR96" i="15"/>
  <c r="AM97" i="15"/>
  <c r="BR97" i="15" s="1"/>
  <c r="AM98" i="15"/>
  <c r="BR98" i="15" s="1"/>
  <c r="AM99" i="15"/>
  <c r="BR99" i="15" s="1"/>
  <c r="AM100" i="15"/>
  <c r="BR100" i="15" s="1"/>
  <c r="AM101" i="15"/>
  <c r="BR101" i="15" s="1"/>
  <c r="AM102" i="15"/>
  <c r="BR102" i="15" s="1"/>
  <c r="AM103" i="15"/>
  <c r="BR103" i="15" s="1"/>
  <c r="AM104" i="15"/>
  <c r="BR104" i="15" s="1"/>
  <c r="AM105" i="15"/>
  <c r="BR105" i="15" s="1"/>
  <c r="AM106" i="15"/>
  <c r="BR106" i="15" s="1"/>
  <c r="AM107" i="15"/>
  <c r="BR107" i="15" s="1"/>
  <c r="AM108" i="15"/>
  <c r="BR108" i="15" s="1"/>
  <c r="AM109" i="15"/>
  <c r="AY109" i="15" s="1"/>
  <c r="AZ109" i="15" s="1"/>
  <c r="AM110" i="15"/>
  <c r="BR110" i="15" s="1"/>
  <c r="AM111" i="15"/>
  <c r="BR111" i="15" s="1"/>
  <c r="AM112" i="15"/>
  <c r="BR112" i="15" s="1"/>
  <c r="AM113" i="15"/>
  <c r="BR113" i="15" s="1"/>
  <c r="AM114" i="15"/>
  <c r="BR114" i="15" s="1"/>
  <c r="AM115" i="15"/>
  <c r="BR115" i="15" s="1"/>
  <c r="AM116" i="15"/>
  <c r="AO116" i="15" s="1"/>
  <c r="AM117" i="15"/>
  <c r="BR117" i="15" s="1"/>
  <c r="AM118" i="15"/>
  <c r="BR118" i="15" s="1"/>
  <c r="AM119" i="15"/>
  <c r="BR119" i="15" s="1"/>
  <c r="AM120" i="15"/>
  <c r="AO120" i="15" s="1"/>
  <c r="E95" i="15"/>
  <c r="E120" i="15"/>
  <c r="BL120" i="15" s="1"/>
  <c r="E119" i="15"/>
  <c r="BL119" i="15" s="1"/>
  <c r="E118" i="15"/>
  <c r="BL118" i="15" s="1"/>
  <c r="E117" i="15"/>
  <c r="BL117" i="15" s="1"/>
  <c r="E116" i="15"/>
  <c r="BL116" i="15" s="1"/>
  <c r="E115" i="15"/>
  <c r="BL115" i="15" s="1"/>
  <c r="E114" i="15"/>
  <c r="BL114" i="15" s="1"/>
  <c r="E113" i="15"/>
  <c r="BL113" i="15" s="1"/>
  <c r="E112" i="15"/>
  <c r="BL112" i="15" s="1"/>
  <c r="E111" i="15"/>
  <c r="BL111" i="15" s="1"/>
  <c r="E110" i="15"/>
  <c r="BL110" i="15" s="1"/>
  <c r="E109" i="15"/>
  <c r="BL109" i="15" s="1"/>
  <c r="E108" i="15"/>
  <c r="BL108" i="15" s="1"/>
  <c r="E107" i="15"/>
  <c r="BL107" i="15" s="1"/>
  <c r="E106" i="15"/>
  <c r="BL106" i="15" s="1"/>
  <c r="E105" i="15"/>
  <c r="BL105" i="15" s="1"/>
  <c r="E104" i="15"/>
  <c r="BL104" i="15" s="1"/>
  <c r="E103" i="15"/>
  <c r="BL103" i="15" s="1"/>
  <c r="E102" i="15"/>
  <c r="BL102" i="15" s="1"/>
  <c r="E101" i="15"/>
  <c r="BL101" i="15" s="1"/>
  <c r="E100" i="15"/>
  <c r="BL100" i="15" s="1"/>
  <c r="E99" i="15"/>
  <c r="BL99" i="15" s="1"/>
  <c r="E98" i="15"/>
  <c r="BL98" i="15" s="1"/>
  <c r="E97" i="15"/>
  <c r="BL97" i="15" s="1"/>
  <c r="BL96" i="15"/>
  <c r="BF97" i="15"/>
  <c r="BE97" i="15"/>
  <c r="BD98" i="15" a="1"/>
  <c r="BD98" i="15" s="1"/>
  <c r="BG98" i="15" s="1"/>
  <c r="BH98" i="15" s="1"/>
  <c r="BF98" i="15"/>
  <c r="BE98" i="15"/>
  <c r="BD99" i="15" a="1"/>
  <c r="BD99" i="15" s="1"/>
  <c r="BG99" i="15" s="1"/>
  <c r="BF99" i="15"/>
  <c r="BE99" i="15"/>
  <c r="BD100" i="15" a="1"/>
  <c r="BD100" i="15" s="1"/>
  <c r="BG100" i="15" s="1"/>
  <c r="BF100" i="15"/>
  <c r="BE100" i="15"/>
  <c r="BF101" i="15"/>
  <c r="BE101" i="15"/>
  <c r="BD102" i="15" a="1"/>
  <c r="BD102" i="15" s="1"/>
  <c r="BG102" i="15" s="1"/>
  <c r="BF102" i="15"/>
  <c r="BE102" i="15"/>
  <c r="BD103" i="15" a="1"/>
  <c r="BD103" i="15" s="1"/>
  <c r="BG103" i="15" s="1"/>
  <c r="BF103" i="15"/>
  <c r="BE103" i="15"/>
  <c r="BD104" i="15" a="1"/>
  <c r="BD104" i="15" s="1"/>
  <c r="BG104" i="15" s="1"/>
  <c r="BF104" i="15"/>
  <c r="BE104" i="15"/>
  <c r="BF105" i="15"/>
  <c r="BE105" i="15"/>
  <c r="BD106" i="15" a="1"/>
  <c r="BD106" i="15" s="1"/>
  <c r="BG106" i="15" s="1"/>
  <c r="BF106" i="15"/>
  <c r="BE106" i="15"/>
  <c r="BD107" i="15" a="1"/>
  <c r="BD107" i="15" s="1"/>
  <c r="BG107" i="15" s="1"/>
  <c r="BF107" i="15"/>
  <c r="BE107" i="15"/>
  <c r="BD108" i="15" a="1"/>
  <c r="BD108" i="15" s="1"/>
  <c r="BG108" i="15" s="1"/>
  <c r="BF108" i="15"/>
  <c r="BE108" i="15"/>
  <c r="BF109" i="15"/>
  <c r="BE109" i="15"/>
  <c r="BD110" i="15" a="1"/>
  <c r="BD110" i="15" s="1"/>
  <c r="BG110" i="15" s="1"/>
  <c r="BF110" i="15"/>
  <c r="BE110" i="15"/>
  <c r="BD111" i="15" a="1"/>
  <c r="BD111" i="15" s="1"/>
  <c r="BG111" i="15" s="1"/>
  <c r="BF111" i="15"/>
  <c r="BE111" i="15"/>
  <c r="BD112" i="15" a="1"/>
  <c r="BD112" i="15" s="1"/>
  <c r="BG112" i="15" s="1"/>
  <c r="BF112" i="15"/>
  <c r="BE112" i="15"/>
  <c r="BF113" i="15"/>
  <c r="BE113" i="15"/>
  <c r="BD114" i="15" a="1"/>
  <c r="BD114" i="15" s="1"/>
  <c r="BG114" i="15" s="1"/>
  <c r="BF114" i="15"/>
  <c r="BE114" i="15"/>
  <c r="BD115" i="15" a="1"/>
  <c r="BD115" i="15" s="1"/>
  <c r="BG115" i="15" s="1"/>
  <c r="BF115" i="15"/>
  <c r="BE115" i="15"/>
  <c r="BD116" i="15" a="1"/>
  <c r="BD116" i="15" s="1"/>
  <c r="BG116" i="15" s="1"/>
  <c r="BF116" i="15"/>
  <c r="BE116" i="15"/>
  <c r="BF117" i="15"/>
  <c r="BE117" i="15"/>
  <c r="BD118" i="15" a="1"/>
  <c r="BD118" i="15" s="1"/>
  <c r="BG118" i="15" s="1"/>
  <c r="BF118" i="15"/>
  <c r="BE118" i="15"/>
  <c r="BD119" i="15" a="1"/>
  <c r="BD119" i="15" s="1"/>
  <c r="BG119" i="15" s="1"/>
  <c r="BF119" i="15"/>
  <c r="BE119" i="15"/>
  <c r="BD120" i="15" a="1"/>
  <c r="BD120" i="15" s="1"/>
  <c r="BG120" i="15" s="1"/>
  <c r="BF120" i="15"/>
  <c r="BE120" i="15"/>
  <c r="BI96" i="15"/>
  <c r="AM11" i="15"/>
  <c r="J11" i="18" s="1"/>
  <c r="E11" i="15"/>
  <c r="BL11" i="15" s="1"/>
  <c r="BQ11" i="15"/>
  <c r="BO11" i="15"/>
  <c r="BN11" i="15"/>
  <c r="BD11" i="15" a="1"/>
  <c r="BD11" i="15" s="1"/>
  <c r="BG11" i="15" s="1"/>
  <c r="BF11" i="15"/>
  <c r="BE11" i="15"/>
  <c r="BA11" i="15"/>
  <c r="F11" i="15"/>
  <c r="BR74" i="15"/>
  <c r="AM75" i="15"/>
  <c r="BR75" i="15" s="1"/>
  <c r="AM76" i="15"/>
  <c r="BR76" i="15" s="1"/>
  <c r="AM77" i="15"/>
  <c r="BR77" i="15" s="1"/>
  <c r="AM78" i="15"/>
  <c r="BR78" i="15" s="1"/>
  <c r="AM79" i="15"/>
  <c r="BR79" i="15" s="1"/>
  <c r="AM80" i="15"/>
  <c r="AO80" i="15" s="1"/>
  <c r="AM81" i="15"/>
  <c r="BR81" i="15" s="1"/>
  <c r="AM82" i="15"/>
  <c r="AY82" i="15" s="1"/>
  <c r="AZ82" i="15" s="1"/>
  <c r="AM83" i="15"/>
  <c r="AY83" i="15" s="1"/>
  <c r="AZ83" i="15" s="1"/>
  <c r="AM84" i="15"/>
  <c r="BR84" i="15" s="1"/>
  <c r="AM85" i="15"/>
  <c r="BR85" i="15" s="1"/>
  <c r="AM86" i="15"/>
  <c r="BR86" i="15" s="1"/>
  <c r="AM87" i="15"/>
  <c r="BR87" i="15" s="1"/>
  <c r="AM88" i="15"/>
  <c r="BR88" i="15" s="1"/>
  <c r="AM89" i="15"/>
  <c r="AY89" i="15" s="1"/>
  <c r="AZ89" i="15" s="1"/>
  <c r="AM90" i="15"/>
  <c r="BR90" i="15" s="1"/>
  <c r="AM91" i="15"/>
  <c r="AO91" i="15" s="1"/>
  <c r="AM92" i="15"/>
  <c r="BR92" i="15" s="1"/>
  <c r="AM93" i="15"/>
  <c r="BR93" i="15" s="1"/>
  <c r="E73" i="15"/>
  <c r="E93" i="15"/>
  <c r="BL93" i="15" s="1"/>
  <c r="E92" i="15"/>
  <c r="BL92" i="15" s="1"/>
  <c r="E91" i="15"/>
  <c r="BL91" i="15" s="1"/>
  <c r="E90" i="15"/>
  <c r="BL90" i="15" s="1"/>
  <c r="E89" i="15"/>
  <c r="BL89" i="15" s="1"/>
  <c r="E88" i="15"/>
  <c r="BL88" i="15" s="1"/>
  <c r="E87" i="15"/>
  <c r="BL87" i="15" s="1"/>
  <c r="E86" i="15"/>
  <c r="BL86" i="15" s="1"/>
  <c r="E85" i="15"/>
  <c r="BL85" i="15" s="1"/>
  <c r="E84" i="15"/>
  <c r="BL84" i="15" s="1"/>
  <c r="E83" i="15"/>
  <c r="BL83" i="15" s="1"/>
  <c r="E82" i="15"/>
  <c r="BL82" i="15" s="1"/>
  <c r="E81" i="15"/>
  <c r="BL81" i="15" s="1"/>
  <c r="E80" i="15"/>
  <c r="BL80" i="15" s="1"/>
  <c r="E79" i="15"/>
  <c r="BL79" i="15" s="1"/>
  <c r="E78" i="15"/>
  <c r="BL78" i="15" s="1"/>
  <c r="E77" i="15"/>
  <c r="BL77" i="15" s="1"/>
  <c r="E76" i="15"/>
  <c r="BL76" i="15" s="1"/>
  <c r="E75" i="15"/>
  <c r="BL75" i="15" s="1"/>
  <c r="BL74" i="15"/>
  <c r="BF75" i="15"/>
  <c r="BE75" i="15"/>
  <c r="BD76" i="15" a="1"/>
  <c r="BD76" i="15" s="1"/>
  <c r="BG76" i="15" s="1"/>
  <c r="BF76" i="15"/>
  <c r="BE76" i="15"/>
  <c r="BD77" i="15" a="1"/>
  <c r="BD77" i="15" s="1"/>
  <c r="BG77" i="15" s="1"/>
  <c r="BF77" i="15"/>
  <c r="BE77" i="15"/>
  <c r="BD78" i="15" a="1"/>
  <c r="BD78" i="15" s="1"/>
  <c r="BG78" i="15" s="1"/>
  <c r="BF78" i="15"/>
  <c r="BE78" i="15"/>
  <c r="BD79" i="15" a="1"/>
  <c r="BD79" i="15" s="1"/>
  <c r="BG79" i="15" s="1"/>
  <c r="BF79" i="15"/>
  <c r="BE79" i="15"/>
  <c r="BD80" i="15" a="1"/>
  <c r="BD80" i="15" s="1"/>
  <c r="BG80" i="15" s="1"/>
  <c r="BF80" i="15"/>
  <c r="BE80" i="15"/>
  <c r="BD81" i="15" a="1"/>
  <c r="BD81" i="15" s="1"/>
  <c r="BG81" i="15" s="1"/>
  <c r="BF81" i="15"/>
  <c r="BE81" i="15"/>
  <c r="BD82" i="15" a="1"/>
  <c r="BD82" i="15" s="1"/>
  <c r="BG82" i="15" s="1"/>
  <c r="BF82" i="15"/>
  <c r="BE82" i="15"/>
  <c r="BD83" i="15" a="1"/>
  <c r="BD83" i="15" s="1"/>
  <c r="BG83" i="15" s="1"/>
  <c r="BF83" i="15"/>
  <c r="BE83" i="15"/>
  <c r="BD84" i="15" a="1"/>
  <c r="BD84" i="15" s="1"/>
  <c r="BG84" i="15" s="1"/>
  <c r="BF84" i="15"/>
  <c r="BD85" i="15" a="1"/>
  <c r="BD85" i="15" s="1"/>
  <c r="BG85" i="15" s="1"/>
  <c r="BF85" i="15"/>
  <c r="BD86" i="15" a="1"/>
  <c r="BD86" i="15" s="1"/>
  <c r="BG86" i="15" s="1"/>
  <c r="BF86" i="15"/>
  <c r="BD87" i="15" a="1"/>
  <c r="BD87" i="15" s="1"/>
  <c r="BG87" i="15" s="1"/>
  <c r="BF87" i="15"/>
  <c r="BE87" i="15"/>
  <c r="BD88" i="15" a="1"/>
  <c r="BD88" i="15" s="1"/>
  <c r="BG88" i="15" s="1"/>
  <c r="BF88" i="15"/>
  <c r="BE88" i="15"/>
  <c r="BD89" i="15" a="1"/>
  <c r="BD89" i="15" s="1"/>
  <c r="BG89" i="15" s="1"/>
  <c r="BF89" i="15"/>
  <c r="BE89" i="15"/>
  <c r="BD90" i="15" a="1"/>
  <c r="BD90" i="15" s="1"/>
  <c r="BG90" i="15" s="1"/>
  <c r="BF90" i="15"/>
  <c r="BE90" i="15"/>
  <c r="BD91" i="15" a="1"/>
  <c r="BD91" i="15" s="1"/>
  <c r="BG91" i="15" s="1"/>
  <c r="BF91" i="15"/>
  <c r="BE91" i="15"/>
  <c r="BD92" i="15" a="1"/>
  <c r="BD92" i="15" s="1"/>
  <c r="BG92" i="15" s="1"/>
  <c r="BF92" i="15"/>
  <c r="BE92" i="15"/>
  <c r="BD93" i="15" a="1"/>
  <c r="BD93" i="15" s="1"/>
  <c r="BG93" i="15" s="1"/>
  <c r="BF93" i="15"/>
  <c r="BE93" i="15"/>
  <c r="BI74" i="15"/>
  <c r="AM10" i="15"/>
  <c r="AY10" i="15" s="1"/>
  <c r="AZ10" i="15" s="1"/>
  <c r="E10" i="15"/>
  <c r="BL10" i="15" s="1"/>
  <c r="BQ10" i="15"/>
  <c r="BO10" i="15"/>
  <c r="BN10" i="15"/>
  <c r="BD10" i="15" a="1"/>
  <c r="BD10" i="15" s="1"/>
  <c r="BG10" i="15" s="1"/>
  <c r="BF10" i="15"/>
  <c r="BE10" i="15"/>
  <c r="BA10" i="15"/>
  <c r="F10" i="15"/>
  <c r="BR39" i="15"/>
  <c r="AM40" i="15"/>
  <c r="BR40" i="15" s="1"/>
  <c r="AM41" i="15"/>
  <c r="BR41" i="15" s="1"/>
  <c r="AM42" i="15"/>
  <c r="AM43" i="15"/>
  <c r="AM44" i="15"/>
  <c r="BR44" i="15" s="1"/>
  <c r="AM45" i="15"/>
  <c r="AY45" i="15" s="1"/>
  <c r="AZ45" i="15" s="1"/>
  <c r="AM46" i="15"/>
  <c r="BR46" i="15" s="1"/>
  <c r="AM48" i="15"/>
  <c r="BR48" i="15" s="1"/>
  <c r="AM49" i="15"/>
  <c r="AY49" i="15" s="1"/>
  <c r="AZ49" i="15" s="1"/>
  <c r="AM50" i="15"/>
  <c r="BR50" i="15" s="1"/>
  <c r="AM51" i="15"/>
  <c r="AO51" i="15" s="1"/>
  <c r="AM52" i="15"/>
  <c r="AY52" i="15" s="1"/>
  <c r="AZ52" i="15" s="1"/>
  <c r="AM53" i="15"/>
  <c r="BR53" i="15" s="1"/>
  <c r="AM55" i="15"/>
  <c r="AO55" i="15" s="1"/>
  <c r="AM56" i="15"/>
  <c r="BR56" i="15" s="1"/>
  <c r="AM57" i="15"/>
  <c r="BR57" i="15" s="1"/>
  <c r="AM58" i="15"/>
  <c r="AY58" i="15" s="1"/>
  <c r="AZ58" i="15" s="1"/>
  <c r="AM59" i="15"/>
  <c r="BR59" i="15" s="1"/>
  <c r="AM61" i="15"/>
  <c r="BR61" i="15" s="1"/>
  <c r="E38" i="15"/>
  <c r="E61" i="15"/>
  <c r="BL61" i="15" s="1"/>
  <c r="E59" i="15"/>
  <c r="BL59" i="15" s="1"/>
  <c r="E58" i="15"/>
  <c r="BL58" i="15" s="1"/>
  <c r="E57" i="15"/>
  <c r="BL57" i="15" s="1"/>
  <c r="E56" i="15"/>
  <c r="BL56" i="15" s="1"/>
  <c r="E55" i="15"/>
  <c r="BL55" i="15" s="1"/>
  <c r="E53" i="15"/>
  <c r="BL53" i="15" s="1"/>
  <c r="E52" i="15"/>
  <c r="BL52" i="15" s="1"/>
  <c r="E51" i="15"/>
  <c r="BL51" i="15" s="1"/>
  <c r="E50" i="15"/>
  <c r="BL50" i="15" s="1"/>
  <c r="E49" i="15"/>
  <c r="BL49" i="15" s="1"/>
  <c r="E48" i="15"/>
  <c r="BL48" i="15" s="1"/>
  <c r="E46" i="15"/>
  <c r="BL46" i="15" s="1"/>
  <c r="E45" i="15"/>
  <c r="BL45" i="15" s="1"/>
  <c r="E44" i="15"/>
  <c r="BL44" i="15" s="1"/>
  <c r="E43" i="15"/>
  <c r="BL43" i="15" s="1"/>
  <c r="E42" i="15"/>
  <c r="BL42" i="15" s="1"/>
  <c r="E41" i="15"/>
  <c r="BL41" i="15" s="1"/>
  <c r="E40" i="15"/>
  <c r="BL40" i="15" s="1"/>
  <c r="BL39" i="15"/>
  <c r="BD40" i="15" a="1"/>
  <c r="BD40" i="15" s="1"/>
  <c r="BG40" i="15" s="1"/>
  <c r="BF40" i="15"/>
  <c r="BE40" i="15"/>
  <c r="BD41" i="15" a="1"/>
  <c r="BD41" i="15" s="1"/>
  <c r="BG41" i="15" s="1"/>
  <c r="BH41" i="15" s="1"/>
  <c r="BF41" i="15"/>
  <c r="BE41" i="15"/>
  <c r="BF42" i="15"/>
  <c r="BE42" i="15"/>
  <c r="BD43" i="15" a="1"/>
  <c r="BD43" i="15" s="1"/>
  <c r="BG43" i="15" s="1"/>
  <c r="BF43" i="15"/>
  <c r="BE43" i="15"/>
  <c r="BD44" i="15" a="1"/>
  <c r="BD44" i="15" s="1"/>
  <c r="BG44" i="15" s="1"/>
  <c r="BF44" i="15"/>
  <c r="BE44" i="15"/>
  <c r="BD45" i="15" a="1"/>
  <c r="BD45" i="15" s="1"/>
  <c r="BG45" i="15" s="1"/>
  <c r="BF45" i="15"/>
  <c r="BE45" i="15"/>
  <c r="BD46" i="15" a="1"/>
  <c r="BD46" i="15" s="1"/>
  <c r="BG46" i="15" s="1"/>
  <c r="BF46" i="15"/>
  <c r="BE46" i="15"/>
  <c r="BF48" i="15"/>
  <c r="BE48" i="15"/>
  <c r="BD49" i="15" a="1"/>
  <c r="BD49" i="15" s="1"/>
  <c r="BG49" i="15" s="1"/>
  <c r="BF49" i="15"/>
  <c r="BE49" i="15"/>
  <c r="BD50" i="15" a="1"/>
  <c r="BD50" i="15" s="1"/>
  <c r="BG50" i="15" s="1"/>
  <c r="BF50" i="15"/>
  <c r="BE50" i="15"/>
  <c r="BD51" i="15" a="1"/>
  <c r="BD51" i="15" s="1"/>
  <c r="BG51" i="15" s="1"/>
  <c r="BF51" i="15"/>
  <c r="BE51" i="15"/>
  <c r="BD52" i="15" a="1"/>
  <c r="BD52" i="15" s="1"/>
  <c r="BG52" i="15" s="1"/>
  <c r="BF52" i="15"/>
  <c r="BE52" i="15"/>
  <c r="BD53" i="15" a="1"/>
  <c r="BD53" i="15" s="1"/>
  <c r="BG53" i="15" s="1"/>
  <c r="BF53" i="15"/>
  <c r="BE53" i="15"/>
  <c r="BD55" i="15" a="1"/>
  <c r="BD55" i="15" s="1"/>
  <c r="BG55" i="15" s="1"/>
  <c r="BF55" i="15"/>
  <c r="BE55" i="15"/>
  <c r="BD56" i="15" a="1"/>
  <c r="BD56" i="15" s="1"/>
  <c r="BG56" i="15" s="1"/>
  <c r="BF56" i="15"/>
  <c r="BE56" i="15"/>
  <c r="BD57" i="15" a="1"/>
  <c r="BD57" i="15" s="1"/>
  <c r="BG57" i="15" s="1"/>
  <c r="BF57" i="15"/>
  <c r="BE57" i="15"/>
  <c r="BD58" i="15" a="1"/>
  <c r="BD58" i="15" s="1"/>
  <c r="BG58" i="15" s="1"/>
  <c r="BF58" i="15"/>
  <c r="BE58" i="15"/>
  <c r="BD59" i="15" a="1"/>
  <c r="BD59" i="15" s="1"/>
  <c r="BG59" i="15" s="1"/>
  <c r="BF59" i="15"/>
  <c r="BE59" i="15"/>
  <c r="BD61" i="15" a="1"/>
  <c r="BD61" i="15" s="1"/>
  <c r="BG61" i="15" s="1"/>
  <c r="BF61" i="15"/>
  <c r="BE61" i="15"/>
  <c r="BI39" i="15"/>
  <c r="AM9" i="15"/>
  <c r="AO9" i="15" s="1"/>
  <c r="E9" i="15"/>
  <c r="BL9" i="15" s="1"/>
  <c r="BQ9" i="15"/>
  <c r="BO9" i="15"/>
  <c r="BN9" i="15"/>
  <c r="BD9" i="15" a="1"/>
  <c r="BD9" i="15" s="1"/>
  <c r="BG9" i="15" s="1"/>
  <c r="BF9" i="15"/>
  <c r="BE9" i="15"/>
  <c r="BA9" i="15"/>
  <c r="F9" i="15"/>
  <c r="BR63" i="15"/>
  <c r="AM64" i="15"/>
  <c r="AO64" i="15" s="1"/>
  <c r="AM65" i="15"/>
  <c r="BR65" i="15" s="1"/>
  <c r="AM66" i="15"/>
  <c r="BR66" i="15" s="1"/>
  <c r="AM67" i="15"/>
  <c r="AM68" i="15"/>
  <c r="BR68" i="15" s="1"/>
  <c r="AM69" i="15"/>
  <c r="BR69" i="15" s="1"/>
  <c r="AM70" i="15"/>
  <c r="AO70" i="15" s="1"/>
  <c r="AM71" i="15"/>
  <c r="BR71" i="15" s="1"/>
  <c r="AM72" i="15"/>
  <c r="BR72" i="15" s="1"/>
  <c r="E62" i="15"/>
  <c r="E72" i="15"/>
  <c r="BL72" i="15" s="1"/>
  <c r="E71" i="15"/>
  <c r="BL71" i="15" s="1"/>
  <c r="E70" i="15"/>
  <c r="BL70" i="15" s="1"/>
  <c r="E69" i="15"/>
  <c r="BL69" i="15" s="1"/>
  <c r="E68" i="15"/>
  <c r="BL68" i="15" s="1"/>
  <c r="E67" i="15"/>
  <c r="BL67" i="15" s="1"/>
  <c r="E66" i="15"/>
  <c r="BL66" i="15" s="1"/>
  <c r="E65" i="15"/>
  <c r="BL65" i="15" s="1"/>
  <c r="E64" i="15"/>
  <c r="BL64" i="15" s="1"/>
  <c r="BL63" i="15"/>
  <c r="BD64" i="15" a="1"/>
  <c r="BD64" i="15" s="1"/>
  <c r="BG64" i="15" s="1"/>
  <c r="BF64" i="15"/>
  <c r="BE64" i="15"/>
  <c r="BD65" i="15" a="1"/>
  <c r="BD65" i="15" s="1"/>
  <c r="BG65" i="15" s="1"/>
  <c r="BF65" i="15"/>
  <c r="BE65" i="15"/>
  <c r="BD66" i="15" a="1"/>
  <c r="BD66" i="15" s="1"/>
  <c r="BG66" i="15" s="1"/>
  <c r="BF66" i="15"/>
  <c r="BE66" i="15"/>
  <c r="BD67" i="15" a="1"/>
  <c r="BD67" i="15" s="1"/>
  <c r="BG67" i="15" s="1"/>
  <c r="BF67" i="15"/>
  <c r="BE67" i="15"/>
  <c r="BD68" i="15" a="1"/>
  <c r="BD68" i="15" s="1"/>
  <c r="BG68" i="15" s="1"/>
  <c r="BH68" i="15" s="1"/>
  <c r="BF68" i="15"/>
  <c r="BE68" i="15"/>
  <c r="BF69" i="15"/>
  <c r="BE69" i="15"/>
  <c r="BD70" i="15" a="1"/>
  <c r="BD70" i="15" s="1"/>
  <c r="BG70" i="15" s="1"/>
  <c r="BF70" i="15"/>
  <c r="BE70" i="15"/>
  <c r="BD71" i="15" a="1"/>
  <c r="BD71" i="15" s="1"/>
  <c r="BG71" i="15" s="1"/>
  <c r="BF71" i="15"/>
  <c r="BE71" i="15"/>
  <c r="BD72" i="15" a="1"/>
  <c r="BD72" i="15" s="1"/>
  <c r="BG72" i="15" s="1"/>
  <c r="BF72" i="15"/>
  <c r="BE72" i="15"/>
  <c r="BI63" i="15"/>
  <c r="AM8" i="15"/>
  <c r="AY8" i="15" s="1"/>
  <c r="AZ8" i="15" s="1"/>
  <c r="BQ8" i="15"/>
  <c r="E8" i="15"/>
  <c r="BO8" i="15" s="1"/>
  <c r="BN8" i="15"/>
  <c r="BD8" i="15" a="1"/>
  <c r="BD8" i="15" s="1"/>
  <c r="BG8" i="15" s="1"/>
  <c r="BF8" i="15"/>
  <c r="BE8" i="15"/>
  <c r="BA8" i="15"/>
  <c r="F8" i="15"/>
  <c r="BR33" i="15"/>
  <c r="AM34" i="15"/>
  <c r="AM35" i="15"/>
  <c r="BR35" i="15" s="1"/>
  <c r="AM36" i="15"/>
  <c r="AO36" i="15" s="1"/>
  <c r="AM37" i="15"/>
  <c r="AY37" i="15" s="1"/>
  <c r="AZ37" i="15" s="1"/>
  <c r="E32" i="15"/>
  <c r="E37" i="15"/>
  <c r="BL37" i="15" s="1"/>
  <c r="E36" i="15"/>
  <c r="BL36" i="15" s="1"/>
  <c r="E35" i="15"/>
  <c r="BL35" i="15" s="1"/>
  <c r="E34" i="15"/>
  <c r="BL34" i="15" s="1"/>
  <c r="BL33" i="15"/>
  <c r="BD34" i="15" a="1"/>
  <c r="BD34" i="15" s="1"/>
  <c r="BG34" i="15" s="1"/>
  <c r="BF34" i="15"/>
  <c r="BE34" i="15"/>
  <c r="BD35" i="15" a="1"/>
  <c r="BD35" i="15" s="1"/>
  <c r="BG35" i="15" s="1"/>
  <c r="BF35" i="15"/>
  <c r="BE35" i="15"/>
  <c r="BD36" i="15" a="1"/>
  <c r="BD36" i="15" s="1"/>
  <c r="BG36" i="15" s="1"/>
  <c r="BF36" i="15"/>
  <c r="BE36" i="15"/>
  <c r="BD37" i="15" a="1"/>
  <c r="BD37" i="15" s="1"/>
  <c r="BG37" i="15" s="1"/>
  <c r="BF37" i="15"/>
  <c r="BE37" i="15"/>
  <c r="BI33" i="15"/>
  <c r="AM7" i="15"/>
  <c r="AY7" i="15" s="1"/>
  <c r="AZ7" i="15" s="1"/>
  <c r="BQ7" i="15"/>
  <c r="BO7" i="15"/>
  <c r="BN7" i="15"/>
  <c r="E7" i="15"/>
  <c r="BL7" i="15" s="1"/>
  <c r="BD7" i="15" a="1"/>
  <c r="BD7" i="15" s="1"/>
  <c r="BG7" i="15" s="1"/>
  <c r="BF7" i="15"/>
  <c r="BE7" i="15"/>
  <c r="BA7" i="15"/>
  <c r="F7" i="15"/>
  <c r="AL155" i="15"/>
  <c r="AM155" i="15" s="1"/>
  <c r="G27" i="13" s="1"/>
  <c r="H27" i="13" s="1"/>
  <c r="AO28" i="15"/>
  <c r="AO29" i="15"/>
  <c r="AO32" i="15"/>
  <c r="AO33" i="15"/>
  <c r="I6" i="18"/>
  <c r="D5" i="18"/>
  <c r="D9" i="18"/>
  <c r="I10" i="18"/>
  <c r="D23" i="18"/>
  <c r="I24" i="18"/>
  <c r="D26" i="18"/>
  <c r="I27" i="18"/>
  <c r="D32" i="18"/>
  <c r="D38" i="18"/>
  <c r="D44" i="18"/>
  <c r="I45" i="18"/>
  <c r="D47" i="18"/>
  <c r="I48" i="18"/>
  <c r="AM5" i="15"/>
  <c r="AY5" i="15" s="1"/>
  <c r="AZ5" i="15" s="1"/>
  <c r="AM6" i="15"/>
  <c r="AY6" i="15" s="1"/>
  <c r="AZ6" i="15" s="1"/>
  <c r="AM28" i="15"/>
  <c r="AY28" i="15" s="1"/>
  <c r="AZ28" i="15" s="1"/>
  <c r="AM29" i="15"/>
  <c r="AY29" i="15" s="1"/>
  <c r="AZ29" i="15" s="1"/>
  <c r="AM30" i="15"/>
  <c r="AO30" i="15" s="1"/>
  <c r="AM31" i="15"/>
  <c r="AY31" i="15" s="1"/>
  <c r="AZ31" i="15" s="1"/>
  <c r="AM32" i="15"/>
  <c r="AY32" i="15" s="1"/>
  <c r="AZ32" i="15" s="1"/>
  <c r="AM33" i="15"/>
  <c r="AY33" i="15" s="1"/>
  <c r="AZ33" i="15" s="1"/>
  <c r="AM62" i="15"/>
  <c r="AY62" i="15" s="1"/>
  <c r="AZ62" i="15" s="1"/>
  <c r="AM63" i="15"/>
  <c r="AY63" i="15" s="1"/>
  <c r="AZ63" i="15" s="1"/>
  <c r="AM38" i="15"/>
  <c r="AY38" i="15" s="1"/>
  <c r="AZ38" i="15" s="1"/>
  <c r="AM39" i="15"/>
  <c r="AY39" i="15" s="1"/>
  <c r="AZ39" i="15" s="1"/>
  <c r="AM73" i="15"/>
  <c r="AY73" i="15" s="1"/>
  <c r="AZ73" i="15" s="1"/>
  <c r="AM74" i="15"/>
  <c r="AY74" i="15" s="1"/>
  <c r="AZ74" i="15" s="1"/>
  <c r="AM95" i="15"/>
  <c r="AY95" i="15" s="1"/>
  <c r="AZ95" i="15" s="1"/>
  <c r="AM96" i="15"/>
  <c r="AY96" i="15" s="1"/>
  <c r="AZ96" i="15" s="1"/>
  <c r="AM121" i="15"/>
  <c r="AY121" i="15" s="1"/>
  <c r="AZ121" i="15" s="1"/>
  <c r="AM122" i="15"/>
  <c r="AY122" i="15" s="1"/>
  <c r="AZ122" i="15" s="1"/>
  <c r="AM126" i="15"/>
  <c r="AY126" i="15" s="1"/>
  <c r="AZ126" i="15" s="1"/>
  <c r="AM127" i="15"/>
  <c r="AY127" i="15" s="1"/>
  <c r="AZ127" i="15" s="1"/>
  <c r="AM134" i="15"/>
  <c r="AY134" i="15" s="1"/>
  <c r="AZ134" i="15" s="1"/>
  <c r="AM135" i="15"/>
  <c r="AY135" i="15" s="1"/>
  <c r="AZ135" i="15" s="1"/>
  <c r="AM136" i="15"/>
  <c r="AO136" i="15" s="1"/>
  <c r="AM137" i="15"/>
  <c r="AY137" i="15" s="1"/>
  <c r="AZ137" i="15" s="1"/>
  <c r="AM138" i="15"/>
  <c r="AM139" i="15"/>
  <c r="AY139" i="15" s="1"/>
  <c r="AZ139" i="15" s="1"/>
  <c r="AM140" i="15"/>
  <c r="AM141" i="15"/>
  <c r="AO141" i="15" s="1"/>
  <c r="AM143" i="15"/>
  <c r="AY143" i="15" s="1"/>
  <c r="AZ143" i="15" s="1"/>
  <c r="AM144" i="15"/>
  <c r="AY144" i="15" s="1"/>
  <c r="AZ144" i="15" s="1"/>
  <c r="AM145" i="15"/>
  <c r="BR145" i="15" s="1"/>
  <c r="AM146" i="15"/>
  <c r="BR146" i="15" s="1"/>
  <c r="AM147" i="15"/>
  <c r="AO147" i="15" s="1"/>
  <c r="AM148" i="15"/>
  <c r="AY148" i="15" s="1"/>
  <c r="AZ148" i="15" s="1"/>
  <c r="AM149" i="15"/>
  <c r="AY149" i="15" s="1"/>
  <c r="AZ149" i="15" s="1"/>
  <c r="AM150" i="15"/>
  <c r="BR150" i="15" s="1"/>
  <c r="AM151" i="15"/>
  <c r="AY151" i="15" s="1"/>
  <c r="AZ151" i="15" s="1"/>
  <c r="AM152" i="15"/>
  <c r="AY152" i="15" s="1"/>
  <c r="AZ152" i="15" s="1"/>
  <c r="AM153" i="15"/>
  <c r="AY153" i="15" s="1"/>
  <c r="AZ153" i="15" s="1"/>
  <c r="AM154" i="15"/>
  <c r="AY154" i="15" s="1"/>
  <c r="AZ154" i="15" s="1"/>
  <c r="AM157" i="15"/>
  <c r="AO157" i="15" s="1"/>
  <c r="AM158" i="15"/>
  <c r="AM159" i="15"/>
  <c r="AY159" i="15" s="1"/>
  <c r="AZ159" i="15" s="1"/>
  <c r="AM160" i="15"/>
  <c r="BR160" i="15" s="1"/>
  <c r="AM161" i="15"/>
  <c r="AY161" i="15" s="1"/>
  <c r="AZ161" i="15" s="1"/>
  <c r="AM162" i="15"/>
  <c r="AY162" i="15" s="1"/>
  <c r="AZ162" i="15" s="1"/>
  <c r="AM163" i="15"/>
  <c r="AO163" i="15" s="1"/>
  <c r="I206" i="31"/>
  <c r="O206" i="31"/>
  <c r="R206" i="31"/>
  <c r="U206" i="31"/>
  <c r="X206" i="31"/>
  <c r="AA206" i="31"/>
  <c r="AD206" i="31"/>
  <c r="AG206" i="31"/>
  <c r="AJ206" i="31"/>
  <c r="AM206" i="31"/>
  <c r="AP206" i="31"/>
  <c r="AS206" i="31"/>
  <c r="AV206" i="31"/>
  <c r="AY206" i="31"/>
  <c r="BB206" i="31"/>
  <c r="BE206" i="31"/>
  <c r="BH206" i="31"/>
  <c r="BK206" i="31"/>
  <c r="BN206" i="31"/>
  <c r="BQ206" i="31"/>
  <c r="BT206" i="31"/>
  <c r="BW206" i="31"/>
  <c r="BZ206" i="31"/>
  <c r="E6" i="31"/>
  <c r="F6" i="31" s="1"/>
  <c r="K6" i="31"/>
  <c r="L6" i="31" s="1"/>
  <c r="E8" i="31"/>
  <c r="F8" i="31" s="1"/>
  <c r="K8" i="31"/>
  <c r="L8" i="31" s="1"/>
  <c r="E9" i="31"/>
  <c r="F9" i="31" s="1"/>
  <c r="K9" i="31"/>
  <c r="L9" i="31" s="1"/>
  <c r="K15" i="31"/>
  <c r="L15" i="31" s="1"/>
  <c r="E16" i="31"/>
  <c r="F16" i="31" s="1"/>
  <c r="CB16" i="31" s="1"/>
  <c r="E17" i="31"/>
  <c r="F17" i="31" s="1"/>
  <c r="CB17" i="31" s="1"/>
  <c r="E18" i="31"/>
  <c r="F18" i="31" s="1"/>
  <c r="K18" i="31"/>
  <c r="L18" i="31" s="1"/>
  <c r="E22" i="31"/>
  <c r="F22" i="31" s="1"/>
  <c r="K22" i="31"/>
  <c r="L22" i="31" s="1"/>
  <c r="E24" i="31"/>
  <c r="F24" i="31" s="1"/>
  <c r="K24" i="31"/>
  <c r="L24" i="31" s="1"/>
  <c r="E25" i="31"/>
  <c r="F25" i="31" s="1"/>
  <c r="K25" i="31"/>
  <c r="L25" i="31" s="1"/>
  <c r="E32" i="31"/>
  <c r="F32" i="31" s="1"/>
  <c r="K32" i="31"/>
  <c r="L32" i="31" s="1"/>
  <c r="E33" i="31"/>
  <c r="F33" i="31" s="1"/>
  <c r="E34" i="31"/>
  <c r="F34" i="31" s="1"/>
  <c r="CB34" i="31" s="1"/>
  <c r="E41" i="31"/>
  <c r="F41" i="31" s="1"/>
  <c r="CB41" i="31" s="1"/>
  <c r="E49" i="31"/>
  <c r="F49" i="31" s="1"/>
  <c r="K49" i="31"/>
  <c r="L49" i="31" s="1"/>
  <c r="E61" i="31"/>
  <c r="F61" i="31" s="1"/>
  <c r="K61" i="31"/>
  <c r="L61" i="31" s="1"/>
  <c r="E62" i="31"/>
  <c r="F62" i="31" s="1"/>
  <c r="K62" i="31"/>
  <c r="L62" i="31" s="1"/>
  <c r="E63" i="31"/>
  <c r="F63" i="31" s="1"/>
  <c r="K63" i="31"/>
  <c r="L63" i="31" s="1"/>
  <c r="E69" i="31"/>
  <c r="F69" i="31" s="1"/>
  <c r="K69" i="31"/>
  <c r="L69" i="31" s="1"/>
  <c r="E74" i="31"/>
  <c r="F74" i="31" s="1"/>
  <c r="K74" i="31"/>
  <c r="L74" i="31" s="1"/>
  <c r="K79" i="31"/>
  <c r="L79" i="31" s="1"/>
  <c r="CB79" i="31" s="1"/>
  <c r="E84" i="31"/>
  <c r="F84" i="31" s="1"/>
  <c r="K84" i="31"/>
  <c r="L84" i="31" s="1"/>
  <c r="E85" i="31"/>
  <c r="F85" i="31" s="1"/>
  <c r="K85" i="31"/>
  <c r="L85" i="31" s="1"/>
  <c r="E88" i="31"/>
  <c r="F88" i="31" s="1"/>
  <c r="K88" i="31"/>
  <c r="L88" i="31" s="1"/>
  <c r="E96" i="31"/>
  <c r="F96" i="31" s="1"/>
  <c r="E101" i="31"/>
  <c r="F101" i="31" s="1"/>
  <c r="E102" i="31"/>
  <c r="F102" i="31" s="1"/>
  <c r="K102" i="31"/>
  <c r="L102" i="31" s="1"/>
  <c r="E104" i="31"/>
  <c r="F104" i="31" s="1"/>
  <c r="K104" i="31"/>
  <c r="L104" i="31" s="1"/>
  <c r="E105" i="31"/>
  <c r="F105" i="31" s="1"/>
  <c r="E108" i="31"/>
  <c r="F108" i="31" s="1"/>
  <c r="E109" i="31"/>
  <c r="F109" i="31" s="1"/>
  <c r="E111" i="31"/>
  <c r="F111" i="31" s="1"/>
  <c r="K111" i="31"/>
  <c r="L111" i="31" s="1"/>
  <c r="E115" i="31"/>
  <c r="F115" i="31" s="1"/>
  <c r="K115" i="31"/>
  <c r="L115" i="31" s="1"/>
  <c r="E116" i="31"/>
  <c r="F116" i="31" s="1"/>
  <c r="E117" i="31"/>
  <c r="F117" i="31" s="1"/>
  <c r="CB117" i="31" s="1"/>
  <c r="I186" i="31"/>
  <c r="O186" i="31"/>
  <c r="R186" i="31"/>
  <c r="AA186" i="31"/>
  <c r="AD186" i="31"/>
  <c r="AG186" i="31"/>
  <c r="AM186" i="31"/>
  <c r="AP186" i="31"/>
  <c r="AS186" i="31"/>
  <c r="AV186" i="31"/>
  <c r="AY186" i="31"/>
  <c r="BB186" i="31"/>
  <c r="BE186" i="31"/>
  <c r="BH186" i="31"/>
  <c r="BK186" i="31"/>
  <c r="BN186" i="31"/>
  <c r="BQ186" i="31"/>
  <c r="BT186" i="31"/>
  <c r="BW186" i="31"/>
  <c r="BZ186" i="31"/>
  <c r="U186" i="31"/>
  <c r="X186" i="31"/>
  <c r="AJ186" i="31"/>
  <c r="I205" i="31"/>
  <c r="O205" i="31"/>
  <c r="R205" i="31"/>
  <c r="U205" i="31"/>
  <c r="X205" i="31"/>
  <c r="AA205" i="31"/>
  <c r="AD205" i="31"/>
  <c r="AG205" i="31"/>
  <c r="AJ205" i="31"/>
  <c r="AM205" i="31"/>
  <c r="AP205" i="31"/>
  <c r="AS205" i="31"/>
  <c r="AV205" i="31"/>
  <c r="AY205" i="31"/>
  <c r="BB205" i="31"/>
  <c r="BE205" i="31"/>
  <c r="BH205" i="31"/>
  <c r="BK205" i="31"/>
  <c r="BN205" i="31"/>
  <c r="BQ205" i="31"/>
  <c r="BT205" i="31"/>
  <c r="BW205" i="31"/>
  <c r="BZ205" i="31"/>
  <c r="D62" i="14"/>
  <c r="E64" i="14"/>
  <c r="F93" i="15"/>
  <c r="BA93" i="15"/>
  <c r="BB73" i="15"/>
  <c r="BC95" i="15"/>
  <c r="BO93" i="15"/>
  <c r="BP95" i="15"/>
  <c r="BQ93" i="15"/>
  <c r="I197" i="31"/>
  <c r="O197" i="31"/>
  <c r="R197" i="31"/>
  <c r="U197" i="31"/>
  <c r="X197" i="31"/>
  <c r="AA197" i="31"/>
  <c r="AD197" i="31"/>
  <c r="AG197" i="31"/>
  <c r="AJ197" i="31"/>
  <c r="AM197" i="31"/>
  <c r="AP197" i="31"/>
  <c r="AS197" i="31"/>
  <c r="AV197" i="31"/>
  <c r="AY197" i="31"/>
  <c r="BB197" i="31"/>
  <c r="BE197" i="31"/>
  <c r="BH197" i="31"/>
  <c r="BK197" i="31"/>
  <c r="BN197" i="31"/>
  <c r="BQ197" i="31"/>
  <c r="BT197" i="31"/>
  <c r="BW197" i="31"/>
  <c r="BZ197" i="31"/>
  <c r="I196" i="31"/>
  <c r="O196" i="31"/>
  <c r="R196" i="31"/>
  <c r="U196" i="31"/>
  <c r="X196" i="31"/>
  <c r="AA196" i="31"/>
  <c r="AD196" i="31"/>
  <c r="AG196" i="31"/>
  <c r="AJ196" i="31"/>
  <c r="AM196" i="31"/>
  <c r="AP196" i="31"/>
  <c r="AS196" i="31"/>
  <c r="AV196" i="31"/>
  <c r="AY196" i="31"/>
  <c r="BB196" i="31"/>
  <c r="BE196" i="31"/>
  <c r="BH196" i="31"/>
  <c r="BK196" i="31"/>
  <c r="BN196" i="31"/>
  <c r="BQ196" i="31"/>
  <c r="BT196" i="31"/>
  <c r="BW196" i="31"/>
  <c r="BZ196" i="31"/>
  <c r="BQ52" i="15"/>
  <c r="BO52" i="15"/>
  <c r="BN52" i="15"/>
  <c r="BA52" i="15"/>
  <c r="F52" i="15"/>
  <c r="G50" i="29"/>
  <c r="G51" i="29"/>
  <c r="G52" i="29"/>
  <c r="G53" i="29"/>
  <c r="BD31" i="15" a="1"/>
  <c r="BD31" i="15" s="1"/>
  <c r="BG31" i="15" s="1"/>
  <c r="I15" i="29"/>
  <c r="I16" i="29"/>
  <c r="I17" i="29"/>
  <c r="I18" i="29"/>
  <c r="I19" i="29"/>
  <c r="I20" i="29"/>
  <c r="I21" i="29"/>
  <c r="I22" i="29"/>
  <c r="I25" i="29"/>
  <c r="I26" i="29"/>
  <c r="I27" i="29"/>
  <c r="I28" i="29"/>
  <c r="I29" i="29"/>
  <c r="I30" i="29"/>
  <c r="I31" i="29"/>
  <c r="I32" i="29"/>
  <c r="I33" i="29"/>
  <c r="I34" i="29"/>
  <c r="I35" i="29"/>
  <c r="I36" i="29"/>
  <c r="I39" i="29"/>
  <c r="I40" i="29"/>
  <c r="I41" i="29"/>
  <c r="I42" i="29"/>
  <c r="I43" i="29"/>
  <c r="H56" i="29"/>
  <c r="H57" i="29"/>
  <c r="G46" i="29"/>
  <c r="BD113" i="15" s="1" a="1"/>
  <c r="G47" i="29"/>
  <c r="H46" i="29"/>
  <c r="H47" i="29"/>
  <c r="BD136" i="15" a="1"/>
  <c r="BD136" i="15" s="1"/>
  <c r="BG136" i="15" s="1"/>
  <c r="BD137" i="15" a="1"/>
  <c r="BD137" i="15" s="1"/>
  <c r="BG137" i="15" s="1"/>
  <c r="E137" i="15"/>
  <c r="BL137" i="15" s="1"/>
  <c r="BF137" i="15"/>
  <c r="BE137" i="15"/>
  <c r="BD138" i="15" a="1"/>
  <c r="BD138" i="15" s="1"/>
  <c r="BG138" i="15" s="1"/>
  <c r="E138" i="15"/>
  <c r="BL138" i="15" s="1"/>
  <c r="BF138" i="15"/>
  <c r="BE138" i="15"/>
  <c r="BD139" i="15" a="1"/>
  <c r="BD139" i="15" s="1"/>
  <c r="BG139" i="15" s="1"/>
  <c r="E139" i="15"/>
  <c r="BL139" i="15" s="1"/>
  <c r="BF139" i="15"/>
  <c r="BE139" i="15"/>
  <c r="BD140" i="15" a="1"/>
  <c r="BD140" i="15" s="1"/>
  <c r="BG140" i="15" s="1"/>
  <c r="E140" i="15"/>
  <c r="BL140" i="15" s="1"/>
  <c r="BF140" i="15"/>
  <c r="BE140" i="15"/>
  <c r="BD141" i="15" a="1"/>
  <c r="BD141" i="15" s="1"/>
  <c r="BG141" i="15" s="1"/>
  <c r="E141" i="15"/>
  <c r="BL141" i="15" s="1"/>
  <c r="BF141" i="15"/>
  <c r="BE141" i="15"/>
  <c r="BD145" i="15" a="1"/>
  <c r="BD145" i="15" s="1"/>
  <c r="BG145" i="15" s="1"/>
  <c r="E145" i="15"/>
  <c r="BL145" i="15" s="1"/>
  <c r="BF145" i="15"/>
  <c r="BE145" i="15"/>
  <c r="BD146" i="15" a="1"/>
  <c r="BD146" i="15" s="1"/>
  <c r="BG146" i="15" s="1"/>
  <c r="E146" i="15"/>
  <c r="BL146" i="15" s="1"/>
  <c r="BF146" i="15"/>
  <c r="BE146" i="15"/>
  <c r="BD147" i="15" a="1"/>
  <c r="BD147" i="15" s="1"/>
  <c r="BG147" i="15" s="1"/>
  <c r="E147" i="15"/>
  <c r="BL147" i="15" s="1"/>
  <c r="BF147" i="15"/>
  <c r="BE147" i="15"/>
  <c r="BD148" i="15" a="1"/>
  <c r="BD148" i="15" s="1"/>
  <c r="BG148" i="15" s="1"/>
  <c r="E148" i="15"/>
  <c r="BL148" i="15" s="1"/>
  <c r="BF148" i="15"/>
  <c r="BE148" i="15"/>
  <c r="BD149" i="15" a="1"/>
  <c r="BD149" i="15" s="1"/>
  <c r="BG149" i="15" s="1"/>
  <c r="BD150" i="15" a="1"/>
  <c r="BD150" i="15" s="1"/>
  <c r="BG150" i="15" s="1"/>
  <c r="E150" i="15"/>
  <c r="BL150" i="15" s="1"/>
  <c r="BF150" i="15"/>
  <c r="BE150" i="15"/>
  <c r="BD151" i="15" a="1"/>
  <c r="BD151" i="15" s="1"/>
  <c r="BG151" i="15" s="1"/>
  <c r="E151" i="15"/>
  <c r="BL151" i="15" s="1"/>
  <c r="BF151" i="15"/>
  <c r="BE151" i="15"/>
  <c r="BD152" i="15" a="1"/>
  <c r="BD152" i="15" s="1"/>
  <c r="BG152" i="15" s="1"/>
  <c r="E152" i="15"/>
  <c r="BL152" i="15" s="1"/>
  <c r="BF152" i="15"/>
  <c r="BE152" i="15"/>
  <c r="AH155" i="15"/>
  <c r="F110" i="29"/>
  <c r="G110" i="29" s="1"/>
  <c r="F111" i="29"/>
  <c r="G111" i="29" s="1"/>
  <c r="F112" i="29"/>
  <c r="G112" i="29" s="1"/>
  <c r="F113" i="29"/>
  <c r="G113" i="29" s="1"/>
  <c r="BD157" i="15" a="1"/>
  <c r="BD157" i="15" s="1"/>
  <c r="BG157" i="15" s="1"/>
  <c r="E157" i="15"/>
  <c r="BL157" i="15" s="1"/>
  <c r="BF157" i="15"/>
  <c r="BE157" i="15"/>
  <c r="BD158" i="15" a="1"/>
  <c r="BD158" i="15" s="1"/>
  <c r="BG158" i="15" s="1"/>
  <c r="E158" i="15"/>
  <c r="BL158" i="15" s="1"/>
  <c r="BF158" i="15"/>
  <c r="BE158" i="15"/>
  <c r="BD159" i="15" a="1"/>
  <c r="BD159" i="15" s="1"/>
  <c r="BG159" i="15" s="1"/>
  <c r="E159" i="15"/>
  <c r="BL159" i="15" s="1"/>
  <c r="BF159" i="15"/>
  <c r="BE159" i="15"/>
  <c r="BD160" i="15" a="1"/>
  <c r="BD160" i="15" s="1"/>
  <c r="BG160" i="15" s="1"/>
  <c r="E160" i="15"/>
  <c r="BL160" i="15" s="1"/>
  <c r="BF160" i="15"/>
  <c r="BE160" i="15"/>
  <c r="AA163" i="15"/>
  <c r="I204" i="31"/>
  <c r="O204" i="31"/>
  <c r="R204" i="31"/>
  <c r="U204" i="31"/>
  <c r="X204" i="31"/>
  <c r="AA204" i="31"/>
  <c r="AD204" i="31"/>
  <c r="AG204" i="31"/>
  <c r="AJ204" i="31"/>
  <c r="AM204" i="31"/>
  <c r="AP204" i="31"/>
  <c r="AS204" i="31"/>
  <c r="AV204" i="31"/>
  <c r="AY204" i="31"/>
  <c r="BB204" i="31"/>
  <c r="BE204" i="31"/>
  <c r="BH204" i="31"/>
  <c r="BK204" i="31"/>
  <c r="BN204" i="31"/>
  <c r="BQ204" i="31"/>
  <c r="BT204" i="31"/>
  <c r="BW204" i="31"/>
  <c r="BZ204" i="31"/>
  <c r="I203" i="31"/>
  <c r="O203" i="31"/>
  <c r="R203" i="31"/>
  <c r="U203" i="31"/>
  <c r="X203" i="31"/>
  <c r="AA203" i="31"/>
  <c r="AD203" i="31"/>
  <c r="AG203" i="31"/>
  <c r="AJ203" i="31"/>
  <c r="AM203" i="31"/>
  <c r="AP203" i="31"/>
  <c r="AS203" i="31"/>
  <c r="AV203" i="31"/>
  <c r="AY203" i="31"/>
  <c r="BB203" i="31"/>
  <c r="BE203" i="31"/>
  <c r="BH203" i="31"/>
  <c r="BK203" i="31"/>
  <c r="BN203" i="31"/>
  <c r="BQ203" i="31"/>
  <c r="BT203" i="31"/>
  <c r="BW203" i="31"/>
  <c r="BZ203" i="31"/>
  <c r="I199" i="31"/>
  <c r="O199" i="31"/>
  <c r="R199" i="31"/>
  <c r="U199" i="31"/>
  <c r="X199" i="31"/>
  <c r="AA199" i="31"/>
  <c r="AD199" i="31"/>
  <c r="AG199" i="31"/>
  <c r="AJ199" i="31"/>
  <c r="AM199" i="31"/>
  <c r="AP199" i="31"/>
  <c r="AS199" i="31"/>
  <c r="AV199" i="31"/>
  <c r="AY199" i="31"/>
  <c r="BB199" i="31"/>
  <c r="BE199" i="31"/>
  <c r="BH199" i="31"/>
  <c r="BK199" i="31"/>
  <c r="BN199" i="31"/>
  <c r="BQ199" i="31"/>
  <c r="BT199" i="31"/>
  <c r="BW199" i="31"/>
  <c r="BZ199" i="31"/>
  <c r="I202" i="31"/>
  <c r="O202" i="31"/>
  <c r="R202" i="31"/>
  <c r="U202" i="31"/>
  <c r="X202" i="31"/>
  <c r="AA202" i="31"/>
  <c r="AD202" i="31"/>
  <c r="AG202" i="31"/>
  <c r="AJ202" i="31"/>
  <c r="AM202" i="31"/>
  <c r="AP202" i="31"/>
  <c r="AS202" i="31"/>
  <c r="AV202" i="31"/>
  <c r="AY202" i="31"/>
  <c r="BB202" i="31"/>
  <c r="BE202" i="31"/>
  <c r="BH202" i="31"/>
  <c r="BK202" i="31"/>
  <c r="BN202" i="31"/>
  <c r="BQ202" i="31"/>
  <c r="BT202" i="31"/>
  <c r="BW202" i="31"/>
  <c r="BZ202" i="31"/>
  <c r="I201" i="31"/>
  <c r="O201" i="31"/>
  <c r="R201" i="31"/>
  <c r="U201" i="31"/>
  <c r="X201" i="31"/>
  <c r="AA201" i="31"/>
  <c r="AD201" i="31"/>
  <c r="AG201" i="31"/>
  <c r="AJ201" i="31"/>
  <c r="AM201" i="31"/>
  <c r="AP201" i="31"/>
  <c r="AS201" i="31"/>
  <c r="AV201" i="31"/>
  <c r="AY201" i="31"/>
  <c r="BB201" i="31"/>
  <c r="BE201" i="31"/>
  <c r="BH201" i="31"/>
  <c r="BK201" i="31"/>
  <c r="BN201" i="31"/>
  <c r="BQ201" i="31"/>
  <c r="BT201" i="31"/>
  <c r="BW201" i="31"/>
  <c r="BZ201" i="31"/>
  <c r="I200" i="31"/>
  <c r="O200" i="31"/>
  <c r="R200" i="31"/>
  <c r="U200" i="31"/>
  <c r="X200" i="31"/>
  <c r="AA200" i="31"/>
  <c r="AD200" i="31"/>
  <c r="AG200" i="31"/>
  <c r="AJ200" i="31"/>
  <c r="AM200" i="31"/>
  <c r="AP200" i="31"/>
  <c r="AS200" i="31"/>
  <c r="AV200" i="31"/>
  <c r="AY200" i="31"/>
  <c r="BB200" i="31"/>
  <c r="BE200" i="31"/>
  <c r="BH200" i="31"/>
  <c r="BK200" i="31"/>
  <c r="BN200" i="31"/>
  <c r="BQ200" i="31"/>
  <c r="BT200" i="31"/>
  <c r="BW200" i="31"/>
  <c r="BZ200" i="31"/>
  <c r="I198" i="31"/>
  <c r="O198" i="31"/>
  <c r="R198" i="31"/>
  <c r="U198" i="31"/>
  <c r="X198" i="31"/>
  <c r="AA198" i="31"/>
  <c r="AD198" i="31"/>
  <c r="AG198" i="31"/>
  <c r="AJ198" i="31"/>
  <c r="AM198" i="31"/>
  <c r="AP198" i="31"/>
  <c r="AS198" i="31"/>
  <c r="AV198" i="31"/>
  <c r="AY198" i="31"/>
  <c r="BB198" i="31"/>
  <c r="BE198" i="31"/>
  <c r="BH198" i="31"/>
  <c r="BK198" i="31"/>
  <c r="BN198" i="31"/>
  <c r="BQ198" i="31"/>
  <c r="BT198" i="31"/>
  <c r="BW198" i="31"/>
  <c r="BZ198" i="31"/>
  <c r="BO5" i="15"/>
  <c r="BO6" i="15"/>
  <c r="BO14" i="15"/>
  <c r="BO16" i="15"/>
  <c r="BO26" i="15"/>
  <c r="BO27" i="15"/>
  <c r="BO17" i="15"/>
  <c r="BO18" i="15"/>
  <c r="BO19" i="15"/>
  <c r="BO20" i="15"/>
  <c r="BO21" i="15"/>
  <c r="BO22" i="15"/>
  <c r="BO23" i="15"/>
  <c r="BO24" i="15"/>
  <c r="BO28" i="15"/>
  <c r="BO29" i="15"/>
  <c r="BO30" i="15"/>
  <c r="BO31" i="15"/>
  <c r="BO32" i="15"/>
  <c r="BO33" i="15"/>
  <c r="BO34" i="15"/>
  <c r="BO35" i="15"/>
  <c r="BO36" i="15"/>
  <c r="BO37" i="15"/>
  <c r="BO62" i="15"/>
  <c r="BO63" i="15"/>
  <c r="BO64" i="15"/>
  <c r="BO65" i="15"/>
  <c r="BO66" i="15"/>
  <c r="BO67" i="15"/>
  <c r="BO68" i="15"/>
  <c r="BO69" i="15"/>
  <c r="BO70" i="15"/>
  <c r="BO71" i="15"/>
  <c r="BO72" i="15"/>
  <c r="BO38" i="15"/>
  <c r="BO39" i="15"/>
  <c r="BO40" i="15"/>
  <c r="BO41" i="15"/>
  <c r="BO42" i="15"/>
  <c r="BO43" i="15"/>
  <c r="BO44" i="15"/>
  <c r="BO45" i="15"/>
  <c r="BO46" i="15"/>
  <c r="BO48" i="15"/>
  <c r="BO49" i="15"/>
  <c r="BO50" i="15"/>
  <c r="BO51" i="15"/>
  <c r="BO53" i="15"/>
  <c r="BO55" i="15"/>
  <c r="BO56" i="15"/>
  <c r="BO57" i="15"/>
  <c r="BO58" i="15"/>
  <c r="BO59" i="15"/>
  <c r="BO61" i="15"/>
  <c r="BO73" i="15"/>
  <c r="BO74" i="15"/>
  <c r="BO75" i="15"/>
  <c r="BO76" i="15"/>
  <c r="BO77" i="15"/>
  <c r="BO78" i="15"/>
  <c r="BO79" i="15"/>
  <c r="BO80" i="15"/>
  <c r="BO81" i="15"/>
  <c r="BO82" i="15"/>
  <c r="BO83" i="15"/>
  <c r="BO84" i="15"/>
  <c r="BO85" i="15"/>
  <c r="BO86" i="15"/>
  <c r="BO87" i="15"/>
  <c r="BO88" i="15"/>
  <c r="BO89" i="15"/>
  <c r="BO90" i="15"/>
  <c r="BO91" i="15"/>
  <c r="BO92" i="15"/>
  <c r="BO95" i="15"/>
  <c r="BO96" i="15"/>
  <c r="BO97" i="15"/>
  <c r="BO98" i="15"/>
  <c r="BO99" i="15"/>
  <c r="BO100" i="15"/>
  <c r="BO101" i="15"/>
  <c r="BO102" i="15"/>
  <c r="BO103" i="15"/>
  <c r="BO104" i="15"/>
  <c r="BO105" i="15"/>
  <c r="BO106" i="15"/>
  <c r="BO107" i="15"/>
  <c r="BO108" i="15"/>
  <c r="BO109" i="15"/>
  <c r="BO110" i="15"/>
  <c r="BO111" i="15"/>
  <c r="BO112" i="15"/>
  <c r="BO113" i="15"/>
  <c r="BO114" i="15"/>
  <c r="BO115" i="15"/>
  <c r="BO116" i="15"/>
  <c r="BO117" i="15"/>
  <c r="BO118" i="15"/>
  <c r="BO119" i="15"/>
  <c r="BO120" i="15"/>
  <c r="BO121" i="15"/>
  <c r="BO122" i="15"/>
  <c r="BO123" i="15"/>
  <c r="BO124" i="15"/>
  <c r="BO125" i="15"/>
  <c r="BO126" i="15"/>
  <c r="BO127" i="15"/>
  <c r="BO128" i="15"/>
  <c r="BO129" i="15"/>
  <c r="BO130" i="15"/>
  <c r="BO131" i="15"/>
  <c r="BO134" i="15"/>
  <c r="BO135" i="15"/>
  <c r="BO136" i="15"/>
  <c r="BO137" i="15"/>
  <c r="BO138" i="15"/>
  <c r="BO139" i="15"/>
  <c r="BO140" i="15"/>
  <c r="BO141" i="15"/>
  <c r="BO143" i="15"/>
  <c r="BO144" i="15"/>
  <c r="BO145" i="15"/>
  <c r="BO146" i="15"/>
  <c r="BO147" i="15"/>
  <c r="BO148" i="15"/>
  <c r="BO149" i="15"/>
  <c r="BO150" i="15"/>
  <c r="BO151" i="15"/>
  <c r="BO152" i="15"/>
  <c r="BO153" i="15"/>
  <c r="BO154" i="15"/>
  <c r="BO155" i="15"/>
  <c r="BO156" i="15"/>
  <c r="BO157" i="15"/>
  <c r="BO158" i="15"/>
  <c r="BO159" i="15"/>
  <c r="BO160" i="15"/>
  <c r="BO161" i="15"/>
  <c r="BO162" i="15"/>
  <c r="BO163" i="15"/>
  <c r="F58" i="15"/>
  <c r="BA58" i="15"/>
  <c r="BN58" i="15"/>
  <c r="BQ58" i="15"/>
  <c r="F56" i="15"/>
  <c r="BA56" i="15"/>
  <c r="BN56" i="15"/>
  <c r="BQ56" i="15"/>
  <c r="G34" i="29"/>
  <c r="H34" i="29"/>
  <c r="G32" i="29"/>
  <c r="H32" i="29"/>
  <c r="G27" i="29"/>
  <c r="H27" i="29"/>
  <c r="BQ37" i="15"/>
  <c r="BA37" i="15"/>
  <c r="F37" i="15"/>
  <c r="BQ36" i="15"/>
  <c r="BN36" i="15"/>
  <c r="BA36" i="15"/>
  <c r="F36" i="15"/>
  <c r="BQ35" i="15"/>
  <c r="BA35" i="15"/>
  <c r="F35" i="15"/>
  <c r="BQ66" i="15"/>
  <c r="BN66" i="15"/>
  <c r="BA66" i="15"/>
  <c r="F66" i="15"/>
  <c r="BQ65" i="15"/>
  <c r="BN65" i="15"/>
  <c r="BA65" i="15"/>
  <c r="F65" i="15"/>
  <c r="I195" i="31"/>
  <c r="O195" i="31"/>
  <c r="R195" i="31"/>
  <c r="U195" i="31"/>
  <c r="X195" i="31"/>
  <c r="AA195" i="31"/>
  <c r="AD195" i="31"/>
  <c r="AG195" i="31"/>
  <c r="AJ195" i="31"/>
  <c r="AM195" i="31"/>
  <c r="AP195" i="31"/>
  <c r="AS195" i="31"/>
  <c r="AV195" i="31"/>
  <c r="AY195" i="31"/>
  <c r="BB195" i="31"/>
  <c r="BE195" i="31"/>
  <c r="BH195" i="31"/>
  <c r="BK195" i="31"/>
  <c r="BN195" i="31"/>
  <c r="BQ195" i="31"/>
  <c r="BT195" i="31"/>
  <c r="BW195" i="31"/>
  <c r="BZ195" i="31"/>
  <c r="F77" i="15"/>
  <c r="BA77" i="15"/>
  <c r="BN77" i="15"/>
  <c r="BQ77" i="15"/>
  <c r="S42" i="31"/>
  <c r="U42" i="31" s="1"/>
  <c r="F130" i="15"/>
  <c r="BA130" i="15"/>
  <c r="BN130" i="15"/>
  <c r="BQ130" i="15"/>
  <c r="F152" i="15"/>
  <c r="BA152" i="15"/>
  <c r="BN152" i="15"/>
  <c r="BQ152" i="15"/>
  <c r="CJ5" i="28"/>
  <c r="CK5" i="28" s="1"/>
  <c r="CJ6" i="28"/>
  <c r="CJ9" i="28"/>
  <c r="CK9" i="28" s="1"/>
  <c r="CJ10" i="28"/>
  <c r="CK10" i="28" s="1"/>
  <c r="CJ11" i="28"/>
  <c r="CK11" i="28" s="1"/>
  <c r="CJ12" i="28"/>
  <c r="CK12" i="28" s="1"/>
  <c r="CJ13" i="28"/>
  <c r="CJ14" i="28"/>
  <c r="CK14" i="28" s="1"/>
  <c r="CJ15" i="28"/>
  <c r="CK15" i="28" s="1"/>
  <c r="CJ16" i="28"/>
  <c r="CK16" i="28"/>
  <c r="AW193" i="31"/>
  <c r="AY193" i="31" s="1"/>
  <c r="BZ192" i="31"/>
  <c r="BW192" i="31"/>
  <c r="BT192" i="31"/>
  <c r="BQ192" i="31"/>
  <c r="BN192" i="31"/>
  <c r="BK192" i="31"/>
  <c r="BH192" i="31"/>
  <c r="BE192" i="31"/>
  <c r="BB192" i="31"/>
  <c r="AY192" i="31"/>
  <c r="AV192" i="31"/>
  <c r="AS192" i="31"/>
  <c r="AP192" i="31"/>
  <c r="AM192" i="31"/>
  <c r="AJ192" i="31"/>
  <c r="AG192" i="31"/>
  <c r="AD192" i="31"/>
  <c r="AA192" i="31"/>
  <c r="X192" i="31"/>
  <c r="U192" i="31"/>
  <c r="P192" i="31"/>
  <c r="R192" i="31" s="1"/>
  <c r="I192" i="31"/>
  <c r="O192" i="31"/>
  <c r="M193" i="31"/>
  <c r="O193" i="31" s="1"/>
  <c r="I193" i="31"/>
  <c r="R193" i="31"/>
  <c r="U193" i="31"/>
  <c r="X193" i="31"/>
  <c r="AA193" i="31"/>
  <c r="AD193" i="31"/>
  <c r="AG193" i="31"/>
  <c r="AJ193" i="31"/>
  <c r="AM193" i="31"/>
  <c r="AP193" i="31"/>
  <c r="AS193" i="31"/>
  <c r="AV193" i="31"/>
  <c r="BB193" i="31"/>
  <c r="BE193" i="31"/>
  <c r="BH193" i="31"/>
  <c r="BK193" i="31"/>
  <c r="BN193" i="31"/>
  <c r="BQ193" i="31"/>
  <c r="BT193" i="31"/>
  <c r="BW193" i="31"/>
  <c r="BZ193" i="31"/>
  <c r="E84" i="14"/>
  <c r="E83" i="14"/>
  <c r="E85" i="14"/>
  <c r="F123" i="15"/>
  <c r="BA123" i="15"/>
  <c r="BN123" i="15"/>
  <c r="BQ123" i="15"/>
  <c r="F121" i="15"/>
  <c r="AO121" i="15"/>
  <c r="BA121" i="15"/>
  <c r="BD121" i="15" a="1"/>
  <c r="BD121" i="15" s="1"/>
  <c r="BE121" i="15"/>
  <c r="BF121" i="15"/>
  <c r="BI121" i="15"/>
  <c r="BL121" i="15"/>
  <c r="BN121" i="15"/>
  <c r="BQ121" i="15"/>
  <c r="BR121" i="15"/>
  <c r="E122" i="15"/>
  <c r="F122" i="15"/>
  <c r="AO122" i="15"/>
  <c r="BA122" i="15"/>
  <c r="BD122" i="15" a="1"/>
  <c r="BD122" i="15" s="1"/>
  <c r="BE122" i="15"/>
  <c r="BF122" i="15"/>
  <c r="BN122" i="15"/>
  <c r="BQ122" i="15"/>
  <c r="E96" i="15"/>
  <c r="F96" i="15"/>
  <c r="AO96" i="15"/>
  <c r="BA96" i="15"/>
  <c r="BD96" i="15" a="1"/>
  <c r="BD96" i="15" s="1"/>
  <c r="BE96" i="15"/>
  <c r="BF96" i="15"/>
  <c r="BN96" i="15"/>
  <c r="BQ96" i="15"/>
  <c r="F95" i="15"/>
  <c r="AO95" i="15"/>
  <c r="BA95" i="15"/>
  <c r="BD95" i="15" a="1"/>
  <c r="BD95" i="15" s="1"/>
  <c r="BE95" i="15"/>
  <c r="BF95" i="15"/>
  <c r="BI95" i="15"/>
  <c r="BL95" i="15"/>
  <c r="BN95" i="15"/>
  <c r="BQ95" i="15"/>
  <c r="BR95" i="15"/>
  <c r="F38" i="15"/>
  <c r="AO38" i="15"/>
  <c r="BA38" i="15"/>
  <c r="BD38" i="15" a="1"/>
  <c r="BD38" i="15" s="1"/>
  <c r="BE38" i="15"/>
  <c r="BF38" i="15"/>
  <c r="BI38" i="15"/>
  <c r="BL38" i="15"/>
  <c r="BN38" i="15"/>
  <c r="BQ38" i="15"/>
  <c r="BR38" i="15"/>
  <c r="E39" i="15"/>
  <c r="F39" i="15"/>
  <c r="AO39" i="15"/>
  <c r="BA39" i="15"/>
  <c r="BD39" i="15" a="1"/>
  <c r="BD39" i="15" s="1"/>
  <c r="BE39" i="15"/>
  <c r="BF39" i="15"/>
  <c r="BN39" i="15"/>
  <c r="BQ39" i="15"/>
  <c r="F62" i="15"/>
  <c r="AO62" i="15"/>
  <c r="BA62" i="15"/>
  <c r="BD62" i="15" a="1"/>
  <c r="BD62" i="15" s="1"/>
  <c r="BE62" i="15"/>
  <c r="BF62" i="15"/>
  <c r="BI62" i="15"/>
  <c r="BL62" i="15"/>
  <c r="BN62" i="15"/>
  <c r="BQ62" i="15"/>
  <c r="BR62" i="15"/>
  <c r="E63" i="15"/>
  <c r="F63" i="15"/>
  <c r="AO63" i="15"/>
  <c r="BA63" i="15"/>
  <c r="BD63" i="15" a="1"/>
  <c r="BD63" i="15" s="1"/>
  <c r="BE63" i="15"/>
  <c r="BF63" i="15"/>
  <c r="BN63" i="15"/>
  <c r="BQ63" i="15"/>
  <c r="I191" i="31"/>
  <c r="O191" i="31"/>
  <c r="R191" i="31"/>
  <c r="U191" i="31"/>
  <c r="X191" i="31"/>
  <c r="AA191" i="31"/>
  <c r="AD191" i="31"/>
  <c r="AG191" i="31"/>
  <c r="AJ191" i="31"/>
  <c r="AM191" i="31"/>
  <c r="AP191" i="31"/>
  <c r="AS191" i="31"/>
  <c r="AV191" i="31"/>
  <c r="AY191" i="31"/>
  <c r="BB191" i="31"/>
  <c r="BE191" i="31"/>
  <c r="BH191" i="31"/>
  <c r="BK191" i="31"/>
  <c r="BN191" i="31"/>
  <c r="BQ191" i="31"/>
  <c r="BT191" i="31"/>
  <c r="BW191" i="31"/>
  <c r="BZ191" i="31"/>
  <c r="M190" i="31"/>
  <c r="O190" i="31" s="1"/>
  <c r="I190" i="31"/>
  <c r="R190" i="31"/>
  <c r="U190" i="31"/>
  <c r="X190" i="31"/>
  <c r="AA190" i="31"/>
  <c r="AD190" i="31"/>
  <c r="AG190" i="31"/>
  <c r="AJ190" i="31"/>
  <c r="AM190" i="31"/>
  <c r="AP190" i="31"/>
  <c r="AS190" i="31"/>
  <c r="AV190" i="31"/>
  <c r="AY190" i="31"/>
  <c r="BB190" i="31"/>
  <c r="BE190" i="31"/>
  <c r="BH190" i="31"/>
  <c r="BK190" i="31"/>
  <c r="BN190" i="31"/>
  <c r="BQ190" i="31"/>
  <c r="BT190" i="31"/>
  <c r="BW190" i="31"/>
  <c r="BZ190" i="31"/>
  <c r="M188" i="31"/>
  <c r="O188" i="31" s="1"/>
  <c r="M189" i="31"/>
  <c r="O189" i="31" s="1"/>
  <c r="I189" i="31"/>
  <c r="R189" i="31"/>
  <c r="U189" i="31"/>
  <c r="X189" i="31"/>
  <c r="AA189" i="31"/>
  <c r="AD189" i="31"/>
  <c r="AG189" i="31"/>
  <c r="AJ189" i="31"/>
  <c r="AM189" i="31"/>
  <c r="AP189" i="31"/>
  <c r="AS189" i="31"/>
  <c r="AV189" i="31"/>
  <c r="AY189" i="31"/>
  <c r="BB189" i="31"/>
  <c r="BE189" i="31"/>
  <c r="BH189" i="31"/>
  <c r="BK189" i="31"/>
  <c r="BN189" i="31"/>
  <c r="BQ189" i="31"/>
  <c r="BT189" i="31"/>
  <c r="BW189" i="31"/>
  <c r="BZ189" i="31"/>
  <c r="I188" i="31"/>
  <c r="R188" i="31"/>
  <c r="U188" i="31"/>
  <c r="X188" i="31"/>
  <c r="AA188" i="31"/>
  <c r="AD188" i="31"/>
  <c r="AG188" i="31"/>
  <c r="AJ188" i="31"/>
  <c r="AM188" i="31"/>
  <c r="AP188" i="31"/>
  <c r="AS188" i="31"/>
  <c r="AV188" i="31"/>
  <c r="AY188" i="31"/>
  <c r="BB188" i="31"/>
  <c r="BE188" i="31"/>
  <c r="BH188" i="31"/>
  <c r="BK188" i="31"/>
  <c r="BN188" i="31"/>
  <c r="BQ188" i="31"/>
  <c r="BT188" i="31"/>
  <c r="BW188" i="31"/>
  <c r="BZ188" i="31"/>
  <c r="I187" i="31"/>
  <c r="O187" i="31"/>
  <c r="R187" i="31"/>
  <c r="U187" i="31"/>
  <c r="X187" i="31"/>
  <c r="AA187" i="31"/>
  <c r="AD187" i="31"/>
  <c r="AG187" i="31"/>
  <c r="AJ187" i="31"/>
  <c r="AM187" i="31"/>
  <c r="AP187" i="31"/>
  <c r="AS187" i="31"/>
  <c r="AV187" i="31"/>
  <c r="AY187" i="31"/>
  <c r="BB187" i="31"/>
  <c r="BE187" i="31"/>
  <c r="BH187" i="31"/>
  <c r="BK187" i="31"/>
  <c r="BN187" i="31"/>
  <c r="BQ187" i="31"/>
  <c r="BT187" i="31"/>
  <c r="BW187" i="31"/>
  <c r="BZ187" i="31"/>
  <c r="E77" i="14"/>
  <c r="E73" i="14"/>
  <c r="E65" i="14"/>
  <c r="I185" i="31"/>
  <c r="O185" i="31"/>
  <c r="R185" i="31"/>
  <c r="U185" i="31"/>
  <c r="X185" i="31"/>
  <c r="AA185" i="31"/>
  <c r="AD185" i="31"/>
  <c r="AG185" i="31"/>
  <c r="AJ185" i="31"/>
  <c r="AM185" i="31"/>
  <c r="AP185" i="31"/>
  <c r="AS185" i="31"/>
  <c r="AV185" i="31"/>
  <c r="AY185" i="31"/>
  <c r="BB185" i="31"/>
  <c r="BE185" i="31"/>
  <c r="BH185" i="31"/>
  <c r="BK185" i="31"/>
  <c r="BN185" i="31"/>
  <c r="BQ185" i="31"/>
  <c r="BT185" i="31"/>
  <c r="BW185" i="31"/>
  <c r="BZ185" i="31"/>
  <c r="I184" i="31"/>
  <c r="O184" i="31"/>
  <c r="R184" i="31"/>
  <c r="U184" i="31"/>
  <c r="X184" i="31"/>
  <c r="AA184" i="31"/>
  <c r="AD184" i="31"/>
  <c r="AG184" i="31"/>
  <c r="AJ184" i="31"/>
  <c r="AM184" i="31"/>
  <c r="AP184" i="31"/>
  <c r="AS184" i="31"/>
  <c r="AV184" i="31"/>
  <c r="AY184" i="31"/>
  <c r="BB184" i="31"/>
  <c r="BE184" i="31"/>
  <c r="BH184" i="31"/>
  <c r="BK184" i="31"/>
  <c r="BN184" i="31"/>
  <c r="BQ184" i="31"/>
  <c r="BT184" i="31"/>
  <c r="BW184" i="31"/>
  <c r="BZ184" i="31"/>
  <c r="F132" i="15"/>
  <c r="BA132" i="15"/>
  <c r="BN132" i="15"/>
  <c r="BQ132" i="15"/>
  <c r="BI5" i="15"/>
  <c r="BI6" i="15"/>
  <c r="BI28" i="15"/>
  <c r="BI29" i="15"/>
  <c r="BI32" i="15"/>
  <c r="BI73" i="15"/>
  <c r="BI126" i="15"/>
  <c r="BI134" i="15"/>
  <c r="BI135" i="15"/>
  <c r="BI143" i="15"/>
  <c r="BI144" i="15"/>
  <c r="BI153" i="15"/>
  <c r="BI154" i="15"/>
  <c r="BI161" i="15"/>
  <c r="BI162" i="15"/>
  <c r="F131" i="15"/>
  <c r="BA131" i="15"/>
  <c r="BN131" i="15"/>
  <c r="BQ131" i="15"/>
  <c r="F133" i="15"/>
  <c r="BA133" i="15"/>
  <c r="BN133" i="15"/>
  <c r="BQ133" i="15"/>
  <c r="I163" i="31"/>
  <c r="O163" i="31"/>
  <c r="R163" i="31"/>
  <c r="U163" i="31"/>
  <c r="X163" i="31"/>
  <c r="AA163" i="31"/>
  <c r="AD163" i="31"/>
  <c r="AG163" i="31"/>
  <c r="AJ163" i="31"/>
  <c r="AM163" i="31"/>
  <c r="AP163" i="31"/>
  <c r="AS163" i="31"/>
  <c r="AV163" i="31"/>
  <c r="AY163" i="31"/>
  <c r="BB163" i="31"/>
  <c r="BE163" i="31"/>
  <c r="BH163" i="31"/>
  <c r="BK163" i="31"/>
  <c r="BN163" i="31"/>
  <c r="BQ163" i="31"/>
  <c r="BT163" i="31"/>
  <c r="BW163" i="31"/>
  <c r="BZ163" i="31"/>
  <c r="I157" i="31"/>
  <c r="O157" i="31"/>
  <c r="R157" i="31"/>
  <c r="U157" i="31"/>
  <c r="X157" i="31"/>
  <c r="AA157" i="31"/>
  <c r="AD157" i="31"/>
  <c r="AG157" i="31"/>
  <c r="AJ157" i="31"/>
  <c r="AM157" i="31"/>
  <c r="AP157" i="31"/>
  <c r="AS157" i="31"/>
  <c r="AV157" i="31"/>
  <c r="AY157" i="31"/>
  <c r="BB157" i="31"/>
  <c r="BE157" i="31"/>
  <c r="BH157" i="31"/>
  <c r="BK157" i="31"/>
  <c r="BN157" i="31"/>
  <c r="BQ157" i="31"/>
  <c r="BT157" i="31"/>
  <c r="BW157" i="31"/>
  <c r="BZ157" i="31"/>
  <c r="F73" i="15"/>
  <c r="AO73" i="15"/>
  <c r="BA73" i="15"/>
  <c r="BD73" i="15" a="1"/>
  <c r="BD73" i="15" s="1"/>
  <c r="BE73" i="15"/>
  <c r="BF73" i="15"/>
  <c r="BL73" i="15"/>
  <c r="BN73" i="15"/>
  <c r="BQ73" i="15"/>
  <c r="BR73" i="15"/>
  <c r="E74" i="15"/>
  <c r="F74" i="15"/>
  <c r="AO74" i="15"/>
  <c r="BA74" i="15"/>
  <c r="BD74" i="15" a="1"/>
  <c r="BD74" i="15" s="1"/>
  <c r="BE74" i="15"/>
  <c r="BF74" i="15"/>
  <c r="BN74" i="15"/>
  <c r="BQ74" i="15"/>
  <c r="F124" i="15"/>
  <c r="BA124" i="15"/>
  <c r="BN124" i="15"/>
  <c r="BQ124" i="15"/>
  <c r="F125" i="15"/>
  <c r="BA125" i="15"/>
  <c r="BN125" i="15"/>
  <c r="BQ125" i="15"/>
  <c r="F75" i="15"/>
  <c r="BA75" i="15"/>
  <c r="BN75" i="15"/>
  <c r="BQ75" i="15"/>
  <c r="F46" i="15"/>
  <c r="BA46" i="15"/>
  <c r="BN46" i="15"/>
  <c r="BQ46" i="15"/>
  <c r="F50" i="15"/>
  <c r="BA50" i="15"/>
  <c r="BN50" i="15"/>
  <c r="BQ50" i="15"/>
  <c r="G9" i="29"/>
  <c r="G10" i="29"/>
  <c r="G11" i="29"/>
  <c r="G12" i="29"/>
  <c r="H9" i="29"/>
  <c r="H10" i="29"/>
  <c r="H11" i="29"/>
  <c r="H12" i="29"/>
  <c r="I9" i="29"/>
  <c r="I10" i="29"/>
  <c r="I11" i="29"/>
  <c r="I12" i="29"/>
  <c r="F49" i="15"/>
  <c r="F51" i="15"/>
  <c r="F53" i="15"/>
  <c r="F55" i="15"/>
  <c r="F57" i="15"/>
  <c r="BA49" i="15"/>
  <c r="BA51" i="15"/>
  <c r="BA53" i="15"/>
  <c r="BA55" i="15"/>
  <c r="BA57" i="15"/>
  <c r="BN49" i="15"/>
  <c r="BN51" i="15"/>
  <c r="BN53" i="15"/>
  <c r="BN55" i="15"/>
  <c r="BN57" i="15"/>
  <c r="BQ49" i="15"/>
  <c r="BQ51" i="15"/>
  <c r="BQ53" i="15"/>
  <c r="BQ55" i="15"/>
  <c r="BQ57" i="15"/>
  <c r="F43" i="15"/>
  <c r="F44" i="15"/>
  <c r="F45" i="15"/>
  <c r="BA43" i="15"/>
  <c r="BA44" i="15"/>
  <c r="BA45" i="15"/>
  <c r="BN43" i="15"/>
  <c r="BN44" i="15"/>
  <c r="BN45" i="15"/>
  <c r="BQ43" i="15"/>
  <c r="BQ44" i="15"/>
  <c r="BQ45" i="15"/>
  <c r="G43" i="29"/>
  <c r="H43" i="29"/>
  <c r="G40" i="29"/>
  <c r="G41" i="29"/>
  <c r="G42" i="29"/>
  <c r="H40" i="29"/>
  <c r="H41" i="29"/>
  <c r="H42" i="29"/>
  <c r="F86" i="15"/>
  <c r="F85" i="15"/>
  <c r="F84" i="15"/>
  <c r="BA84" i="15"/>
  <c r="BA85" i="15"/>
  <c r="BA86" i="15"/>
  <c r="BN84" i="15"/>
  <c r="BN85" i="15"/>
  <c r="BN86" i="15"/>
  <c r="BQ84" i="15"/>
  <c r="BQ85" i="15"/>
  <c r="BQ86" i="15"/>
  <c r="F98" i="15"/>
  <c r="BA98" i="15"/>
  <c r="BN98" i="15"/>
  <c r="BQ98" i="15"/>
  <c r="F114" i="15"/>
  <c r="BA114" i="15"/>
  <c r="BN114" i="15"/>
  <c r="BQ114" i="15"/>
  <c r="F106" i="15"/>
  <c r="BA106" i="15"/>
  <c r="BN106" i="15"/>
  <c r="BQ106" i="15"/>
  <c r="F120" i="15"/>
  <c r="F119" i="15"/>
  <c r="F118" i="15"/>
  <c r="F117" i="15"/>
  <c r="F116" i="15"/>
  <c r="F115" i="15"/>
  <c r="F112" i="15"/>
  <c r="F111" i="15"/>
  <c r="F110" i="15"/>
  <c r="F109" i="15"/>
  <c r="F108" i="15"/>
  <c r="F107" i="15"/>
  <c r="F104" i="15"/>
  <c r="F103" i="15"/>
  <c r="F102" i="15"/>
  <c r="F101" i="15"/>
  <c r="F100" i="15"/>
  <c r="F99" i="15"/>
  <c r="F97" i="15"/>
  <c r="BA97" i="15"/>
  <c r="BA99" i="15"/>
  <c r="BA100" i="15"/>
  <c r="BA101" i="15"/>
  <c r="BA102" i="15"/>
  <c r="BA103" i="15"/>
  <c r="BA104" i="15"/>
  <c r="BN97" i="15"/>
  <c r="BN99" i="15"/>
  <c r="BN100" i="15"/>
  <c r="BN101" i="15"/>
  <c r="BN102" i="15"/>
  <c r="BN103" i="15"/>
  <c r="BN104" i="15"/>
  <c r="BQ97" i="15"/>
  <c r="BQ99" i="15"/>
  <c r="BQ100" i="15"/>
  <c r="BQ101" i="15"/>
  <c r="BQ102" i="15"/>
  <c r="BQ103" i="15"/>
  <c r="BQ104" i="15"/>
  <c r="BA115" i="15"/>
  <c r="BA116" i="15"/>
  <c r="BA117" i="15"/>
  <c r="BA118" i="15"/>
  <c r="BA119" i="15"/>
  <c r="BA120" i="15"/>
  <c r="BN115" i="15"/>
  <c r="BN116" i="15"/>
  <c r="BN117" i="15"/>
  <c r="BN118" i="15"/>
  <c r="BN119" i="15"/>
  <c r="BN120" i="15"/>
  <c r="BQ115" i="15"/>
  <c r="BQ116" i="15"/>
  <c r="BQ117" i="15"/>
  <c r="BQ118" i="15"/>
  <c r="BQ119" i="15"/>
  <c r="BQ120" i="15"/>
  <c r="BA107" i="15"/>
  <c r="BA108" i="15"/>
  <c r="BA109" i="15"/>
  <c r="BA110" i="15"/>
  <c r="BA111" i="15"/>
  <c r="BA112" i="15"/>
  <c r="BN107" i="15"/>
  <c r="BN108" i="15"/>
  <c r="BN109" i="15"/>
  <c r="BN110" i="15"/>
  <c r="BN111" i="15"/>
  <c r="BN112" i="15"/>
  <c r="BQ107" i="15"/>
  <c r="BQ108" i="15"/>
  <c r="BQ109" i="15"/>
  <c r="BQ110" i="15"/>
  <c r="BQ111" i="15"/>
  <c r="BQ112" i="15"/>
  <c r="F113" i="15"/>
  <c r="BA113" i="15"/>
  <c r="BN113" i="15"/>
  <c r="BQ113" i="15"/>
  <c r="F141" i="15"/>
  <c r="BA141" i="15"/>
  <c r="BN141" i="15"/>
  <c r="BQ141" i="15"/>
  <c r="F138" i="15"/>
  <c r="BA138" i="15"/>
  <c r="BN138" i="15"/>
  <c r="BQ138" i="15"/>
  <c r="E30" i="15"/>
  <c r="BL30" i="15" s="1"/>
  <c r="F30" i="15"/>
  <c r="BA30" i="15"/>
  <c r="BF30" i="15"/>
  <c r="BN30" i="15"/>
  <c r="BQ30" i="15"/>
  <c r="G26" i="29"/>
  <c r="G28" i="29"/>
  <c r="G29" i="29"/>
  <c r="G30" i="29"/>
  <c r="G31" i="29"/>
  <c r="H26" i="29"/>
  <c r="H28" i="29"/>
  <c r="H29" i="29"/>
  <c r="H30" i="29"/>
  <c r="H31" i="29"/>
  <c r="G33" i="29"/>
  <c r="G35" i="29"/>
  <c r="G36" i="29"/>
  <c r="H33" i="29"/>
  <c r="H35" i="29"/>
  <c r="H36" i="29"/>
  <c r="CI5" i="28"/>
  <c r="CI6" i="28"/>
  <c r="CI9" i="28"/>
  <c r="CI10" i="28"/>
  <c r="CI11" i="28"/>
  <c r="CI12" i="28"/>
  <c r="CI13" i="28"/>
  <c r="CI14" i="28"/>
  <c r="CI15" i="28"/>
  <c r="CI16" i="28"/>
  <c r="CH5" i="28"/>
  <c r="CH6" i="28"/>
  <c r="CH9" i="28"/>
  <c r="CH10" i="28"/>
  <c r="CH11" i="28"/>
  <c r="CH12" i="28"/>
  <c r="CH13" i="28"/>
  <c r="CH14" i="28"/>
  <c r="CH15" i="28"/>
  <c r="CH16" i="28"/>
  <c r="BE5" i="15"/>
  <c r="BE6" i="15"/>
  <c r="BE28" i="15"/>
  <c r="BE29" i="15"/>
  <c r="BE32" i="15"/>
  <c r="BE33" i="15"/>
  <c r="BE126" i="15"/>
  <c r="BE127" i="15"/>
  <c r="BE134" i="15"/>
  <c r="BE135" i="15"/>
  <c r="BE143" i="15"/>
  <c r="BE144" i="15"/>
  <c r="BE153" i="15"/>
  <c r="BE154" i="15"/>
  <c r="BE161" i="15"/>
  <c r="BE162" i="15"/>
  <c r="F90" i="15"/>
  <c r="BA90" i="15"/>
  <c r="BN90" i="15"/>
  <c r="BQ90" i="15"/>
  <c r="F88" i="15"/>
  <c r="F89" i="15"/>
  <c r="BA88" i="15"/>
  <c r="BA89" i="15"/>
  <c r="BN88" i="15"/>
  <c r="BN89" i="15"/>
  <c r="BQ88" i="15"/>
  <c r="BQ89" i="15"/>
  <c r="F92" i="15"/>
  <c r="BA92" i="15"/>
  <c r="BN92" i="15"/>
  <c r="BQ92" i="15"/>
  <c r="F87" i="15"/>
  <c r="BA87" i="15"/>
  <c r="BN87" i="15"/>
  <c r="BQ87" i="15"/>
  <c r="F83" i="15"/>
  <c r="BA83" i="15"/>
  <c r="BN83" i="15"/>
  <c r="BQ83" i="15"/>
  <c r="F81" i="15"/>
  <c r="BA81" i="15"/>
  <c r="BN81" i="15"/>
  <c r="BQ81" i="15"/>
  <c r="F78" i="15"/>
  <c r="BA78" i="15"/>
  <c r="BN78" i="15"/>
  <c r="BQ78" i="15"/>
  <c r="F80" i="15"/>
  <c r="BA80" i="15"/>
  <c r="BN80" i="15"/>
  <c r="BQ80" i="15"/>
  <c r="D12" i="30"/>
  <c r="F71" i="15"/>
  <c r="BA71" i="15"/>
  <c r="BN71" i="15"/>
  <c r="BQ71" i="15"/>
  <c r="G17" i="29"/>
  <c r="G18" i="29"/>
  <c r="G19" i="29"/>
  <c r="G20" i="29"/>
  <c r="G21" i="29"/>
  <c r="G22" i="29"/>
  <c r="H17" i="29"/>
  <c r="H18" i="29"/>
  <c r="H19" i="29"/>
  <c r="H20" i="29"/>
  <c r="H21" i="29"/>
  <c r="H22" i="29"/>
  <c r="F64" i="15"/>
  <c r="F67" i="15"/>
  <c r="F68" i="15"/>
  <c r="F69" i="15"/>
  <c r="F70" i="15"/>
  <c r="BA64" i="15"/>
  <c r="BA67" i="15"/>
  <c r="BA68" i="15"/>
  <c r="BA69" i="15"/>
  <c r="BA70" i="15"/>
  <c r="BN64" i="15"/>
  <c r="BN67" i="15"/>
  <c r="BN68" i="15"/>
  <c r="BN69" i="15"/>
  <c r="BN70" i="15"/>
  <c r="BQ64" i="15"/>
  <c r="BQ67" i="15"/>
  <c r="BQ68" i="15"/>
  <c r="BQ69" i="15"/>
  <c r="BQ70" i="15"/>
  <c r="F26" i="15"/>
  <c r="BA26" i="15"/>
  <c r="BN26" i="15"/>
  <c r="BC182" i="31"/>
  <c r="BE182" i="31" s="1"/>
  <c r="AW182" i="31"/>
  <c r="AY182" i="31" s="1"/>
  <c r="AY172" i="31"/>
  <c r="M182" i="31"/>
  <c r="O182" i="31" s="1"/>
  <c r="I182" i="31"/>
  <c r="R182" i="31"/>
  <c r="U182" i="31"/>
  <c r="X182" i="31"/>
  <c r="AA182" i="31"/>
  <c r="AD182" i="31"/>
  <c r="AG182" i="31"/>
  <c r="AJ182" i="31"/>
  <c r="AM182" i="31"/>
  <c r="AP182" i="31"/>
  <c r="AS182" i="31"/>
  <c r="AV182" i="31"/>
  <c r="BB182" i="31"/>
  <c r="BH182" i="31"/>
  <c r="BK182" i="31"/>
  <c r="BN182" i="31"/>
  <c r="BQ182" i="31"/>
  <c r="BT182" i="31"/>
  <c r="BW182" i="31"/>
  <c r="BZ182" i="31"/>
  <c r="M169" i="31"/>
  <c r="O169" i="31" s="1"/>
  <c r="I169" i="31"/>
  <c r="R169" i="31"/>
  <c r="U169" i="31"/>
  <c r="X169" i="31"/>
  <c r="AA169" i="31"/>
  <c r="AD169" i="31"/>
  <c r="AG169" i="31"/>
  <c r="AJ169" i="31"/>
  <c r="AM169" i="31"/>
  <c r="AP169" i="31"/>
  <c r="AS169" i="31"/>
  <c r="AV169" i="31"/>
  <c r="AY169" i="31"/>
  <c r="BB169" i="31"/>
  <c r="BE169" i="31"/>
  <c r="BH169" i="31"/>
  <c r="BK169" i="31"/>
  <c r="BN169" i="31"/>
  <c r="BQ169" i="31"/>
  <c r="BT169" i="31"/>
  <c r="BW169" i="31"/>
  <c r="BZ169" i="31"/>
  <c r="M173" i="31"/>
  <c r="O173" i="31" s="1"/>
  <c r="P172" i="31"/>
  <c r="R172" i="31" s="1"/>
  <c r="P173" i="31"/>
  <c r="R173" i="31" s="1"/>
  <c r="P179" i="31"/>
  <c r="R179" i="31" s="1"/>
  <c r="I179" i="31"/>
  <c r="O179" i="31"/>
  <c r="AA179" i="31"/>
  <c r="AD179" i="31"/>
  <c r="AG179" i="31"/>
  <c r="AM179" i="31"/>
  <c r="AP179" i="31"/>
  <c r="AS179" i="31"/>
  <c r="AV179" i="31"/>
  <c r="AY179" i="31"/>
  <c r="BB179" i="31"/>
  <c r="BE179" i="31"/>
  <c r="BH179" i="31"/>
  <c r="BK179" i="31"/>
  <c r="BN179" i="31"/>
  <c r="BQ179" i="31"/>
  <c r="BT179" i="31"/>
  <c r="BW179" i="31"/>
  <c r="BZ179" i="31"/>
  <c r="U179" i="31"/>
  <c r="X179" i="31"/>
  <c r="AJ179" i="31"/>
  <c r="P180" i="31"/>
  <c r="R180" i="31" s="1"/>
  <c r="I173" i="31"/>
  <c r="I172" i="31"/>
  <c r="I174" i="31"/>
  <c r="O172" i="31"/>
  <c r="O174" i="31"/>
  <c r="R174" i="31"/>
  <c r="U173" i="31"/>
  <c r="U172" i="31"/>
  <c r="U174" i="31"/>
  <c r="X173" i="31"/>
  <c r="X172" i="31"/>
  <c r="X174" i="31"/>
  <c r="AA173" i="31"/>
  <c r="AA172" i="31"/>
  <c r="AA174" i="31"/>
  <c r="AD173" i="31"/>
  <c r="AD172" i="31"/>
  <c r="AD174" i="31"/>
  <c r="AG173" i="31"/>
  <c r="AG172" i="31"/>
  <c r="AG174" i="31"/>
  <c r="AJ173" i="31"/>
  <c r="AJ172" i="31"/>
  <c r="AJ174" i="31"/>
  <c r="AM173" i="31"/>
  <c r="AM172" i="31"/>
  <c r="AM174" i="31"/>
  <c r="AP173" i="31"/>
  <c r="AP172" i="31"/>
  <c r="AP174" i="31"/>
  <c r="AS173" i="31"/>
  <c r="AS172" i="31"/>
  <c r="AS174" i="31"/>
  <c r="AV173" i="31"/>
  <c r="AV172" i="31"/>
  <c r="AV174" i="31"/>
  <c r="AY173" i="31"/>
  <c r="AY174" i="31"/>
  <c r="BB173" i="31"/>
  <c r="BB172" i="31"/>
  <c r="BB174" i="31"/>
  <c r="BE173" i="31"/>
  <c r="BE172" i="31"/>
  <c r="BE174" i="31"/>
  <c r="BH173" i="31"/>
  <c r="BH172" i="31"/>
  <c r="BH174" i="31"/>
  <c r="BK173" i="31"/>
  <c r="BK172" i="31"/>
  <c r="BK174" i="31"/>
  <c r="BN173" i="31"/>
  <c r="BN172" i="31"/>
  <c r="BN174" i="31"/>
  <c r="BQ173" i="31"/>
  <c r="BQ172" i="31"/>
  <c r="BQ174" i="31"/>
  <c r="BT173" i="31"/>
  <c r="BT172" i="31"/>
  <c r="BT174" i="31"/>
  <c r="BW173" i="31"/>
  <c r="BW172" i="31"/>
  <c r="BW174" i="31"/>
  <c r="BZ173" i="31"/>
  <c r="BZ172" i="31"/>
  <c r="BZ174" i="31"/>
  <c r="I168" i="31"/>
  <c r="I170" i="31"/>
  <c r="I171" i="31"/>
  <c r="I175" i="31"/>
  <c r="O168" i="31"/>
  <c r="O170" i="31"/>
  <c r="O171" i="31"/>
  <c r="O175" i="31"/>
  <c r="R168" i="31"/>
  <c r="R170" i="31"/>
  <c r="R171" i="31"/>
  <c r="R175" i="31"/>
  <c r="U168" i="31"/>
  <c r="U170" i="31"/>
  <c r="U171" i="31"/>
  <c r="U175" i="31"/>
  <c r="X168" i="31"/>
  <c r="X170" i="31"/>
  <c r="X171" i="31"/>
  <c r="X175" i="31"/>
  <c r="AA168" i="31"/>
  <c r="AA170" i="31"/>
  <c r="AA171" i="31"/>
  <c r="AA175" i="31"/>
  <c r="AD168" i="31"/>
  <c r="AD170" i="31"/>
  <c r="AD171" i="31"/>
  <c r="AD175" i="31"/>
  <c r="AG168" i="31"/>
  <c r="AG170" i="31"/>
  <c r="AG171" i="31"/>
  <c r="AG175" i="31"/>
  <c r="AJ168" i="31"/>
  <c r="AJ170" i="31"/>
  <c r="AJ171" i="31"/>
  <c r="AJ175" i="31"/>
  <c r="AM168" i="31"/>
  <c r="AM170" i="31"/>
  <c r="AM171" i="31"/>
  <c r="AM175" i="31"/>
  <c r="AP168" i="31"/>
  <c r="AP170" i="31"/>
  <c r="AP171" i="31"/>
  <c r="AP175" i="31"/>
  <c r="AS168" i="31"/>
  <c r="AS170" i="31"/>
  <c r="AS171" i="31"/>
  <c r="AS175" i="31"/>
  <c r="AV168" i="31"/>
  <c r="AV170" i="31"/>
  <c r="AV171" i="31"/>
  <c r="AV175" i="31"/>
  <c r="AY168" i="31"/>
  <c r="AY170" i="31"/>
  <c r="AY171" i="31"/>
  <c r="AY175" i="31"/>
  <c r="BB168" i="31"/>
  <c r="BB170" i="31"/>
  <c r="BB171" i="31"/>
  <c r="BB175" i="31"/>
  <c r="BE168" i="31"/>
  <c r="BE170" i="31"/>
  <c r="BE171" i="31"/>
  <c r="BE175" i="31"/>
  <c r="BH168" i="31"/>
  <c r="BH170" i="31"/>
  <c r="BH171" i="31"/>
  <c r="BH175" i="31"/>
  <c r="BK168" i="31"/>
  <c r="BK170" i="31"/>
  <c r="BK171" i="31"/>
  <c r="BK175" i="31"/>
  <c r="BN168" i="31"/>
  <c r="BN170" i="31"/>
  <c r="BN171" i="31"/>
  <c r="BN175" i="31"/>
  <c r="BQ168" i="31"/>
  <c r="BQ170" i="31"/>
  <c r="BQ171" i="31"/>
  <c r="BQ175" i="31"/>
  <c r="BT168" i="31"/>
  <c r="BT170" i="31"/>
  <c r="BT171" i="31"/>
  <c r="BT175" i="31"/>
  <c r="BW168" i="31"/>
  <c r="BW170" i="31"/>
  <c r="BW171" i="31"/>
  <c r="BW175" i="31"/>
  <c r="BZ168" i="31"/>
  <c r="BZ170" i="31"/>
  <c r="BZ171" i="31"/>
  <c r="BZ175" i="31"/>
  <c r="I181" i="31"/>
  <c r="I183" i="31"/>
  <c r="O181" i="31"/>
  <c r="O183" i="31"/>
  <c r="R181" i="31"/>
  <c r="R183" i="31"/>
  <c r="U181" i="31"/>
  <c r="U183" i="31"/>
  <c r="X181" i="31"/>
  <c r="X183" i="31"/>
  <c r="AA181" i="31"/>
  <c r="AA183" i="31"/>
  <c r="AD181" i="31"/>
  <c r="AD183" i="31"/>
  <c r="AG181" i="31"/>
  <c r="AG183" i="31"/>
  <c r="AJ181" i="31"/>
  <c r="AJ183" i="31"/>
  <c r="AM181" i="31"/>
  <c r="AM183" i="31"/>
  <c r="AP181" i="31"/>
  <c r="AP183" i="31"/>
  <c r="AS181" i="31"/>
  <c r="AS183" i="31"/>
  <c r="AV181" i="31"/>
  <c r="AV183" i="31"/>
  <c r="AY181" i="31"/>
  <c r="AY183" i="31"/>
  <c r="BB181" i="31"/>
  <c r="BB183" i="31"/>
  <c r="BE181" i="31"/>
  <c r="BE183" i="31"/>
  <c r="BH181" i="31"/>
  <c r="BH183" i="31"/>
  <c r="BK181" i="31"/>
  <c r="BK183" i="31"/>
  <c r="BN181" i="31"/>
  <c r="BN183" i="31"/>
  <c r="BQ181" i="31"/>
  <c r="BQ183" i="31"/>
  <c r="BT181" i="31"/>
  <c r="BT183" i="31"/>
  <c r="BW181" i="31"/>
  <c r="BW183" i="31"/>
  <c r="BZ181" i="31"/>
  <c r="BZ183" i="31"/>
  <c r="I176" i="31"/>
  <c r="O176" i="31"/>
  <c r="R176" i="31"/>
  <c r="U176" i="31"/>
  <c r="X176" i="31"/>
  <c r="AA176" i="31"/>
  <c r="AD176" i="31"/>
  <c r="AG176" i="31"/>
  <c r="AJ176" i="31"/>
  <c r="AM176" i="31"/>
  <c r="AP176" i="31"/>
  <c r="AS176" i="31"/>
  <c r="AV176" i="31"/>
  <c r="AY176" i="31"/>
  <c r="BB176" i="31"/>
  <c r="BE176" i="31"/>
  <c r="BH176" i="31"/>
  <c r="BK176" i="31"/>
  <c r="BN176" i="31"/>
  <c r="BQ176" i="31"/>
  <c r="BT176" i="31"/>
  <c r="BW176" i="31"/>
  <c r="BZ176" i="31"/>
  <c r="I178" i="31"/>
  <c r="O178" i="31"/>
  <c r="R178" i="31"/>
  <c r="U178" i="31"/>
  <c r="X178" i="31"/>
  <c r="AA178" i="31"/>
  <c r="AD178" i="31"/>
  <c r="AG178" i="31"/>
  <c r="AJ178" i="31"/>
  <c r="AM178" i="31"/>
  <c r="AP178" i="31"/>
  <c r="AS178" i="31"/>
  <c r="AV178" i="31"/>
  <c r="AY178" i="31"/>
  <c r="BB178" i="31"/>
  <c r="BE178" i="31"/>
  <c r="BH178" i="31"/>
  <c r="BK178" i="31"/>
  <c r="BN178" i="31"/>
  <c r="BQ178" i="31"/>
  <c r="BT178" i="31"/>
  <c r="BW178" i="31"/>
  <c r="BZ178" i="31"/>
  <c r="O180" i="31"/>
  <c r="I180" i="31"/>
  <c r="U180" i="31"/>
  <c r="X180" i="31"/>
  <c r="AA180" i="31"/>
  <c r="AD180" i="31"/>
  <c r="AG180" i="31"/>
  <c r="AJ180" i="31"/>
  <c r="AM180" i="31"/>
  <c r="AP180" i="31"/>
  <c r="AS180" i="31"/>
  <c r="AV180" i="31"/>
  <c r="AY180" i="31"/>
  <c r="BB180" i="31"/>
  <c r="BE180" i="31"/>
  <c r="BH180" i="31"/>
  <c r="BK180" i="31"/>
  <c r="BN180" i="31"/>
  <c r="BQ180" i="31"/>
  <c r="BT180" i="31"/>
  <c r="BW180" i="31"/>
  <c r="BZ180" i="31"/>
  <c r="I177" i="31"/>
  <c r="O177" i="31"/>
  <c r="R177" i="31"/>
  <c r="U177" i="31"/>
  <c r="X177" i="31"/>
  <c r="AA177" i="31"/>
  <c r="AD177" i="31"/>
  <c r="AG177" i="31"/>
  <c r="AJ177" i="31"/>
  <c r="AM177" i="31"/>
  <c r="AP177" i="31"/>
  <c r="AS177" i="31"/>
  <c r="AV177" i="31"/>
  <c r="AY177" i="31"/>
  <c r="BB177" i="31"/>
  <c r="BE177" i="31"/>
  <c r="BH177" i="31"/>
  <c r="BK177" i="31"/>
  <c r="BN177" i="31"/>
  <c r="BQ177" i="31"/>
  <c r="BT177" i="31"/>
  <c r="BW177" i="31"/>
  <c r="BZ177" i="31"/>
  <c r="E47" i="18"/>
  <c r="I47" i="18" s="1"/>
  <c r="F47" i="18"/>
  <c r="G47" i="18"/>
  <c r="H47" i="18"/>
  <c r="E48" i="18"/>
  <c r="F48" i="18"/>
  <c r="H48" i="18"/>
  <c r="E49" i="18"/>
  <c r="E50" i="18"/>
  <c r="E51" i="18"/>
  <c r="K51" i="18"/>
  <c r="L51" i="18"/>
  <c r="M51" i="18"/>
  <c r="N51" i="18"/>
  <c r="J8" i="13"/>
  <c r="I8" i="13"/>
  <c r="H8" i="13"/>
  <c r="G8" i="13"/>
  <c r="F8" i="13"/>
  <c r="E8" i="13"/>
  <c r="D8" i="13"/>
  <c r="C8" i="13"/>
  <c r="E32" i="18"/>
  <c r="I32" i="18" s="1"/>
  <c r="F32" i="18"/>
  <c r="H32" i="18"/>
  <c r="E30" i="18"/>
  <c r="E37" i="18"/>
  <c r="E31" i="18"/>
  <c r="E33" i="18"/>
  <c r="E28" i="18"/>
  <c r="E34" i="18"/>
  <c r="E35" i="18"/>
  <c r="E36" i="18"/>
  <c r="E38" i="18"/>
  <c r="I38" i="18" s="1"/>
  <c r="E39" i="18"/>
  <c r="E40" i="18"/>
  <c r="E41" i="18"/>
  <c r="E42" i="18"/>
  <c r="E43" i="18"/>
  <c r="E13" i="18"/>
  <c r="E14" i="18"/>
  <c r="E15" i="18"/>
  <c r="E16" i="18"/>
  <c r="E17" i="18"/>
  <c r="E18" i="18"/>
  <c r="E19" i="18"/>
  <c r="E20" i="18"/>
  <c r="E21" i="18"/>
  <c r="L12" i="16"/>
  <c r="E12" i="16"/>
  <c r="L11" i="16"/>
  <c r="E11" i="16"/>
  <c r="L10" i="16"/>
  <c r="E10" i="16"/>
  <c r="L9" i="16"/>
  <c r="E9" i="16"/>
  <c r="K8" i="16"/>
  <c r="I8" i="16"/>
  <c r="J8" i="16" s="1"/>
  <c r="F8" i="16"/>
  <c r="E8" i="16"/>
  <c r="K7" i="16"/>
  <c r="I7" i="16"/>
  <c r="J7" i="16" s="1"/>
  <c r="G7" i="16"/>
  <c r="H7" i="16" s="1"/>
  <c r="F7" i="16"/>
  <c r="E7" i="16"/>
  <c r="D7" i="16"/>
  <c r="D24" i="30"/>
  <c r="D23" i="30"/>
  <c r="D22" i="30"/>
  <c r="D21" i="30"/>
  <c r="D20" i="30"/>
  <c r="D19" i="30"/>
  <c r="D18" i="30"/>
  <c r="D17" i="30"/>
  <c r="D16" i="30"/>
  <c r="D15" i="30"/>
  <c r="D14" i="30"/>
  <c r="D13" i="30"/>
  <c r="D11" i="30"/>
  <c r="D10" i="30"/>
  <c r="D9" i="30"/>
  <c r="D8" i="30"/>
  <c r="D7" i="30"/>
  <c r="E145" i="14"/>
  <c r="E144" i="14"/>
  <c r="E143" i="14"/>
  <c r="L142" i="14"/>
  <c r="E142" i="14"/>
  <c r="I141" i="14"/>
  <c r="J141" i="14" s="1"/>
  <c r="G141" i="14"/>
  <c r="H141" i="14" s="1"/>
  <c r="F141" i="14"/>
  <c r="E141" i="14"/>
  <c r="F140" i="14"/>
  <c r="E140" i="14"/>
  <c r="I140" i="14" s="1"/>
  <c r="J140" i="14" s="1"/>
  <c r="D140" i="14"/>
  <c r="E139" i="14"/>
  <c r="E138" i="14"/>
  <c r="L137" i="14"/>
  <c r="E137" i="14"/>
  <c r="I136" i="14"/>
  <c r="J136" i="14" s="1"/>
  <c r="G136" i="14"/>
  <c r="H136" i="14" s="1"/>
  <c r="F136" i="14"/>
  <c r="E136" i="14"/>
  <c r="F135" i="14"/>
  <c r="E135" i="14"/>
  <c r="I135" i="14" s="1"/>
  <c r="J135" i="14" s="1"/>
  <c r="D135" i="14"/>
  <c r="E134" i="14"/>
  <c r="E133" i="14"/>
  <c r="E132" i="14"/>
  <c r="L131" i="14"/>
  <c r="E131" i="14"/>
  <c r="I130" i="14"/>
  <c r="J130" i="14" s="1"/>
  <c r="G130" i="14"/>
  <c r="H130" i="14" s="1"/>
  <c r="F130" i="14"/>
  <c r="E130" i="14"/>
  <c r="F129" i="14"/>
  <c r="E129" i="14"/>
  <c r="G129" i="14" s="1"/>
  <c r="H129" i="14" s="1"/>
  <c r="D129" i="14"/>
  <c r="E128" i="14"/>
  <c r="E127" i="14"/>
  <c r="L126" i="14"/>
  <c r="E126" i="14"/>
  <c r="I125" i="14"/>
  <c r="J125" i="14" s="1"/>
  <c r="G125" i="14"/>
  <c r="H125" i="14" s="1"/>
  <c r="F125" i="14"/>
  <c r="E125" i="14"/>
  <c r="F124" i="14"/>
  <c r="E124" i="14"/>
  <c r="G124" i="14" s="1"/>
  <c r="H124" i="14" s="1"/>
  <c r="D124" i="14"/>
  <c r="E123" i="14"/>
  <c r="E122" i="14"/>
  <c r="E121" i="14"/>
  <c r="E120" i="14"/>
  <c r="I119" i="14"/>
  <c r="J119" i="14" s="1"/>
  <c r="G119" i="14"/>
  <c r="H119" i="14" s="1"/>
  <c r="F119" i="14"/>
  <c r="E119" i="14"/>
  <c r="F118" i="14"/>
  <c r="E118" i="14"/>
  <c r="I118" i="14" s="1"/>
  <c r="J118" i="14" s="1"/>
  <c r="D118" i="14"/>
  <c r="E117" i="14"/>
  <c r="E116" i="14"/>
  <c r="E115" i="14"/>
  <c r="E114" i="14"/>
  <c r="I113" i="14"/>
  <c r="J113" i="14" s="1"/>
  <c r="G113" i="14"/>
  <c r="H113" i="14" s="1"/>
  <c r="F113" i="14"/>
  <c r="E113" i="14"/>
  <c r="F112" i="14"/>
  <c r="E112" i="14"/>
  <c r="G112" i="14" s="1"/>
  <c r="H112" i="14" s="1"/>
  <c r="D112" i="14"/>
  <c r="E111" i="14"/>
  <c r="E110" i="14"/>
  <c r="E109" i="14"/>
  <c r="E108" i="14"/>
  <c r="I107" i="14"/>
  <c r="J107" i="14" s="1"/>
  <c r="G107" i="14"/>
  <c r="H107" i="14" s="1"/>
  <c r="F107" i="14"/>
  <c r="E107" i="14"/>
  <c r="F106" i="14"/>
  <c r="E106" i="14"/>
  <c r="I106" i="14" s="1"/>
  <c r="J106" i="14" s="1"/>
  <c r="D106" i="14"/>
  <c r="E105" i="14"/>
  <c r="E104" i="14"/>
  <c r="E103" i="14"/>
  <c r="E102" i="14"/>
  <c r="I101" i="14"/>
  <c r="J101" i="14" s="1"/>
  <c r="G101" i="14"/>
  <c r="H101" i="14" s="1"/>
  <c r="F101" i="14"/>
  <c r="E101" i="14"/>
  <c r="F100" i="14"/>
  <c r="E100" i="14"/>
  <c r="D100" i="14"/>
  <c r="E99" i="14"/>
  <c r="E98" i="14"/>
  <c r="E97" i="14"/>
  <c r="E96" i="14"/>
  <c r="E95" i="14"/>
  <c r="I94" i="14"/>
  <c r="J94" i="14" s="1"/>
  <c r="G94" i="14"/>
  <c r="H94" i="14" s="1"/>
  <c r="F94" i="14"/>
  <c r="E94" i="14"/>
  <c r="F93" i="14"/>
  <c r="E93" i="14"/>
  <c r="D93" i="14"/>
  <c r="E92" i="14"/>
  <c r="E91" i="14"/>
  <c r="E90" i="14"/>
  <c r="E89" i="14"/>
  <c r="I88" i="14"/>
  <c r="J88" i="14" s="1"/>
  <c r="G88" i="14"/>
  <c r="H88" i="14" s="1"/>
  <c r="F88" i="14"/>
  <c r="E88" i="14"/>
  <c r="F87" i="14"/>
  <c r="E87" i="14"/>
  <c r="D87" i="14"/>
  <c r="F86" i="14"/>
  <c r="E86" i="14"/>
  <c r="I86" i="14" s="1"/>
  <c r="J86" i="14" s="1"/>
  <c r="D86" i="14"/>
  <c r="E82" i="14"/>
  <c r="E81" i="14"/>
  <c r="E80" i="14"/>
  <c r="E79" i="14"/>
  <c r="E78" i="14"/>
  <c r="E76" i="14"/>
  <c r="E75" i="14"/>
  <c r="E74" i="14"/>
  <c r="E72" i="14"/>
  <c r="E71" i="14"/>
  <c r="E70" i="14"/>
  <c r="E69" i="14"/>
  <c r="E68" i="14"/>
  <c r="E67" i="14"/>
  <c r="E66" i="14"/>
  <c r="I63" i="14"/>
  <c r="J63" i="14" s="1"/>
  <c r="G63" i="14"/>
  <c r="H63" i="14" s="1"/>
  <c r="F63" i="14"/>
  <c r="E63" i="14"/>
  <c r="F62" i="14"/>
  <c r="E62" i="14"/>
  <c r="E61" i="14"/>
  <c r="E60" i="14"/>
  <c r="E59" i="14"/>
  <c r="I58" i="14"/>
  <c r="J58" i="14" s="1"/>
  <c r="G58" i="14"/>
  <c r="H58" i="14" s="1"/>
  <c r="F58" i="14"/>
  <c r="E58" i="14"/>
  <c r="F57" i="14"/>
  <c r="E57" i="14"/>
  <c r="G57" i="14" s="1"/>
  <c r="H57" i="14" s="1"/>
  <c r="D57" i="14"/>
  <c r="E56" i="14"/>
  <c r="E55" i="14"/>
  <c r="E54" i="14"/>
  <c r="E53" i="14"/>
  <c r="E52" i="14"/>
  <c r="E51" i="14"/>
  <c r="E50" i="14"/>
  <c r="E49" i="14"/>
  <c r="E48" i="14"/>
  <c r="E47" i="14"/>
  <c r="E46" i="14"/>
  <c r="E45" i="14"/>
  <c r="E44" i="14"/>
  <c r="E43" i="14"/>
  <c r="E42" i="14"/>
  <c r="E41" i="14"/>
  <c r="E40" i="14"/>
  <c r="E39" i="14"/>
  <c r="E38" i="14"/>
  <c r="E37" i="14"/>
  <c r="E36" i="14"/>
  <c r="E35" i="14"/>
  <c r="E34" i="14"/>
  <c r="E33" i="14"/>
  <c r="E32" i="14"/>
  <c r="E31" i="14"/>
  <c r="E30" i="14"/>
  <c r="E29" i="14"/>
  <c r="E28" i="14"/>
  <c r="E27" i="14"/>
  <c r="E26" i="14"/>
  <c r="E25" i="14"/>
  <c r="E24" i="14"/>
  <c r="E23" i="14"/>
  <c r="E22" i="14"/>
  <c r="I21" i="14"/>
  <c r="J21" i="14" s="1"/>
  <c r="G21" i="14"/>
  <c r="H21" i="14" s="1"/>
  <c r="F21" i="14"/>
  <c r="E21" i="14"/>
  <c r="F20" i="14"/>
  <c r="E20" i="14"/>
  <c r="I20" i="14" s="1"/>
  <c r="J20" i="14" s="1"/>
  <c r="D20" i="14"/>
  <c r="E19" i="14"/>
  <c r="E18" i="14"/>
  <c r="I17" i="14"/>
  <c r="J17" i="14" s="1"/>
  <c r="G17" i="14"/>
  <c r="H17" i="14" s="1"/>
  <c r="F17" i="14"/>
  <c r="E17" i="14"/>
  <c r="F16" i="14"/>
  <c r="E16" i="14"/>
  <c r="I16" i="14" s="1"/>
  <c r="J16" i="14" s="1"/>
  <c r="D16" i="14"/>
  <c r="E15" i="14"/>
  <c r="E14" i="14"/>
  <c r="E13" i="14"/>
  <c r="E12" i="14"/>
  <c r="E11" i="14"/>
  <c r="E10" i="14"/>
  <c r="E9" i="14"/>
  <c r="E8" i="14"/>
  <c r="E7" i="14"/>
  <c r="I6" i="14"/>
  <c r="J6" i="14" s="1"/>
  <c r="G6" i="14"/>
  <c r="H6" i="14" s="1"/>
  <c r="F6" i="14"/>
  <c r="E6" i="14"/>
  <c r="F5" i="14"/>
  <c r="E5" i="14"/>
  <c r="G5" i="14" s="1"/>
  <c r="H5" i="14" s="1"/>
  <c r="D5" i="14"/>
  <c r="BZ167" i="31"/>
  <c r="BW167" i="31"/>
  <c r="BT167" i="31"/>
  <c r="BQ167" i="31"/>
  <c r="BN167" i="31"/>
  <c r="BK167" i="31"/>
  <c r="BH167" i="31"/>
  <c r="BE167" i="31"/>
  <c r="BB167" i="31"/>
  <c r="AY167" i="31"/>
  <c r="AV167" i="31"/>
  <c r="AS167" i="31"/>
  <c r="AP167" i="31"/>
  <c r="AM167" i="31"/>
  <c r="AJ167" i="31"/>
  <c r="AG167" i="31"/>
  <c r="AD167" i="31"/>
  <c r="AA167" i="31"/>
  <c r="X167" i="31"/>
  <c r="U167" i="31"/>
  <c r="R167" i="31"/>
  <c r="O167" i="31"/>
  <c r="I167" i="31"/>
  <c r="BZ166" i="31"/>
  <c r="BW166" i="31"/>
  <c r="BT166" i="31"/>
  <c r="BQ166" i="31"/>
  <c r="BN166" i="31"/>
  <c r="BK166" i="31"/>
  <c r="BH166" i="31"/>
  <c r="BE166" i="31"/>
  <c r="BB166" i="31"/>
  <c r="AY166" i="31"/>
  <c r="AV166" i="31"/>
  <c r="AS166" i="31"/>
  <c r="AP166" i="31"/>
  <c r="AM166" i="31"/>
  <c r="AJ166" i="31"/>
  <c r="AG166" i="31"/>
  <c r="AD166" i="31"/>
  <c r="AA166" i="31"/>
  <c r="X166" i="31"/>
  <c r="U166" i="31"/>
  <c r="R166" i="31"/>
  <c r="O166" i="31"/>
  <c r="I166" i="31"/>
  <c r="BZ165" i="31"/>
  <c r="BW165" i="31"/>
  <c r="BT165" i="31"/>
  <c r="BQ165" i="31"/>
  <c r="BN165" i="31"/>
  <c r="BK165" i="31"/>
  <c r="BH165" i="31"/>
  <c r="BE165" i="31"/>
  <c r="BB165" i="31"/>
  <c r="AY165" i="31"/>
  <c r="AV165" i="31"/>
  <c r="AS165" i="31"/>
  <c r="AP165" i="31"/>
  <c r="AM165" i="31"/>
  <c r="AJ165" i="31"/>
  <c r="AG165" i="31"/>
  <c r="AD165" i="31"/>
  <c r="AA165" i="31"/>
  <c r="X165" i="31"/>
  <c r="S165" i="31"/>
  <c r="U165" i="31" s="1"/>
  <c r="R165" i="31"/>
  <c r="O165" i="31"/>
  <c r="I165" i="31"/>
  <c r="BZ164" i="31"/>
  <c r="BW164" i="31"/>
  <c r="BT164" i="31"/>
  <c r="BQ164" i="31"/>
  <c r="BN164" i="31"/>
  <c r="BK164" i="31"/>
  <c r="BH164" i="31"/>
  <c r="BE164" i="31"/>
  <c r="BB164" i="31"/>
  <c r="AY164" i="31"/>
  <c r="AV164" i="31"/>
  <c r="AS164" i="31"/>
  <c r="AP164" i="31"/>
  <c r="AM164" i="31"/>
  <c r="AJ164" i="31"/>
  <c r="AG164" i="31"/>
  <c r="AD164" i="31"/>
  <c r="AA164" i="31"/>
  <c r="X164" i="31"/>
  <c r="U164" i="31"/>
  <c r="R164" i="31"/>
  <c r="O164" i="31"/>
  <c r="I164" i="31"/>
  <c r="BZ162" i="31"/>
  <c r="BW162" i="31"/>
  <c r="BT162" i="31"/>
  <c r="BQ162" i="31"/>
  <c r="BN162" i="31"/>
  <c r="BK162" i="31"/>
  <c r="BH162" i="31"/>
  <c r="BE162" i="31"/>
  <c r="BB162" i="31"/>
  <c r="AY162" i="31"/>
  <c r="AV162" i="31"/>
  <c r="AS162" i="31"/>
  <c r="AP162" i="31"/>
  <c r="AM162" i="31"/>
  <c r="AJ162" i="31"/>
  <c r="AG162" i="31"/>
  <c r="AD162" i="31"/>
  <c r="AA162" i="31"/>
  <c r="X162" i="31"/>
  <c r="U162" i="31"/>
  <c r="R162" i="31"/>
  <c r="O162" i="31"/>
  <c r="I162" i="31"/>
  <c r="BZ161" i="31"/>
  <c r="BW161" i="31"/>
  <c r="BT161" i="31"/>
  <c r="BQ161" i="31"/>
  <c r="BN161" i="31"/>
  <c r="BK161" i="31"/>
  <c r="BH161" i="31"/>
  <c r="BE161" i="31"/>
  <c r="BB161" i="31"/>
  <c r="AY161" i="31"/>
  <c r="AV161" i="31"/>
  <c r="AS161" i="31"/>
  <c r="AP161" i="31"/>
  <c r="AM161" i="31"/>
  <c r="AJ161" i="31"/>
  <c r="AG161" i="31"/>
  <c r="AD161" i="31"/>
  <c r="AA161" i="31"/>
  <c r="X161" i="31"/>
  <c r="U161" i="31"/>
  <c r="I161" i="31"/>
  <c r="O161" i="31"/>
  <c r="R161" i="31"/>
  <c r="BZ160" i="31"/>
  <c r="BW160" i="31"/>
  <c r="BT160" i="31"/>
  <c r="BQ160" i="31"/>
  <c r="BN160" i="31"/>
  <c r="BK160" i="31"/>
  <c r="BH160" i="31"/>
  <c r="BE160" i="31"/>
  <c r="BB160" i="31"/>
  <c r="AY160" i="31"/>
  <c r="AV160" i="31"/>
  <c r="AS160" i="31"/>
  <c r="AP160" i="31"/>
  <c r="AM160" i="31"/>
  <c r="AJ160" i="31"/>
  <c r="AG160" i="31"/>
  <c r="AD160" i="31"/>
  <c r="AA160" i="31"/>
  <c r="X160" i="31"/>
  <c r="U160" i="31"/>
  <c r="R160" i="31"/>
  <c r="M160" i="31"/>
  <c r="O160" i="31" s="1"/>
  <c r="I160" i="31"/>
  <c r="BZ159" i="31"/>
  <c r="BW159" i="31"/>
  <c r="BT159" i="31"/>
  <c r="BQ159" i="31"/>
  <c r="BN159" i="31"/>
  <c r="BK159" i="31"/>
  <c r="BH159" i="31"/>
  <c r="BE159" i="31"/>
  <c r="BB159" i="31"/>
  <c r="AY159" i="31"/>
  <c r="AV159" i="31"/>
  <c r="AS159" i="31"/>
  <c r="AP159" i="31"/>
  <c r="AM159" i="31"/>
  <c r="AJ159" i="31"/>
  <c r="AG159" i="31"/>
  <c r="AD159" i="31"/>
  <c r="AA159" i="31"/>
  <c r="X159" i="31"/>
  <c r="U159" i="31"/>
  <c r="R159" i="31"/>
  <c r="I159" i="31"/>
  <c r="O159" i="31"/>
  <c r="BZ156" i="31"/>
  <c r="BW156" i="31"/>
  <c r="BT156" i="31"/>
  <c r="BQ156" i="31"/>
  <c r="BN156" i="31"/>
  <c r="BK156" i="31"/>
  <c r="BH156" i="31"/>
  <c r="BE156" i="31"/>
  <c r="BB156" i="31"/>
  <c r="AY156" i="31"/>
  <c r="AV156" i="31"/>
  <c r="AS156" i="31"/>
  <c r="AP156" i="31"/>
  <c r="AM156" i="31"/>
  <c r="AJ156" i="31"/>
  <c r="AG156" i="31"/>
  <c r="AD156" i="31"/>
  <c r="AA156" i="31"/>
  <c r="X156" i="31"/>
  <c r="U156" i="31"/>
  <c r="R156" i="31"/>
  <c r="O156" i="31"/>
  <c r="I156" i="31"/>
  <c r="BZ155" i="31"/>
  <c r="BW155" i="31"/>
  <c r="BT155" i="31"/>
  <c r="BQ155" i="31"/>
  <c r="BN155" i="31"/>
  <c r="BK155" i="31"/>
  <c r="BH155" i="31"/>
  <c r="BE155" i="31"/>
  <c r="BB155" i="31"/>
  <c r="AY155" i="31"/>
  <c r="AV155" i="31"/>
  <c r="AS155" i="31"/>
  <c r="AP155" i="31"/>
  <c r="AM155" i="31"/>
  <c r="AJ155" i="31"/>
  <c r="AG155" i="31"/>
  <c r="AD155" i="31"/>
  <c r="AA155" i="31"/>
  <c r="X155" i="31"/>
  <c r="U155" i="31"/>
  <c r="R155" i="31"/>
  <c r="O155" i="31"/>
  <c r="I155" i="31"/>
  <c r="BZ154" i="31"/>
  <c r="BW154" i="31"/>
  <c r="BT154" i="31"/>
  <c r="BQ154" i="31"/>
  <c r="BN154" i="31"/>
  <c r="BK154" i="31"/>
  <c r="BH154" i="31"/>
  <c r="BE154" i="31"/>
  <c r="BB154" i="31"/>
  <c r="AY154" i="31"/>
  <c r="AV154" i="31"/>
  <c r="AS154" i="31"/>
  <c r="AP154" i="31"/>
  <c r="AM154" i="31"/>
  <c r="AJ154" i="31"/>
  <c r="AG154" i="31"/>
  <c r="AD154" i="31"/>
  <c r="AA154" i="31"/>
  <c r="X154" i="31"/>
  <c r="U154" i="31"/>
  <c r="P154" i="31"/>
  <c r="R154" i="31" s="1"/>
  <c r="O154" i="31"/>
  <c r="I154" i="31"/>
  <c r="BZ153" i="31"/>
  <c r="BW153" i="31"/>
  <c r="BT153" i="31"/>
  <c r="BQ153" i="31"/>
  <c r="BN153" i="31"/>
  <c r="BK153" i="31"/>
  <c r="BH153" i="31"/>
  <c r="BE153" i="31"/>
  <c r="BB153" i="31"/>
  <c r="AY153" i="31"/>
  <c r="AV153" i="31"/>
  <c r="AS153" i="31"/>
  <c r="AP153" i="31"/>
  <c r="AM153" i="31"/>
  <c r="AJ153" i="31"/>
  <c r="AG153" i="31"/>
  <c r="AD153" i="31"/>
  <c r="AA153" i="31"/>
  <c r="X153" i="31"/>
  <c r="U153" i="31"/>
  <c r="P153" i="31"/>
  <c r="R153" i="31" s="1"/>
  <c r="M153" i="31"/>
  <c r="O153" i="31" s="1"/>
  <c r="I153" i="31"/>
  <c r="BZ152" i="31"/>
  <c r="BW152" i="31"/>
  <c r="BT152" i="31"/>
  <c r="BQ152" i="31"/>
  <c r="BN152" i="31"/>
  <c r="BK152" i="31"/>
  <c r="BH152" i="31"/>
  <c r="BE152" i="31"/>
  <c r="BB152" i="31"/>
  <c r="AY152" i="31"/>
  <c r="AV152" i="31"/>
  <c r="AS152" i="31"/>
  <c r="AP152" i="31"/>
  <c r="AM152" i="31"/>
  <c r="AJ152" i="31"/>
  <c r="AG152" i="31"/>
  <c r="AD152" i="31"/>
  <c r="AA152" i="31"/>
  <c r="X152" i="31"/>
  <c r="U152" i="31"/>
  <c r="P152" i="31"/>
  <c r="R152" i="31" s="1"/>
  <c r="O152" i="31"/>
  <c r="I152" i="31"/>
  <c r="BZ151" i="31"/>
  <c r="BW151" i="31"/>
  <c r="BT151" i="31"/>
  <c r="BQ151" i="31"/>
  <c r="BN151" i="31"/>
  <c r="BK151" i="31"/>
  <c r="BH151" i="31"/>
  <c r="BE151" i="31"/>
  <c r="BB151" i="31"/>
  <c r="AY151" i="31"/>
  <c r="AV151" i="31"/>
  <c r="AS151" i="31"/>
  <c r="AP151" i="31"/>
  <c r="AM151" i="31"/>
  <c r="AJ151" i="31"/>
  <c r="AG151" i="31"/>
  <c r="AD151" i="31"/>
  <c r="AA151" i="31"/>
  <c r="X151" i="31"/>
  <c r="U151" i="31"/>
  <c r="R151" i="31"/>
  <c r="O151" i="31"/>
  <c r="I151" i="31"/>
  <c r="BZ150" i="31"/>
  <c r="BW150" i="31"/>
  <c r="BT150" i="31"/>
  <c r="BQ150" i="31"/>
  <c r="BN150" i="31"/>
  <c r="BK150" i="31"/>
  <c r="BH150" i="31"/>
  <c r="BE150" i="31"/>
  <c r="BB150" i="31"/>
  <c r="AY150" i="31"/>
  <c r="AV150" i="31"/>
  <c r="AS150" i="31"/>
  <c r="AP150" i="31"/>
  <c r="AM150" i="31"/>
  <c r="AJ150" i="31"/>
  <c r="AG150" i="31"/>
  <c r="AD150" i="31"/>
  <c r="AA150" i="31"/>
  <c r="X150" i="31"/>
  <c r="U150" i="31"/>
  <c r="R150" i="31"/>
  <c r="M150" i="31"/>
  <c r="O150" i="31" s="1"/>
  <c r="I150" i="31"/>
  <c r="CE149" i="31"/>
  <c r="CF149" i="31" s="1"/>
  <c r="CG149" i="31" s="1"/>
  <c r="BZ149" i="31"/>
  <c r="BW149" i="31"/>
  <c r="BT149" i="31"/>
  <c r="BQ149" i="31"/>
  <c r="BN149" i="31"/>
  <c r="BK149" i="31"/>
  <c r="BH149" i="31"/>
  <c r="BE149" i="31"/>
  <c r="BB149" i="31"/>
  <c r="AY149" i="31"/>
  <c r="AV149" i="31"/>
  <c r="AS149" i="31"/>
  <c r="AP149" i="31"/>
  <c r="AM149" i="31"/>
  <c r="AJ149" i="31"/>
  <c r="AG149" i="31"/>
  <c r="AD149" i="31"/>
  <c r="AA149" i="31"/>
  <c r="X149" i="31"/>
  <c r="U149" i="31"/>
  <c r="R149" i="31"/>
  <c r="O149" i="31"/>
  <c r="I149" i="31"/>
  <c r="BZ148" i="31"/>
  <c r="BW148" i="31"/>
  <c r="BT148" i="31"/>
  <c r="BQ148" i="31"/>
  <c r="BN148" i="31"/>
  <c r="BK148" i="31"/>
  <c r="BH148" i="31"/>
  <c r="BE148" i="31"/>
  <c r="BB148" i="31"/>
  <c r="AY148" i="31"/>
  <c r="AV148" i="31"/>
  <c r="AS148" i="31"/>
  <c r="AP148" i="31"/>
  <c r="AM148" i="31"/>
  <c r="AJ148" i="31"/>
  <c r="AG148" i="31"/>
  <c r="AD148" i="31"/>
  <c r="AA148" i="31"/>
  <c r="X148" i="31"/>
  <c r="U148" i="31"/>
  <c r="R148" i="31"/>
  <c r="O148" i="31"/>
  <c r="I148" i="31"/>
  <c r="BZ147" i="31"/>
  <c r="BW147" i="31"/>
  <c r="BT147" i="31"/>
  <c r="BQ147" i="31"/>
  <c r="BN147" i="31"/>
  <c r="BK147" i="31"/>
  <c r="BH147" i="31"/>
  <c r="BE147" i="31"/>
  <c r="BB147" i="31"/>
  <c r="AY147" i="31"/>
  <c r="AV147" i="31"/>
  <c r="AS147" i="31"/>
  <c r="AP147" i="31"/>
  <c r="AM147" i="31"/>
  <c r="AJ147" i="31"/>
  <c r="AG147" i="31"/>
  <c r="AD147" i="31"/>
  <c r="I147" i="31"/>
  <c r="O147" i="31"/>
  <c r="R147" i="31"/>
  <c r="AA147" i="31"/>
  <c r="U147" i="31"/>
  <c r="X147" i="31"/>
  <c r="BZ146" i="31"/>
  <c r="BW146" i="31"/>
  <c r="BT146" i="31"/>
  <c r="BQ146" i="31"/>
  <c r="BN146" i="31"/>
  <c r="BK146" i="31"/>
  <c r="BH146" i="31"/>
  <c r="BE146" i="31"/>
  <c r="BB146" i="31"/>
  <c r="AY146" i="31"/>
  <c r="AV146" i="31"/>
  <c r="AS146" i="31"/>
  <c r="AP146" i="31"/>
  <c r="AM146" i="31"/>
  <c r="AJ146" i="31"/>
  <c r="AG146" i="31"/>
  <c r="AD146" i="31"/>
  <c r="AA146" i="31"/>
  <c r="X146" i="31"/>
  <c r="S146" i="31"/>
  <c r="U146" i="31" s="1"/>
  <c r="P146" i="31"/>
  <c r="R146" i="31" s="1"/>
  <c r="M146" i="31"/>
  <c r="O146" i="31" s="1"/>
  <c r="I146" i="31"/>
  <c r="BZ145" i="31"/>
  <c r="BW145" i="31"/>
  <c r="BT145" i="31"/>
  <c r="BQ145" i="31"/>
  <c r="BN145" i="31"/>
  <c r="BK145" i="31"/>
  <c r="BH145" i="31"/>
  <c r="BE145" i="31"/>
  <c r="BB145" i="31"/>
  <c r="AY145" i="31"/>
  <c r="AV145" i="31"/>
  <c r="AS145" i="31"/>
  <c r="AP145" i="31"/>
  <c r="AM145" i="31"/>
  <c r="AJ145" i="31"/>
  <c r="AG145" i="31"/>
  <c r="AD145" i="31"/>
  <c r="AA145" i="31"/>
  <c r="X145" i="31"/>
  <c r="U145" i="31"/>
  <c r="R145" i="31"/>
  <c r="O145" i="31"/>
  <c r="I145" i="31"/>
  <c r="BZ144" i="31"/>
  <c r="BW144" i="31"/>
  <c r="BT144" i="31"/>
  <c r="BQ144" i="31"/>
  <c r="BN144" i="31"/>
  <c r="BK144" i="31"/>
  <c r="BH144" i="31"/>
  <c r="BE144" i="31"/>
  <c r="BB144" i="31"/>
  <c r="AY144" i="31"/>
  <c r="AV144" i="31"/>
  <c r="AS144" i="31"/>
  <c r="AP144" i="31"/>
  <c r="AM144" i="31"/>
  <c r="AJ144" i="31"/>
  <c r="AG144" i="31"/>
  <c r="AD144" i="31"/>
  <c r="AA144" i="31"/>
  <c r="X144" i="31"/>
  <c r="U144" i="31"/>
  <c r="R144" i="31"/>
  <c r="O144" i="31"/>
  <c r="I144" i="31"/>
  <c r="BZ143" i="31"/>
  <c r="BW143" i="31"/>
  <c r="BT143" i="31"/>
  <c r="BQ143" i="31"/>
  <c r="BN143" i="31"/>
  <c r="BK143" i="31"/>
  <c r="BH143" i="31"/>
  <c r="BE143" i="31"/>
  <c r="BB143" i="31"/>
  <c r="AY143" i="31"/>
  <c r="AV143" i="31"/>
  <c r="AS143" i="31"/>
  <c r="AP143" i="31"/>
  <c r="AM143" i="31"/>
  <c r="AJ143" i="31"/>
  <c r="AG143" i="31"/>
  <c r="AD143" i="31"/>
  <c r="AA143" i="31"/>
  <c r="X143" i="31"/>
  <c r="S143" i="31"/>
  <c r="U143" i="31" s="1"/>
  <c r="P143" i="31"/>
  <c r="R143" i="31" s="1"/>
  <c r="M143" i="31"/>
  <c r="O143" i="31" s="1"/>
  <c r="I143" i="31"/>
  <c r="BZ142" i="31"/>
  <c r="BW142" i="31"/>
  <c r="BT142" i="31"/>
  <c r="BQ142" i="31"/>
  <c r="BN142" i="31"/>
  <c r="BK142" i="31"/>
  <c r="BH142" i="31"/>
  <c r="BE142" i="31"/>
  <c r="BB142" i="31"/>
  <c r="AY142" i="31"/>
  <c r="AV142" i="31"/>
  <c r="AS142" i="31"/>
  <c r="AP142" i="31"/>
  <c r="AM142" i="31"/>
  <c r="AJ142" i="31"/>
  <c r="AG142" i="31"/>
  <c r="AD142" i="31"/>
  <c r="AA142" i="31"/>
  <c r="I142" i="31"/>
  <c r="O142" i="31"/>
  <c r="R142" i="31"/>
  <c r="U142" i="31"/>
  <c r="X142" i="31"/>
  <c r="BZ141" i="31"/>
  <c r="BW141" i="31"/>
  <c r="BT141" i="31"/>
  <c r="BQ141" i="31"/>
  <c r="BN141" i="31"/>
  <c r="BK141" i="31"/>
  <c r="BH141" i="31"/>
  <c r="BE141" i="31"/>
  <c r="BB141" i="31"/>
  <c r="AY141" i="31"/>
  <c r="AV141" i="31"/>
  <c r="AS141" i="31"/>
  <c r="AP141" i="31"/>
  <c r="AM141" i="31"/>
  <c r="AJ141" i="31"/>
  <c r="AG141" i="31"/>
  <c r="AD141" i="31"/>
  <c r="AA141" i="31"/>
  <c r="X141" i="31"/>
  <c r="U141" i="31"/>
  <c r="R141" i="31"/>
  <c r="O141" i="31"/>
  <c r="I141" i="31"/>
  <c r="BZ140" i="31"/>
  <c r="BW140" i="31"/>
  <c r="BT140" i="31"/>
  <c r="BQ140" i="31"/>
  <c r="BN140" i="31"/>
  <c r="BK140" i="31"/>
  <c r="BH140" i="31"/>
  <c r="BE140" i="31"/>
  <c r="BB140" i="31"/>
  <c r="AY140" i="31"/>
  <c r="AV140" i="31"/>
  <c r="AS140" i="31"/>
  <c r="AP140" i="31"/>
  <c r="AM140" i="31"/>
  <c r="AJ140" i="31"/>
  <c r="AG140" i="31"/>
  <c r="AD140" i="31"/>
  <c r="AA140" i="31"/>
  <c r="X140" i="31"/>
  <c r="U140" i="31"/>
  <c r="R140" i="31"/>
  <c r="I140" i="31"/>
  <c r="O140" i="31"/>
  <c r="CE139" i="31"/>
  <c r="CF139" i="31" s="1"/>
  <c r="CG139" i="31" s="1"/>
  <c r="BZ139" i="31"/>
  <c r="BW139" i="31"/>
  <c r="BT139" i="31"/>
  <c r="BQ139" i="31"/>
  <c r="BN139" i="31"/>
  <c r="BK139" i="31"/>
  <c r="BH139" i="31"/>
  <c r="BE139" i="31"/>
  <c r="BB139" i="31"/>
  <c r="AY139" i="31"/>
  <c r="AV139" i="31"/>
  <c r="AS139" i="31"/>
  <c r="AP139" i="31"/>
  <c r="AM139" i="31"/>
  <c r="AJ139" i="31"/>
  <c r="AG139" i="31"/>
  <c r="AD139" i="31"/>
  <c r="AA139" i="31"/>
  <c r="X139" i="31"/>
  <c r="U139" i="31"/>
  <c r="R139" i="31"/>
  <c r="O139" i="31"/>
  <c r="I139" i="31"/>
  <c r="CE138" i="31"/>
  <c r="CF138" i="31" s="1"/>
  <c r="CG138" i="31" s="1"/>
  <c r="BZ138" i="31"/>
  <c r="BW138" i="31"/>
  <c r="BT138" i="31"/>
  <c r="BQ138" i="31"/>
  <c r="BN138" i="31"/>
  <c r="BK138" i="31"/>
  <c r="BH138" i="31"/>
  <c r="BE138" i="31"/>
  <c r="BB138" i="31"/>
  <c r="AY138" i="31"/>
  <c r="AV138" i="31"/>
  <c r="AS138" i="31"/>
  <c r="AP138" i="31"/>
  <c r="AM138" i="31"/>
  <c r="AJ138" i="31"/>
  <c r="AG138" i="31"/>
  <c r="AD138" i="31"/>
  <c r="AA138" i="31"/>
  <c r="X138" i="31"/>
  <c r="U138" i="31"/>
  <c r="R138" i="31"/>
  <c r="O138" i="31"/>
  <c r="I138" i="31"/>
  <c r="BZ137" i="31"/>
  <c r="BW137" i="31"/>
  <c r="BT137" i="31"/>
  <c r="BQ137" i="31"/>
  <c r="BN137" i="31"/>
  <c r="BK137" i="31"/>
  <c r="BH137" i="31"/>
  <c r="BE137" i="31"/>
  <c r="BB137" i="31"/>
  <c r="AY137" i="31"/>
  <c r="AV137" i="31"/>
  <c r="AS137" i="31"/>
  <c r="AP137" i="31"/>
  <c r="AM137" i="31"/>
  <c r="AJ137" i="31"/>
  <c r="AG137" i="31"/>
  <c r="AD137" i="31"/>
  <c r="AA137" i="31"/>
  <c r="X137" i="31"/>
  <c r="U137" i="31"/>
  <c r="R137" i="31"/>
  <c r="O137" i="31"/>
  <c r="I137" i="31"/>
  <c r="BZ136" i="31"/>
  <c r="BW136" i="31"/>
  <c r="BT136" i="31"/>
  <c r="BQ136" i="31"/>
  <c r="BN136" i="31"/>
  <c r="BK136" i="31"/>
  <c r="BH136" i="31"/>
  <c r="BE136" i="31"/>
  <c r="BB136" i="31"/>
  <c r="AY136" i="31"/>
  <c r="AV136" i="31"/>
  <c r="AS136" i="31"/>
  <c r="AP136" i="31"/>
  <c r="AM136" i="31"/>
  <c r="AJ136" i="31"/>
  <c r="AG136" i="31"/>
  <c r="AD136" i="31"/>
  <c r="AA136" i="31"/>
  <c r="X136" i="31"/>
  <c r="U136" i="31"/>
  <c r="R136" i="31"/>
  <c r="I136" i="31"/>
  <c r="O136" i="31"/>
  <c r="BZ135" i="31"/>
  <c r="BW135" i="31"/>
  <c r="BT135" i="31"/>
  <c r="BQ135" i="31"/>
  <c r="BN135" i="31"/>
  <c r="BK135" i="31"/>
  <c r="BH135" i="31"/>
  <c r="BE135" i="31"/>
  <c r="BB135" i="31"/>
  <c r="AY135" i="31"/>
  <c r="AV135" i="31"/>
  <c r="AS135" i="31"/>
  <c r="AP135" i="31"/>
  <c r="AM135" i="31"/>
  <c r="AJ135" i="31"/>
  <c r="AG135" i="31"/>
  <c r="AD135" i="31"/>
  <c r="AA135" i="31"/>
  <c r="X135" i="31"/>
  <c r="U135" i="31"/>
  <c r="Q135" i="31"/>
  <c r="R135" i="31" s="1"/>
  <c r="N135" i="31"/>
  <c r="O135" i="31" s="1"/>
  <c r="I135" i="31"/>
  <c r="BZ134" i="31"/>
  <c r="BW134" i="31"/>
  <c r="BT134" i="31"/>
  <c r="BQ134" i="31"/>
  <c r="BN134" i="31"/>
  <c r="BK134" i="31"/>
  <c r="BH134" i="31"/>
  <c r="BE134" i="31"/>
  <c r="BB134" i="31"/>
  <c r="AY134" i="31"/>
  <c r="AV134" i="31"/>
  <c r="AS134" i="31"/>
  <c r="AP134" i="31"/>
  <c r="AM134" i="31"/>
  <c r="AJ134" i="31"/>
  <c r="AG134" i="31"/>
  <c r="AD134" i="31"/>
  <c r="AA134" i="31"/>
  <c r="X134" i="31"/>
  <c r="U134" i="31"/>
  <c r="R134" i="31"/>
  <c r="O134" i="31"/>
  <c r="I134" i="31"/>
  <c r="BZ133" i="31"/>
  <c r="BW133" i="31"/>
  <c r="BT133" i="31"/>
  <c r="BQ133" i="31"/>
  <c r="BN133" i="31"/>
  <c r="BK133" i="31"/>
  <c r="BH133" i="31"/>
  <c r="BE133" i="31"/>
  <c r="BB133" i="31"/>
  <c r="AY133" i="31"/>
  <c r="AV133" i="31"/>
  <c r="AS133" i="31"/>
  <c r="AP133" i="31"/>
  <c r="AM133" i="31"/>
  <c r="AJ133" i="31"/>
  <c r="AG133" i="31"/>
  <c r="AD133" i="31"/>
  <c r="AA133" i="31"/>
  <c r="X133" i="31"/>
  <c r="U133" i="31"/>
  <c r="R133" i="31"/>
  <c r="O133" i="31"/>
  <c r="I133" i="31"/>
  <c r="BZ132" i="31"/>
  <c r="BW132" i="31"/>
  <c r="BT132" i="31"/>
  <c r="BQ132" i="31"/>
  <c r="BN132" i="31"/>
  <c r="BK132" i="31"/>
  <c r="BH132" i="31"/>
  <c r="BE132" i="31"/>
  <c r="BB132" i="31"/>
  <c r="AY132" i="31"/>
  <c r="AV132" i="31"/>
  <c r="AS132" i="31"/>
  <c r="AP132" i="31"/>
  <c r="AM132" i="31"/>
  <c r="AJ132" i="31"/>
  <c r="AG132" i="31"/>
  <c r="AD132" i="31"/>
  <c r="AA132" i="31"/>
  <c r="X132" i="31"/>
  <c r="U132" i="31"/>
  <c r="Q132" i="31"/>
  <c r="R132" i="31" s="1"/>
  <c r="N132" i="31"/>
  <c r="O132" i="31" s="1"/>
  <c r="I132" i="31"/>
  <c r="BZ131" i="31"/>
  <c r="BW131" i="31"/>
  <c r="BT131" i="31"/>
  <c r="BQ131" i="31"/>
  <c r="BN131" i="31"/>
  <c r="BH131" i="31"/>
  <c r="BE131" i="31"/>
  <c r="BB131" i="31"/>
  <c r="AY131" i="31"/>
  <c r="AV131" i="31"/>
  <c r="AS131" i="31"/>
  <c r="AP131" i="31"/>
  <c r="AM131" i="31"/>
  <c r="AJ131" i="31"/>
  <c r="AG131" i="31"/>
  <c r="AD131" i="31"/>
  <c r="AA131" i="31"/>
  <c r="X131" i="31"/>
  <c r="U131" i="31"/>
  <c r="R131" i="31"/>
  <c r="O131" i="31"/>
  <c r="I131" i="31"/>
  <c r="BZ130" i="31"/>
  <c r="BW130" i="31"/>
  <c r="BT130" i="31"/>
  <c r="BQ130" i="31"/>
  <c r="BN130" i="31"/>
  <c r="BK130" i="31"/>
  <c r="BH130" i="31"/>
  <c r="BE130" i="31"/>
  <c r="BB130" i="31"/>
  <c r="AY130" i="31"/>
  <c r="AV130" i="31"/>
  <c r="AS130" i="31"/>
  <c r="AP130" i="31"/>
  <c r="AM130" i="31"/>
  <c r="AJ130" i="31"/>
  <c r="AG130" i="31"/>
  <c r="AD130" i="31"/>
  <c r="AA130" i="31"/>
  <c r="X130" i="31"/>
  <c r="U130" i="31"/>
  <c r="R130" i="31"/>
  <c r="O130" i="31"/>
  <c r="I130" i="31"/>
  <c r="BZ129" i="31"/>
  <c r="BW129" i="31"/>
  <c r="BT129" i="31"/>
  <c r="BQ129" i="31"/>
  <c r="BN129" i="31"/>
  <c r="BK129" i="31"/>
  <c r="BH129" i="31"/>
  <c r="BE129" i="31"/>
  <c r="BB129" i="31"/>
  <c r="AY129" i="31"/>
  <c r="AV129" i="31"/>
  <c r="AS129" i="31"/>
  <c r="AP129" i="31"/>
  <c r="AM129" i="31"/>
  <c r="AJ129" i="31"/>
  <c r="AG129" i="31"/>
  <c r="AD129" i="31"/>
  <c r="AA129" i="31"/>
  <c r="X129" i="31"/>
  <c r="U129" i="31"/>
  <c r="R129" i="31"/>
  <c r="O129" i="31"/>
  <c r="I129" i="31"/>
  <c r="CE128" i="31"/>
  <c r="CF128" i="31" s="1"/>
  <c r="CG128" i="31" s="1"/>
  <c r="BZ128" i="31"/>
  <c r="BW128" i="31"/>
  <c r="BT128" i="31"/>
  <c r="BQ128" i="31"/>
  <c r="BN128" i="31"/>
  <c r="BK128" i="31"/>
  <c r="BH128" i="31"/>
  <c r="BE128" i="31"/>
  <c r="BB128" i="31"/>
  <c r="AY128" i="31"/>
  <c r="AV128" i="31"/>
  <c r="AS128" i="31"/>
  <c r="AP128" i="31"/>
  <c r="AM128" i="31"/>
  <c r="AJ128" i="31"/>
  <c r="AG128" i="31"/>
  <c r="AD128" i="31"/>
  <c r="AA128" i="31"/>
  <c r="X128" i="31"/>
  <c r="U128" i="31"/>
  <c r="R128" i="31"/>
  <c r="O128" i="31"/>
  <c r="I128" i="31"/>
  <c r="BZ127" i="31"/>
  <c r="BW127" i="31"/>
  <c r="BT127" i="31"/>
  <c r="BQ127" i="31"/>
  <c r="BN127" i="31"/>
  <c r="BK127" i="31"/>
  <c r="BH127" i="31"/>
  <c r="BE127" i="31"/>
  <c r="BB127" i="31"/>
  <c r="AY127" i="31"/>
  <c r="AV127" i="31"/>
  <c r="AS127" i="31"/>
  <c r="AP127" i="31"/>
  <c r="AM127" i="31"/>
  <c r="AJ127" i="31"/>
  <c r="AG127" i="31"/>
  <c r="AD127" i="31"/>
  <c r="AA127" i="31"/>
  <c r="X127" i="31"/>
  <c r="U127" i="31"/>
  <c r="R127" i="31"/>
  <c r="I127" i="31"/>
  <c r="O127" i="31"/>
  <c r="BZ126" i="31"/>
  <c r="BW126" i="31"/>
  <c r="BT126" i="31"/>
  <c r="BQ126" i="31"/>
  <c r="BN126" i="31"/>
  <c r="BK126" i="31"/>
  <c r="BH126" i="31"/>
  <c r="BE126" i="31"/>
  <c r="BB126" i="31"/>
  <c r="AY126" i="31"/>
  <c r="AV126" i="31"/>
  <c r="AS126" i="31"/>
  <c r="AP126" i="31"/>
  <c r="AM126" i="31"/>
  <c r="AJ126" i="31"/>
  <c r="AG126" i="31"/>
  <c r="AD126" i="31"/>
  <c r="AA126" i="31"/>
  <c r="X126" i="31"/>
  <c r="U126" i="31"/>
  <c r="R126" i="31"/>
  <c r="O126" i="31"/>
  <c r="I126" i="31"/>
  <c r="BZ125" i="31"/>
  <c r="BW125" i="31"/>
  <c r="BT125" i="31"/>
  <c r="BQ125" i="31"/>
  <c r="BN125" i="31"/>
  <c r="BK125" i="31"/>
  <c r="BH125" i="31"/>
  <c r="BE125" i="31"/>
  <c r="BB125" i="31"/>
  <c r="AY125" i="31"/>
  <c r="AV125" i="31"/>
  <c r="AS125" i="31"/>
  <c r="AP125" i="31"/>
  <c r="AM125" i="31"/>
  <c r="AJ125" i="31"/>
  <c r="AG125" i="31"/>
  <c r="AD125" i="31"/>
  <c r="AA125" i="31"/>
  <c r="X125" i="31"/>
  <c r="U125" i="31"/>
  <c r="R125" i="31"/>
  <c r="O125" i="31"/>
  <c r="I125" i="31"/>
  <c r="BZ124" i="31"/>
  <c r="BW124" i="31"/>
  <c r="BT124" i="31"/>
  <c r="BQ124" i="31"/>
  <c r="BN124" i="31"/>
  <c r="BK124" i="31"/>
  <c r="BH124" i="31"/>
  <c r="BE124" i="31"/>
  <c r="BB124" i="31"/>
  <c r="AY124" i="31"/>
  <c r="AV124" i="31"/>
  <c r="AS124" i="31"/>
  <c r="AP124" i="31"/>
  <c r="AM124" i="31"/>
  <c r="AJ124" i="31"/>
  <c r="AG124" i="31"/>
  <c r="AD124" i="31"/>
  <c r="AA124" i="31"/>
  <c r="X124" i="31"/>
  <c r="U124" i="31"/>
  <c r="R124" i="31"/>
  <c r="O124" i="31"/>
  <c r="I124" i="31"/>
  <c r="BZ123" i="31"/>
  <c r="BW123" i="31"/>
  <c r="BT123" i="31"/>
  <c r="BQ123" i="31"/>
  <c r="BN123" i="31"/>
  <c r="BK123" i="31"/>
  <c r="BH123" i="31"/>
  <c r="BE123" i="31"/>
  <c r="BB123" i="31"/>
  <c r="AY123" i="31"/>
  <c r="AV123" i="31"/>
  <c r="AS123" i="31"/>
  <c r="AP123" i="31"/>
  <c r="AM123" i="31"/>
  <c r="AJ123" i="31"/>
  <c r="AG123" i="31"/>
  <c r="AD123" i="31"/>
  <c r="AA123" i="31"/>
  <c r="X123" i="31"/>
  <c r="U123" i="31"/>
  <c r="R123" i="31"/>
  <c r="O123" i="31"/>
  <c r="I123" i="31"/>
  <c r="BZ122" i="31"/>
  <c r="BW122" i="31"/>
  <c r="BT122" i="31"/>
  <c r="BQ122" i="31"/>
  <c r="BN122" i="31"/>
  <c r="BK122" i="31"/>
  <c r="BH122" i="31"/>
  <c r="BE122" i="31"/>
  <c r="BB122" i="31"/>
  <c r="AY122" i="31"/>
  <c r="AV122" i="31"/>
  <c r="AS122" i="31"/>
  <c r="AP122" i="31"/>
  <c r="AM122" i="31"/>
  <c r="AJ122" i="31"/>
  <c r="AG122" i="31"/>
  <c r="AD122" i="31"/>
  <c r="AA122" i="31"/>
  <c r="X122" i="31"/>
  <c r="U122" i="31"/>
  <c r="R122" i="31"/>
  <c r="O122" i="31"/>
  <c r="I122" i="31"/>
  <c r="BZ121" i="31"/>
  <c r="BW121" i="31"/>
  <c r="BT121" i="31"/>
  <c r="BQ121" i="31"/>
  <c r="BN121" i="31"/>
  <c r="BK121" i="31"/>
  <c r="BH121" i="31"/>
  <c r="BE121" i="31"/>
  <c r="BB121" i="31"/>
  <c r="AY121" i="31"/>
  <c r="AV121" i="31"/>
  <c r="AS121" i="31"/>
  <c r="AP121" i="31"/>
  <c r="AM121" i="31"/>
  <c r="AJ121" i="31"/>
  <c r="AG121" i="31"/>
  <c r="AD121" i="31"/>
  <c r="AA121" i="31"/>
  <c r="X121" i="31"/>
  <c r="U121" i="31"/>
  <c r="R121" i="31"/>
  <c r="O121" i="31"/>
  <c r="I121" i="31"/>
  <c r="BZ120" i="31"/>
  <c r="BW120" i="31"/>
  <c r="BT120" i="31"/>
  <c r="BQ120" i="31"/>
  <c r="BN120" i="31"/>
  <c r="BK120" i="31"/>
  <c r="BH120" i="31"/>
  <c r="BE120" i="31"/>
  <c r="BB120" i="31"/>
  <c r="AY120" i="31"/>
  <c r="AV120" i="31"/>
  <c r="AS120" i="31"/>
  <c r="AP120" i="31"/>
  <c r="AM120" i="31"/>
  <c r="AJ120" i="31"/>
  <c r="AG120" i="31"/>
  <c r="AD120" i="31"/>
  <c r="AA120" i="31"/>
  <c r="X120" i="31"/>
  <c r="U120" i="31"/>
  <c r="R120" i="31"/>
  <c r="O120" i="31"/>
  <c r="I120" i="31"/>
  <c r="BZ119" i="31"/>
  <c r="BW119" i="31"/>
  <c r="BT119" i="31"/>
  <c r="BQ119" i="31"/>
  <c r="BN119" i="31"/>
  <c r="BK119" i="31"/>
  <c r="BH119" i="31"/>
  <c r="BE119" i="31"/>
  <c r="BB119" i="31"/>
  <c r="AY119" i="31"/>
  <c r="AV119" i="31"/>
  <c r="AS119" i="31"/>
  <c r="AP119" i="31"/>
  <c r="AM119" i="31"/>
  <c r="AJ119" i="31"/>
  <c r="AG119" i="31"/>
  <c r="AD119" i="31"/>
  <c r="AA119" i="31"/>
  <c r="X119" i="31"/>
  <c r="U119" i="31"/>
  <c r="R119" i="31"/>
  <c r="O119" i="31"/>
  <c r="I119" i="31"/>
  <c r="CE118" i="31"/>
  <c r="CF118" i="31" s="1"/>
  <c r="CG118" i="31" s="1"/>
  <c r="BZ118" i="31"/>
  <c r="BW118" i="31"/>
  <c r="BT118" i="31"/>
  <c r="BQ118" i="31"/>
  <c r="BN118" i="31"/>
  <c r="BK118" i="31"/>
  <c r="BH118" i="31"/>
  <c r="BE118" i="31"/>
  <c r="BB118" i="31"/>
  <c r="AY118" i="31"/>
  <c r="AV118" i="31"/>
  <c r="AS118" i="31"/>
  <c r="AP118" i="31"/>
  <c r="AM118" i="31"/>
  <c r="AJ118" i="31"/>
  <c r="AG118" i="31"/>
  <c r="AD118" i="31"/>
  <c r="AA118" i="31"/>
  <c r="X118" i="31"/>
  <c r="U118" i="31"/>
  <c r="R118" i="31"/>
  <c r="O118" i="31"/>
  <c r="I118" i="31"/>
  <c r="BZ117" i="31"/>
  <c r="BW117" i="31"/>
  <c r="BT117" i="31"/>
  <c r="BQ117" i="31"/>
  <c r="BN117" i="31"/>
  <c r="BK117" i="31"/>
  <c r="BH117" i="31"/>
  <c r="BE117" i="31"/>
  <c r="BB117" i="31"/>
  <c r="AY117" i="31"/>
  <c r="AV117" i="31"/>
  <c r="AS117" i="31"/>
  <c r="AP117" i="31"/>
  <c r="AM117" i="31"/>
  <c r="AJ117" i="31"/>
  <c r="AG117" i="31"/>
  <c r="AD117" i="31"/>
  <c r="AA117" i="31"/>
  <c r="X117" i="31"/>
  <c r="U117" i="31"/>
  <c r="R117" i="31"/>
  <c r="N117" i="31"/>
  <c r="O117" i="31" s="1"/>
  <c r="I117" i="31"/>
  <c r="BZ116" i="31"/>
  <c r="BW116" i="31"/>
  <c r="BT116" i="31"/>
  <c r="BQ116" i="31"/>
  <c r="BN116" i="31"/>
  <c r="BK116" i="31"/>
  <c r="BH116" i="31"/>
  <c r="BE116" i="31"/>
  <c r="BB116" i="31"/>
  <c r="AY116" i="31"/>
  <c r="AV116" i="31"/>
  <c r="AS116" i="31"/>
  <c r="AP116" i="31"/>
  <c r="AM116" i="31"/>
  <c r="AJ116" i="31"/>
  <c r="AG116" i="31"/>
  <c r="AD116" i="31"/>
  <c r="AA116" i="31"/>
  <c r="X116" i="31"/>
  <c r="I116" i="31"/>
  <c r="R116" i="31"/>
  <c r="U116" i="31"/>
  <c r="N116" i="31"/>
  <c r="O116" i="31" s="1"/>
  <c r="BZ115" i="31"/>
  <c r="BW115" i="31"/>
  <c r="BT115" i="31"/>
  <c r="BQ115" i="31"/>
  <c r="BN115" i="31"/>
  <c r="BK115" i="31"/>
  <c r="BH115" i="31"/>
  <c r="BE115" i="31"/>
  <c r="BB115" i="31"/>
  <c r="AY115" i="31"/>
  <c r="AV115" i="31"/>
  <c r="AS115" i="31"/>
  <c r="AP115" i="31"/>
  <c r="AM115" i="31"/>
  <c r="AJ115" i="31"/>
  <c r="AG115" i="31"/>
  <c r="AD115" i="31"/>
  <c r="AA115" i="31"/>
  <c r="X115" i="31"/>
  <c r="U115" i="31"/>
  <c r="R115" i="31"/>
  <c r="N115" i="31"/>
  <c r="O115" i="31" s="1"/>
  <c r="I115" i="31"/>
  <c r="BZ114" i="31"/>
  <c r="BW114" i="31"/>
  <c r="BT114" i="31"/>
  <c r="BQ114" i="31"/>
  <c r="BN114" i="31"/>
  <c r="BK114" i="31"/>
  <c r="BH114" i="31"/>
  <c r="BE114" i="31"/>
  <c r="BB114" i="31"/>
  <c r="AY114" i="31"/>
  <c r="AV114" i="31"/>
  <c r="AS114" i="31"/>
  <c r="AP114" i="31"/>
  <c r="AM114" i="31"/>
  <c r="AJ114" i="31"/>
  <c r="AG114" i="31"/>
  <c r="AD114" i="31"/>
  <c r="AA114" i="31"/>
  <c r="X114" i="31"/>
  <c r="U114" i="31"/>
  <c r="R114" i="31"/>
  <c r="O114" i="31"/>
  <c r="I114" i="31"/>
  <c r="CE113" i="31"/>
  <c r="CF113" i="31" s="1"/>
  <c r="CG113" i="31" s="1"/>
  <c r="BZ113" i="31"/>
  <c r="BW113" i="31"/>
  <c r="BT113" i="31"/>
  <c r="BQ113" i="31"/>
  <c r="BN113" i="31"/>
  <c r="BK113" i="31"/>
  <c r="BH113" i="31"/>
  <c r="BE113" i="31"/>
  <c r="BB113" i="31"/>
  <c r="AY113" i="31"/>
  <c r="AV113" i="31"/>
  <c r="AS113" i="31"/>
  <c r="AP113" i="31"/>
  <c r="AM113" i="31"/>
  <c r="AJ113" i="31"/>
  <c r="AG113" i="31"/>
  <c r="AD113" i="31"/>
  <c r="AA113" i="31"/>
  <c r="X113" i="31"/>
  <c r="U113" i="31"/>
  <c r="R113" i="31"/>
  <c r="O113" i="31"/>
  <c r="I113" i="31"/>
  <c r="BZ112" i="31"/>
  <c r="BW112" i="31"/>
  <c r="BT112" i="31"/>
  <c r="BQ112" i="31"/>
  <c r="BN112" i="31"/>
  <c r="BK112" i="31"/>
  <c r="BH112" i="31"/>
  <c r="BE112" i="31"/>
  <c r="BB112" i="31"/>
  <c r="AY112" i="31"/>
  <c r="AV112" i="31"/>
  <c r="AS112" i="31"/>
  <c r="AP112" i="31"/>
  <c r="AM112" i="31"/>
  <c r="AJ112" i="31"/>
  <c r="AG112" i="31"/>
  <c r="AD112" i="31"/>
  <c r="AA112" i="31"/>
  <c r="X112" i="31"/>
  <c r="U112" i="31"/>
  <c r="Q112" i="31"/>
  <c r="R112" i="31" s="1"/>
  <c r="N112" i="31"/>
  <c r="O112" i="31" s="1"/>
  <c r="I112" i="31"/>
  <c r="BZ111" i="31"/>
  <c r="BW111" i="31"/>
  <c r="BT111" i="31"/>
  <c r="BQ111" i="31"/>
  <c r="BN111" i="31"/>
  <c r="BK111" i="31"/>
  <c r="BH111" i="31"/>
  <c r="BE111" i="31"/>
  <c r="BB111" i="31"/>
  <c r="AY111" i="31"/>
  <c r="AV111" i="31"/>
  <c r="AS111" i="31"/>
  <c r="AP111" i="31"/>
  <c r="AM111" i="31"/>
  <c r="AJ111" i="31"/>
  <c r="AG111" i="31"/>
  <c r="AD111" i="31"/>
  <c r="AA111" i="31"/>
  <c r="X111" i="31"/>
  <c r="U111" i="31"/>
  <c r="R111" i="31"/>
  <c r="N111" i="31"/>
  <c r="O111" i="31" s="1"/>
  <c r="I111" i="31"/>
  <c r="BZ110" i="31"/>
  <c r="BW110" i="31"/>
  <c r="BT110" i="31"/>
  <c r="BQ110" i="31"/>
  <c r="BN110" i="31"/>
  <c r="BK110" i="31"/>
  <c r="BH110" i="31"/>
  <c r="BE110" i="31"/>
  <c r="BB110" i="31"/>
  <c r="AY110" i="31"/>
  <c r="AV110" i="31"/>
  <c r="AS110" i="31"/>
  <c r="AP110" i="31"/>
  <c r="AM110" i="31"/>
  <c r="AJ110" i="31"/>
  <c r="AG110" i="31"/>
  <c r="AD110" i="31"/>
  <c r="AA110" i="31"/>
  <c r="X110" i="31"/>
  <c r="U110" i="31"/>
  <c r="R110" i="31"/>
  <c r="N110" i="31"/>
  <c r="O110" i="31" s="1"/>
  <c r="I110" i="31"/>
  <c r="BZ109" i="31"/>
  <c r="BW109" i="31"/>
  <c r="BT109" i="31"/>
  <c r="BQ109" i="31"/>
  <c r="BN109" i="31"/>
  <c r="BK109" i="31"/>
  <c r="BH109" i="31"/>
  <c r="BE109" i="31"/>
  <c r="BB109" i="31"/>
  <c r="AY109" i="31"/>
  <c r="AV109" i="31"/>
  <c r="AS109" i="31"/>
  <c r="AP109" i="31"/>
  <c r="AM109" i="31"/>
  <c r="AJ109" i="31"/>
  <c r="AG109" i="31"/>
  <c r="AD109" i="31"/>
  <c r="AA109" i="31"/>
  <c r="X109" i="31"/>
  <c r="U109" i="31"/>
  <c r="I109" i="31"/>
  <c r="R109" i="31"/>
  <c r="N109" i="31"/>
  <c r="O109" i="31" s="1"/>
  <c r="BZ108" i="31"/>
  <c r="BW108" i="31"/>
  <c r="BT108" i="31"/>
  <c r="BQ108" i="31"/>
  <c r="BN108" i="31"/>
  <c r="BK108" i="31"/>
  <c r="BH108" i="31"/>
  <c r="BE108" i="31"/>
  <c r="BB108" i="31"/>
  <c r="AY108" i="31"/>
  <c r="AV108" i="31"/>
  <c r="AS108" i="31"/>
  <c r="AP108" i="31"/>
  <c r="AM108" i="31"/>
  <c r="AJ108" i="31"/>
  <c r="AG108" i="31"/>
  <c r="AD108" i="31"/>
  <c r="AA108" i="31"/>
  <c r="X108" i="31"/>
  <c r="U108" i="31"/>
  <c r="R108" i="31"/>
  <c r="N108" i="31"/>
  <c r="O108" i="31" s="1"/>
  <c r="I108" i="31"/>
  <c r="BZ107" i="31"/>
  <c r="BW107" i="31"/>
  <c r="BT107" i="31"/>
  <c r="BQ107" i="31"/>
  <c r="BN107" i="31"/>
  <c r="BK107" i="31"/>
  <c r="BH107" i="31"/>
  <c r="BE107" i="31"/>
  <c r="BB107" i="31"/>
  <c r="AY107" i="31"/>
  <c r="AV107" i="31"/>
  <c r="AS107" i="31"/>
  <c r="AP107" i="31"/>
  <c r="AM107" i="31"/>
  <c r="AJ107" i="31"/>
  <c r="AG107" i="31"/>
  <c r="AD107" i="31"/>
  <c r="AA107" i="31"/>
  <c r="X107" i="31"/>
  <c r="U107" i="31"/>
  <c r="O107" i="31"/>
  <c r="R107" i="31"/>
  <c r="CE106" i="31"/>
  <c r="CF106" i="31" s="1"/>
  <c r="CG106" i="31" s="1"/>
  <c r="BZ106" i="31"/>
  <c r="BW106" i="31"/>
  <c r="BT106" i="31"/>
  <c r="BQ106" i="31"/>
  <c r="BN106" i="31"/>
  <c r="BK106" i="31"/>
  <c r="BH106" i="31"/>
  <c r="BE106" i="31"/>
  <c r="BB106" i="31"/>
  <c r="AY106" i="31"/>
  <c r="AV106" i="31"/>
  <c r="AS106" i="31"/>
  <c r="AP106" i="31"/>
  <c r="AM106" i="31"/>
  <c r="AJ106" i="31"/>
  <c r="AG106" i="31"/>
  <c r="AD106" i="31"/>
  <c r="AA106" i="31"/>
  <c r="X106" i="31"/>
  <c r="U106" i="31"/>
  <c r="R106" i="31"/>
  <c r="O106" i="31"/>
  <c r="I106" i="31"/>
  <c r="BZ105" i="31"/>
  <c r="BW105" i="31"/>
  <c r="BT105" i="31"/>
  <c r="BQ105" i="31"/>
  <c r="BN105" i="31"/>
  <c r="BK105" i="31"/>
  <c r="BH105" i="31"/>
  <c r="BE105" i="31"/>
  <c r="BB105" i="31"/>
  <c r="AY105" i="31"/>
  <c r="AV105" i="31"/>
  <c r="AS105" i="31"/>
  <c r="AP105" i="31"/>
  <c r="AM105" i="31"/>
  <c r="AJ105" i="31"/>
  <c r="AG105" i="31"/>
  <c r="AD105" i="31"/>
  <c r="AA105" i="31"/>
  <c r="X105" i="31"/>
  <c r="U105" i="31"/>
  <c r="R105" i="31"/>
  <c r="N105" i="31"/>
  <c r="O105" i="31" s="1"/>
  <c r="I105" i="31"/>
  <c r="BZ104" i="31"/>
  <c r="BW104" i="31"/>
  <c r="BT104" i="31"/>
  <c r="BQ104" i="31"/>
  <c r="BN104" i="31"/>
  <c r="BK104" i="31"/>
  <c r="BH104" i="31"/>
  <c r="BE104" i="31"/>
  <c r="BB104" i="31"/>
  <c r="AY104" i="31"/>
  <c r="AV104" i="31"/>
  <c r="AS104" i="31"/>
  <c r="AP104" i="31"/>
  <c r="AM104" i="31"/>
  <c r="AJ104" i="31"/>
  <c r="AG104" i="31"/>
  <c r="AD104" i="31"/>
  <c r="AA104" i="31"/>
  <c r="X104" i="31"/>
  <c r="U104" i="31"/>
  <c r="R104" i="31"/>
  <c r="N104" i="31"/>
  <c r="O104" i="31" s="1"/>
  <c r="I104" i="31"/>
  <c r="BZ103" i="31"/>
  <c r="BW103" i="31"/>
  <c r="BT103" i="31"/>
  <c r="BQ103" i="31"/>
  <c r="BN103" i="31"/>
  <c r="BK103" i="31"/>
  <c r="BH103" i="31"/>
  <c r="BE103" i="31"/>
  <c r="BB103" i="31"/>
  <c r="AX103" i="31"/>
  <c r="AY103" i="31" s="1"/>
  <c r="AV103" i="31"/>
  <c r="AS103" i="31"/>
  <c r="AP103" i="31"/>
  <c r="AM103" i="31"/>
  <c r="AJ103" i="31"/>
  <c r="AG103" i="31"/>
  <c r="AD103" i="31"/>
  <c r="AA103" i="31"/>
  <c r="X103" i="31"/>
  <c r="U103" i="31"/>
  <c r="R103" i="31"/>
  <c r="I103" i="31"/>
  <c r="Q103" i="31"/>
  <c r="N103" i="31"/>
  <c r="M103" i="31"/>
  <c r="O103" i="31" s="1"/>
  <c r="BZ102" i="31"/>
  <c r="BW102" i="31"/>
  <c r="BT102" i="31"/>
  <c r="BQ102" i="31"/>
  <c r="BN102" i="31"/>
  <c r="BK102" i="31"/>
  <c r="BH102" i="31"/>
  <c r="BE102" i="31"/>
  <c r="BB102" i="31"/>
  <c r="AY102" i="31"/>
  <c r="AV102" i="31"/>
  <c r="AS102" i="31"/>
  <c r="AP102" i="31"/>
  <c r="AM102" i="31"/>
  <c r="AJ102" i="31"/>
  <c r="AG102" i="31"/>
  <c r="AD102" i="31"/>
  <c r="AA102" i="31"/>
  <c r="X102" i="31"/>
  <c r="U102" i="31"/>
  <c r="R102" i="31"/>
  <c r="Q102" i="31"/>
  <c r="N102" i="31"/>
  <c r="M102" i="31"/>
  <c r="O102" i="31" s="1"/>
  <c r="I102" i="31"/>
  <c r="BZ101" i="31"/>
  <c r="BW101" i="31"/>
  <c r="BT101" i="31"/>
  <c r="BQ101" i="31"/>
  <c r="BN101" i="31"/>
  <c r="BK101" i="31"/>
  <c r="BH101" i="31"/>
  <c r="BE101" i="31"/>
  <c r="BB101" i="31"/>
  <c r="AY101" i="31"/>
  <c r="AV101" i="31"/>
  <c r="AS101" i="31"/>
  <c r="AP101" i="31"/>
  <c r="AM101" i="31"/>
  <c r="AJ101" i="31"/>
  <c r="AG101" i="31"/>
  <c r="AD101" i="31"/>
  <c r="AA101" i="31"/>
  <c r="X101" i="31"/>
  <c r="U101" i="31"/>
  <c r="R101" i="31"/>
  <c r="Q101" i="31"/>
  <c r="N101" i="31"/>
  <c r="M101" i="31"/>
  <c r="O101" i="31" s="1"/>
  <c r="K101" i="31"/>
  <c r="I101" i="31"/>
  <c r="BZ100" i="31"/>
  <c r="BW100" i="31"/>
  <c r="BT100" i="31"/>
  <c r="BQ100" i="31"/>
  <c r="BN100" i="31"/>
  <c r="BK100" i="31"/>
  <c r="BH100" i="31"/>
  <c r="BE100" i="31"/>
  <c r="BB100" i="31"/>
  <c r="AY100" i="31"/>
  <c r="AV100" i="31"/>
  <c r="AJ100" i="31"/>
  <c r="AG100" i="31"/>
  <c r="AD100" i="31"/>
  <c r="AA100" i="31"/>
  <c r="X100" i="31"/>
  <c r="S100" i="31"/>
  <c r="U100" i="31" s="1"/>
  <c r="R100" i="31"/>
  <c r="O100" i="31"/>
  <c r="I100" i="31"/>
  <c r="CE99" i="31"/>
  <c r="CF99" i="31" s="1"/>
  <c r="CG99" i="31" s="1"/>
  <c r="BZ99" i="31"/>
  <c r="BW99" i="31"/>
  <c r="BT99" i="31"/>
  <c r="BQ99" i="31"/>
  <c r="BN99" i="31"/>
  <c r="BK99" i="31"/>
  <c r="BH99" i="31"/>
  <c r="BE99" i="31"/>
  <c r="BB99" i="31"/>
  <c r="AY99" i="31"/>
  <c r="AV99" i="31"/>
  <c r="AS99" i="31"/>
  <c r="AP99" i="31"/>
  <c r="AM99" i="31"/>
  <c r="AJ99" i="31"/>
  <c r="AG99" i="31"/>
  <c r="AD99" i="31"/>
  <c r="AA99" i="31"/>
  <c r="X99" i="31"/>
  <c r="U99" i="31"/>
  <c r="R99" i="31"/>
  <c r="O99" i="31"/>
  <c r="I99" i="31"/>
  <c r="BZ98" i="31"/>
  <c r="BW98" i="31"/>
  <c r="BT98" i="31"/>
  <c r="BQ98" i="31"/>
  <c r="BN98" i="31"/>
  <c r="BK98" i="31"/>
  <c r="BH98" i="31"/>
  <c r="BE98" i="31"/>
  <c r="BB98" i="31"/>
  <c r="AY98" i="31"/>
  <c r="AV98" i="31"/>
  <c r="AS98" i="31"/>
  <c r="AP98" i="31"/>
  <c r="AM98" i="31"/>
  <c r="AJ98" i="31"/>
  <c r="AG98" i="31"/>
  <c r="AD98" i="31"/>
  <c r="AA98" i="31"/>
  <c r="X98" i="31"/>
  <c r="U98" i="31"/>
  <c r="R98" i="31"/>
  <c r="I98" i="31"/>
  <c r="O98" i="31"/>
  <c r="BZ97" i="31"/>
  <c r="BW97" i="31"/>
  <c r="BT97" i="31"/>
  <c r="BQ97" i="31"/>
  <c r="BN97" i="31"/>
  <c r="BK97" i="31"/>
  <c r="BH97" i="31"/>
  <c r="BD97" i="31"/>
  <c r="BE97" i="31" s="1"/>
  <c r="BB97" i="31"/>
  <c r="AY97" i="31"/>
  <c r="AV97" i="31"/>
  <c r="AS97" i="31"/>
  <c r="AP97" i="31"/>
  <c r="AM97" i="31"/>
  <c r="AJ97" i="31"/>
  <c r="AG97" i="31"/>
  <c r="I97" i="31"/>
  <c r="R97" i="31"/>
  <c r="AA97" i="31"/>
  <c r="AD97" i="31"/>
  <c r="U97" i="31"/>
  <c r="X97" i="31"/>
  <c r="N97" i="31"/>
  <c r="O97" i="31" s="1"/>
  <c r="BZ96" i="31"/>
  <c r="BW96" i="31"/>
  <c r="BT96" i="31"/>
  <c r="BQ96" i="31"/>
  <c r="BN96" i="31"/>
  <c r="BK96" i="31"/>
  <c r="BH96" i="31"/>
  <c r="BE96" i="31"/>
  <c r="BB96" i="31"/>
  <c r="AY96" i="31"/>
  <c r="AV96" i="31"/>
  <c r="AS96" i="31"/>
  <c r="AP96" i="31"/>
  <c r="AM96" i="31"/>
  <c r="AJ96" i="31"/>
  <c r="AG96" i="31"/>
  <c r="AD96" i="31"/>
  <c r="AA96" i="31"/>
  <c r="X96" i="31"/>
  <c r="U96" i="31"/>
  <c r="R96" i="31"/>
  <c r="O96" i="31"/>
  <c r="I96" i="31"/>
  <c r="CE95" i="31"/>
  <c r="CF95" i="31" s="1"/>
  <c r="CG95" i="31" s="1"/>
  <c r="BZ95" i="31"/>
  <c r="BW95" i="31"/>
  <c r="BT95" i="31"/>
  <c r="BQ95" i="31"/>
  <c r="BN95" i="31"/>
  <c r="BK95" i="31"/>
  <c r="BH95" i="31"/>
  <c r="BE95" i="31"/>
  <c r="BB95" i="31"/>
  <c r="AY95" i="31"/>
  <c r="AV95" i="31"/>
  <c r="AS95" i="31"/>
  <c r="AP95" i="31"/>
  <c r="AM95" i="31"/>
  <c r="AJ95" i="31"/>
  <c r="AG95" i="31"/>
  <c r="AD95" i="31"/>
  <c r="AA95" i="31"/>
  <c r="X95" i="31"/>
  <c r="U95" i="31"/>
  <c r="R95" i="31"/>
  <c r="O95" i="31"/>
  <c r="I95" i="31"/>
  <c r="BZ94" i="31"/>
  <c r="BW94" i="31"/>
  <c r="BT94" i="31"/>
  <c r="BQ94" i="31"/>
  <c r="BN94" i="31"/>
  <c r="BK94" i="31"/>
  <c r="BH94" i="31"/>
  <c r="BE94" i="31"/>
  <c r="BB94" i="31"/>
  <c r="AY94" i="31"/>
  <c r="AV94" i="31"/>
  <c r="AS94" i="31"/>
  <c r="AP94" i="31"/>
  <c r="AM94" i="31"/>
  <c r="AJ94" i="31"/>
  <c r="AG94" i="31"/>
  <c r="AD94" i="31"/>
  <c r="AA94" i="31"/>
  <c r="X94" i="31"/>
  <c r="U94" i="31"/>
  <c r="Q94" i="31"/>
  <c r="R94" i="31" s="1"/>
  <c r="N94" i="31"/>
  <c r="O94" i="31" s="1"/>
  <c r="I94" i="31"/>
  <c r="BZ93" i="31"/>
  <c r="BW93" i="31"/>
  <c r="BT93" i="31"/>
  <c r="BQ93" i="31"/>
  <c r="BN93" i="31"/>
  <c r="BK93" i="31"/>
  <c r="BH93" i="31"/>
  <c r="BE93" i="31"/>
  <c r="BB93" i="31"/>
  <c r="AY93" i="31"/>
  <c r="AV93" i="31"/>
  <c r="AS93" i="31"/>
  <c r="AP93" i="31"/>
  <c r="AM93" i="31"/>
  <c r="AJ93" i="31"/>
  <c r="AG93" i="31"/>
  <c r="AD93" i="31"/>
  <c r="AA93" i="31"/>
  <c r="X93" i="31"/>
  <c r="U93" i="31"/>
  <c r="Q93" i="31"/>
  <c r="R93" i="31" s="1"/>
  <c r="N93" i="31"/>
  <c r="O93" i="31" s="1"/>
  <c r="I93" i="31"/>
  <c r="BZ92" i="31"/>
  <c r="BW92" i="31"/>
  <c r="BT92" i="31"/>
  <c r="BQ92" i="31"/>
  <c r="BN92" i="31"/>
  <c r="BK92" i="31"/>
  <c r="BH92" i="31"/>
  <c r="BE92" i="31"/>
  <c r="BB92" i="31"/>
  <c r="AY92" i="31"/>
  <c r="AV92" i="31"/>
  <c r="AS92" i="31"/>
  <c r="AP92" i="31"/>
  <c r="AM92" i="31"/>
  <c r="AJ92" i="31"/>
  <c r="AG92" i="31"/>
  <c r="AD92" i="31"/>
  <c r="AA92" i="31"/>
  <c r="X92" i="31"/>
  <c r="U92" i="31"/>
  <c r="Q92" i="31"/>
  <c r="R92" i="31" s="1"/>
  <c r="N92" i="31"/>
  <c r="O92" i="31" s="1"/>
  <c r="I92" i="31"/>
  <c r="BZ91" i="31"/>
  <c r="BW91" i="31"/>
  <c r="BT91" i="31"/>
  <c r="BQ91" i="31"/>
  <c r="BN91" i="31"/>
  <c r="BK91" i="31"/>
  <c r="BH91" i="31"/>
  <c r="BE91" i="31"/>
  <c r="BB91" i="31"/>
  <c r="AY91" i="31"/>
  <c r="AV91" i="31"/>
  <c r="AS91" i="31"/>
  <c r="AP91" i="31"/>
  <c r="AM91" i="31"/>
  <c r="AJ91" i="31"/>
  <c r="AG91" i="31"/>
  <c r="AD91" i="31"/>
  <c r="AA91" i="31"/>
  <c r="X91" i="31"/>
  <c r="U91" i="31"/>
  <c r="Q91" i="31"/>
  <c r="R91" i="31" s="1"/>
  <c r="O91" i="31"/>
  <c r="I91" i="31"/>
  <c r="BZ90" i="31"/>
  <c r="BW90" i="31"/>
  <c r="BT90" i="31"/>
  <c r="BQ90" i="31"/>
  <c r="BN90" i="31"/>
  <c r="BK90" i="31"/>
  <c r="BH90" i="31"/>
  <c r="BE90" i="31"/>
  <c r="BB90" i="31"/>
  <c r="AY90" i="31"/>
  <c r="AV90" i="31"/>
  <c r="AS90" i="31"/>
  <c r="AP90" i="31"/>
  <c r="AM90" i="31"/>
  <c r="AJ90" i="31"/>
  <c r="AG90" i="31"/>
  <c r="AD90" i="31"/>
  <c r="AA90" i="31"/>
  <c r="X90" i="31"/>
  <c r="U90" i="31"/>
  <c r="Q90" i="31"/>
  <c r="R90" i="31" s="1"/>
  <c r="O90" i="31"/>
  <c r="I90" i="31"/>
  <c r="BZ89" i="31"/>
  <c r="BW89" i="31"/>
  <c r="BT89" i="31"/>
  <c r="BQ89" i="31"/>
  <c r="BN89" i="31"/>
  <c r="BK89" i="31"/>
  <c r="BH89" i="31"/>
  <c r="BE89" i="31"/>
  <c r="BB89" i="31"/>
  <c r="AY89" i="31"/>
  <c r="AV89" i="31"/>
  <c r="AS89" i="31"/>
  <c r="AP89" i="31"/>
  <c r="AM89" i="31"/>
  <c r="AJ89" i="31"/>
  <c r="AG89" i="31"/>
  <c r="AD89" i="31"/>
  <c r="AA89" i="31"/>
  <c r="X89" i="31"/>
  <c r="U89" i="31"/>
  <c r="Q89" i="31"/>
  <c r="R89" i="31" s="1"/>
  <c r="O89" i="31"/>
  <c r="I89" i="31"/>
  <c r="BZ88" i="31"/>
  <c r="BW88" i="31"/>
  <c r="BT88" i="31"/>
  <c r="BQ88" i="31"/>
  <c r="BN88" i="31"/>
  <c r="BK88" i="31"/>
  <c r="BH88" i="31"/>
  <c r="BE88" i="31"/>
  <c r="BB88" i="31"/>
  <c r="AY88" i="31"/>
  <c r="AV88" i="31"/>
  <c r="AS88" i="31"/>
  <c r="AP88" i="31"/>
  <c r="AM88" i="31"/>
  <c r="AJ88" i="31"/>
  <c r="AG88" i="31"/>
  <c r="AD88" i="31"/>
  <c r="AA88" i="31"/>
  <c r="W88" i="31"/>
  <c r="X88" i="31" s="1"/>
  <c r="U88" i="31"/>
  <c r="R88" i="31"/>
  <c r="O88" i="31"/>
  <c r="I88" i="31"/>
  <c r="BZ87" i="31"/>
  <c r="BW87" i="31"/>
  <c r="BT87" i="31"/>
  <c r="BQ87" i="31"/>
  <c r="BN87" i="31"/>
  <c r="BK87" i="31"/>
  <c r="BH87" i="31"/>
  <c r="BE87" i="31"/>
  <c r="BB87" i="31"/>
  <c r="AY87" i="31"/>
  <c r="AV87" i="31"/>
  <c r="AS87" i="31"/>
  <c r="AP87" i="31"/>
  <c r="AM87" i="31"/>
  <c r="AJ87" i="31"/>
  <c r="AG87" i="31"/>
  <c r="AD87" i="31"/>
  <c r="AA87" i="31"/>
  <c r="X87" i="31"/>
  <c r="U87" i="31"/>
  <c r="R87" i="31"/>
  <c r="O87" i="31"/>
  <c r="I87" i="31"/>
  <c r="CE86" i="31"/>
  <c r="CF86" i="31" s="1"/>
  <c r="CG86" i="31" s="1"/>
  <c r="BZ86" i="31"/>
  <c r="BW86" i="31"/>
  <c r="BT86" i="31"/>
  <c r="BQ86" i="31"/>
  <c r="BN86" i="31"/>
  <c r="BK86" i="31"/>
  <c r="BH86" i="31"/>
  <c r="BE86" i="31"/>
  <c r="BB86" i="31"/>
  <c r="AY86" i="31"/>
  <c r="AV86" i="31"/>
  <c r="AS86" i="31"/>
  <c r="AP86" i="31"/>
  <c r="AM86" i="31"/>
  <c r="AJ86" i="31"/>
  <c r="AG86" i="31"/>
  <c r="AD86" i="31"/>
  <c r="AA86" i="31"/>
  <c r="X86" i="31"/>
  <c r="U86" i="31"/>
  <c r="R86" i="31"/>
  <c r="O86" i="31"/>
  <c r="I86" i="31"/>
  <c r="BZ85" i="31"/>
  <c r="BW85" i="31"/>
  <c r="BT85" i="31"/>
  <c r="BQ85" i="31"/>
  <c r="BN85" i="31"/>
  <c r="BK85" i="31"/>
  <c r="BH85" i="31"/>
  <c r="BE85" i="31"/>
  <c r="BB85" i="31"/>
  <c r="AY85" i="31"/>
  <c r="AV85" i="31"/>
  <c r="AS85" i="31"/>
  <c r="AP85" i="31"/>
  <c r="AM85" i="31"/>
  <c r="AJ85" i="31"/>
  <c r="AG85" i="31"/>
  <c r="AD85" i="31"/>
  <c r="AA85" i="31"/>
  <c r="X85" i="31"/>
  <c r="U85" i="31"/>
  <c r="R85" i="31"/>
  <c r="N85" i="31"/>
  <c r="O85" i="31" s="1"/>
  <c r="I85" i="31"/>
  <c r="BZ84" i="31"/>
  <c r="BW84" i="31"/>
  <c r="BT84" i="31"/>
  <c r="BQ84" i="31"/>
  <c r="BN84" i="31"/>
  <c r="BK84" i="31"/>
  <c r="BH84" i="31"/>
  <c r="BE84" i="31"/>
  <c r="BB84" i="31"/>
  <c r="AY84" i="31"/>
  <c r="AV84" i="31"/>
  <c r="AS84" i="31"/>
  <c r="AP84" i="31"/>
  <c r="AM84" i="31"/>
  <c r="AJ84" i="31"/>
  <c r="AG84" i="31"/>
  <c r="AD84" i="31"/>
  <c r="AA84" i="31"/>
  <c r="W84" i="31"/>
  <c r="X84" i="31" s="1"/>
  <c r="U84" i="31"/>
  <c r="Q84" i="31"/>
  <c r="R84" i="31" s="1"/>
  <c r="I84" i="31"/>
  <c r="N84" i="31"/>
  <c r="O84" i="31" s="1"/>
  <c r="BZ83" i="31"/>
  <c r="BW83" i="31"/>
  <c r="BT83" i="31"/>
  <c r="BQ83" i="31"/>
  <c r="BN83" i="31"/>
  <c r="BK83" i="31"/>
  <c r="BH83" i="31"/>
  <c r="BE83" i="31"/>
  <c r="BB83" i="31"/>
  <c r="AY83" i="31"/>
  <c r="AV83" i="31"/>
  <c r="AS83" i="31"/>
  <c r="AP83" i="31"/>
  <c r="AM83" i="31"/>
  <c r="AJ83" i="31"/>
  <c r="AG83" i="31"/>
  <c r="AD83" i="31"/>
  <c r="AA83" i="31"/>
  <c r="W83" i="31"/>
  <c r="X83" i="31" s="1"/>
  <c r="U83" i="31"/>
  <c r="Q83" i="31"/>
  <c r="R83" i="31" s="1"/>
  <c r="O83" i="31"/>
  <c r="I83" i="31"/>
  <c r="BZ82" i="31"/>
  <c r="BW82" i="31"/>
  <c r="BT82" i="31"/>
  <c r="BQ82" i="31"/>
  <c r="BN82" i="31"/>
  <c r="BK82" i="31"/>
  <c r="BH82" i="31"/>
  <c r="BE82" i="31"/>
  <c r="BB82" i="31"/>
  <c r="AY82" i="31"/>
  <c r="AV82" i="31"/>
  <c r="AS82" i="31"/>
  <c r="AP82" i="31"/>
  <c r="AM82" i="31"/>
  <c r="AJ82" i="31"/>
  <c r="AG82" i="31"/>
  <c r="AD82" i="31"/>
  <c r="AA82" i="31"/>
  <c r="X82" i="31"/>
  <c r="U82" i="31"/>
  <c r="R82" i="31"/>
  <c r="N82" i="31"/>
  <c r="O82" i="31" s="1"/>
  <c r="I82" i="31"/>
  <c r="CE81" i="31"/>
  <c r="CF81" i="31" s="1"/>
  <c r="CG81" i="31" s="1"/>
  <c r="BZ81" i="31"/>
  <c r="BW81" i="31"/>
  <c r="BT81" i="31"/>
  <c r="BQ81" i="31"/>
  <c r="BN81" i="31"/>
  <c r="BK81" i="31"/>
  <c r="BH81" i="31"/>
  <c r="BE81" i="31"/>
  <c r="BB81" i="31"/>
  <c r="AY81" i="31"/>
  <c r="AV81" i="31"/>
  <c r="AS81" i="31"/>
  <c r="AP81" i="31"/>
  <c r="AM81" i="31"/>
  <c r="AJ81" i="31"/>
  <c r="AG81" i="31"/>
  <c r="AD81" i="31"/>
  <c r="AA81" i="31"/>
  <c r="X81" i="31"/>
  <c r="U81" i="31"/>
  <c r="R81" i="31"/>
  <c r="O81" i="31"/>
  <c r="I81" i="31"/>
  <c r="BZ80" i="31"/>
  <c r="BW80" i="31"/>
  <c r="BT80" i="31"/>
  <c r="BQ80" i="31"/>
  <c r="BN80" i="31"/>
  <c r="BK80" i="31"/>
  <c r="BH80" i="31"/>
  <c r="BE80" i="31"/>
  <c r="BB80" i="31"/>
  <c r="AY80" i="31"/>
  <c r="AV80" i="31"/>
  <c r="AS80" i="31"/>
  <c r="AP80" i="31"/>
  <c r="AM80" i="31"/>
  <c r="AJ80" i="31"/>
  <c r="AG80" i="31"/>
  <c r="AD80" i="31"/>
  <c r="AA80" i="31"/>
  <c r="X80" i="31"/>
  <c r="U80" i="31"/>
  <c r="R80" i="31"/>
  <c r="O80" i="31"/>
  <c r="I80" i="31"/>
  <c r="BZ79" i="31"/>
  <c r="BW79" i="31"/>
  <c r="BT79" i="31"/>
  <c r="BQ79" i="31"/>
  <c r="BN79" i="31"/>
  <c r="BK79" i="31"/>
  <c r="BH79" i="31"/>
  <c r="BE79" i="31"/>
  <c r="BB79" i="31"/>
  <c r="AY79" i="31"/>
  <c r="AV79" i="31"/>
  <c r="AS79" i="31"/>
  <c r="AP79" i="31"/>
  <c r="AM79" i="31"/>
  <c r="AJ79" i="31"/>
  <c r="AG79" i="31"/>
  <c r="AD79" i="31"/>
  <c r="AA79" i="31"/>
  <c r="X79" i="31"/>
  <c r="U79" i="31"/>
  <c r="Q79" i="31"/>
  <c r="R79" i="31" s="1"/>
  <c r="N79" i="31"/>
  <c r="O79" i="31" s="1"/>
  <c r="I79" i="31"/>
  <c r="BZ78" i="31"/>
  <c r="BW78" i="31"/>
  <c r="BT78" i="31"/>
  <c r="BQ78" i="31"/>
  <c r="BN78" i="31"/>
  <c r="BK78" i="31"/>
  <c r="BH78" i="31"/>
  <c r="BE78" i="31"/>
  <c r="BB78" i="31"/>
  <c r="AY78" i="31"/>
  <c r="AV78" i="31"/>
  <c r="AS78" i="31"/>
  <c r="AP78" i="31"/>
  <c r="AM78" i="31"/>
  <c r="AJ78" i="31"/>
  <c r="AG78" i="31"/>
  <c r="AD78" i="31"/>
  <c r="AA78" i="31"/>
  <c r="X78" i="31"/>
  <c r="U78" i="31"/>
  <c r="R78" i="31"/>
  <c r="O78" i="31"/>
  <c r="I78" i="31"/>
  <c r="CE77" i="31"/>
  <c r="CF77" i="31" s="1"/>
  <c r="CG77" i="31" s="1"/>
  <c r="BZ77" i="31"/>
  <c r="BW77" i="31"/>
  <c r="BT77" i="31"/>
  <c r="BQ77" i="31"/>
  <c r="BN77" i="31"/>
  <c r="BK77" i="31"/>
  <c r="BH77" i="31"/>
  <c r="BE77" i="31"/>
  <c r="BB77" i="31"/>
  <c r="AY77" i="31"/>
  <c r="AV77" i="31"/>
  <c r="AS77" i="31"/>
  <c r="AP77" i="31"/>
  <c r="AM77" i="31"/>
  <c r="AJ77" i="31"/>
  <c r="AG77" i="31"/>
  <c r="AD77" i="31"/>
  <c r="AA77" i="31"/>
  <c r="X77" i="31"/>
  <c r="U77" i="31"/>
  <c r="R77" i="31"/>
  <c r="O77" i="31"/>
  <c r="I77" i="31"/>
  <c r="BZ76" i="31"/>
  <c r="BW76" i="31"/>
  <c r="BT76" i="31"/>
  <c r="BQ76" i="31"/>
  <c r="BN76" i="31"/>
  <c r="BK76" i="31"/>
  <c r="BH76" i="31"/>
  <c r="BE76" i="31"/>
  <c r="BB76" i="31"/>
  <c r="AY76" i="31"/>
  <c r="AV76" i="31"/>
  <c r="AS76" i="31"/>
  <c r="AP76" i="31"/>
  <c r="AM76" i="31"/>
  <c r="AJ76" i="31"/>
  <c r="AG76" i="31"/>
  <c r="AD76" i="31"/>
  <c r="AA76" i="31"/>
  <c r="X76" i="31"/>
  <c r="U76" i="31"/>
  <c r="R76" i="31"/>
  <c r="N76" i="31"/>
  <c r="O76" i="31" s="1"/>
  <c r="I76" i="31"/>
  <c r="BZ75" i="31"/>
  <c r="BW75" i="31"/>
  <c r="BT75" i="31"/>
  <c r="BQ75" i="31"/>
  <c r="BN75" i="31"/>
  <c r="BK75" i="31"/>
  <c r="BH75" i="31"/>
  <c r="BE75" i="31"/>
  <c r="BB75" i="31"/>
  <c r="AY75" i="31"/>
  <c r="AV75" i="31"/>
  <c r="AS75" i="31"/>
  <c r="AP75" i="31"/>
  <c r="AM75" i="31"/>
  <c r="AJ75" i="31"/>
  <c r="AG75" i="31"/>
  <c r="AD75" i="31"/>
  <c r="AA75" i="31"/>
  <c r="X75" i="31"/>
  <c r="U75" i="31"/>
  <c r="Q75" i="31"/>
  <c r="P75" i="31"/>
  <c r="R75" i="31" s="1"/>
  <c r="O75" i="31"/>
  <c r="I75" i="31"/>
  <c r="BZ74" i="31"/>
  <c r="BW74" i="31"/>
  <c r="BT74" i="31"/>
  <c r="BQ74" i="31"/>
  <c r="BN74" i="31"/>
  <c r="BK74" i="31"/>
  <c r="BH74" i="31"/>
  <c r="BE74" i="31"/>
  <c r="BB74" i="31"/>
  <c r="AY74" i="31"/>
  <c r="AV74" i="31"/>
  <c r="AS74" i="31"/>
  <c r="AP74" i="31"/>
  <c r="AM74" i="31"/>
  <c r="AJ74" i="31"/>
  <c r="AG74" i="31"/>
  <c r="AD74" i="31"/>
  <c r="AA74" i="31"/>
  <c r="X74" i="31"/>
  <c r="U74" i="31"/>
  <c r="R74" i="31"/>
  <c r="N74" i="31"/>
  <c r="O74" i="31" s="1"/>
  <c r="I74" i="31"/>
  <c r="BZ73" i="31"/>
  <c r="BW73" i="31"/>
  <c r="BT73" i="31"/>
  <c r="BQ73" i="31"/>
  <c r="BN73" i="31"/>
  <c r="BK73" i="31"/>
  <c r="BH73" i="31"/>
  <c r="BE73" i="31"/>
  <c r="BB73" i="31"/>
  <c r="AY73" i="31"/>
  <c r="AV73" i="31"/>
  <c r="AS73" i="31"/>
  <c r="AP73" i="31"/>
  <c r="AM73" i="31"/>
  <c r="AJ73" i="31"/>
  <c r="AG73" i="31"/>
  <c r="AD73" i="31"/>
  <c r="AA73" i="31"/>
  <c r="X73" i="31"/>
  <c r="U73" i="31"/>
  <c r="R73" i="31"/>
  <c r="O73" i="31"/>
  <c r="I73" i="31"/>
  <c r="CE72" i="31"/>
  <c r="CF72" i="31" s="1"/>
  <c r="CG72" i="31" s="1"/>
  <c r="BZ72" i="31"/>
  <c r="BW72" i="31"/>
  <c r="BT72" i="31"/>
  <c r="BQ72" i="31"/>
  <c r="BN72" i="31"/>
  <c r="BK72" i="31"/>
  <c r="BH72" i="31"/>
  <c r="BE72" i="31"/>
  <c r="BB72" i="31"/>
  <c r="AY72" i="31"/>
  <c r="AV72" i="31"/>
  <c r="AS72" i="31"/>
  <c r="AP72" i="31"/>
  <c r="AM72" i="31"/>
  <c r="AJ72" i="31"/>
  <c r="AG72" i="31"/>
  <c r="AD72" i="31"/>
  <c r="AA72" i="31"/>
  <c r="X72" i="31"/>
  <c r="U72" i="31"/>
  <c r="R72" i="31"/>
  <c r="O72" i="31"/>
  <c r="I72" i="31"/>
  <c r="BZ71" i="31"/>
  <c r="BW71" i="31"/>
  <c r="BT71" i="31"/>
  <c r="BQ71" i="31"/>
  <c r="BN71" i="31"/>
  <c r="BK71" i="31"/>
  <c r="BH71" i="31"/>
  <c r="BE71" i="31"/>
  <c r="BB71" i="31"/>
  <c r="AY71" i="31"/>
  <c r="AV71" i="31"/>
  <c r="AS71" i="31"/>
  <c r="AP71" i="31"/>
  <c r="AM71" i="31"/>
  <c r="AJ71" i="31"/>
  <c r="AG71" i="31"/>
  <c r="AD71" i="31"/>
  <c r="AA71" i="31"/>
  <c r="X71" i="31"/>
  <c r="U71" i="31"/>
  <c r="I71" i="31"/>
  <c r="O71" i="31"/>
  <c r="Q71" i="31"/>
  <c r="R71" i="31" s="1"/>
  <c r="BZ70" i="31"/>
  <c r="BW70" i="31"/>
  <c r="BT70" i="31"/>
  <c r="BQ70" i="31"/>
  <c r="BN70" i="31"/>
  <c r="BK70" i="31"/>
  <c r="BH70" i="31"/>
  <c r="BE70" i="31"/>
  <c r="BB70" i="31"/>
  <c r="AY70" i="31"/>
  <c r="AV70" i="31"/>
  <c r="AS70" i="31"/>
  <c r="AP70" i="31"/>
  <c r="AM70" i="31"/>
  <c r="AJ70" i="31"/>
  <c r="I70" i="31"/>
  <c r="O70" i="31"/>
  <c r="AA70" i="31"/>
  <c r="AD70" i="31"/>
  <c r="AG70" i="31"/>
  <c r="U70" i="31"/>
  <c r="X70" i="31"/>
  <c r="Q70" i="31"/>
  <c r="P70" i="31"/>
  <c r="R70" i="31" s="1"/>
  <c r="BZ69" i="31"/>
  <c r="BW69" i="31"/>
  <c r="BT69" i="31"/>
  <c r="BQ69" i="31"/>
  <c r="BN69" i="31"/>
  <c r="BK69" i="31"/>
  <c r="BH69" i="31"/>
  <c r="BE69" i="31"/>
  <c r="BB69" i="31"/>
  <c r="AY69" i="31"/>
  <c r="AV69" i="31"/>
  <c r="AS69" i="31"/>
  <c r="AP69" i="31"/>
  <c r="AM69" i="31"/>
  <c r="AJ69" i="31"/>
  <c r="AG69" i="31"/>
  <c r="AD69" i="31"/>
  <c r="AA69" i="31"/>
  <c r="X69" i="31"/>
  <c r="U69" i="31"/>
  <c r="I69" i="31"/>
  <c r="R69" i="31"/>
  <c r="N69" i="31"/>
  <c r="O69" i="31" s="1"/>
  <c r="BZ68" i="31"/>
  <c r="BW68" i="31"/>
  <c r="BT68" i="31"/>
  <c r="BQ68" i="31"/>
  <c r="BN68" i="31"/>
  <c r="BK68" i="31"/>
  <c r="BH68" i="31"/>
  <c r="BE68" i="31"/>
  <c r="BB68" i="31"/>
  <c r="AY68" i="31"/>
  <c r="AV68" i="31"/>
  <c r="AS68" i="31"/>
  <c r="AP68" i="31"/>
  <c r="AM68" i="31"/>
  <c r="AJ68" i="31"/>
  <c r="AG68" i="31"/>
  <c r="AD68" i="31"/>
  <c r="AA68" i="31"/>
  <c r="X68" i="31"/>
  <c r="U68" i="31"/>
  <c r="R68" i="31"/>
  <c r="O68" i="31"/>
  <c r="I68" i="31"/>
  <c r="CE67" i="31"/>
  <c r="CF67" i="31" s="1"/>
  <c r="CG67" i="31" s="1"/>
  <c r="BZ67" i="31"/>
  <c r="BW67" i="31"/>
  <c r="BT67" i="31"/>
  <c r="BQ67" i="31"/>
  <c r="BN67" i="31"/>
  <c r="BK67" i="31"/>
  <c r="BH67" i="31"/>
  <c r="BE67" i="31"/>
  <c r="BB67" i="31"/>
  <c r="AY67" i="31"/>
  <c r="AV67" i="31"/>
  <c r="AS67" i="31"/>
  <c r="AP67" i="31"/>
  <c r="AM67" i="31"/>
  <c r="AJ67" i="31"/>
  <c r="AG67" i="31"/>
  <c r="AD67" i="31"/>
  <c r="AA67" i="31"/>
  <c r="X67" i="31"/>
  <c r="U67" i="31"/>
  <c r="R67" i="31"/>
  <c r="O67" i="31"/>
  <c r="I67" i="31"/>
  <c r="BZ66" i="31"/>
  <c r="BW66" i="31"/>
  <c r="BT66" i="31"/>
  <c r="BQ66" i="31"/>
  <c r="BN66" i="31"/>
  <c r="BK66" i="31"/>
  <c r="BH66" i="31"/>
  <c r="BE66" i="31"/>
  <c r="BB66" i="31"/>
  <c r="AY66" i="31"/>
  <c r="AV66" i="31"/>
  <c r="AS66" i="31"/>
  <c r="AP66" i="31"/>
  <c r="AM66" i="31"/>
  <c r="AJ66" i="31"/>
  <c r="AG66" i="31"/>
  <c r="AD66" i="31"/>
  <c r="AA66" i="31"/>
  <c r="X66" i="31"/>
  <c r="U66" i="31"/>
  <c r="Q66" i="31"/>
  <c r="R66" i="31" s="1"/>
  <c r="N66" i="31"/>
  <c r="O66" i="31" s="1"/>
  <c r="I66" i="31"/>
  <c r="BZ65" i="31"/>
  <c r="BW65" i="31"/>
  <c r="BT65" i="31"/>
  <c r="BQ65" i="31"/>
  <c r="BN65" i="31"/>
  <c r="BK65" i="31"/>
  <c r="BH65" i="31"/>
  <c r="BE65" i="31"/>
  <c r="BB65" i="31"/>
  <c r="AY65" i="31"/>
  <c r="AV65" i="31"/>
  <c r="AS65" i="31"/>
  <c r="AP65" i="31"/>
  <c r="AM65" i="31"/>
  <c r="AJ65" i="31"/>
  <c r="AG65" i="31"/>
  <c r="AD65" i="31"/>
  <c r="AA65" i="31"/>
  <c r="X65" i="31"/>
  <c r="U65" i="31"/>
  <c r="Q65" i="31"/>
  <c r="R65" i="31" s="1"/>
  <c r="I65" i="31"/>
  <c r="N65" i="31"/>
  <c r="O65" i="31" s="1"/>
  <c r="BZ64" i="31"/>
  <c r="BW64" i="31"/>
  <c r="BT64" i="31"/>
  <c r="BQ64" i="31"/>
  <c r="BN64" i="31"/>
  <c r="BK64" i="31"/>
  <c r="BH64" i="31"/>
  <c r="BE64" i="31"/>
  <c r="BB64" i="31"/>
  <c r="AY64" i="31"/>
  <c r="AV64" i="31"/>
  <c r="AS64" i="31"/>
  <c r="AP64" i="31"/>
  <c r="AM64" i="31"/>
  <c r="AJ64" i="31"/>
  <c r="AG64" i="31"/>
  <c r="AD64" i="31"/>
  <c r="AA64" i="31"/>
  <c r="X64" i="31"/>
  <c r="U64" i="31"/>
  <c r="Q64" i="31"/>
  <c r="R64" i="31" s="1"/>
  <c r="N64" i="31"/>
  <c r="O64" i="31" s="1"/>
  <c r="I64" i="31"/>
  <c r="BZ63" i="31"/>
  <c r="BW63" i="31"/>
  <c r="BT63" i="31"/>
  <c r="BQ63" i="31"/>
  <c r="BN63" i="31"/>
  <c r="BK63" i="31"/>
  <c r="BH63" i="31"/>
  <c r="BE63" i="31"/>
  <c r="BB63" i="31"/>
  <c r="AY63" i="31"/>
  <c r="AV63" i="31"/>
  <c r="AS63" i="31"/>
  <c r="AP63" i="31"/>
  <c r="AM63" i="31"/>
  <c r="AJ63" i="31"/>
  <c r="AG63" i="31"/>
  <c r="AD63" i="31"/>
  <c r="AA63" i="31"/>
  <c r="X63" i="31"/>
  <c r="U63" i="31"/>
  <c r="Q63" i="31"/>
  <c r="R63" i="31" s="1"/>
  <c r="N63" i="31"/>
  <c r="O63" i="31" s="1"/>
  <c r="I63" i="31"/>
  <c r="BZ62" i="31"/>
  <c r="BW62" i="31"/>
  <c r="BT62" i="31"/>
  <c r="BQ62" i="31"/>
  <c r="BN62" i="31"/>
  <c r="BK62" i="31"/>
  <c r="BH62" i="31"/>
  <c r="BE62" i="31"/>
  <c r="BB62" i="31"/>
  <c r="AY62" i="31"/>
  <c r="AV62" i="31"/>
  <c r="AS62" i="31"/>
  <c r="AP62" i="31"/>
  <c r="AM62" i="31"/>
  <c r="AJ62" i="31"/>
  <c r="AG62" i="31"/>
  <c r="AD62" i="31"/>
  <c r="AA62" i="31"/>
  <c r="X62" i="31"/>
  <c r="U62" i="31"/>
  <c r="R62" i="31"/>
  <c r="N62" i="31"/>
  <c r="O62" i="31" s="1"/>
  <c r="I62" i="31"/>
  <c r="BZ61" i="31"/>
  <c r="BW61" i="31"/>
  <c r="BT61" i="31"/>
  <c r="BQ61" i="31"/>
  <c r="BN61" i="31"/>
  <c r="BK61" i="31"/>
  <c r="BH61" i="31"/>
  <c r="BE61" i="31"/>
  <c r="BB61" i="31"/>
  <c r="AY61" i="31"/>
  <c r="AV61" i="31"/>
  <c r="AS61" i="31"/>
  <c r="AP61" i="31"/>
  <c r="AM61" i="31"/>
  <c r="AJ61" i="31"/>
  <c r="AG61" i="31"/>
  <c r="AD61" i="31"/>
  <c r="AA61" i="31"/>
  <c r="W61" i="31"/>
  <c r="X61" i="31" s="1"/>
  <c r="I61" i="31"/>
  <c r="U61" i="31"/>
  <c r="Q61" i="31"/>
  <c r="R61" i="31" s="1"/>
  <c r="N61" i="31"/>
  <c r="O61" i="31" s="1"/>
  <c r="BZ60" i="31"/>
  <c r="BW60" i="31"/>
  <c r="BT60" i="31"/>
  <c r="BQ60" i="31"/>
  <c r="BN60" i="31"/>
  <c r="BK60" i="31"/>
  <c r="BH60" i="31"/>
  <c r="BE60" i="31"/>
  <c r="BB60" i="31"/>
  <c r="AY60" i="31"/>
  <c r="AV60" i="31"/>
  <c r="AS60" i="31"/>
  <c r="AP60" i="31"/>
  <c r="AM60" i="31"/>
  <c r="AJ60" i="31"/>
  <c r="AG60" i="31"/>
  <c r="AD60" i="31"/>
  <c r="AA60" i="31"/>
  <c r="W60" i="31"/>
  <c r="X60" i="31" s="1"/>
  <c r="I60" i="31"/>
  <c r="O60" i="31"/>
  <c r="U60" i="31"/>
  <c r="Q60" i="31"/>
  <c r="R60" i="31" s="1"/>
  <c r="BZ59" i="31"/>
  <c r="BW59" i="31"/>
  <c r="BT59" i="31"/>
  <c r="BQ59" i="31"/>
  <c r="BN59" i="31"/>
  <c r="BK59" i="31"/>
  <c r="BH59" i="31"/>
  <c r="BE59" i="31"/>
  <c r="BB59" i="31"/>
  <c r="AY59" i="31"/>
  <c r="AV59" i="31"/>
  <c r="AS59" i="31"/>
  <c r="AP59" i="31"/>
  <c r="AM59" i="31"/>
  <c r="AJ59" i="31"/>
  <c r="AG59" i="31"/>
  <c r="AD59" i="31"/>
  <c r="AA59" i="31"/>
  <c r="W59" i="31"/>
  <c r="X59" i="31" s="1"/>
  <c r="U59" i="31"/>
  <c r="Q59" i="31"/>
  <c r="R59" i="31" s="1"/>
  <c r="O59" i="31"/>
  <c r="I59" i="31"/>
  <c r="CE58" i="31"/>
  <c r="CF58" i="31" s="1"/>
  <c r="CG58" i="31" s="1"/>
  <c r="BZ58" i="31"/>
  <c r="BW58" i="31"/>
  <c r="BT58" i="31"/>
  <c r="BQ58" i="31"/>
  <c r="BN58" i="31"/>
  <c r="BK58" i="31"/>
  <c r="BH58" i="31"/>
  <c r="BE58" i="31"/>
  <c r="BB58" i="31"/>
  <c r="AY58" i="31"/>
  <c r="AV58" i="31"/>
  <c r="AS58" i="31"/>
  <c r="AP58" i="31"/>
  <c r="AM58" i="31"/>
  <c r="AJ58" i="31"/>
  <c r="AG58" i="31"/>
  <c r="AD58" i="31"/>
  <c r="AA58" i="31"/>
  <c r="X58" i="31"/>
  <c r="U58" i="31"/>
  <c r="R58" i="31"/>
  <c r="O58" i="31"/>
  <c r="I58" i="31"/>
  <c r="BZ57" i="31"/>
  <c r="BW57" i="31"/>
  <c r="BT57" i="31"/>
  <c r="BQ57" i="31"/>
  <c r="BN57" i="31"/>
  <c r="BK57" i="31"/>
  <c r="BH57" i="31"/>
  <c r="BE57" i="31"/>
  <c r="BB57" i="31"/>
  <c r="AY57" i="31"/>
  <c r="AV57" i="31"/>
  <c r="AS57" i="31"/>
  <c r="AP57" i="31"/>
  <c r="AM57" i="31"/>
  <c r="AJ57" i="31"/>
  <c r="AG57" i="31"/>
  <c r="AD57" i="31"/>
  <c r="AA57" i="31"/>
  <c r="I57" i="31"/>
  <c r="O57" i="31"/>
  <c r="R57" i="31"/>
  <c r="U57" i="31"/>
  <c r="X57" i="31"/>
  <c r="BZ56" i="31"/>
  <c r="BW56" i="31"/>
  <c r="BT56" i="31"/>
  <c r="BQ56" i="31"/>
  <c r="BN56" i="31"/>
  <c r="BK56" i="31"/>
  <c r="BH56" i="31"/>
  <c r="BE56" i="31"/>
  <c r="BB56" i="31"/>
  <c r="AY56" i="31"/>
  <c r="AV56" i="31"/>
  <c r="AS56" i="31"/>
  <c r="AP56" i="31"/>
  <c r="AM56" i="31"/>
  <c r="AJ56" i="31"/>
  <c r="AG56" i="31"/>
  <c r="AD56" i="31"/>
  <c r="AA56" i="31"/>
  <c r="X56" i="31"/>
  <c r="U56" i="31"/>
  <c r="Q56" i="31"/>
  <c r="R56" i="31" s="1"/>
  <c r="N56" i="31"/>
  <c r="O56" i="31" s="1"/>
  <c r="I56" i="31"/>
  <c r="BZ55" i="31"/>
  <c r="BW55" i="31"/>
  <c r="BT55" i="31"/>
  <c r="BQ55" i="31"/>
  <c r="BN55" i="31"/>
  <c r="BK55" i="31"/>
  <c r="BH55" i="31"/>
  <c r="BE55" i="31"/>
  <c r="BB55" i="31"/>
  <c r="AY55" i="31"/>
  <c r="AV55" i="31"/>
  <c r="AS55" i="31"/>
  <c r="AP55" i="31"/>
  <c r="AM55" i="31"/>
  <c r="AJ55" i="31"/>
  <c r="AG55" i="31"/>
  <c r="AD55" i="31"/>
  <c r="AA55" i="31"/>
  <c r="I55" i="31"/>
  <c r="U55" i="31"/>
  <c r="X55" i="31"/>
  <c r="Q55" i="31"/>
  <c r="R55" i="31" s="1"/>
  <c r="N55" i="31"/>
  <c r="O55" i="31" s="1"/>
  <c r="BZ54" i="31"/>
  <c r="BW54" i="31"/>
  <c r="BT54" i="31"/>
  <c r="BQ54" i="31"/>
  <c r="BN54" i="31"/>
  <c r="BK54" i="31"/>
  <c r="BH54" i="31"/>
  <c r="BE54" i="31"/>
  <c r="BB54" i="31"/>
  <c r="AY54" i="31"/>
  <c r="AV54" i="31"/>
  <c r="AS54" i="31"/>
  <c r="AP54" i="31"/>
  <c r="AM54" i="31"/>
  <c r="AJ54" i="31"/>
  <c r="AG54" i="31"/>
  <c r="AD54" i="31"/>
  <c r="AA54" i="31"/>
  <c r="X54" i="31"/>
  <c r="U54" i="31"/>
  <c r="Q54" i="31"/>
  <c r="R54" i="31" s="1"/>
  <c r="N54" i="31"/>
  <c r="O54" i="31" s="1"/>
  <c r="I54" i="31"/>
  <c r="BZ53" i="31"/>
  <c r="BW53" i="31"/>
  <c r="BT53" i="31"/>
  <c r="BQ53" i="31"/>
  <c r="BN53" i="31"/>
  <c r="BK53" i="31"/>
  <c r="BH53" i="31"/>
  <c r="BE53" i="31"/>
  <c r="BB53" i="31"/>
  <c r="AY53" i="31"/>
  <c r="AV53" i="31"/>
  <c r="AS53" i="31"/>
  <c r="AP53" i="31"/>
  <c r="AM53" i="31"/>
  <c r="AJ53" i="31"/>
  <c r="AG53" i="31"/>
  <c r="AD53" i="31"/>
  <c r="AA53" i="31"/>
  <c r="X53" i="31"/>
  <c r="U53" i="31"/>
  <c r="R53" i="31"/>
  <c r="O53" i="31"/>
  <c r="I53" i="31"/>
  <c r="BZ52" i="31"/>
  <c r="BW52" i="31"/>
  <c r="BT52" i="31"/>
  <c r="BQ52" i="31"/>
  <c r="BN52" i="31"/>
  <c r="BK52" i="31"/>
  <c r="BH52" i="31"/>
  <c r="BE52" i="31"/>
  <c r="BB52" i="31"/>
  <c r="AY52" i="31"/>
  <c r="AV52" i="31"/>
  <c r="AS52" i="31"/>
  <c r="AP52" i="31"/>
  <c r="AM52" i="31"/>
  <c r="AJ52" i="31"/>
  <c r="AG52" i="31"/>
  <c r="AD52" i="31"/>
  <c r="AA52" i="31"/>
  <c r="X52" i="31"/>
  <c r="U52" i="31"/>
  <c r="Q52" i="31"/>
  <c r="R52" i="31" s="1"/>
  <c r="O52" i="31"/>
  <c r="I52" i="31"/>
  <c r="BZ51" i="31"/>
  <c r="BW51" i="31"/>
  <c r="BT51" i="31"/>
  <c r="BQ51" i="31"/>
  <c r="BN51" i="31"/>
  <c r="BK51" i="31"/>
  <c r="BH51" i="31"/>
  <c r="BE51" i="31"/>
  <c r="BB51" i="31"/>
  <c r="AY51" i="31"/>
  <c r="AV51" i="31"/>
  <c r="AS51" i="31"/>
  <c r="AP51" i="31"/>
  <c r="AM51" i="31"/>
  <c r="AJ51" i="31"/>
  <c r="AG51" i="31"/>
  <c r="AD51" i="31"/>
  <c r="AA51" i="31"/>
  <c r="X51" i="31"/>
  <c r="U51" i="31"/>
  <c r="Q51" i="31"/>
  <c r="R51" i="31" s="1"/>
  <c r="O51" i="31"/>
  <c r="I51" i="31"/>
  <c r="BZ50" i="31"/>
  <c r="BW50" i="31"/>
  <c r="BT50" i="31"/>
  <c r="BQ50" i="31"/>
  <c r="BN50" i="31"/>
  <c r="BK50" i="31"/>
  <c r="BH50" i="31"/>
  <c r="BE50" i="31"/>
  <c r="BB50" i="31"/>
  <c r="AY50" i="31"/>
  <c r="AV50" i="31"/>
  <c r="AS50" i="31"/>
  <c r="AP50" i="31"/>
  <c r="AM50" i="31"/>
  <c r="AJ50" i="31"/>
  <c r="AG50" i="31"/>
  <c r="AD50" i="31"/>
  <c r="AA50" i="31"/>
  <c r="X50" i="31"/>
  <c r="U50" i="31"/>
  <c r="Q50" i="31"/>
  <c r="R50" i="31" s="1"/>
  <c r="O50" i="31"/>
  <c r="I50" i="31"/>
  <c r="BZ49" i="31"/>
  <c r="BW49" i="31"/>
  <c r="BT49" i="31"/>
  <c r="BQ49" i="31"/>
  <c r="BN49" i="31"/>
  <c r="BK49" i="31"/>
  <c r="BH49" i="31"/>
  <c r="BE49" i="31"/>
  <c r="BB49" i="31"/>
  <c r="AY49" i="31"/>
  <c r="AV49" i="31"/>
  <c r="AS49" i="31"/>
  <c r="AP49" i="31"/>
  <c r="AM49" i="31"/>
  <c r="AJ49" i="31"/>
  <c r="AG49" i="31"/>
  <c r="AD49" i="31"/>
  <c r="AA49" i="31"/>
  <c r="W49" i="31"/>
  <c r="X49" i="31" s="1"/>
  <c r="U49" i="31"/>
  <c r="R49" i="31"/>
  <c r="O49" i="31"/>
  <c r="I49" i="31"/>
  <c r="BZ48" i="31"/>
  <c r="BW48" i="31"/>
  <c r="BT48" i="31"/>
  <c r="BQ48" i="31"/>
  <c r="BN48" i="31"/>
  <c r="BK48" i="31"/>
  <c r="BH48" i="31"/>
  <c r="BE48" i="31"/>
  <c r="BB48" i="31"/>
  <c r="AY48" i="31"/>
  <c r="AV48" i="31"/>
  <c r="AS48" i="31"/>
  <c r="AP48" i="31"/>
  <c r="AM48" i="31"/>
  <c r="AJ48" i="31"/>
  <c r="AG48" i="31"/>
  <c r="AD48" i="31"/>
  <c r="AA48" i="31"/>
  <c r="X48" i="31"/>
  <c r="U48" i="31"/>
  <c r="R48" i="31"/>
  <c r="O48" i="31"/>
  <c r="I48" i="31"/>
  <c r="CE47" i="31"/>
  <c r="CF47" i="31" s="1"/>
  <c r="CG47" i="31" s="1"/>
  <c r="BZ47" i="31"/>
  <c r="BW47" i="31"/>
  <c r="BT47" i="31"/>
  <c r="BQ47" i="31"/>
  <c r="BN47" i="31"/>
  <c r="BK47" i="31"/>
  <c r="BH47" i="31"/>
  <c r="BE47" i="31"/>
  <c r="BB47" i="31"/>
  <c r="AY47" i="31"/>
  <c r="AV47" i="31"/>
  <c r="AS47" i="31"/>
  <c r="AP47" i="31"/>
  <c r="AM47" i="31"/>
  <c r="AJ47" i="31"/>
  <c r="AG47" i="31"/>
  <c r="AD47" i="31"/>
  <c r="AA47" i="31"/>
  <c r="X47" i="31"/>
  <c r="U47" i="31"/>
  <c r="R47" i="31"/>
  <c r="O47" i="31"/>
  <c r="I47" i="31"/>
  <c r="BZ46" i="31"/>
  <c r="BW46" i="31"/>
  <c r="BT46" i="31"/>
  <c r="BQ46" i="31"/>
  <c r="BN46" i="31"/>
  <c r="BK46" i="31"/>
  <c r="BH46" i="31"/>
  <c r="BE46" i="31"/>
  <c r="BB46" i="31"/>
  <c r="AY46" i="31"/>
  <c r="AV46" i="31"/>
  <c r="AS46" i="31"/>
  <c r="AP46" i="31"/>
  <c r="AM46" i="31"/>
  <c r="AJ46" i="31"/>
  <c r="AG46" i="31"/>
  <c r="AD46" i="31"/>
  <c r="AA46" i="31"/>
  <c r="X46" i="31"/>
  <c r="U46" i="31"/>
  <c r="R46" i="31"/>
  <c r="O46" i="31"/>
  <c r="I46" i="31"/>
  <c r="BZ45" i="31"/>
  <c r="BW45" i="31"/>
  <c r="BT45" i="31"/>
  <c r="BQ45" i="31"/>
  <c r="BN45" i="31"/>
  <c r="BK45" i="31"/>
  <c r="BH45" i="31"/>
  <c r="BE45" i="31"/>
  <c r="BB45" i="31"/>
  <c r="AY45" i="31"/>
  <c r="AV45" i="31"/>
  <c r="AS45" i="31"/>
  <c r="AP45" i="31"/>
  <c r="AM45" i="31"/>
  <c r="AJ45" i="31"/>
  <c r="AG45" i="31"/>
  <c r="AD45" i="31"/>
  <c r="AA45" i="31"/>
  <c r="X45" i="31"/>
  <c r="U45" i="31"/>
  <c r="R45" i="31"/>
  <c r="O45" i="31"/>
  <c r="I45" i="31"/>
  <c r="BZ44" i="31"/>
  <c r="BW44" i="31"/>
  <c r="BT44" i="31"/>
  <c r="BQ44" i="31"/>
  <c r="BN44" i="31"/>
  <c r="BK44" i="31"/>
  <c r="BH44" i="31"/>
  <c r="BE44" i="31"/>
  <c r="BB44" i="31"/>
  <c r="AY44" i="31"/>
  <c r="AV44" i="31"/>
  <c r="AS44" i="31"/>
  <c r="AP44" i="31"/>
  <c r="AM44" i="31"/>
  <c r="AJ44" i="31"/>
  <c r="AG44" i="31"/>
  <c r="AD44" i="31"/>
  <c r="AA44" i="31"/>
  <c r="X44" i="31"/>
  <c r="U44" i="31"/>
  <c r="R44" i="31"/>
  <c r="O44" i="31"/>
  <c r="I44" i="31"/>
  <c r="BZ43" i="31"/>
  <c r="BW43" i="31"/>
  <c r="BT43" i="31"/>
  <c r="BQ43" i="31"/>
  <c r="BN43" i="31"/>
  <c r="BK43" i="31"/>
  <c r="BH43" i="31"/>
  <c r="BE43" i="31"/>
  <c r="BB43" i="31"/>
  <c r="AY43" i="31"/>
  <c r="AV43" i="31"/>
  <c r="AS43" i="31"/>
  <c r="AP43" i="31"/>
  <c r="AM43" i="31"/>
  <c r="AJ43" i="31"/>
  <c r="AG43" i="31"/>
  <c r="AD43" i="31"/>
  <c r="AA43" i="31"/>
  <c r="X43" i="31"/>
  <c r="U43" i="31"/>
  <c r="R43" i="31"/>
  <c r="I43" i="31"/>
  <c r="O43" i="31"/>
  <c r="BZ42" i="31"/>
  <c r="BW42" i="31"/>
  <c r="BT42" i="31"/>
  <c r="BQ42" i="31"/>
  <c r="BN42" i="31"/>
  <c r="BK42" i="31"/>
  <c r="BH42" i="31"/>
  <c r="BE42" i="31"/>
  <c r="BB42" i="31"/>
  <c r="AY42" i="31"/>
  <c r="AV42" i="31"/>
  <c r="AS42" i="31"/>
  <c r="AP42" i="31"/>
  <c r="AM42" i="31"/>
  <c r="AJ42" i="31"/>
  <c r="AG42" i="31"/>
  <c r="AD42" i="31"/>
  <c r="AA42" i="31"/>
  <c r="X42" i="31"/>
  <c r="Q42" i="31"/>
  <c r="P42" i="31"/>
  <c r="R42" i="31" s="1"/>
  <c r="I42" i="31"/>
  <c r="N42" i="31"/>
  <c r="M42" i="31"/>
  <c r="O42" i="31" s="1"/>
  <c r="BZ41" i="31"/>
  <c r="BW41" i="31"/>
  <c r="BT41" i="31"/>
  <c r="BQ41" i="31"/>
  <c r="BN41" i="31"/>
  <c r="BK41" i="31"/>
  <c r="BH41" i="31"/>
  <c r="BE41" i="31"/>
  <c r="BB41" i="31"/>
  <c r="AY41" i="31"/>
  <c r="AV41" i="31"/>
  <c r="AS41" i="31"/>
  <c r="AP41" i="31"/>
  <c r="AM41" i="31"/>
  <c r="AJ41" i="31"/>
  <c r="AG41" i="31"/>
  <c r="AD41" i="31"/>
  <c r="AA41" i="31"/>
  <c r="X41" i="31"/>
  <c r="W41" i="31"/>
  <c r="S41" i="31"/>
  <c r="U41" i="31" s="1"/>
  <c r="Q41" i="31"/>
  <c r="P41" i="31"/>
  <c r="R41" i="31" s="1"/>
  <c r="N41" i="31"/>
  <c r="M41" i="31"/>
  <c r="O41" i="31" s="1"/>
  <c r="I41" i="31"/>
  <c r="K41" i="31"/>
  <c r="BZ40" i="31"/>
  <c r="BW40" i="31"/>
  <c r="BT40" i="31"/>
  <c r="BQ40" i="31"/>
  <c r="BN40" i="31"/>
  <c r="BK40" i="31"/>
  <c r="BH40" i="31"/>
  <c r="BE40" i="31"/>
  <c r="BB40" i="31"/>
  <c r="AY40" i="31"/>
  <c r="AV40" i="31"/>
  <c r="AS40" i="31"/>
  <c r="AP40" i="31"/>
  <c r="AM40" i="31"/>
  <c r="AJ40" i="31"/>
  <c r="AF40" i="31"/>
  <c r="AG40" i="31" s="1"/>
  <c r="AD40" i="31"/>
  <c r="AA40" i="31"/>
  <c r="X40" i="31"/>
  <c r="U40" i="31"/>
  <c r="R40" i="31"/>
  <c r="O40" i="31"/>
  <c r="I40" i="31"/>
  <c r="CE39" i="31"/>
  <c r="CF39" i="31" s="1"/>
  <c r="CG39" i="31" s="1"/>
  <c r="BZ39" i="31"/>
  <c r="BW39" i="31"/>
  <c r="BT39" i="31"/>
  <c r="BQ39" i="31"/>
  <c r="BN39" i="31"/>
  <c r="BK39" i="31"/>
  <c r="BH39" i="31"/>
  <c r="BE39" i="31"/>
  <c r="BB39" i="31"/>
  <c r="AY39" i="31"/>
  <c r="AV39" i="31"/>
  <c r="AS39" i="31"/>
  <c r="AP39" i="31"/>
  <c r="AM39" i="31"/>
  <c r="AJ39" i="31"/>
  <c r="AG39" i="31"/>
  <c r="AD39" i="31"/>
  <c r="AA39" i="31"/>
  <c r="X39" i="31"/>
  <c r="U39" i="31"/>
  <c r="R39" i="31"/>
  <c r="O39" i="31"/>
  <c r="I39" i="31"/>
  <c r="BZ38" i="31"/>
  <c r="BW38" i="31"/>
  <c r="BT38" i="31"/>
  <c r="BQ38" i="31"/>
  <c r="BN38" i="31"/>
  <c r="BK38" i="31"/>
  <c r="BH38" i="31"/>
  <c r="BE38" i="31"/>
  <c r="BB38" i="31"/>
  <c r="AY38" i="31"/>
  <c r="AV38" i="31"/>
  <c r="AS38" i="31"/>
  <c r="AP38" i="31"/>
  <c r="AM38" i="31"/>
  <c r="AJ38" i="31"/>
  <c r="AG38" i="31"/>
  <c r="AD38" i="31"/>
  <c r="AA38" i="31"/>
  <c r="X38" i="31"/>
  <c r="U38" i="31"/>
  <c r="R38" i="31"/>
  <c r="O38" i="31"/>
  <c r="I38" i="31"/>
  <c r="BZ37" i="31"/>
  <c r="BW37" i="31"/>
  <c r="BT37" i="31"/>
  <c r="BQ37" i="31"/>
  <c r="BN37" i="31"/>
  <c r="BK37" i="31"/>
  <c r="BH37" i="31"/>
  <c r="BE37" i="31"/>
  <c r="BB37" i="31"/>
  <c r="AY37" i="31"/>
  <c r="AV37" i="31"/>
  <c r="AS37" i="31"/>
  <c r="AP37" i="31"/>
  <c r="AM37" i="31"/>
  <c r="AJ37" i="31"/>
  <c r="AG37" i="31"/>
  <c r="AD37" i="31"/>
  <c r="AA37" i="31"/>
  <c r="X37" i="31"/>
  <c r="U37" i="31"/>
  <c r="R37" i="31"/>
  <c r="O37" i="31"/>
  <c r="I37" i="31"/>
  <c r="BZ36" i="31"/>
  <c r="BW36" i="31"/>
  <c r="BT36" i="31"/>
  <c r="BQ36" i="31"/>
  <c r="BN36" i="31"/>
  <c r="BK36" i="31"/>
  <c r="BH36" i="31"/>
  <c r="BE36" i="31"/>
  <c r="BB36" i="31"/>
  <c r="AY36" i="31"/>
  <c r="AV36" i="31"/>
  <c r="AS36" i="31"/>
  <c r="AP36" i="31"/>
  <c r="AM36" i="31"/>
  <c r="AJ36" i="31"/>
  <c r="AG36" i="31"/>
  <c r="AD36" i="31"/>
  <c r="AA36" i="31"/>
  <c r="X36" i="31"/>
  <c r="U36" i="31"/>
  <c r="R36" i="31"/>
  <c r="O36" i="31"/>
  <c r="I36" i="31"/>
  <c r="BZ35" i="31"/>
  <c r="BW35" i="31"/>
  <c r="BT35" i="31"/>
  <c r="BQ35" i="31"/>
  <c r="BN35" i="31"/>
  <c r="BK35" i="31"/>
  <c r="BH35" i="31"/>
  <c r="BE35" i="31"/>
  <c r="BB35" i="31"/>
  <c r="AY35" i="31"/>
  <c r="AV35" i="31"/>
  <c r="AS35" i="31"/>
  <c r="AP35" i="31"/>
  <c r="AM35" i="31"/>
  <c r="AJ35" i="31"/>
  <c r="AG35" i="31"/>
  <c r="AD35" i="31"/>
  <c r="AA35" i="31"/>
  <c r="I35" i="31"/>
  <c r="O35" i="31"/>
  <c r="R35" i="31"/>
  <c r="U35" i="31"/>
  <c r="X35" i="31"/>
  <c r="BZ34" i="31"/>
  <c r="BW34" i="31"/>
  <c r="BT34" i="31"/>
  <c r="BQ34" i="31"/>
  <c r="BN34" i="31"/>
  <c r="BK34" i="31"/>
  <c r="BH34" i="31"/>
  <c r="BE34" i="31"/>
  <c r="BB34" i="31"/>
  <c r="AY34" i="31"/>
  <c r="AV34" i="31"/>
  <c r="AS34" i="31"/>
  <c r="AP34" i="31"/>
  <c r="AM34" i="31"/>
  <c r="AJ34" i="31"/>
  <c r="AG34" i="31"/>
  <c r="AD34" i="31"/>
  <c r="AA34" i="31"/>
  <c r="X34" i="31"/>
  <c r="U34" i="31"/>
  <c r="Q34" i="31"/>
  <c r="R34" i="31" s="1"/>
  <c r="I34" i="31"/>
  <c r="O34" i="31"/>
  <c r="BZ33" i="31"/>
  <c r="BW33" i="31"/>
  <c r="BT33" i="31"/>
  <c r="BQ33" i="31"/>
  <c r="BN33" i="31"/>
  <c r="BK33" i="31"/>
  <c r="BH33" i="31"/>
  <c r="BE33" i="31"/>
  <c r="BB33" i="31"/>
  <c r="AY33" i="31"/>
  <c r="AV33" i="31"/>
  <c r="AS33" i="31"/>
  <c r="AP33" i="31"/>
  <c r="AM33" i="31"/>
  <c r="AJ33" i="31"/>
  <c r="AG33" i="31"/>
  <c r="AD33" i="31"/>
  <c r="AA33" i="31"/>
  <c r="X33" i="31"/>
  <c r="U33" i="31"/>
  <c r="R33" i="31"/>
  <c r="O33" i="31"/>
  <c r="I33" i="31"/>
  <c r="BZ32" i="31"/>
  <c r="BW32" i="31"/>
  <c r="BT32" i="31"/>
  <c r="BQ32" i="31"/>
  <c r="BN32" i="31"/>
  <c r="BK32" i="31"/>
  <c r="BH32" i="31"/>
  <c r="BE32" i="31"/>
  <c r="BB32" i="31"/>
  <c r="AY32" i="31"/>
  <c r="AV32" i="31"/>
  <c r="AS32" i="31"/>
  <c r="AP32" i="31"/>
  <c r="AM32" i="31"/>
  <c r="AJ32" i="31"/>
  <c r="AG32" i="31"/>
  <c r="AD32" i="31"/>
  <c r="AA32" i="31"/>
  <c r="X32" i="31"/>
  <c r="U32" i="31"/>
  <c r="R32" i="31"/>
  <c r="O32" i="31"/>
  <c r="I32" i="31"/>
  <c r="BZ31" i="31"/>
  <c r="BW31" i="31"/>
  <c r="BT31" i="31"/>
  <c r="BQ31" i="31"/>
  <c r="BN31" i="31"/>
  <c r="BK31" i="31"/>
  <c r="BH31" i="31"/>
  <c r="BE31" i="31"/>
  <c r="BB31" i="31"/>
  <c r="AY31" i="31"/>
  <c r="AV31" i="31"/>
  <c r="AS31" i="31"/>
  <c r="AP31" i="31"/>
  <c r="AM31" i="31"/>
  <c r="AJ31" i="31"/>
  <c r="AG31" i="31"/>
  <c r="AD31" i="31"/>
  <c r="I31" i="31"/>
  <c r="R31" i="31"/>
  <c r="AA31" i="31"/>
  <c r="U31" i="31"/>
  <c r="X31" i="31"/>
  <c r="BZ30" i="31"/>
  <c r="BW30" i="31"/>
  <c r="BT30" i="31"/>
  <c r="BQ30" i="31"/>
  <c r="BN30" i="31"/>
  <c r="BK30" i="31"/>
  <c r="BG30" i="31"/>
  <c r="BH30" i="31" s="1"/>
  <c r="BE30" i="31"/>
  <c r="BB30" i="31"/>
  <c r="AY30" i="31"/>
  <c r="AV30" i="31"/>
  <c r="AS30" i="31"/>
  <c r="AP30" i="31"/>
  <c r="AM30" i="31"/>
  <c r="AJ30" i="31"/>
  <c r="AG30" i="31"/>
  <c r="AD30" i="31"/>
  <c r="AA30" i="31"/>
  <c r="I30" i="31"/>
  <c r="O30" i="31"/>
  <c r="R30" i="31"/>
  <c r="U30" i="31"/>
  <c r="X30" i="31"/>
  <c r="BZ29" i="31"/>
  <c r="BW29" i="31"/>
  <c r="BT29" i="31"/>
  <c r="BQ29" i="31"/>
  <c r="BN29" i="31"/>
  <c r="BK29" i="31"/>
  <c r="BH29" i="31"/>
  <c r="BE29" i="31"/>
  <c r="BB29" i="31"/>
  <c r="AY29" i="31"/>
  <c r="AV29" i="31"/>
  <c r="AS29" i="31"/>
  <c r="AP29" i="31"/>
  <c r="AM29" i="31"/>
  <c r="AJ29" i="31"/>
  <c r="AG29" i="31"/>
  <c r="AD29" i="31"/>
  <c r="AA29" i="31"/>
  <c r="X29" i="31"/>
  <c r="I29" i="31"/>
  <c r="O29" i="31"/>
  <c r="R29" i="31"/>
  <c r="U29" i="31"/>
  <c r="BZ28" i="31"/>
  <c r="BW28" i="31"/>
  <c r="BT28" i="31"/>
  <c r="BQ28" i="31"/>
  <c r="BN28" i="31"/>
  <c r="BK28" i="31"/>
  <c r="BF28" i="31"/>
  <c r="BH28" i="31" s="1"/>
  <c r="BE28" i="31"/>
  <c r="BB28" i="31"/>
  <c r="AY28" i="31"/>
  <c r="AV28" i="31"/>
  <c r="AS28" i="31"/>
  <c r="AP28" i="31"/>
  <c r="AM28" i="31"/>
  <c r="AJ28" i="31"/>
  <c r="AG28" i="31"/>
  <c r="AD28" i="31"/>
  <c r="AA28" i="31"/>
  <c r="X28" i="31"/>
  <c r="I28" i="31"/>
  <c r="O28" i="31"/>
  <c r="R28" i="31"/>
  <c r="U28" i="31"/>
  <c r="BZ27" i="31"/>
  <c r="BW27" i="31"/>
  <c r="BT27" i="31"/>
  <c r="BQ27" i="31"/>
  <c r="BN27" i="31"/>
  <c r="BK27" i="31"/>
  <c r="BH27" i="31"/>
  <c r="BE27" i="31"/>
  <c r="BB27" i="31"/>
  <c r="AY27" i="31"/>
  <c r="AV27" i="31"/>
  <c r="AS27" i="31"/>
  <c r="AP27" i="31"/>
  <c r="AM27" i="31"/>
  <c r="AJ27" i="31"/>
  <c r="AG27" i="31"/>
  <c r="AD27" i="31"/>
  <c r="AA27" i="31"/>
  <c r="X27" i="31"/>
  <c r="U27" i="31"/>
  <c r="I27" i="31"/>
  <c r="O27" i="31"/>
  <c r="R27" i="31"/>
  <c r="BZ26" i="31"/>
  <c r="BW26" i="31"/>
  <c r="BT26" i="31"/>
  <c r="BQ26" i="31"/>
  <c r="BN26" i="31"/>
  <c r="BK26" i="31"/>
  <c r="BH26" i="31"/>
  <c r="BE26" i="31"/>
  <c r="BB26" i="31"/>
  <c r="AY26" i="31"/>
  <c r="AV26" i="31"/>
  <c r="AS26" i="31"/>
  <c r="AP26" i="31"/>
  <c r="AM26" i="31"/>
  <c r="AJ26" i="31"/>
  <c r="AG26" i="31"/>
  <c r="AD26" i="31"/>
  <c r="AA26" i="31"/>
  <c r="W26" i="31"/>
  <c r="X26" i="31" s="1"/>
  <c r="U26" i="31"/>
  <c r="Q26" i="31"/>
  <c r="R26" i="31" s="1"/>
  <c r="I26" i="31"/>
  <c r="N26" i="31"/>
  <c r="O26" i="31" s="1"/>
  <c r="BZ25" i="31"/>
  <c r="BW25" i="31"/>
  <c r="BT25" i="31"/>
  <c r="BQ25" i="31"/>
  <c r="BN25" i="31"/>
  <c r="BK25" i="31"/>
  <c r="BH25" i="31"/>
  <c r="BE25" i="31"/>
  <c r="BB25" i="31"/>
  <c r="AY25" i="31"/>
  <c r="AV25" i="31"/>
  <c r="AS25" i="31"/>
  <c r="AP25" i="31"/>
  <c r="AM25" i="31"/>
  <c r="AJ25" i="31"/>
  <c r="AG25" i="31"/>
  <c r="AD25" i="31"/>
  <c r="AA25" i="31"/>
  <c r="W25" i="31"/>
  <c r="X25" i="31" s="1"/>
  <c r="U25" i="31"/>
  <c r="Q25" i="31"/>
  <c r="P25" i="31"/>
  <c r="R25" i="31" s="1"/>
  <c r="N25" i="31"/>
  <c r="O25" i="31" s="1"/>
  <c r="I25" i="31"/>
  <c r="BZ24" i="31"/>
  <c r="BW24" i="31"/>
  <c r="BT24" i="31"/>
  <c r="BQ24" i="31"/>
  <c r="BN24" i="31"/>
  <c r="BK24" i="31"/>
  <c r="BH24" i="31"/>
  <c r="BE24" i="31"/>
  <c r="BB24" i="31"/>
  <c r="AY24" i="31"/>
  <c r="AV24" i="31"/>
  <c r="AS24" i="31"/>
  <c r="AP24" i="31"/>
  <c r="AM24" i="31"/>
  <c r="AJ24" i="31"/>
  <c r="AG24" i="31"/>
  <c r="AD24" i="31"/>
  <c r="AA24" i="31"/>
  <c r="X24" i="31"/>
  <c r="U24" i="31"/>
  <c r="R24" i="31"/>
  <c r="N24" i="31"/>
  <c r="O24" i="31" s="1"/>
  <c r="I24" i="31"/>
  <c r="BZ23" i="31"/>
  <c r="BW23" i="31"/>
  <c r="BT23" i="31"/>
  <c r="BQ23" i="31"/>
  <c r="BN23" i="31"/>
  <c r="BK23" i="31"/>
  <c r="BH23" i="31"/>
  <c r="BE23" i="31"/>
  <c r="BB23" i="31"/>
  <c r="AY23" i="31"/>
  <c r="AV23" i="31"/>
  <c r="AS23" i="31"/>
  <c r="AP23" i="31"/>
  <c r="AM23" i="31"/>
  <c r="AJ23" i="31"/>
  <c r="AG23" i="31"/>
  <c r="AD23" i="31"/>
  <c r="AA23" i="31"/>
  <c r="X23" i="31"/>
  <c r="U23" i="31"/>
  <c r="R23" i="31"/>
  <c r="O23" i="31"/>
  <c r="I23" i="31"/>
  <c r="BZ22" i="31"/>
  <c r="BW22" i="31"/>
  <c r="BT22" i="31"/>
  <c r="BQ22" i="31"/>
  <c r="BN22" i="31"/>
  <c r="BK22" i="31"/>
  <c r="BH22" i="31"/>
  <c r="BE22" i="31"/>
  <c r="BB22" i="31"/>
  <c r="AY22" i="31"/>
  <c r="AV22" i="31"/>
  <c r="AS22" i="31"/>
  <c r="AP22" i="31"/>
  <c r="AM22" i="31"/>
  <c r="AJ22" i="31"/>
  <c r="AG22" i="31"/>
  <c r="AD22" i="31"/>
  <c r="AA22" i="31"/>
  <c r="X22" i="31"/>
  <c r="U22" i="31"/>
  <c r="R22" i="31"/>
  <c r="N22" i="31"/>
  <c r="O22" i="31" s="1"/>
  <c r="I22" i="31"/>
  <c r="BZ21" i="31"/>
  <c r="BW21" i="31"/>
  <c r="BT21" i="31"/>
  <c r="BQ21" i="31"/>
  <c r="BN21" i="31"/>
  <c r="BK21" i="31"/>
  <c r="BH21" i="31"/>
  <c r="BE21" i="31"/>
  <c r="BB21" i="31"/>
  <c r="AY21" i="31"/>
  <c r="AV21" i="31"/>
  <c r="AS21" i="31"/>
  <c r="AP21" i="31"/>
  <c r="AM21" i="31"/>
  <c r="AJ21" i="31"/>
  <c r="AG21" i="31"/>
  <c r="AD21" i="31"/>
  <c r="AA21" i="31"/>
  <c r="X21" i="31"/>
  <c r="U21" i="31"/>
  <c r="R21" i="31"/>
  <c r="O21" i="31"/>
  <c r="I21" i="31"/>
  <c r="BZ20" i="31"/>
  <c r="BW20" i="31"/>
  <c r="BT20" i="31"/>
  <c r="BQ20" i="31"/>
  <c r="BN20" i="31"/>
  <c r="BK20" i="31"/>
  <c r="BH20" i="31"/>
  <c r="BE20" i="31"/>
  <c r="BB20" i="31"/>
  <c r="AY20" i="31"/>
  <c r="AV20" i="31"/>
  <c r="AS20" i="31"/>
  <c r="AP20" i="31"/>
  <c r="AM20" i="31"/>
  <c r="AJ20" i="31"/>
  <c r="AG20" i="31"/>
  <c r="AD20" i="31"/>
  <c r="AA20" i="31"/>
  <c r="X20" i="31"/>
  <c r="U20" i="31"/>
  <c r="R20" i="31"/>
  <c r="O20" i="31"/>
  <c r="I20" i="31"/>
  <c r="CE19" i="31"/>
  <c r="CF19" i="31" s="1"/>
  <c r="CG19" i="31" s="1"/>
  <c r="BZ19" i="31"/>
  <c r="BW19" i="31"/>
  <c r="BT19" i="31"/>
  <c r="BQ19" i="31"/>
  <c r="BN19" i="31"/>
  <c r="BK19" i="31"/>
  <c r="BH19" i="31"/>
  <c r="BE19" i="31"/>
  <c r="BB19" i="31"/>
  <c r="AY19" i="31"/>
  <c r="AV19" i="31"/>
  <c r="AS19" i="31"/>
  <c r="AP19" i="31"/>
  <c r="AM19" i="31"/>
  <c r="AJ19" i="31"/>
  <c r="AG19" i="31"/>
  <c r="AD19" i="31"/>
  <c r="AA19" i="31"/>
  <c r="X19" i="31"/>
  <c r="U19" i="31"/>
  <c r="R19" i="31"/>
  <c r="O19" i="31"/>
  <c r="I19" i="31"/>
  <c r="BZ18" i="31"/>
  <c r="BW18" i="31"/>
  <c r="BT18" i="31"/>
  <c r="BQ18" i="31"/>
  <c r="BN18" i="31"/>
  <c r="BK18" i="31"/>
  <c r="BH18" i="31"/>
  <c r="BE18" i="31"/>
  <c r="BB18" i="31"/>
  <c r="AY18" i="31"/>
  <c r="AV18" i="31"/>
  <c r="AS18" i="31"/>
  <c r="AP18" i="31"/>
  <c r="AM18" i="31"/>
  <c r="AJ18" i="31"/>
  <c r="AG18" i="31"/>
  <c r="AD18" i="31"/>
  <c r="AA18" i="31"/>
  <c r="X18" i="31"/>
  <c r="U18" i="31"/>
  <c r="R18" i="31"/>
  <c r="O18" i="31"/>
  <c r="I18" i="31"/>
  <c r="BZ17" i="31"/>
  <c r="BW17" i="31"/>
  <c r="BT17" i="31"/>
  <c r="BQ17" i="31"/>
  <c r="BN17" i="31"/>
  <c r="BK17" i="31"/>
  <c r="BH17" i="31"/>
  <c r="BE17" i="31"/>
  <c r="BB17" i="31"/>
  <c r="AY17" i="31"/>
  <c r="AV17" i="31"/>
  <c r="AS17" i="31"/>
  <c r="AP17" i="31"/>
  <c r="AM17" i="31"/>
  <c r="AJ17" i="31"/>
  <c r="AG17" i="31"/>
  <c r="AD17" i="31"/>
  <c r="AA17" i="31"/>
  <c r="X17" i="31"/>
  <c r="U17" i="31"/>
  <c r="R17" i="31"/>
  <c r="O17" i="31"/>
  <c r="I17" i="31"/>
  <c r="BZ16" i="31"/>
  <c r="BW16" i="31"/>
  <c r="BT16" i="31"/>
  <c r="BQ16" i="31"/>
  <c r="BN16" i="31"/>
  <c r="BK16" i="31"/>
  <c r="BH16" i="31"/>
  <c r="BE16" i="31"/>
  <c r="BB16" i="31"/>
  <c r="AY16" i="31"/>
  <c r="AV16" i="31"/>
  <c r="AS16" i="31"/>
  <c r="AP16" i="31"/>
  <c r="AM16" i="31"/>
  <c r="AJ16" i="31"/>
  <c r="AG16" i="31"/>
  <c r="AD16" i="31"/>
  <c r="AA16" i="31"/>
  <c r="X16" i="31"/>
  <c r="U16" i="31"/>
  <c r="R16" i="31"/>
  <c r="O16" i="31"/>
  <c r="I16" i="31"/>
  <c r="BZ15" i="31"/>
  <c r="BW15" i="31"/>
  <c r="BT15" i="31"/>
  <c r="BQ15" i="31"/>
  <c r="BN15" i="31"/>
  <c r="BK15" i="31"/>
  <c r="BH15" i="31"/>
  <c r="BE15" i="31"/>
  <c r="BB15" i="31"/>
  <c r="AY15" i="31"/>
  <c r="AV15" i="31"/>
  <c r="AS15" i="31"/>
  <c r="AP15" i="31"/>
  <c r="AM15" i="31"/>
  <c r="AJ15" i="31"/>
  <c r="AG15" i="31"/>
  <c r="AD15" i="31"/>
  <c r="AA15" i="31"/>
  <c r="X15" i="31"/>
  <c r="U15" i="31"/>
  <c r="R15" i="31"/>
  <c r="O15" i="31"/>
  <c r="I15" i="31"/>
  <c r="E15" i="31"/>
  <c r="BZ14" i="31"/>
  <c r="BW14" i="31"/>
  <c r="BT14" i="31"/>
  <c r="BQ14" i="31"/>
  <c r="BN14" i="31"/>
  <c r="BK14" i="31"/>
  <c r="BH14" i="31"/>
  <c r="BE14" i="31"/>
  <c r="BB14" i="31"/>
  <c r="AY14" i="31"/>
  <c r="AV14" i="31"/>
  <c r="AS14" i="31"/>
  <c r="AP14" i="31"/>
  <c r="AM14" i="31"/>
  <c r="AJ14" i="31"/>
  <c r="AG14" i="31"/>
  <c r="AD14" i="31"/>
  <c r="AA14" i="31"/>
  <c r="X14" i="31"/>
  <c r="U14" i="31"/>
  <c r="R14" i="31"/>
  <c r="I14" i="31"/>
  <c r="O14" i="31"/>
  <c r="CE13" i="31"/>
  <c r="CF13" i="31" s="1"/>
  <c r="CG13" i="31" s="1"/>
  <c r="BZ13" i="31"/>
  <c r="BW13" i="31"/>
  <c r="BT13" i="31"/>
  <c r="BQ13" i="31"/>
  <c r="BN13" i="31"/>
  <c r="BK13" i="31"/>
  <c r="BH13" i="31"/>
  <c r="BE13" i="31"/>
  <c r="BB13" i="31"/>
  <c r="AY13" i="31"/>
  <c r="AV13" i="31"/>
  <c r="AS13" i="31"/>
  <c r="AP13" i="31"/>
  <c r="AM13" i="31"/>
  <c r="AJ13" i="31"/>
  <c r="AG13" i="31"/>
  <c r="AD13" i="31"/>
  <c r="AA13" i="31"/>
  <c r="X13" i="31"/>
  <c r="U13" i="31"/>
  <c r="R13" i="31"/>
  <c r="O13" i="31"/>
  <c r="I13" i="31"/>
  <c r="BZ12" i="31"/>
  <c r="BW12" i="31"/>
  <c r="BT12" i="31"/>
  <c r="BQ12" i="31"/>
  <c r="BN12" i="31"/>
  <c r="BK12" i="31"/>
  <c r="BH12" i="31"/>
  <c r="BE12" i="31"/>
  <c r="BB12" i="31"/>
  <c r="AY12" i="31"/>
  <c r="AV12" i="31"/>
  <c r="AS12" i="31"/>
  <c r="AP12" i="31"/>
  <c r="AM12" i="31"/>
  <c r="AJ12" i="31"/>
  <c r="AG12" i="31"/>
  <c r="AD12" i="31"/>
  <c r="AA12" i="31"/>
  <c r="X12" i="31"/>
  <c r="U12" i="31"/>
  <c r="R12" i="31"/>
  <c r="O12" i="31"/>
  <c r="I12" i="31"/>
  <c r="BZ11" i="31"/>
  <c r="BW11" i="31"/>
  <c r="BT11" i="31"/>
  <c r="BQ11" i="31"/>
  <c r="BN11" i="31"/>
  <c r="BK11" i="31"/>
  <c r="BH11" i="31"/>
  <c r="BE11" i="31"/>
  <c r="BB11" i="31"/>
  <c r="AY11" i="31"/>
  <c r="AV11" i="31"/>
  <c r="AS11" i="31"/>
  <c r="AP11" i="31"/>
  <c r="AM11" i="31"/>
  <c r="AJ11" i="31"/>
  <c r="AG11" i="31"/>
  <c r="AD11" i="31"/>
  <c r="AA11" i="31"/>
  <c r="X11" i="31"/>
  <c r="U11" i="31"/>
  <c r="Q11" i="31"/>
  <c r="P11" i="31"/>
  <c r="R11" i="31" s="1"/>
  <c r="O11" i="31"/>
  <c r="I11" i="31"/>
  <c r="BZ10" i="31"/>
  <c r="BW10" i="31"/>
  <c r="BT10" i="31"/>
  <c r="BQ10" i="31"/>
  <c r="BN10" i="31"/>
  <c r="BK10" i="31"/>
  <c r="BH10" i="31"/>
  <c r="BE10" i="31"/>
  <c r="BB10" i="31"/>
  <c r="AY10" i="31"/>
  <c r="AV10" i="31"/>
  <c r="AS10" i="31"/>
  <c r="AP10" i="31"/>
  <c r="AM10" i="31"/>
  <c r="AJ10" i="31"/>
  <c r="AG10" i="31"/>
  <c r="AD10" i="31"/>
  <c r="AA10" i="31"/>
  <c r="X10" i="31"/>
  <c r="U10" i="31"/>
  <c r="R10" i="31"/>
  <c r="O10" i="31"/>
  <c r="I10" i="31"/>
  <c r="BZ9" i="31"/>
  <c r="BW9" i="31"/>
  <c r="BT9" i="31"/>
  <c r="BQ9" i="31"/>
  <c r="BN9" i="31"/>
  <c r="BK9" i="31"/>
  <c r="BH9" i="31"/>
  <c r="BE9" i="31"/>
  <c r="BB9" i="31"/>
  <c r="AY9" i="31"/>
  <c r="AV9" i="31"/>
  <c r="AS9" i="31"/>
  <c r="AP9" i="31"/>
  <c r="AM9" i="31"/>
  <c r="AJ9" i="31"/>
  <c r="AG9" i="31"/>
  <c r="AD9" i="31"/>
  <c r="AA9" i="31"/>
  <c r="X9" i="31"/>
  <c r="U9" i="31"/>
  <c r="R9" i="31"/>
  <c r="O9" i="31"/>
  <c r="I9" i="31"/>
  <c r="BZ8" i="31"/>
  <c r="BW8" i="31"/>
  <c r="BT8" i="31"/>
  <c r="BQ8" i="31"/>
  <c r="BN8" i="31"/>
  <c r="BK8" i="31"/>
  <c r="BH8" i="31"/>
  <c r="BE8" i="31"/>
  <c r="BB8" i="31"/>
  <c r="AY8" i="31"/>
  <c r="AV8" i="31"/>
  <c r="AS8" i="31"/>
  <c r="AP8" i="31"/>
  <c r="AM8" i="31"/>
  <c r="AJ8" i="31"/>
  <c r="AG8" i="31"/>
  <c r="AD8" i="31"/>
  <c r="AA8" i="31"/>
  <c r="X8" i="31"/>
  <c r="U8" i="31"/>
  <c r="R8" i="31"/>
  <c r="N8" i="31"/>
  <c r="O8" i="31" s="1"/>
  <c r="I8" i="31"/>
  <c r="BZ7" i="31"/>
  <c r="BW7" i="31"/>
  <c r="BT7" i="31"/>
  <c r="BQ7" i="31"/>
  <c r="BN7" i="31"/>
  <c r="BK7" i="31"/>
  <c r="BH7" i="31"/>
  <c r="BE7" i="31"/>
  <c r="BB7" i="31"/>
  <c r="AY7" i="31"/>
  <c r="AV7" i="31"/>
  <c r="AS7" i="31"/>
  <c r="AP7" i="31"/>
  <c r="AM7" i="31"/>
  <c r="AJ7" i="31"/>
  <c r="AG7" i="31"/>
  <c r="AD7" i="31"/>
  <c r="AA7" i="31"/>
  <c r="X7" i="31"/>
  <c r="I7" i="31"/>
  <c r="O7" i="31"/>
  <c r="R7" i="31"/>
  <c r="U7" i="31"/>
  <c r="BZ6" i="31"/>
  <c r="BW6" i="31"/>
  <c r="BT6" i="31"/>
  <c r="BQ6" i="31"/>
  <c r="BN6" i="31"/>
  <c r="BK6" i="31"/>
  <c r="BH6" i="31"/>
  <c r="BE6" i="31"/>
  <c r="BB6" i="31"/>
  <c r="AY6" i="31"/>
  <c r="AV6" i="31"/>
  <c r="AS6" i="31"/>
  <c r="AP6" i="31"/>
  <c r="AM6" i="31"/>
  <c r="AJ6" i="31"/>
  <c r="AG6" i="31"/>
  <c r="AD6" i="31"/>
  <c r="AA6" i="31"/>
  <c r="X6" i="31"/>
  <c r="U6" i="31"/>
  <c r="I6" i="31"/>
  <c r="R6" i="31"/>
  <c r="N6" i="31"/>
  <c r="O6" i="31" s="1"/>
  <c r="CE5" i="31"/>
  <c r="CF5" i="31" s="1"/>
  <c r="CG5" i="31" s="1"/>
  <c r="BZ5" i="31"/>
  <c r="BW5" i="31"/>
  <c r="BT5" i="31"/>
  <c r="BQ5" i="31"/>
  <c r="BN5" i="31"/>
  <c r="BK5" i="31"/>
  <c r="BH5" i="31"/>
  <c r="BE5" i="31"/>
  <c r="BB5" i="31"/>
  <c r="AY5" i="31"/>
  <c r="AV5" i="31"/>
  <c r="AS5" i="31"/>
  <c r="AP5" i="31"/>
  <c r="AM5" i="31"/>
  <c r="AJ5" i="31"/>
  <c r="AG5" i="31"/>
  <c r="AD5" i="31"/>
  <c r="AA5" i="31"/>
  <c r="X5" i="31"/>
  <c r="U5" i="31"/>
  <c r="R5" i="31"/>
  <c r="O5" i="31"/>
  <c r="I5" i="31"/>
  <c r="E48" i="32"/>
  <c r="E47" i="32"/>
  <c r="E46" i="32"/>
  <c r="E45" i="32"/>
  <c r="E44" i="32"/>
  <c r="E43" i="32"/>
  <c r="K42" i="32"/>
  <c r="E42" i="32"/>
  <c r="K41" i="32"/>
  <c r="E41" i="32"/>
  <c r="E40" i="32"/>
  <c r="E39" i="32"/>
  <c r="E38" i="32"/>
  <c r="E37" i="32"/>
  <c r="E36" i="32"/>
  <c r="E35" i="32"/>
  <c r="G34" i="32"/>
  <c r="H34" i="32" s="1"/>
  <c r="F34" i="32"/>
  <c r="E34" i="32"/>
  <c r="I34" i="32" s="1"/>
  <c r="J34" i="32" s="1"/>
  <c r="D34" i="32"/>
  <c r="E30" i="32"/>
  <c r="E29" i="32"/>
  <c r="E28" i="32"/>
  <c r="E27" i="32"/>
  <c r="E26" i="32"/>
  <c r="E25" i="32"/>
  <c r="E24" i="32"/>
  <c r="E23" i="32"/>
  <c r="G22" i="32"/>
  <c r="H22" i="32" s="1"/>
  <c r="F22" i="32"/>
  <c r="E22" i="32"/>
  <c r="I22" i="32" s="1"/>
  <c r="J22" i="32" s="1"/>
  <c r="D22" i="32"/>
  <c r="E21" i="32"/>
  <c r="E20" i="32"/>
  <c r="E19" i="32"/>
  <c r="G18" i="32"/>
  <c r="H18" i="32" s="1"/>
  <c r="F18" i="32"/>
  <c r="E18" i="32"/>
  <c r="I18" i="32" s="1"/>
  <c r="J18" i="32" s="1"/>
  <c r="D18" i="32"/>
  <c r="E17" i="32"/>
  <c r="E16" i="32"/>
  <c r="E15" i="32"/>
  <c r="G14" i="32"/>
  <c r="H14" i="32" s="1"/>
  <c r="F14" i="32"/>
  <c r="E14" i="32"/>
  <c r="I14" i="32" s="1"/>
  <c r="J14" i="32" s="1"/>
  <c r="D14" i="32"/>
  <c r="G13" i="32"/>
  <c r="H13" i="32" s="1"/>
  <c r="F13" i="32"/>
  <c r="E13" i="32"/>
  <c r="I13" i="32"/>
  <c r="J13" i="32" s="1"/>
  <c r="D13" i="32"/>
  <c r="E12" i="32"/>
  <c r="E11" i="32"/>
  <c r="E10" i="32"/>
  <c r="G9" i="32"/>
  <c r="H9" i="32" s="1"/>
  <c r="F9" i="32"/>
  <c r="E9" i="32"/>
  <c r="I9" i="32" s="1"/>
  <c r="J9" i="32" s="1"/>
  <c r="D9" i="32"/>
  <c r="E8" i="32"/>
  <c r="E7" i="32"/>
  <c r="E6" i="32"/>
  <c r="G5" i="32"/>
  <c r="H5" i="32" s="1"/>
  <c r="F5" i="32"/>
  <c r="E5" i="32"/>
  <c r="I5" i="32"/>
  <c r="J5" i="32" s="1"/>
  <c r="D5" i="32"/>
  <c r="B22" i="13"/>
  <c r="E17" i="33"/>
  <c r="F17" i="33" s="1"/>
  <c r="E16" i="33"/>
  <c r="F16" i="33" s="1"/>
  <c r="E15" i="33"/>
  <c r="F15" i="33" s="1"/>
  <c r="E13" i="33"/>
  <c r="F13" i="33" s="1"/>
  <c r="E12" i="33"/>
  <c r="F12" i="33" s="1"/>
  <c r="E11" i="33"/>
  <c r="F11" i="33" s="1"/>
  <c r="D21" i="26"/>
  <c r="M20" i="26"/>
  <c r="K20" i="26"/>
  <c r="J20" i="26"/>
  <c r="I20" i="26"/>
  <c r="H20" i="26"/>
  <c r="F20" i="26"/>
  <c r="D18" i="26"/>
  <c r="B18" i="26"/>
  <c r="D16" i="26"/>
  <c r="B16" i="26"/>
  <c r="D14" i="26"/>
  <c r="B14" i="26"/>
  <c r="D12" i="26"/>
  <c r="B12" i="26"/>
  <c r="D10" i="26"/>
  <c r="B10" i="26"/>
  <c r="D9" i="26"/>
  <c r="G8" i="26"/>
  <c r="H8" i="26" s="1"/>
  <c r="I8" i="26" s="1"/>
  <c r="J8" i="26" s="1"/>
  <c r="K8" i="26" s="1"/>
  <c r="L8" i="26" s="1"/>
  <c r="M8" i="26" s="1"/>
  <c r="D7" i="26"/>
  <c r="E46" i="18"/>
  <c r="H45" i="18"/>
  <c r="F45" i="18"/>
  <c r="E45" i="18"/>
  <c r="H44" i="18"/>
  <c r="G44" i="18"/>
  <c r="F44" i="18"/>
  <c r="E44" i="18"/>
  <c r="I44" i="18" s="1"/>
  <c r="E29" i="18"/>
  <c r="H27" i="18"/>
  <c r="F27" i="18"/>
  <c r="E27" i="18"/>
  <c r="H26" i="18"/>
  <c r="G26" i="18"/>
  <c r="F26" i="18"/>
  <c r="E26" i="18"/>
  <c r="I26" i="18" s="1"/>
  <c r="E25" i="18"/>
  <c r="H24" i="18"/>
  <c r="F24" i="18"/>
  <c r="E24" i="18"/>
  <c r="H23" i="18"/>
  <c r="G23" i="18"/>
  <c r="F23" i="18"/>
  <c r="E23" i="18"/>
  <c r="I23" i="18" s="1"/>
  <c r="E22" i="18"/>
  <c r="E12" i="18"/>
  <c r="E11" i="18"/>
  <c r="H10" i="18"/>
  <c r="F10" i="18"/>
  <c r="E10" i="18"/>
  <c r="H9" i="18"/>
  <c r="G9" i="18"/>
  <c r="F9" i="18"/>
  <c r="E9" i="18"/>
  <c r="I9" i="18" s="1"/>
  <c r="E8" i="18"/>
  <c r="E7" i="18"/>
  <c r="H6" i="18"/>
  <c r="F6" i="18"/>
  <c r="E6" i="18"/>
  <c r="H5" i="18"/>
  <c r="G5" i="18"/>
  <c r="F5" i="18"/>
  <c r="E5" i="18"/>
  <c r="I5" i="18" s="1"/>
  <c r="B2" i="18"/>
  <c r="O13" i="25"/>
  <c r="G13" i="25" s="1"/>
  <c r="L13" i="25" s="1"/>
  <c r="E13" i="25"/>
  <c r="G12" i="25"/>
  <c r="L12" i="25" s="1"/>
  <c r="F12" i="25"/>
  <c r="E12" i="25"/>
  <c r="G11" i="25"/>
  <c r="H11" i="25" s="1"/>
  <c r="F11" i="25"/>
  <c r="E11" i="25"/>
  <c r="D11" i="25"/>
  <c r="G10" i="25"/>
  <c r="H10" i="25" s="1"/>
  <c r="F10" i="25"/>
  <c r="E10" i="25"/>
  <c r="G9" i="25"/>
  <c r="L9" i="25" s="1"/>
  <c r="F9" i="25"/>
  <c r="E9" i="25"/>
  <c r="D9" i="25"/>
  <c r="G8" i="25"/>
  <c r="F8" i="25"/>
  <c r="E8" i="25"/>
  <c r="G7" i="25"/>
  <c r="L7" i="25" s="1"/>
  <c r="F7" i="25"/>
  <c r="E7" i="25"/>
  <c r="D7" i="25"/>
  <c r="G6" i="25"/>
  <c r="H6" i="25" s="1"/>
  <c r="F6" i="25"/>
  <c r="E6" i="25"/>
  <c r="G5" i="25"/>
  <c r="F5" i="25"/>
  <c r="E5" i="25"/>
  <c r="D5" i="25"/>
  <c r="I120" i="29"/>
  <c r="H120" i="29"/>
  <c r="G120" i="29"/>
  <c r="I115" i="29"/>
  <c r="H115" i="29"/>
  <c r="G115" i="29"/>
  <c r="I114" i="29"/>
  <c r="H114" i="29"/>
  <c r="G114" i="29"/>
  <c r="I110" i="29"/>
  <c r="I109" i="29"/>
  <c r="H109" i="29"/>
  <c r="G109" i="29"/>
  <c r="I108" i="29"/>
  <c r="H108" i="29"/>
  <c r="G108" i="29"/>
  <c r="I107" i="29"/>
  <c r="H107" i="29"/>
  <c r="G107" i="29"/>
  <c r="I106" i="29"/>
  <c r="H106" i="29"/>
  <c r="G106" i="29"/>
  <c r="I105" i="29"/>
  <c r="H105" i="29"/>
  <c r="G105" i="29"/>
  <c r="I104" i="29"/>
  <c r="H104" i="29"/>
  <c r="G104" i="29"/>
  <c r="I103" i="29"/>
  <c r="H103" i="29"/>
  <c r="G103" i="29"/>
  <c r="I102" i="29"/>
  <c r="H102" i="29"/>
  <c r="G102" i="29"/>
  <c r="I101" i="29"/>
  <c r="H101" i="29"/>
  <c r="G101" i="29"/>
  <c r="I100" i="29"/>
  <c r="H100" i="29"/>
  <c r="G100" i="29"/>
  <c r="I99" i="29"/>
  <c r="H99" i="29"/>
  <c r="G99" i="29"/>
  <c r="I98" i="29"/>
  <c r="H98" i="29"/>
  <c r="G98" i="29"/>
  <c r="I97" i="29"/>
  <c r="H97" i="29"/>
  <c r="G97" i="29"/>
  <c r="I96" i="29"/>
  <c r="H96" i="29"/>
  <c r="G96" i="29"/>
  <c r="I95" i="29"/>
  <c r="H95" i="29"/>
  <c r="G95" i="29"/>
  <c r="I94" i="29"/>
  <c r="H94" i="29"/>
  <c r="G94" i="29"/>
  <c r="I93" i="29"/>
  <c r="H93" i="29"/>
  <c r="G93" i="29"/>
  <c r="I92" i="29"/>
  <c r="H92" i="29"/>
  <c r="G92" i="29"/>
  <c r="I91" i="29"/>
  <c r="H91" i="29"/>
  <c r="G91" i="29"/>
  <c r="I90" i="29"/>
  <c r="H90" i="29"/>
  <c r="G90" i="29"/>
  <c r="I89" i="29"/>
  <c r="H89" i="29"/>
  <c r="G89" i="29"/>
  <c r="I88" i="29"/>
  <c r="H88" i="29"/>
  <c r="G88" i="29"/>
  <c r="I87" i="29"/>
  <c r="H87" i="29"/>
  <c r="G87" i="29"/>
  <c r="I86" i="29"/>
  <c r="H86" i="29"/>
  <c r="G86" i="29"/>
  <c r="I85" i="29"/>
  <c r="H85" i="29"/>
  <c r="G85" i="29"/>
  <c r="I84" i="29"/>
  <c r="H84" i="29"/>
  <c r="G84" i="29"/>
  <c r="I83" i="29"/>
  <c r="H83" i="29"/>
  <c r="G83" i="29"/>
  <c r="I82" i="29"/>
  <c r="H82" i="29"/>
  <c r="G82" i="29"/>
  <c r="I81" i="29"/>
  <c r="H81" i="29"/>
  <c r="G81" i="29"/>
  <c r="I80" i="29"/>
  <c r="H80" i="29"/>
  <c r="G80" i="29"/>
  <c r="I79" i="29"/>
  <c r="H79" i="29"/>
  <c r="G79" i="29"/>
  <c r="I78" i="29"/>
  <c r="H78" i="29"/>
  <c r="G78" i="29"/>
  <c r="I77" i="29"/>
  <c r="H77" i="29"/>
  <c r="G77" i="29"/>
  <c r="I76" i="29"/>
  <c r="H76" i="29"/>
  <c r="G76" i="29"/>
  <c r="I75" i="29"/>
  <c r="H75" i="29"/>
  <c r="G75" i="29"/>
  <c r="I74" i="29"/>
  <c r="H74" i="29"/>
  <c r="G74" i="29"/>
  <c r="I73" i="29"/>
  <c r="H73" i="29"/>
  <c r="G73" i="29"/>
  <c r="I72" i="29"/>
  <c r="H72" i="29"/>
  <c r="G72" i="29"/>
  <c r="I71" i="29"/>
  <c r="H71" i="29"/>
  <c r="G71" i="29"/>
  <c r="I70" i="29"/>
  <c r="H70" i="29"/>
  <c r="G70" i="29"/>
  <c r="I69" i="29"/>
  <c r="H69" i="29"/>
  <c r="G69" i="29"/>
  <c r="I68" i="29"/>
  <c r="H68" i="29"/>
  <c r="G68" i="29"/>
  <c r="I67" i="29"/>
  <c r="H67" i="29"/>
  <c r="G67" i="29"/>
  <c r="I66" i="29"/>
  <c r="H66" i="29"/>
  <c r="G66" i="29"/>
  <c r="I65" i="29"/>
  <c r="H65" i="29"/>
  <c r="G65" i="29"/>
  <c r="I64" i="29"/>
  <c r="H64" i="29"/>
  <c r="G64" i="29"/>
  <c r="I63" i="29"/>
  <c r="H63" i="29"/>
  <c r="G63" i="29"/>
  <c r="I62" i="29"/>
  <c r="H62" i="29"/>
  <c r="G62" i="29"/>
  <c r="I61" i="29"/>
  <c r="H61" i="29"/>
  <c r="G61" i="29"/>
  <c r="I60" i="29"/>
  <c r="H60" i="29"/>
  <c r="G60" i="29"/>
  <c r="I59" i="29"/>
  <c r="H59" i="29"/>
  <c r="G59" i="29"/>
  <c r="I58" i="29"/>
  <c r="H58" i="29"/>
  <c r="G58" i="29"/>
  <c r="I57" i="29"/>
  <c r="G57" i="29"/>
  <c r="I56" i="29"/>
  <c r="G56" i="29"/>
  <c r="I55" i="29"/>
  <c r="H55" i="29"/>
  <c r="G55" i="29"/>
  <c r="I54" i="29"/>
  <c r="H54" i="29"/>
  <c r="G54" i="29"/>
  <c r="I53" i="29"/>
  <c r="H53" i="29"/>
  <c r="I52" i="29"/>
  <c r="H52" i="29"/>
  <c r="I51" i="29"/>
  <c r="H51" i="29"/>
  <c r="I50" i="29"/>
  <c r="H50" i="29"/>
  <c r="I49" i="29"/>
  <c r="H49" i="29"/>
  <c r="G49" i="29"/>
  <c r="I48" i="29"/>
  <c r="H48" i="29"/>
  <c r="G48" i="29"/>
  <c r="I47" i="29"/>
  <c r="I46" i="29"/>
  <c r="I45" i="29"/>
  <c r="H45" i="29"/>
  <c r="G45" i="29"/>
  <c r="I44" i="29"/>
  <c r="H44" i="29"/>
  <c r="G44" i="29"/>
  <c r="H39" i="29"/>
  <c r="G39" i="29"/>
  <c r="I38" i="29"/>
  <c r="H38" i="29"/>
  <c r="G38" i="29"/>
  <c r="I37" i="29"/>
  <c r="H37" i="29"/>
  <c r="G37" i="29"/>
  <c r="H25" i="29"/>
  <c r="G25" i="29"/>
  <c r="I24" i="29"/>
  <c r="H24" i="29"/>
  <c r="G24" i="29"/>
  <c r="I23" i="29"/>
  <c r="H23" i="29"/>
  <c r="G23" i="29"/>
  <c r="H16" i="29"/>
  <c r="G16" i="29"/>
  <c r="H15" i="29"/>
  <c r="G15" i="29"/>
  <c r="I14" i="29"/>
  <c r="H14" i="29"/>
  <c r="G14" i="29"/>
  <c r="I13" i="29"/>
  <c r="H13" i="29"/>
  <c r="G13" i="29"/>
  <c r="I8" i="29"/>
  <c r="H8" i="29"/>
  <c r="G8" i="29"/>
  <c r="I7" i="29"/>
  <c r="H7" i="29"/>
  <c r="G7" i="29"/>
  <c r="I6" i="29"/>
  <c r="H6" i="29"/>
  <c r="G6" i="29"/>
  <c r="CN16" i="28"/>
  <c r="CG16" i="28" a="1"/>
  <c r="CG16" i="28" s="1"/>
  <c r="T16" i="28"/>
  <c r="S16" i="28"/>
  <c r="H16" i="28"/>
  <c r="G16" i="28"/>
  <c r="E16" i="28"/>
  <c r="CN15" i="28"/>
  <c r="CG15" i="28" a="1"/>
  <c r="CG15" i="28" s="1"/>
  <c r="CF15" i="28"/>
  <c r="CE15" i="28"/>
  <c r="BZ15" i="28"/>
  <c r="BW15" i="28"/>
  <c r="BT15" i="28"/>
  <c r="BQ15" i="28"/>
  <c r="BN15" i="28"/>
  <c r="BK15" i="28"/>
  <c r="BH15" i="28"/>
  <c r="BE15" i="28"/>
  <c r="BB15" i="28"/>
  <c r="AY15" i="28"/>
  <c r="T15" i="28"/>
  <c r="S15" i="28"/>
  <c r="H15" i="28"/>
  <c r="F15" i="28"/>
  <c r="G15" i="28" s="1"/>
  <c r="E15" i="28"/>
  <c r="CN14" i="28"/>
  <c r="CG14" i="28" a="1"/>
  <c r="CG14" i="28" s="1"/>
  <c r="T14" i="28"/>
  <c r="S14" i="28"/>
  <c r="H14" i="28"/>
  <c r="G14" i="28"/>
  <c r="E14" i="28"/>
  <c r="CN13" i="28"/>
  <c r="CK13" i="28"/>
  <c r="CG13" i="28" a="1"/>
  <c r="CG13" i="28" s="1"/>
  <c r="CF13" i="28"/>
  <c r="CE13" i="28"/>
  <c r="BZ13" i="28"/>
  <c r="BW13" i="28"/>
  <c r="BT13" i="28"/>
  <c r="BQ13" i="28"/>
  <c r="BN13" i="28"/>
  <c r="BK13" i="28"/>
  <c r="BH13" i="28"/>
  <c r="BE13" i="28"/>
  <c r="BB13" i="28"/>
  <c r="AY13" i="28"/>
  <c r="T13" i="28"/>
  <c r="S13" i="28"/>
  <c r="H13" i="28"/>
  <c r="F13" i="28"/>
  <c r="G13" i="28" s="1"/>
  <c r="E13" i="28"/>
  <c r="CN12" i="28"/>
  <c r="CG12" i="28" a="1"/>
  <c r="CG12" i="28" s="1"/>
  <c r="T12" i="28"/>
  <c r="S12" i="28"/>
  <c r="H12" i="28"/>
  <c r="G12" i="28"/>
  <c r="E12" i="28"/>
  <c r="CN11" i="28"/>
  <c r="CG11" i="28" a="1"/>
  <c r="CG11" i="28" s="1"/>
  <c r="CF11" i="28"/>
  <c r="CE11" i="28"/>
  <c r="BZ11" i="28"/>
  <c r="BW11" i="28"/>
  <c r="BT11" i="28"/>
  <c r="BQ11" i="28"/>
  <c r="BN11" i="28"/>
  <c r="BK11" i="28"/>
  <c r="BH11" i="28"/>
  <c r="BE11" i="28"/>
  <c r="BB11" i="28"/>
  <c r="AY11" i="28"/>
  <c r="T11" i="28"/>
  <c r="S11" i="28"/>
  <c r="H11" i="28"/>
  <c r="F11" i="28"/>
  <c r="G11" i="28" s="1"/>
  <c r="E11" i="28"/>
  <c r="CN10" i="28"/>
  <c r="CG10" i="28" a="1"/>
  <c r="CG10" i="28" s="1"/>
  <c r="T10" i="28"/>
  <c r="S10" i="28"/>
  <c r="H10" i="28"/>
  <c r="G10" i="28"/>
  <c r="E10" i="28"/>
  <c r="CN9" i="28"/>
  <c r="CG9" i="28" a="1"/>
  <c r="CG9" i="28" s="1"/>
  <c r="CF9" i="28"/>
  <c r="CE9" i="28"/>
  <c r="BZ9" i="28"/>
  <c r="BW9" i="28"/>
  <c r="BT9" i="28"/>
  <c r="BQ9" i="28"/>
  <c r="BN9" i="28"/>
  <c r="BK9" i="28"/>
  <c r="BH9" i="28"/>
  <c r="BE9" i="28"/>
  <c r="BB9" i="28"/>
  <c r="AY9" i="28"/>
  <c r="T9" i="28"/>
  <c r="S9" i="28"/>
  <c r="H9" i="28"/>
  <c r="F9" i="28"/>
  <c r="G9" i="28" s="1"/>
  <c r="E9" i="28"/>
  <c r="CG8" i="28" a="1"/>
  <c r="CG8" i="28" s="1"/>
  <c r="CI8" i="28" s="1"/>
  <c r="T8" i="28"/>
  <c r="S8" i="28"/>
  <c r="H8" i="28"/>
  <c r="E8" i="28"/>
  <c r="CN8" i="28" s="1"/>
  <c r="CG7" i="28" a="1"/>
  <c r="CG7" i="28" s="1"/>
  <c r="CI7" i="28" s="1"/>
  <c r="T7" i="28"/>
  <c r="S7" i="28"/>
  <c r="H7" i="28"/>
  <c r="E7" i="28"/>
  <c r="CN7" i="28" s="1"/>
  <c r="CN6" i="28"/>
  <c r="CK6" i="28"/>
  <c r="CG6" i="28" a="1"/>
  <c r="CG6" i="28" s="1"/>
  <c r="T6" i="28"/>
  <c r="S6" i="28"/>
  <c r="H6" i="28"/>
  <c r="G6" i="28"/>
  <c r="E6" i="28"/>
  <c r="CN5" i="28"/>
  <c r="CG5" i="28" a="1"/>
  <c r="CG5" i="28" s="1"/>
  <c r="CF5" i="28"/>
  <c r="CE5" i="28"/>
  <c r="BZ5" i="28"/>
  <c r="BW5" i="28"/>
  <c r="BT5" i="28"/>
  <c r="BQ5" i="28"/>
  <c r="BN5" i="28"/>
  <c r="BK5" i="28"/>
  <c r="BH5" i="28"/>
  <c r="BE5" i="28"/>
  <c r="BB5" i="28"/>
  <c r="AY5" i="28"/>
  <c r="T5" i="28"/>
  <c r="S5" i="28"/>
  <c r="H5" i="28"/>
  <c r="F5" i="28"/>
  <c r="G5" i="28" s="1"/>
  <c r="E5" i="28"/>
  <c r="BQ163" i="15"/>
  <c r="BN163" i="15"/>
  <c r="BF163" i="15"/>
  <c r="BA163" i="15"/>
  <c r="F163" i="15"/>
  <c r="E163" i="15"/>
  <c r="BL163" i="15" s="1"/>
  <c r="BR162" i="15"/>
  <c r="BQ162" i="15"/>
  <c r="BN162" i="15"/>
  <c r="BL162" i="15"/>
  <c r="BF162" i="15"/>
  <c r="BD162" i="15" a="1"/>
  <c r="BD162" i="15" s="1"/>
  <c r="BA162" i="15"/>
  <c r="AO162" i="15"/>
  <c r="F162" i="15"/>
  <c r="E162" i="15"/>
  <c r="BR161" i="15"/>
  <c r="BQ161" i="15"/>
  <c r="BP161" i="15"/>
  <c r="BN161" i="15"/>
  <c r="BL161" i="15"/>
  <c r="BF161" i="15"/>
  <c r="BD161" i="15" a="1"/>
  <c r="BD161" i="15" s="1"/>
  <c r="BC161" i="15"/>
  <c r="BB161" i="15"/>
  <c r="BA161" i="15"/>
  <c r="AO161" i="15"/>
  <c r="F161" i="15"/>
  <c r="E161" i="15"/>
  <c r="BQ160" i="15"/>
  <c r="BN160" i="15"/>
  <c r="BA160" i="15"/>
  <c r="F160" i="15"/>
  <c r="BQ159" i="15"/>
  <c r="BN159" i="15"/>
  <c r="BA159" i="15"/>
  <c r="F159" i="15"/>
  <c r="BQ158" i="15"/>
  <c r="BN158" i="15"/>
  <c r="BA158" i="15"/>
  <c r="F158" i="15"/>
  <c r="BQ157" i="15"/>
  <c r="BN157" i="15"/>
  <c r="BA157" i="15"/>
  <c r="F157" i="15"/>
  <c r="BQ156" i="15"/>
  <c r="BN156" i="15"/>
  <c r="BF156" i="15"/>
  <c r="BA156" i="15"/>
  <c r="F156" i="15"/>
  <c r="E156" i="15"/>
  <c r="BL156" i="15" s="1"/>
  <c r="BQ155" i="15"/>
  <c r="BN155" i="15"/>
  <c r="BF155" i="15"/>
  <c r="BA155" i="15"/>
  <c r="F155" i="15"/>
  <c r="E155" i="15"/>
  <c r="BL155" i="15" s="1"/>
  <c r="BR154" i="15"/>
  <c r="BQ154" i="15"/>
  <c r="BN154" i="15"/>
  <c r="BL154" i="15"/>
  <c r="BF154" i="15"/>
  <c r="BD154" i="15" a="1"/>
  <c r="BD154" i="15" s="1"/>
  <c r="BA154" i="15"/>
  <c r="AO154" i="15"/>
  <c r="F154" i="15"/>
  <c r="E154" i="15"/>
  <c r="BR153" i="15"/>
  <c r="BQ153" i="15"/>
  <c r="BP153" i="15"/>
  <c r="BN153" i="15"/>
  <c r="BL153" i="15"/>
  <c r="BF153" i="15"/>
  <c r="BD153" i="15" a="1"/>
  <c r="BD153" i="15" s="1"/>
  <c r="BC153" i="15"/>
  <c r="BB153" i="15"/>
  <c r="BA153" i="15"/>
  <c r="AO153" i="15"/>
  <c r="F153" i="15"/>
  <c r="E153" i="15"/>
  <c r="BQ151" i="15"/>
  <c r="BA151" i="15"/>
  <c r="F151" i="15"/>
  <c r="BQ150" i="15"/>
  <c r="BA150" i="15"/>
  <c r="F150" i="15"/>
  <c r="BQ149" i="15"/>
  <c r="BF149" i="15"/>
  <c r="BA149" i="15"/>
  <c r="F149" i="15"/>
  <c r="E149" i="15"/>
  <c r="BL149" i="15" s="1"/>
  <c r="BQ148" i="15"/>
  <c r="BA148" i="15"/>
  <c r="F148" i="15"/>
  <c r="BQ147" i="15"/>
  <c r="BN147" i="15"/>
  <c r="BA147" i="15"/>
  <c r="F147" i="15"/>
  <c r="BQ146" i="15"/>
  <c r="BN146" i="15"/>
  <c r="BA146" i="15"/>
  <c r="F146" i="15"/>
  <c r="BQ145" i="15"/>
  <c r="BN145" i="15"/>
  <c r="BA145" i="15"/>
  <c r="F145" i="15"/>
  <c r="BR144" i="15"/>
  <c r="BQ144" i="15"/>
  <c r="BN144" i="15"/>
  <c r="BL144" i="15"/>
  <c r="BF144" i="15"/>
  <c r="BD144" i="15" a="1"/>
  <c r="BD144" i="15" s="1"/>
  <c r="BA144" i="15"/>
  <c r="AO144" i="15"/>
  <c r="F144" i="15"/>
  <c r="E144" i="15"/>
  <c r="BR143" i="15"/>
  <c r="BQ143" i="15"/>
  <c r="BP143" i="15"/>
  <c r="BN143" i="15"/>
  <c r="BL143" i="15"/>
  <c r="BF143" i="15"/>
  <c r="BD143" i="15" a="1"/>
  <c r="BD143" i="15" s="1"/>
  <c r="BC143" i="15"/>
  <c r="BB143" i="15"/>
  <c r="BA143" i="15"/>
  <c r="AO143" i="15"/>
  <c r="F143" i="15"/>
  <c r="E143" i="15"/>
  <c r="BQ140" i="15"/>
  <c r="BN140" i="15"/>
  <c r="BA140" i="15"/>
  <c r="F140" i="15"/>
  <c r="BQ139" i="15"/>
  <c r="BN139" i="15"/>
  <c r="BA139" i="15"/>
  <c r="F139" i="15"/>
  <c r="BQ137" i="15"/>
  <c r="BN137" i="15"/>
  <c r="BA137" i="15"/>
  <c r="F137" i="15"/>
  <c r="BQ136" i="15"/>
  <c r="BN136" i="15"/>
  <c r="BF136" i="15"/>
  <c r="BA136" i="15"/>
  <c r="F136" i="15"/>
  <c r="E136" i="15"/>
  <c r="BL136" i="15" s="1"/>
  <c r="BR135" i="15"/>
  <c r="BQ135" i="15"/>
  <c r="BN135" i="15"/>
  <c r="BL135" i="15"/>
  <c r="BF135" i="15"/>
  <c r="BD135" i="15" a="1"/>
  <c r="BD135" i="15" s="1"/>
  <c r="BA135" i="15"/>
  <c r="AO135" i="15"/>
  <c r="F135" i="15"/>
  <c r="E135" i="15"/>
  <c r="BR134" i="15"/>
  <c r="BQ134" i="15"/>
  <c r="BP134" i="15"/>
  <c r="BN134" i="15"/>
  <c r="BL134" i="15"/>
  <c r="BF134" i="15"/>
  <c r="BD134" i="15" a="1"/>
  <c r="BD134" i="15" s="1"/>
  <c r="BC134" i="15"/>
  <c r="BB134" i="15"/>
  <c r="BA134" i="15"/>
  <c r="AO134" i="15"/>
  <c r="F134" i="15"/>
  <c r="E134" i="15"/>
  <c r="BQ129" i="15"/>
  <c r="BN129" i="15"/>
  <c r="BA129" i="15"/>
  <c r="F129" i="15"/>
  <c r="BQ128" i="15"/>
  <c r="BN128" i="15"/>
  <c r="BA128" i="15"/>
  <c r="F128" i="15"/>
  <c r="BQ127" i="15"/>
  <c r="BN127" i="15"/>
  <c r="BF127" i="15"/>
  <c r="BD127" i="15" a="1"/>
  <c r="BD127" i="15" s="1"/>
  <c r="BA127" i="15"/>
  <c r="AO127" i="15"/>
  <c r="F127" i="15"/>
  <c r="E127" i="15"/>
  <c r="BR126" i="15"/>
  <c r="BQ126" i="15"/>
  <c r="BP126" i="15"/>
  <c r="BN126" i="15"/>
  <c r="BL126" i="15"/>
  <c r="BF126" i="15"/>
  <c r="BD126" i="15" a="1"/>
  <c r="BD126" i="15" s="1"/>
  <c r="BC126" i="15"/>
  <c r="BB126" i="15"/>
  <c r="BA126" i="15"/>
  <c r="AO126" i="15"/>
  <c r="F126" i="15"/>
  <c r="BQ61" i="15"/>
  <c r="BN61" i="15"/>
  <c r="BA61" i="15"/>
  <c r="F61" i="15"/>
  <c r="BQ105" i="15"/>
  <c r="BN105" i="15"/>
  <c r="BA105" i="15"/>
  <c r="F105" i="15"/>
  <c r="BQ91" i="15"/>
  <c r="BA91" i="15"/>
  <c r="F91" i="15"/>
  <c r="BQ82" i="15"/>
  <c r="BN82" i="15"/>
  <c r="BA82" i="15"/>
  <c r="F82" i="15"/>
  <c r="BQ79" i="15"/>
  <c r="BA79" i="15"/>
  <c r="F79" i="15"/>
  <c r="BQ76" i="15"/>
  <c r="BN76" i="15"/>
  <c r="BA76" i="15"/>
  <c r="F76" i="15"/>
  <c r="BQ59" i="15"/>
  <c r="BN59" i="15"/>
  <c r="BA59" i="15"/>
  <c r="F59" i="15"/>
  <c r="BQ48" i="15"/>
  <c r="BN48" i="15"/>
  <c r="BA48" i="15"/>
  <c r="F48" i="15"/>
  <c r="BQ42" i="15"/>
  <c r="BN42" i="15"/>
  <c r="BA42" i="15"/>
  <c r="F42" i="15"/>
  <c r="BQ41" i="15"/>
  <c r="BN41" i="15"/>
  <c r="BA41" i="15"/>
  <c r="F41" i="15"/>
  <c r="BQ40" i="15"/>
  <c r="BN40" i="15"/>
  <c r="BA40" i="15"/>
  <c r="F40" i="15"/>
  <c r="BQ72" i="15"/>
  <c r="BN72" i="15"/>
  <c r="BA72" i="15"/>
  <c r="F72" i="15"/>
  <c r="BQ34" i="15"/>
  <c r="BN34" i="15"/>
  <c r="BA34" i="15"/>
  <c r="F34" i="15"/>
  <c r="BQ33" i="15"/>
  <c r="BN33" i="15"/>
  <c r="BF33" i="15"/>
  <c r="BD33" i="15" a="1"/>
  <c r="BD33" i="15" s="1"/>
  <c r="BA33" i="15"/>
  <c r="F33" i="15"/>
  <c r="E33" i="15"/>
  <c r="BR32" i="15"/>
  <c r="BQ32" i="15"/>
  <c r="BP32" i="15"/>
  <c r="BN32" i="15"/>
  <c r="BL32" i="15"/>
  <c r="BF32" i="15"/>
  <c r="BD32" i="15" a="1"/>
  <c r="BD32" i="15" s="1"/>
  <c r="BC32" i="15"/>
  <c r="BB32" i="15"/>
  <c r="BA32" i="15"/>
  <c r="F32" i="15"/>
  <c r="BQ31" i="15"/>
  <c r="BN31" i="15"/>
  <c r="BF31" i="15"/>
  <c r="BA31" i="15"/>
  <c r="F31" i="15"/>
  <c r="E31" i="15"/>
  <c r="BL31" i="15" s="1"/>
  <c r="BR29" i="15"/>
  <c r="BQ29" i="15"/>
  <c r="BN29" i="15"/>
  <c r="BL29" i="15"/>
  <c r="BF29" i="15"/>
  <c r="BD29" i="15" a="1"/>
  <c r="BD29" i="15" s="1"/>
  <c r="BA29" i="15"/>
  <c r="F29" i="15"/>
  <c r="E29" i="15"/>
  <c r="BR28" i="15"/>
  <c r="BQ28" i="15"/>
  <c r="BN28" i="15"/>
  <c r="BL28" i="15"/>
  <c r="BF28" i="15"/>
  <c r="BD28" i="15" a="1"/>
  <c r="BD28" i="15" s="1"/>
  <c r="BB28" i="15"/>
  <c r="BA28" i="15"/>
  <c r="F28" i="15"/>
  <c r="E28" i="15"/>
  <c r="BN24" i="15"/>
  <c r="BA24" i="15"/>
  <c r="F24" i="15"/>
  <c r="BN23" i="15"/>
  <c r="BA23" i="15"/>
  <c r="F23" i="15"/>
  <c r="BN22" i="15"/>
  <c r="BA22" i="15"/>
  <c r="F22" i="15"/>
  <c r="BN21" i="15"/>
  <c r="BA21" i="15"/>
  <c r="F21" i="15"/>
  <c r="BN20" i="15"/>
  <c r="BA20" i="15"/>
  <c r="F20" i="15"/>
  <c r="BN19" i="15"/>
  <c r="BA19" i="15"/>
  <c r="F19" i="15"/>
  <c r="BN18" i="15"/>
  <c r="BA18" i="15"/>
  <c r="F18" i="15"/>
  <c r="BN17" i="15"/>
  <c r="BA17" i="15"/>
  <c r="F17" i="15"/>
  <c r="BN27" i="15"/>
  <c r="BA27" i="15"/>
  <c r="F27" i="15"/>
  <c r="BN16" i="15"/>
  <c r="BA16" i="15"/>
  <c r="F16" i="15"/>
  <c r="BN14" i="15"/>
  <c r="BA14" i="15"/>
  <c r="BA5" i="15"/>
  <c r="BA6" i="15"/>
  <c r="F14" i="15"/>
  <c r="BR6" i="15"/>
  <c r="BQ6" i="15"/>
  <c r="BN6" i="15"/>
  <c r="BL6" i="15"/>
  <c r="BF6" i="15"/>
  <c r="BD6" i="15" a="1"/>
  <c r="BD6" i="15" s="1"/>
  <c r="AO6" i="15"/>
  <c r="F6" i="15"/>
  <c r="E6" i="15"/>
  <c r="BR5" i="15"/>
  <c r="BQ5" i="15"/>
  <c r="BP5" i="15"/>
  <c r="BN5" i="15"/>
  <c r="BL5" i="15"/>
  <c r="BF5" i="15"/>
  <c r="BD5" i="15" a="1"/>
  <c r="BD5" i="15" s="1"/>
  <c r="BC5" i="15"/>
  <c r="AO5" i="15"/>
  <c r="F5" i="15"/>
  <c r="E5" i="15"/>
  <c r="G106" i="14"/>
  <c r="H106" i="14" s="1"/>
  <c r="I124" i="14"/>
  <c r="J124" i="14" s="1"/>
  <c r="G140" i="14"/>
  <c r="H140" i="14" s="1"/>
  <c r="G135" i="14"/>
  <c r="H135" i="14" s="1"/>
  <c r="H110" i="29"/>
  <c r="G32" i="18"/>
  <c r="I113" i="29"/>
  <c r="H113" i="29"/>
  <c r="G87" i="14"/>
  <c r="H87" i="14" s="1"/>
  <c r="I87" i="14"/>
  <c r="J87" i="14" s="1"/>
  <c r="G20" i="14"/>
  <c r="H20" i="14" s="1"/>
  <c r="BC121" i="15"/>
  <c r="BP121" i="15"/>
  <c r="BB62" i="15"/>
  <c r="D31" i="13"/>
  <c r="G38" i="18"/>
  <c r="H38" i="18"/>
  <c r="F38" i="18"/>
  <c r="BB38" i="15"/>
  <c r="BP73" i="15"/>
  <c r="BC73" i="15"/>
  <c r="BC38" i="15"/>
  <c r="BP38" i="15"/>
  <c r="BP62" i="15"/>
  <c r="BC62" i="15"/>
  <c r="BB95" i="15"/>
  <c r="BB121" i="15"/>
  <c r="BE155" i="15"/>
  <c r="BE163" i="15"/>
  <c r="BE149" i="15"/>
  <c r="BE31" i="15"/>
  <c r="CH8" i="28"/>
  <c r="BE156" i="15"/>
  <c r="BE30" i="15"/>
  <c r="CH7" i="28"/>
  <c r="BE136" i="15"/>
  <c r="G118" i="14"/>
  <c r="H118" i="14" s="1"/>
  <c r="I129" i="14"/>
  <c r="J129" i="14" s="1"/>
  <c r="G86" i="14"/>
  <c r="H86" i="14" s="1"/>
  <c r="I112" i="14"/>
  <c r="J112" i="14" s="1"/>
  <c r="I62" i="14"/>
  <c r="J62" i="14" s="1"/>
  <c r="G62" i="14"/>
  <c r="H62" i="14" s="1"/>
  <c r="I93" i="14"/>
  <c r="J93" i="14" s="1"/>
  <c r="G93" i="14"/>
  <c r="H93" i="14" s="1"/>
  <c r="G100" i="14"/>
  <c r="H100" i="14" s="1"/>
  <c r="I100" i="14"/>
  <c r="J100" i="14" s="1"/>
  <c r="I5" i="14"/>
  <c r="J5" i="14" s="1"/>
  <c r="BN91" i="15"/>
  <c r="BN148" i="15"/>
  <c r="AY103" i="15"/>
  <c r="AZ103" i="15" s="1"/>
  <c r="H9" i="25"/>
  <c r="AO103" i="15"/>
  <c r="AY18" i="15"/>
  <c r="AZ18" i="15" s="1"/>
  <c r="J15" i="18"/>
  <c r="F9" i="13"/>
  <c r="F10" i="13" s="1"/>
  <c r="AY81" i="15"/>
  <c r="AZ81" i="15" s="1"/>
  <c r="AO81" i="15"/>
  <c r="AY133" i="15"/>
  <c r="AZ133" i="15" s="1"/>
  <c r="AY131" i="15"/>
  <c r="AZ131" i="15" s="1"/>
  <c r="AO14" i="15"/>
  <c r="AO18" i="15"/>
  <c r="BE86" i="15"/>
  <c r="BE85" i="15"/>
  <c r="BE84" i="15"/>
  <c r="BD124" i="15" a="1"/>
  <c r="F119" i="29"/>
  <c r="F118" i="29"/>
  <c r="F116" i="29"/>
  <c r="BD105" i="15" a="1"/>
  <c r="F117" i="29"/>
  <c r="BD75" i="15" a="1"/>
  <c r="BC94" i="15"/>
  <c r="D89" i="15"/>
  <c r="D25" i="15"/>
  <c r="BP94" i="15"/>
  <c r="D113" i="15"/>
  <c r="D57" i="15"/>
  <c r="BD42" i="15" l="1" a="1"/>
  <c r="BH64" i="15"/>
  <c r="BH111" i="15"/>
  <c r="L11" i="25"/>
  <c r="BH22" i="15"/>
  <c r="BH129" i="15"/>
  <c r="CB29" i="31"/>
  <c r="BH61" i="15"/>
  <c r="BH107" i="15"/>
  <c r="BH150" i="15"/>
  <c r="CB33" i="31"/>
  <c r="BH51" i="15"/>
  <c r="BH152" i="15"/>
  <c r="BH37" i="15"/>
  <c r="BH71" i="15"/>
  <c r="BH44" i="15"/>
  <c r="BH91" i="15"/>
  <c r="BI91" i="15" s="1"/>
  <c r="BH87" i="15"/>
  <c r="BH82" i="15"/>
  <c r="BH23" i="15"/>
  <c r="BH19" i="15"/>
  <c r="BH26" i="15"/>
  <c r="BH114" i="15"/>
  <c r="BH16" i="15"/>
  <c r="BH57" i="15"/>
  <c r="BH123" i="15"/>
  <c r="BH85" i="15"/>
  <c r="BH78" i="15"/>
  <c r="BH102" i="15"/>
  <c r="BH36" i="15"/>
  <c r="BH110" i="15"/>
  <c r="BH149" i="15"/>
  <c r="BH147" i="15"/>
  <c r="BH145" i="15"/>
  <c r="BH140" i="15"/>
  <c r="BH138" i="15"/>
  <c r="BH65" i="15"/>
  <c r="BH53" i="15"/>
  <c r="BH10" i="15"/>
  <c r="BH88" i="15"/>
  <c r="BH79" i="15"/>
  <c r="BH118" i="15"/>
  <c r="BH115" i="15"/>
  <c r="BH112" i="15"/>
  <c r="BH24" i="15"/>
  <c r="BH27" i="15"/>
  <c r="BH131" i="15"/>
  <c r="BH35" i="15"/>
  <c r="BH59" i="15"/>
  <c r="BH50" i="15"/>
  <c r="BH46" i="15"/>
  <c r="BH93" i="15"/>
  <c r="BH84" i="15"/>
  <c r="BH76" i="15"/>
  <c r="BH11" i="15"/>
  <c r="BH106" i="15"/>
  <c r="BH103" i="15"/>
  <c r="BH100" i="15"/>
  <c r="BH12" i="15"/>
  <c r="BH21" i="15"/>
  <c r="BH14" i="15"/>
  <c r="BH128" i="15"/>
  <c r="BH160" i="15"/>
  <c r="BH158" i="15"/>
  <c r="BH70" i="15"/>
  <c r="BH67" i="15"/>
  <c r="BH56" i="15"/>
  <c r="BH43" i="15"/>
  <c r="BH40" i="15"/>
  <c r="BH90" i="15"/>
  <c r="BH81" i="15"/>
  <c r="BH120" i="15"/>
  <c r="BH125" i="15"/>
  <c r="BH18" i="15"/>
  <c r="BH133" i="15"/>
  <c r="BH151" i="15"/>
  <c r="BH52" i="15"/>
  <c r="BH108" i="15"/>
  <c r="BH130" i="15"/>
  <c r="BH148" i="15"/>
  <c r="BH146" i="15"/>
  <c r="BH141" i="15"/>
  <c r="BH139" i="15"/>
  <c r="BH137" i="15"/>
  <c r="BH34" i="15"/>
  <c r="BH8" i="15"/>
  <c r="BH72" i="15"/>
  <c r="BI72" i="15" s="1"/>
  <c r="BH58" i="15"/>
  <c r="BH49" i="15"/>
  <c r="BH45" i="15"/>
  <c r="BI45" i="15" s="1"/>
  <c r="BH92" i="15"/>
  <c r="BH83" i="15"/>
  <c r="BH99" i="15"/>
  <c r="BH20" i="15"/>
  <c r="BH13" i="15"/>
  <c r="BH136" i="15"/>
  <c r="BH31" i="15"/>
  <c r="BH66" i="15"/>
  <c r="BH9" i="15"/>
  <c r="BH55" i="15"/>
  <c r="BH89" i="15"/>
  <c r="BH86" i="15"/>
  <c r="BH80" i="15"/>
  <c r="BH119" i="15"/>
  <c r="BH116" i="15"/>
  <c r="BH17" i="15"/>
  <c r="BH132" i="15"/>
  <c r="BH159" i="15"/>
  <c r="BH157" i="15"/>
  <c r="BH77" i="15"/>
  <c r="BH104" i="15"/>
  <c r="BH7" i="15"/>
  <c r="I111" i="29"/>
  <c r="BD163" i="15" a="1"/>
  <c r="BD163" i="15" s="1"/>
  <c r="BG163" i="15" s="1"/>
  <c r="BH163" i="15" s="1"/>
  <c r="BD30" i="15" a="1"/>
  <c r="BD30" i="15" s="1"/>
  <c r="BG30" i="15" s="1"/>
  <c r="BH30" i="15" s="1"/>
  <c r="CB101" i="31"/>
  <c r="CB81" i="31"/>
  <c r="CB51" i="31"/>
  <c r="CB61" i="31"/>
  <c r="CB6" i="31"/>
  <c r="BD97" i="15" a="1"/>
  <c r="BD97" i="15" s="1"/>
  <c r="BG97" i="15" s="1"/>
  <c r="BH97" i="15" s="1"/>
  <c r="H111" i="29"/>
  <c r="CE170" i="31"/>
  <c r="CF170" i="31" s="1"/>
  <c r="CG170" i="31" s="1"/>
  <c r="CE197" i="31"/>
  <c r="CF197" i="31" s="1"/>
  <c r="CG197" i="31" s="1"/>
  <c r="CB37" i="31"/>
  <c r="CB20" i="31"/>
  <c r="CE175" i="31"/>
  <c r="CF175" i="31" s="1"/>
  <c r="CG175" i="31" s="1"/>
  <c r="BR49" i="15"/>
  <c r="AO133" i="15"/>
  <c r="AO49" i="15"/>
  <c r="J20" i="18"/>
  <c r="AO23" i="15"/>
  <c r="AY24" i="15"/>
  <c r="AZ24" i="15" s="1"/>
  <c r="J21" i="18"/>
  <c r="G9" i="13"/>
  <c r="G10" i="13" s="1"/>
  <c r="AY23" i="15"/>
  <c r="AZ23" i="15" s="1"/>
  <c r="AO24" i="15"/>
  <c r="AY115" i="15"/>
  <c r="AZ115" i="15" s="1"/>
  <c r="BN37" i="15"/>
  <c r="AO115" i="15"/>
  <c r="AY93" i="15"/>
  <c r="AZ93" i="15" s="1"/>
  <c r="BO133" i="15"/>
  <c r="BN35" i="15"/>
  <c r="AY87" i="15"/>
  <c r="AZ87" i="15" s="1"/>
  <c r="AO58" i="15"/>
  <c r="AO93" i="15"/>
  <c r="AO99" i="15"/>
  <c r="AY100" i="15"/>
  <c r="AZ100" i="15" s="1"/>
  <c r="AO44" i="15"/>
  <c r="AO102" i="15"/>
  <c r="AO21" i="15"/>
  <c r="AO119" i="15"/>
  <c r="I9" i="13"/>
  <c r="I10" i="13" s="1"/>
  <c r="AO37" i="15"/>
  <c r="AY68" i="15"/>
  <c r="AZ68" i="15" s="1"/>
  <c r="BR89" i="15"/>
  <c r="AY44" i="15"/>
  <c r="AZ44" i="15" s="1"/>
  <c r="AO77" i="15"/>
  <c r="AO107" i="15"/>
  <c r="AY77" i="15"/>
  <c r="AZ77" i="15" s="1"/>
  <c r="BR83" i="15"/>
  <c r="AO89" i="15"/>
  <c r="AY107" i="15"/>
  <c r="AZ107" i="15" s="1"/>
  <c r="AO129" i="15"/>
  <c r="BR37" i="15"/>
  <c r="AO76" i="15"/>
  <c r="CB180" i="31"/>
  <c r="CB171" i="31"/>
  <c r="CB168" i="31"/>
  <c r="CB159" i="31"/>
  <c r="CB206" i="31"/>
  <c r="CB203" i="31"/>
  <c r="CB200" i="31"/>
  <c r="CB197" i="31"/>
  <c r="CB193" i="31"/>
  <c r="CB181" i="31"/>
  <c r="CB178" i="31"/>
  <c r="CB175" i="31"/>
  <c r="CB169" i="31"/>
  <c r="CB156" i="31"/>
  <c r="CB109" i="31"/>
  <c r="CB105" i="31"/>
  <c r="CB96" i="31"/>
  <c r="BR137" i="15"/>
  <c r="AO137" i="15"/>
  <c r="BN79" i="15"/>
  <c r="BD101" i="15" a="1"/>
  <c r="BD101" i="15" s="1"/>
  <c r="BG101" i="15" s="1"/>
  <c r="BH101" i="15" s="1"/>
  <c r="H7" i="25"/>
  <c r="H13" i="25"/>
  <c r="L6" i="25"/>
  <c r="K8" i="13"/>
  <c r="AY19" i="15"/>
  <c r="AZ19" i="15" s="1"/>
  <c r="AO101" i="15"/>
  <c r="AO113" i="15"/>
  <c r="BO132" i="15"/>
  <c r="BN93" i="15"/>
  <c r="AO105" i="15"/>
  <c r="AY79" i="15"/>
  <c r="AZ79" i="15" s="1"/>
  <c r="AY75" i="15"/>
  <c r="AZ75" i="15" s="1"/>
  <c r="AY123" i="15"/>
  <c r="AZ123" i="15" s="1"/>
  <c r="AO83" i="15"/>
  <c r="AO97" i="15"/>
  <c r="AY97" i="15"/>
  <c r="AZ97" i="15" s="1"/>
  <c r="AO87" i="15"/>
  <c r="AO123" i="15"/>
  <c r="AY132" i="15"/>
  <c r="AZ132" i="15" s="1"/>
  <c r="AO109" i="15"/>
  <c r="AY113" i="15"/>
  <c r="AZ113" i="15" s="1"/>
  <c r="AO75" i="15"/>
  <c r="BL8" i="15"/>
  <c r="AY128" i="15"/>
  <c r="AZ128" i="15" s="1"/>
  <c r="AY116" i="15"/>
  <c r="AZ116" i="15" s="1"/>
  <c r="AO104" i="15"/>
  <c r="J19" i="18"/>
  <c r="G29" i="13" s="1"/>
  <c r="C58" i="13" s="1"/>
  <c r="AO11" i="15"/>
  <c r="BR22" i="15"/>
  <c r="AY16" i="15"/>
  <c r="AZ16" i="15" s="1"/>
  <c r="AO16" i="15"/>
  <c r="H9" i="13"/>
  <c r="H10" i="13" s="1"/>
  <c r="AO128" i="15"/>
  <c r="AO118" i="15"/>
  <c r="BR19" i="15"/>
  <c r="J16" i="18"/>
  <c r="AY106" i="15"/>
  <c r="AZ106" i="15" s="1"/>
  <c r="BN151" i="15"/>
  <c r="BN150" i="15"/>
  <c r="AO125" i="15"/>
  <c r="AO27" i="15"/>
  <c r="AY27" i="15"/>
  <c r="AZ27" i="15" s="1"/>
  <c r="AO132" i="15"/>
  <c r="AY102" i="15"/>
  <c r="AZ102" i="15" s="1"/>
  <c r="AY125" i="15"/>
  <c r="AZ125" i="15" s="1"/>
  <c r="AY84" i="15"/>
  <c r="AZ84" i="15" s="1"/>
  <c r="BD117" i="15" a="1"/>
  <c r="BD117" i="15" s="1"/>
  <c r="BG117" i="15" s="1"/>
  <c r="BH117" i="15" s="1"/>
  <c r="BD109" i="15" a="1"/>
  <c r="BD109" i="15" s="1"/>
  <c r="BG109" i="15" s="1"/>
  <c r="BH109" i="15" s="1"/>
  <c r="H112" i="29"/>
  <c r="I112" i="29"/>
  <c r="BR163" i="15"/>
  <c r="BD69" i="15" a="1"/>
  <c r="BD69" i="15" s="1"/>
  <c r="BG69" i="15" s="1"/>
  <c r="BH69" i="15" s="1"/>
  <c r="AY56" i="15"/>
  <c r="AZ56" i="15" s="1"/>
  <c r="AO56" i="15"/>
  <c r="L10" i="25"/>
  <c r="I57" i="14"/>
  <c r="J57" i="14" s="1"/>
  <c r="CE44" i="31"/>
  <c r="CF44" i="31" s="1"/>
  <c r="CG44" i="31" s="1"/>
  <c r="H12" i="25"/>
  <c r="G16" i="14"/>
  <c r="H16" i="14" s="1"/>
  <c r="BD155" i="15" a="1"/>
  <c r="BD155" i="15" s="1"/>
  <c r="BG155" i="15" s="1"/>
  <c r="BH155" i="15" s="1"/>
  <c r="CB69" i="31"/>
  <c r="CB93" i="31"/>
  <c r="CB86" i="31"/>
  <c r="CB40" i="31"/>
  <c r="CB26" i="31"/>
  <c r="BD48" i="15" a="1"/>
  <c r="BD48" i="15" s="1"/>
  <c r="BG48" i="15" s="1"/>
  <c r="BH48" i="15" s="1"/>
  <c r="CB179" i="31"/>
  <c r="AY66" i="15"/>
  <c r="AZ66" i="15" s="1"/>
  <c r="AO84" i="15"/>
  <c r="AY69" i="15"/>
  <c r="AZ69" i="15" s="1"/>
  <c r="AO90" i="15"/>
  <c r="AY36" i="15"/>
  <c r="AZ36" i="15" s="1"/>
  <c r="AO69" i="15"/>
  <c r="BR157" i="15"/>
  <c r="BR151" i="15"/>
  <c r="AY40" i="15"/>
  <c r="AZ40" i="15" s="1"/>
  <c r="AY90" i="15"/>
  <c r="AZ90" i="15" s="1"/>
  <c r="J13" i="18"/>
  <c r="AY104" i="15"/>
  <c r="AZ104" i="15" s="1"/>
  <c r="AY110" i="15"/>
  <c r="AZ110" i="15" s="1"/>
  <c r="AY98" i="15"/>
  <c r="AZ98" i="15" s="1"/>
  <c r="AO98" i="15"/>
  <c r="AO139" i="15"/>
  <c r="AY124" i="15"/>
  <c r="AZ124" i="15" s="1"/>
  <c r="AO131" i="15"/>
  <c r="AO110" i="15"/>
  <c r="AY48" i="15"/>
  <c r="AZ48" i="15" s="1"/>
  <c r="BR17" i="15"/>
  <c r="AY12" i="15"/>
  <c r="AZ12" i="15" s="1"/>
  <c r="BR12" i="15" s="1"/>
  <c r="AO48" i="15"/>
  <c r="BR116" i="15"/>
  <c r="AY13" i="15"/>
  <c r="AZ13" i="15" s="1"/>
  <c r="BR13" i="15" s="1"/>
  <c r="AO124" i="15"/>
  <c r="AO86" i="15"/>
  <c r="BR149" i="15"/>
  <c r="AO88" i="15"/>
  <c r="AO20" i="15"/>
  <c r="AO100" i="15"/>
  <c r="AO42" i="15"/>
  <c r="AY88" i="15"/>
  <c r="AZ88" i="15" s="1"/>
  <c r="AO82" i="15"/>
  <c r="BR82" i="15"/>
  <c r="AO112" i="15"/>
  <c r="AO106" i="15"/>
  <c r="AY130" i="15"/>
  <c r="AZ130" i="15" s="1"/>
  <c r="AO50" i="15"/>
  <c r="AO68" i="15"/>
  <c r="AO72" i="15"/>
  <c r="AY120" i="15"/>
  <c r="AZ120" i="15" s="1"/>
  <c r="AO114" i="15"/>
  <c r="AY114" i="15"/>
  <c r="AZ114" i="15" s="1"/>
  <c r="AY118" i="15"/>
  <c r="AZ118" i="15" s="1"/>
  <c r="AO26" i="15"/>
  <c r="AY42" i="15"/>
  <c r="AZ42" i="15" s="1"/>
  <c r="BR42" i="15" s="1"/>
  <c r="J17" i="18"/>
  <c r="AY112" i="15"/>
  <c r="AZ112" i="15" s="1"/>
  <c r="E9" i="13"/>
  <c r="E10" i="13" s="1"/>
  <c r="AY108" i="15"/>
  <c r="AZ108" i="15" s="1"/>
  <c r="AO130" i="15"/>
  <c r="AO108" i="15"/>
  <c r="AY26" i="15"/>
  <c r="AZ26" i="15" s="1"/>
  <c r="AY99" i="15"/>
  <c r="AZ99" i="15" s="1"/>
  <c r="AO117" i="15"/>
  <c r="AY117" i="15"/>
  <c r="AZ117" i="15" s="1"/>
  <c r="AO85" i="15"/>
  <c r="AY14" i="15"/>
  <c r="AZ14" i="15" s="1"/>
  <c r="AY22" i="15"/>
  <c r="AZ22" i="15" s="1"/>
  <c r="AY111" i="15"/>
  <c r="AZ111" i="15" s="1"/>
  <c r="AY91" i="15"/>
  <c r="AZ91" i="15" s="1"/>
  <c r="BR91" i="15" s="1"/>
  <c r="C9" i="13"/>
  <c r="C10" i="13" s="1"/>
  <c r="AY105" i="15"/>
  <c r="AZ105" i="15" s="1"/>
  <c r="AY71" i="15"/>
  <c r="AZ71" i="15" s="1"/>
  <c r="AO79" i="15"/>
  <c r="AY85" i="15"/>
  <c r="AZ85" i="15" s="1"/>
  <c r="AO71" i="15"/>
  <c r="J22" i="18"/>
  <c r="J51" i="18" s="1"/>
  <c r="AO111" i="15"/>
  <c r="BR159" i="15"/>
  <c r="AO145" i="15"/>
  <c r="AY141" i="15"/>
  <c r="AZ141" i="15" s="1"/>
  <c r="BR141" i="15"/>
  <c r="AY147" i="15"/>
  <c r="AZ147" i="15" s="1"/>
  <c r="AY163" i="15"/>
  <c r="AZ163" i="15" s="1"/>
  <c r="AY57" i="15"/>
  <c r="AZ57" i="15" s="1"/>
  <c r="AY86" i="15"/>
  <c r="AZ86" i="15" s="1"/>
  <c r="AO17" i="15"/>
  <c r="AO66" i="15"/>
  <c r="D9" i="13"/>
  <c r="D10" i="13" s="1"/>
  <c r="AO59" i="15"/>
  <c r="AY72" i="15"/>
  <c r="AZ72" i="15" s="1"/>
  <c r="AO52" i="15"/>
  <c r="AY92" i="15"/>
  <c r="AZ92" i="15" s="1"/>
  <c r="AY129" i="15"/>
  <c r="AZ129" i="15" s="1"/>
  <c r="J14" i="18"/>
  <c r="AY136" i="15"/>
  <c r="AZ136" i="15" s="1"/>
  <c r="BR136" i="15" s="1"/>
  <c r="BR80" i="15"/>
  <c r="AY59" i="15"/>
  <c r="AZ59" i="15" s="1"/>
  <c r="AY157" i="15"/>
  <c r="AZ157" i="15" s="1"/>
  <c r="AY119" i="15"/>
  <c r="AZ119" i="15" s="1"/>
  <c r="AO92" i="15"/>
  <c r="AY101" i="15"/>
  <c r="AZ101" i="15" s="1"/>
  <c r="AO7" i="15"/>
  <c r="AY46" i="15"/>
  <c r="AZ46" i="15" s="1"/>
  <c r="AY160" i="15"/>
  <c r="AZ160" i="15" s="1"/>
  <c r="AY41" i="15"/>
  <c r="AZ41" i="15" s="1"/>
  <c r="AY65" i="15"/>
  <c r="AZ65" i="15" s="1"/>
  <c r="BR139" i="15"/>
  <c r="AO65" i="15"/>
  <c r="BR152" i="15"/>
  <c r="AY9" i="15"/>
  <c r="AZ9" i="15" s="1"/>
  <c r="BR9" i="15" s="1"/>
  <c r="AO46" i="15"/>
  <c r="AO146" i="15"/>
  <c r="AO152" i="15"/>
  <c r="AO41" i="15"/>
  <c r="AO78" i="15"/>
  <c r="AY78" i="15"/>
  <c r="AZ78" i="15" s="1"/>
  <c r="AY53" i="15"/>
  <c r="AZ53" i="15" s="1"/>
  <c r="BN149" i="15"/>
  <c r="CB108" i="31"/>
  <c r="CE183" i="31"/>
  <c r="CF183" i="31" s="1"/>
  <c r="CG183" i="31" s="1"/>
  <c r="CB99" i="31"/>
  <c r="CB77" i="31"/>
  <c r="CB5" i="31"/>
  <c r="CC5" i="31" s="1"/>
  <c r="CB74" i="31"/>
  <c r="CB62" i="31"/>
  <c r="CB8" i="31"/>
  <c r="CB185" i="31"/>
  <c r="CB98" i="31"/>
  <c r="CB76" i="31"/>
  <c r="CB72" i="31"/>
  <c r="CB65" i="31"/>
  <c r="CB59" i="31"/>
  <c r="CE16" i="31"/>
  <c r="CF16" i="31" s="1"/>
  <c r="CG16" i="31" s="1"/>
  <c r="CB55" i="31"/>
  <c r="CE92" i="31"/>
  <c r="CF92" i="31" s="1"/>
  <c r="CG92" i="31" s="1"/>
  <c r="CE131" i="31"/>
  <c r="CF131" i="31" s="1"/>
  <c r="CG131" i="31" s="1"/>
  <c r="CE133" i="31"/>
  <c r="CF133" i="31" s="1"/>
  <c r="CG133" i="31" s="1"/>
  <c r="CB196" i="31"/>
  <c r="CB144" i="31"/>
  <c r="CB141" i="31"/>
  <c r="CB138" i="31"/>
  <c r="CB135" i="31"/>
  <c r="CB132" i="31"/>
  <c r="CB120" i="31"/>
  <c r="CB106" i="31"/>
  <c r="CE21" i="31"/>
  <c r="CF21" i="31" s="1"/>
  <c r="CG21" i="31" s="1"/>
  <c r="CE50" i="31"/>
  <c r="CF50" i="31" s="1"/>
  <c r="CG50" i="31" s="1"/>
  <c r="CE83" i="31"/>
  <c r="CF83" i="31" s="1"/>
  <c r="CG83" i="31" s="1"/>
  <c r="CE135" i="31"/>
  <c r="CF135" i="31" s="1"/>
  <c r="CG135" i="31" s="1"/>
  <c r="CE187" i="31"/>
  <c r="CF187" i="31" s="1"/>
  <c r="CG187" i="31" s="1"/>
  <c r="CE203" i="31"/>
  <c r="CF203" i="31" s="1"/>
  <c r="CG203" i="31" s="1"/>
  <c r="CE206" i="31"/>
  <c r="CF206" i="31" s="1"/>
  <c r="CG206" i="31" s="1"/>
  <c r="CB167" i="31"/>
  <c r="CB95" i="31"/>
  <c r="CB89" i="31"/>
  <c r="CE10" i="31"/>
  <c r="CF10" i="31" s="1"/>
  <c r="CG10" i="31" s="1"/>
  <c r="CE54" i="31"/>
  <c r="CF54" i="31" s="1"/>
  <c r="CG54" i="31" s="1"/>
  <c r="CE73" i="31"/>
  <c r="CF73" i="31" s="1"/>
  <c r="CG73" i="31" s="1"/>
  <c r="CE23" i="31"/>
  <c r="CF23" i="31" s="1"/>
  <c r="CG23" i="31" s="1"/>
  <c r="CE180" i="31"/>
  <c r="CF180" i="31" s="1"/>
  <c r="CG180" i="31" s="1"/>
  <c r="CE178" i="31"/>
  <c r="CF178" i="31" s="1"/>
  <c r="CG178" i="31" s="1"/>
  <c r="CE17" i="31"/>
  <c r="CF17" i="31" s="1"/>
  <c r="CG17" i="31" s="1"/>
  <c r="CE20" i="31"/>
  <c r="CF20" i="31" s="1"/>
  <c r="CG20" i="31" s="1"/>
  <c r="CE48" i="31"/>
  <c r="CF48" i="31" s="1"/>
  <c r="CG48" i="31" s="1"/>
  <c r="CE69" i="31"/>
  <c r="CF69" i="31" s="1"/>
  <c r="CG69" i="31" s="1"/>
  <c r="CE82" i="31"/>
  <c r="CF82" i="31" s="1"/>
  <c r="CG82" i="31" s="1"/>
  <c r="CE107" i="31"/>
  <c r="CF107" i="31" s="1"/>
  <c r="CG107" i="31" s="1"/>
  <c r="CE164" i="31"/>
  <c r="CF164" i="31" s="1"/>
  <c r="CG164" i="31" s="1"/>
  <c r="CE166" i="31"/>
  <c r="CF166" i="31" s="1"/>
  <c r="CG166" i="31" s="1"/>
  <c r="CB204" i="31"/>
  <c r="CB198" i="31"/>
  <c r="CB192" i="31"/>
  <c r="CB183" i="31"/>
  <c r="CE174" i="31"/>
  <c r="CF174" i="31" s="1"/>
  <c r="CG174" i="31" s="1"/>
  <c r="CB166" i="31"/>
  <c r="CB163" i="31"/>
  <c r="CB94" i="31"/>
  <c r="CB91" i="31"/>
  <c r="CB38" i="31"/>
  <c r="CB35" i="31"/>
  <c r="CB30" i="31"/>
  <c r="CB27" i="31"/>
  <c r="CB21" i="31"/>
  <c r="CE94" i="31"/>
  <c r="CF94" i="31" s="1"/>
  <c r="CG94" i="31" s="1"/>
  <c r="CE89" i="31"/>
  <c r="CF89" i="31" s="1"/>
  <c r="CG89" i="31" s="1"/>
  <c r="CE198" i="31"/>
  <c r="CF198" i="31" s="1"/>
  <c r="CG198" i="31" s="1"/>
  <c r="CE200" i="31"/>
  <c r="CF200" i="31" s="1"/>
  <c r="CG200" i="31" s="1"/>
  <c r="CE204" i="31"/>
  <c r="CF204" i="31" s="1"/>
  <c r="CG204" i="31" s="1"/>
  <c r="CE205" i="31"/>
  <c r="CF205" i="31" s="1"/>
  <c r="CG205" i="31" s="1"/>
  <c r="CE191" i="31"/>
  <c r="CF191" i="31" s="1"/>
  <c r="CG191" i="31" s="1"/>
  <c r="CE162" i="31"/>
  <c r="CF162" i="31" s="1"/>
  <c r="CG162" i="31" s="1"/>
  <c r="CB97" i="31"/>
  <c r="CB71" i="31"/>
  <c r="CB67" i="31"/>
  <c r="CB58" i="31"/>
  <c r="CE7" i="31"/>
  <c r="CF7" i="31" s="1"/>
  <c r="CG7" i="31" s="1"/>
  <c r="CE11" i="31"/>
  <c r="CF11" i="31" s="1"/>
  <c r="CG11" i="31" s="1"/>
  <c r="CE12" i="31"/>
  <c r="CF12" i="31" s="1"/>
  <c r="CG12" i="31" s="1"/>
  <c r="CE14" i="31"/>
  <c r="CF14" i="31" s="1"/>
  <c r="CG14" i="31" s="1"/>
  <c r="CE34" i="31"/>
  <c r="CF34" i="31" s="1"/>
  <c r="CG34" i="31" s="1"/>
  <c r="CE38" i="31"/>
  <c r="CF38" i="31" s="1"/>
  <c r="CG38" i="31" s="1"/>
  <c r="CE40" i="31"/>
  <c r="CF40" i="31" s="1"/>
  <c r="CG40" i="31" s="1"/>
  <c r="CE42" i="31"/>
  <c r="CF42" i="31" s="1"/>
  <c r="CG42" i="31" s="1"/>
  <c r="CE141" i="31"/>
  <c r="CF141" i="31" s="1"/>
  <c r="CG141" i="31" s="1"/>
  <c r="CE33" i="31"/>
  <c r="CF33" i="31" s="1"/>
  <c r="CG33" i="31" s="1"/>
  <c r="CE80" i="31"/>
  <c r="CF80" i="31" s="1"/>
  <c r="CG80" i="31" s="1"/>
  <c r="CB173" i="31"/>
  <c r="CB143" i="31"/>
  <c r="CB140" i="31"/>
  <c r="CB134" i="31"/>
  <c r="CB73" i="31"/>
  <c r="CB66" i="31"/>
  <c r="CB60" i="31"/>
  <c r="CB57" i="31"/>
  <c r="CB43" i="31"/>
  <c r="CB14" i="31"/>
  <c r="CB11" i="31"/>
  <c r="CE93" i="31"/>
  <c r="CF93" i="31" s="1"/>
  <c r="CG93" i="31" s="1"/>
  <c r="CE27" i="31"/>
  <c r="CF27" i="31" s="1"/>
  <c r="CG27" i="31" s="1"/>
  <c r="CE108" i="31"/>
  <c r="CF108" i="31" s="1"/>
  <c r="CG108" i="31" s="1"/>
  <c r="CE150" i="31"/>
  <c r="CF150" i="31" s="1"/>
  <c r="CG150" i="31" s="1"/>
  <c r="CE88" i="31"/>
  <c r="CF88" i="31" s="1"/>
  <c r="CG88" i="31" s="1"/>
  <c r="CB205" i="31"/>
  <c r="CB190" i="31"/>
  <c r="CB187" i="31"/>
  <c r="CB161" i="31"/>
  <c r="CB142" i="31"/>
  <c r="CB103" i="31"/>
  <c r="CB83" i="31"/>
  <c r="CB53" i="31"/>
  <c r="CE151" i="31"/>
  <c r="CF151" i="31" s="1"/>
  <c r="CG151" i="31" s="1"/>
  <c r="CB116" i="31"/>
  <c r="CB153" i="31"/>
  <c r="CB150" i="31"/>
  <c r="CB147" i="31"/>
  <c r="CB124" i="31"/>
  <c r="CB118" i="31"/>
  <c r="CE57" i="31"/>
  <c r="CF57" i="31" s="1"/>
  <c r="CG57" i="31" s="1"/>
  <c r="CE132" i="31"/>
  <c r="CF132" i="31" s="1"/>
  <c r="CG132" i="31" s="1"/>
  <c r="CE143" i="31"/>
  <c r="CF143" i="31" s="1"/>
  <c r="CG143" i="31" s="1"/>
  <c r="CE144" i="31"/>
  <c r="CF144" i="31" s="1"/>
  <c r="CG144" i="31" s="1"/>
  <c r="CE145" i="31"/>
  <c r="CF145" i="31" s="1"/>
  <c r="CG145" i="31" s="1"/>
  <c r="CE146" i="31"/>
  <c r="CF146" i="31" s="1"/>
  <c r="CG146" i="31" s="1"/>
  <c r="CE148" i="31"/>
  <c r="CF148" i="31" s="1"/>
  <c r="CG148" i="31" s="1"/>
  <c r="CE45" i="31"/>
  <c r="CF45" i="31" s="1"/>
  <c r="CG45" i="31" s="1"/>
  <c r="CE55" i="31"/>
  <c r="CF55" i="31" s="1"/>
  <c r="CG55" i="31" s="1"/>
  <c r="CE85" i="31"/>
  <c r="CF85" i="31" s="1"/>
  <c r="CG85" i="31" s="1"/>
  <c r="CE91" i="31"/>
  <c r="CF91" i="31" s="1"/>
  <c r="CG91" i="31" s="1"/>
  <c r="CB155" i="31"/>
  <c r="CB146" i="31"/>
  <c r="CB129" i="31"/>
  <c r="CB126" i="31"/>
  <c r="CE30" i="31"/>
  <c r="CF30" i="31" s="1"/>
  <c r="CG30" i="31" s="1"/>
  <c r="CE104" i="31"/>
  <c r="CF104" i="31" s="1"/>
  <c r="CG104" i="31" s="1"/>
  <c r="CE105" i="31"/>
  <c r="CF105" i="31" s="1"/>
  <c r="CG105" i="31" s="1"/>
  <c r="CE129" i="31"/>
  <c r="CF129" i="31" s="1"/>
  <c r="CG129" i="31" s="1"/>
  <c r="CB111" i="31"/>
  <c r="CB148" i="31"/>
  <c r="CB131" i="31"/>
  <c r="CB128" i="31"/>
  <c r="CB122" i="31"/>
  <c r="CE76" i="31"/>
  <c r="CF76" i="31" s="1"/>
  <c r="CG76" i="31" s="1"/>
  <c r="CE78" i="31"/>
  <c r="CF78" i="31" s="1"/>
  <c r="CG78" i="31" s="1"/>
  <c r="CE96" i="31"/>
  <c r="CF96" i="31" s="1"/>
  <c r="CG96" i="31" s="1"/>
  <c r="CE98" i="31"/>
  <c r="CF98" i="31" s="1"/>
  <c r="CG98" i="31" s="1"/>
  <c r="CE100" i="31"/>
  <c r="CF100" i="31" s="1"/>
  <c r="CG100" i="31" s="1"/>
  <c r="CE115" i="31"/>
  <c r="CF115" i="31" s="1"/>
  <c r="CG115" i="31" s="1"/>
  <c r="CE117" i="31"/>
  <c r="CF117" i="31" s="1"/>
  <c r="CG117" i="31" s="1"/>
  <c r="CE119" i="31"/>
  <c r="CF119" i="31" s="1"/>
  <c r="CG119" i="31" s="1"/>
  <c r="CE121" i="31"/>
  <c r="CF121" i="31" s="1"/>
  <c r="CG121" i="31" s="1"/>
  <c r="CE122" i="31"/>
  <c r="CF122" i="31" s="1"/>
  <c r="CG122" i="31" s="1"/>
  <c r="CE124" i="31"/>
  <c r="CF124" i="31" s="1"/>
  <c r="CG124" i="31" s="1"/>
  <c r="CE126" i="31"/>
  <c r="CF126" i="31" s="1"/>
  <c r="CG126" i="31" s="1"/>
  <c r="CE127" i="31"/>
  <c r="CF127" i="31" s="1"/>
  <c r="CG127" i="31" s="1"/>
  <c r="CE153" i="31"/>
  <c r="CF153" i="31" s="1"/>
  <c r="CG153" i="31" s="1"/>
  <c r="CE159" i="31"/>
  <c r="CF159" i="31" s="1"/>
  <c r="CG159" i="31" s="1"/>
  <c r="CB136" i="31"/>
  <c r="CB119" i="31"/>
  <c r="CB114" i="31"/>
  <c r="CE18" i="31"/>
  <c r="CF18" i="31" s="1"/>
  <c r="CG18" i="31" s="1"/>
  <c r="CE111" i="31"/>
  <c r="CF111" i="31" s="1"/>
  <c r="CG111" i="31" s="1"/>
  <c r="CE49" i="31"/>
  <c r="CF49" i="31" s="1"/>
  <c r="CG49" i="31" s="1"/>
  <c r="CE66" i="31"/>
  <c r="CF66" i="31" s="1"/>
  <c r="CG66" i="31" s="1"/>
  <c r="CE207" i="31"/>
  <c r="CF207" i="31" s="1"/>
  <c r="CG207" i="31" s="1"/>
  <c r="CE189" i="31"/>
  <c r="CF189" i="31" s="1"/>
  <c r="CG189" i="31" s="1"/>
  <c r="CB189" i="31"/>
  <c r="CB160" i="31"/>
  <c r="CE160" i="31"/>
  <c r="CF160" i="31" s="1"/>
  <c r="CG160" i="31" s="1"/>
  <c r="CE130" i="31"/>
  <c r="CF130" i="31" s="1"/>
  <c r="CG130" i="31" s="1"/>
  <c r="CB130" i="31"/>
  <c r="CE195" i="31"/>
  <c r="CF195" i="31" s="1"/>
  <c r="CG195" i="31" s="1"/>
  <c r="CE196" i="31"/>
  <c r="CF196" i="31" s="1"/>
  <c r="CG196" i="31" s="1"/>
  <c r="CE177" i="31"/>
  <c r="CF177" i="31" s="1"/>
  <c r="CG177" i="31" s="1"/>
  <c r="CB177" i="31"/>
  <c r="CE201" i="31"/>
  <c r="CF201" i="31" s="1"/>
  <c r="CG201" i="31" s="1"/>
  <c r="CE64" i="31"/>
  <c r="CF64" i="31" s="1"/>
  <c r="CG64" i="31" s="1"/>
  <c r="CE102" i="31"/>
  <c r="CF102" i="31" s="1"/>
  <c r="CG102" i="31" s="1"/>
  <c r="CE167" i="31"/>
  <c r="CF167" i="31" s="1"/>
  <c r="CG167" i="31" s="1"/>
  <c r="CE193" i="31"/>
  <c r="CF193" i="31" s="1"/>
  <c r="CG193" i="31" s="1"/>
  <c r="CB191" i="31"/>
  <c r="CE165" i="31"/>
  <c r="CF165" i="31" s="1"/>
  <c r="CG165" i="31" s="1"/>
  <c r="CB165" i="31"/>
  <c r="CE87" i="31"/>
  <c r="CF87" i="31" s="1"/>
  <c r="CG87" i="31" s="1"/>
  <c r="CB87" i="31"/>
  <c r="CE74" i="31"/>
  <c r="CF74" i="31" s="1"/>
  <c r="CG74" i="31" s="1"/>
  <c r="CE84" i="31"/>
  <c r="CF84" i="31" s="1"/>
  <c r="CG84" i="31" s="1"/>
  <c r="CE157" i="31"/>
  <c r="CF157" i="31" s="1"/>
  <c r="CG157" i="31" s="1"/>
  <c r="CE163" i="31"/>
  <c r="CF163" i="31" s="1"/>
  <c r="CG163" i="31" s="1"/>
  <c r="CE185" i="31"/>
  <c r="CF185" i="31" s="1"/>
  <c r="CG185" i="31" s="1"/>
  <c r="CE188" i="31"/>
  <c r="CF188" i="31" s="1"/>
  <c r="CG188" i="31" s="1"/>
  <c r="CE190" i="31"/>
  <c r="CF190" i="31" s="1"/>
  <c r="CG190" i="31" s="1"/>
  <c r="CE199" i="31"/>
  <c r="CF199" i="31" s="1"/>
  <c r="CG199" i="31" s="1"/>
  <c r="CE152" i="31"/>
  <c r="CF152" i="31" s="1"/>
  <c r="CG152" i="31" s="1"/>
  <c r="CB152" i="31"/>
  <c r="CE137" i="31"/>
  <c r="CF137" i="31" s="1"/>
  <c r="CG137" i="31" s="1"/>
  <c r="CB123" i="31"/>
  <c r="CE123" i="31"/>
  <c r="CF123" i="31" s="1"/>
  <c r="CG123" i="31" s="1"/>
  <c r="CB68" i="31"/>
  <c r="CE68" i="31"/>
  <c r="CF68" i="31" s="1"/>
  <c r="CG68" i="31" s="1"/>
  <c r="CB46" i="31"/>
  <c r="CE46" i="31"/>
  <c r="CF46" i="31" s="1"/>
  <c r="CG46" i="31" s="1"/>
  <c r="CE32" i="31"/>
  <c r="CF32" i="31" s="1"/>
  <c r="CG32" i="31" s="1"/>
  <c r="CE112" i="31"/>
  <c r="CF112" i="31" s="1"/>
  <c r="CG112" i="31" s="1"/>
  <c r="CE176" i="31"/>
  <c r="CF176" i="31" s="1"/>
  <c r="CG176" i="31" s="1"/>
  <c r="CE181" i="31"/>
  <c r="CF181" i="31" s="1"/>
  <c r="CG181" i="31" s="1"/>
  <c r="CE171" i="31"/>
  <c r="CF171" i="31" s="1"/>
  <c r="CG171" i="31" s="1"/>
  <c r="CE168" i="31"/>
  <c r="CF168" i="31" s="1"/>
  <c r="CG168" i="31" s="1"/>
  <c r="CE173" i="31"/>
  <c r="CF173" i="31" s="1"/>
  <c r="CG173" i="31" s="1"/>
  <c r="CE169" i="31"/>
  <c r="CF169" i="31" s="1"/>
  <c r="CG169" i="31" s="1"/>
  <c r="CE182" i="31"/>
  <c r="CF182" i="31" s="1"/>
  <c r="CG182" i="31" s="1"/>
  <c r="CE202" i="31"/>
  <c r="CF202" i="31" s="1"/>
  <c r="CG202" i="31" s="1"/>
  <c r="CB202" i="31"/>
  <c r="CB184" i="31"/>
  <c r="CE184" i="31"/>
  <c r="CF184" i="31" s="1"/>
  <c r="CG184" i="31" s="1"/>
  <c r="CE154" i="31"/>
  <c r="CF154" i="31" s="1"/>
  <c r="CG154" i="31" s="1"/>
  <c r="CB154" i="31"/>
  <c r="CE90" i="31"/>
  <c r="CF90" i="31" s="1"/>
  <c r="CG90" i="31" s="1"/>
  <c r="CE75" i="31"/>
  <c r="CF75" i="31" s="1"/>
  <c r="CG75" i="31" s="1"/>
  <c r="CB75" i="31"/>
  <c r="CE101" i="31"/>
  <c r="CF101" i="31" s="1"/>
  <c r="CG101" i="31" s="1"/>
  <c r="CE116" i="31"/>
  <c r="CF116" i="31" s="1"/>
  <c r="CG116" i="31" s="1"/>
  <c r="CE120" i="31"/>
  <c r="CF120" i="31" s="1"/>
  <c r="CG120" i="31" s="1"/>
  <c r="CE192" i="31"/>
  <c r="CF192" i="31" s="1"/>
  <c r="CG192" i="31" s="1"/>
  <c r="CB172" i="31"/>
  <c r="CE172" i="31"/>
  <c r="CF172" i="31" s="1"/>
  <c r="CG172" i="31" s="1"/>
  <c r="CB110" i="31"/>
  <c r="CE110" i="31"/>
  <c r="CF110" i="31" s="1"/>
  <c r="CG110" i="31" s="1"/>
  <c r="CE51" i="31"/>
  <c r="CF51" i="31" s="1"/>
  <c r="CG51" i="31" s="1"/>
  <c r="CE52" i="31"/>
  <c r="CF52" i="31" s="1"/>
  <c r="CG52" i="31" s="1"/>
  <c r="CE53" i="31"/>
  <c r="CF53" i="31" s="1"/>
  <c r="CG53" i="31" s="1"/>
  <c r="CE125" i="31"/>
  <c r="CF125" i="31" s="1"/>
  <c r="CG125" i="31" s="1"/>
  <c r="CE161" i="31"/>
  <c r="CF161" i="31" s="1"/>
  <c r="CG161" i="31" s="1"/>
  <c r="CB78" i="31"/>
  <c r="CB70" i="31"/>
  <c r="CB64" i="31"/>
  <c r="CB56" i="31"/>
  <c r="CB47" i="31"/>
  <c r="CB44" i="31"/>
  <c r="CB12" i="31"/>
  <c r="CB7" i="31"/>
  <c r="CE208" i="31"/>
  <c r="CF208" i="31" s="1"/>
  <c r="CG208" i="31" s="1"/>
  <c r="CE6" i="31"/>
  <c r="CF6" i="31" s="1"/>
  <c r="CG6" i="31" s="1"/>
  <c r="CE26" i="31"/>
  <c r="CF26" i="31" s="1"/>
  <c r="CG26" i="31" s="1"/>
  <c r="CE29" i="31"/>
  <c r="CF29" i="31" s="1"/>
  <c r="CG29" i="31" s="1"/>
  <c r="CE56" i="31"/>
  <c r="CF56" i="31" s="1"/>
  <c r="CG56" i="31" s="1"/>
  <c r="CE70" i="31"/>
  <c r="CF70" i="31" s="1"/>
  <c r="CG70" i="31" s="1"/>
  <c r="CB207" i="31"/>
  <c r="CB195" i="31"/>
  <c r="CB182" i="31"/>
  <c r="CB170" i="31"/>
  <c r="CB157" i="31"/>
  <c r="CB145" i="31"/>
  <c r="CB133" i="31"/>
  <c r="CB121" i="31"/>
  <c r="CE35" i="31"/>
  <c r="CF35" i="31" s="1"/>
  <c r="CG35" i="31" s="1"/>
  <c r="CE36" i="31"/>
  <c r="CF36" i="31" s="1"/>
  <c r="CG36" i="31" s="1"/>
  <c r="CE114" i="31"/>
  <c r="CF114" i="31" s="1"/>
  <c r="CG114" i="31" s="1"/>
  <c r="CE136" i="31"/>
  <c r="CF136" i="31" s="1"/>
  <c r="CG136" i="31" s="1"/>
  <c r="CE147" i="31"/>
  <c r="CF147" i="31" s="1"/>
  <c r="CG147" i="31" s="1"/>
  <c r="CE156" i="31"/>
  <c r="CF156" i="31" s="1"/>
  <c r="CG156" i="31" s="1"/>
  <c r="CB199" i="31"/>
  <c r="CB186" i="31"/>
  <c r="CB174" i="31"/>
  <c r="CB162" i="31"/>
  <c r="CB149" i="31"/>
  <c r="CB137" i="31"/>
  <c r="CB125" i="31"/>
  <c r="CB100" i="31"/>
  <c r="CB90" i="31"/>
  <c r="CB80" i="31"/>
  <c r="CB39" i="31"/>
  <c r="CB36" i="31"/>
  <c r="CB31" i="31"/>
  <c r="CB28" i="31"/>
  <c r="CB23" i="31"/>
  <c r="CB19" i="31"/>
  <c r="CE59" i="31"/>
  <c r="CF59" i="31" s="1"/>
  <c r="CG59" i="31" s="1"/>
  <c r="CE71" i="31"/>
  <c r="CF71" i="31" s="1"/>
  <c r="CG71" i="31" s="1"/>
  <c r="CE142" i="31"/>
  <c r="CF142" i="31" s="1"/>
  <c r="CG142" i="31" s="1"/>
  <c r="CE155" i="31"/>
  <c r="CF155" i="31" s="1"/>
  <c r="CG155" i="31" s="1"/>
  <c r="CB115" i="31"/>
  <c r="CB63" i="31"/>
  <c r="CB49" i="31"/>
  <c r="CB9" i="31"/>
  <c r="CB201" i="31"/>
  <c r="CB188" i="31"/>
  <c r="CB176" i="31"/>
  <c r="CB164" i="31"/>
  <c r="CB151" i="31"/>
  <c r="CB139" i="31"/>
  <c r="CB127" i="31"/>
  <c r="CB113" i="31"/>
  <c r="CB92" i="31"/>
  <c r="CB82" i="31"/>
  <c r="CB52" i="31"/>
  <c r="CB48" i="31"/>
  <c r="CB45" i="31"/>
  <c r="CB42" i="31"/>
  <c r="CB13" i="31"/>
  <c r="CB10" i="31"/>
  <c r="CB208" i="31"/>
  <c r="CE8" i="31"/>
  <c r="CF8" i="31" s="1"/>
  <c r="CG8" i="31" s="1"/>
  <c r="CE9" i="31"/>
  <c r="CF9" i="31" s="1"/>
  <c r="CG9" i="31" s="1"/>
  <c r="CE15" i="31"/>
  <c r="CF15" i="31" s="1"/>
  <c r="CG15" i="31" s="1"/>
  <c r="CE22" i="31"/>
  <c r="CF22" i="31" s="1"/>
  <c r="CG22" i="31" s="1"/>
  <c r="CE37" i="31"/>
  <c r="CF37" i="31" s="1"/>
  <c r="CG37" i="31" s="1"/>
  <c r="CE43" i="31"/>
  <c r="CF43" i="31" s="1"/>
  <c r="CG43" i="31" s="1"/>
  <c r="CE60" i="31"/>
  <c r="CF60" i="31" s="1"/>
  <c r="CG60" i="31" s="1"/>
  <c r="CE134" i="31"/>
  <c r="CF134" i="31" s="1"/>
  <c r="CG134" i="31" s="1"/>
  <c r="CE140" i="31"/>
  <c r="CF140" i="31" s="1"/>
  <c r="CG140" i="31" s="1"/>
  <c r="CE179" i="31"/>
  <c r="CF179" i="31" s="1"/>
  <c r="CG179" i="31" s="1"/>
  <c r="CE186" i="31"/>
  <c r="CF186" i="31" s="1"/>
  <c r="CG186" i="31" s="1"/>
  <c r="BI43" i="15"/>
  <c r="BR55" i="15"/>
  <c r="AY55" i="15"/>
  <c r="AZ55" i="15" s="1"/>
  <c r="BI16" i="15"/>
  <c r="BR51" i="15"/>
  <c r="L5" i="25"/>
  <c r="H5" i="25"/>
  <c r="D11" i="10"/>
  <c r="D7" i="10"/>
  <c r="L8" i="25"/>
  <c r="H8" i="25"/>
  <c r="CE28" i="31"/>
  <c r="CF28" i="31" s="1"/>
  <c r="CG28" i="31" s="1"/>
  <c r="CE31" i="31"/>
  <c r="CF31" i="31" s="1"/>
  <c r="CG31" i="31" s="1"/>
  <c r="CE41" i="31"/>
  <c r="CF41" i="31" s="1"/>
  <c r="CG41" i="31" s="1"/>
  <c r="CE62" i="31"/>
  <c r="CF62" i="31" s="1"/>
  <c r="CG62" i="31" s="1"/>
  <c r="CE103" i="31"/>
  <c r="CF103" i="31" s="1"/>
  <c r="CG103" i="31" s="1"/>
  <c r="CE109" i="31"/>
  <c r="CF109" i="31" s="1"/>
  <c r="CG109" i="31" s="1"/>
  <c r="CE61" i="31"/>
  <c r="CF61" i="31" s="1"/>
  <c r="CG61" i="31" s="1"/>
  <c r="CE79" i="31"/>
  <c r="CF79" i="31" s="1"/>
  <c r="CG79" i="31" s="1"/>
  <c r="CE24" i="31"/>
  <c r="CF24" i="31" s="1"/>
  <c r="CG24" i="31" s="1"/>
  <c r="CE25" i="31"/>
  <c r="CF25" i="31" s="1"/>
  <c r="CG25" i="31" s="1"/>
  <c r="D8" i="10"/>
  <c r="CE63" i="31"/>
  <c r="CF63" i="31" s="1"/>
  <c r="CG63" i="31" s="1"/>
  <c r="CE65" i="31"/>
  <c r="CF65" i="31" s="1"/>
  <c r="CG65" i="31" s="1"/>
  <c r="CE97" i="31"/>
  <c r="CF97" i="31" s="1"/>
  <c r="CG97" i="31" s="1"/>
  <c r="CB102" i="31"/>
  <c r="CB85" i="31"/>
  <c r="CB24" i="31"/>
  <c r="BR140" i="15"/>
  <c r="AY140" i="15"/>
  <c r="AZ140" i="15" s="1"/>
  <c r="CB15" i="31"/>
  <c r="CB84" i="31"/>
  <c r="CB32" i="31"/>
  <c r="CB22" i="31"/>
  <c r="CB104" i="31"/>
  <c r="CB88" i="31"/>
  <c r="CB25" i="31"/>
  <c r="CB18" i="31"/>
  <c r="AY155" i="15"/>
  <c r="AZ155" i="15" s="1"/>
  <c r="BR155" i="15" s="1"/>
  <c r="C37" i="13"/>
  <c r="I26" i="13"/>
  <c r="L30" i="13"/>
  <c r="AL156" i="15"/>
  <c r="AM156" i="15" s="1"/>
  <c r="AN158" i="15" s="1"/>
  <c r="AO158" i="15" s="1"/>
  <c r="AH156" i="15"/>
  <c r="AO155" i="15"/>
  <c r="G26" i="13"/>
  <c r="H26" i="13" s="1"/>
  <c r="K30" i="13"/>
  <c r="BD75" i="15"/>
  <c r="BG75" i="15" s="1"/>
  <c r="BH75" i="15" s="1"/>
  <c r="H117" i="29"/>
  <c r="BD105" i="15"/>
  <c r="BG105" i="15" s="1"/>
  <c r="BH105" i="15" s="1"/>
  <c r="BD42" i="15"/>
  <c r="BG42" i="15" s="1"/>
  <c r="BH42" i="15" s="1"/>
  <c r="BD124" i="15"/>
  <c r="BG124" i="15" s="1"/>
  <c r="BH124" i="15" s="1"/>
  <c r="BD113" i="15"/>
  <c r="BG113" i="15" s="1"/>
  <c r="BH113" i="15" s="1"/>
  <c r="I116" i="29"/>
  <c r="I118" i="29"/>
  <c r="BR36" i="15"/>
  <c r="BR52" i="15"/>
  <c r="BR120" i="15"/>
  <c r="BR109" i="15"/>
  <c r="BR148" i="15"/>
  <c r="AY145" i="15"/>
  <c r="AZ145" i="15" s="1"/>
  <c r="AO31" i="15"/>
  <c r="H118" i="29"/>
  <c r="AY146" i="15"/>
  <c r="AZ146" i="15" s="1"/>
  <c r="AY20" i="15"/>
  <c r="AZ20" i="15" s="1"/>
  <c r="AO40" i="15"/>
  <c r="AY76" i="15"/>
  <c r="AZ76" i="15" s="1"/>
  <c r="AY80" i="15"/>
  <c r="AZ80" i="15" s="1"/>
  <c r="AY150" i="15"/>
  <c r="AZ150" i="15" s="1"/>
  <c r="J9" i="13"/>
  <c r="J10" i="13" s="1"/>
  <c r="AY61" i="15"/>
  <c r="AZ61" i="15" s="1"/>
  <c r="BR58" i="15"/>
  <c r="AY21" i="15"/>
  <c r="AZ21" i="15" s="1"/>
  <c r="BR21" i="15" s="1"/>
  <c r="BR67" i="15"/>
  <c r="AO67" i="15"/>
  <c r="AY67" i="15"/>
  <c r="AZ67" i="15" s="1"/>
  <c r="BR158" i="15"/>
  <c r="AY158" i="15"/>
  <c r="AZ158" i="15" s="1"/>
  <c r="BR70" i="15"/>
  <c r="AY70" i="15"/>
  <c r="AZ70" i="15" s="1"/>
  <c r="BR10" i="15"/>
  <c r="AO8" i="15"/>
  <c r="BR8" i="15"/>
  <c r="AO138" i="15"/>
  <c r="BR138" i="15"/>
  <c r="AY138" i="15"/>
  <c r="AZ138" i="15" s="1"/>
  <c r="AO34" i="15"/>
  <c r="AY34" i="15"/>
  <c r="AZ34" i="15" s="1"/>
  <c r="BR34" i="15"/>
  <c r="AO43" i="15"/>
  <c r="BR43" i="15"/>
  <c r="AY43" i="15"/>
  <c r="AZ43" i="15" s="1"/>
  <c r="I119" i="29"/>
  <c r="H119" i="29"/>
  <c r="AO45" i="15"/>
  <c r="BR45" i="15"/>
  <c r="BR64" i="15"/>
  <c r="AY64" i="15"/>
  <c r="AZ64" i="15" s="1"/>
  <c r="AO61" i="15"/>
  <c r="AY50" i="15"/>
  <c r="AZ50" i="15" s="1"/>
  <c r="AO35" i="15"/>
  <c r="AY51" i="15"/>
  <c r="AZ51" i="15" s="1"/>
  <c r="AY35" i="15"/>
  <c r="AZ35" i="15" s="1"/>
  <c r="BR31" i="15"/>
  <c r="AY11" i="15"/>
  <c r="AZ11" i="15" s="1"/>
  <c r="BR11" i="15" s="1"/>
  <c r="BR7" i="15"/>
  <c r="BR147" i="15"/>
  <c r="J12" i="18"/>
  <c r="AO10" i="15"/>
  <c r="AO140" i="15"/>
  <c r="AO57" i="15"/>
  <c r="AO53" i="15"/>
  <c r="AY30" i="15"/>
  <c r="AZ30" i="15" s="1"/>
  <c r="BR30" i="15" s="1"/>
  <c r="G117" i="29"/>
  <c r="G119" i="29"/>
  <c r="I117" i="29"/>
  <c r="G118" i="29"/>
  <c r="G116" i="29"/>
  <c r="H116" i="29"/>
  <c r="D90" i="15"/>
  <c r="D58" i="15"/>
  <c r="D114" i="15"/>
  <c r="D26" i="15"/>
  <c r="D13" i="10" l="1"/>
  <c r="D12" i="10"/>
  <c r="CC6" i="31"/>
  <c r="CD6" i="31" s="1"/>
  <c r="H29" i="13"/>
  <c r="C22" i="13"/>
  <c r="C31" i="13" s="1"/>
  <c r="K10" i="13"/>
  <c r="J11" i="13" s="1"/>
  <c r="CD5" i="31"/>
  <c r="D17" i="10"/>
  <c r="BD156" i="15" a="1"/>
  <c r="BD156" i="15" s="1"/>
  <c r="BG156" i="15" s="1"/>
  <c r="BH156" i="15" s="1"/>
  <c r="J26" i="13"/>
  <c r="M26" i="13" s="1"/>
  <c r="AN148" i="15"/>
  <c r="AO148" i="15" s="1"/>
  <c r="AN159" i="15"/>
  <c r="AO159" i="15" s="1"/>
  <c r="AN160" i="15"/>
  <c r="AO160" i="15" s="1"/>
  <c r="AN150" i="15"/>
  <c r="AO150" i="15" s="1"/>
  <c r="AN149" i="15"/>
  <c r="AO149" i="15" s="1"/>
  <c r="L28" i="13"/>
  <c r="L29" i="13"/>
  <c r="AO156" i="15"/>
  <c r="AY156" i="15"/>
  <c r="AZ156" i="15" s="1"/>
  <c r="BR156" i="15" s="1"/>
  <c r="L27" i="13"/>
  <c r="AN151" i="15"/>
  <c r="AO151" i="15" s="1"/>
  <c r="BI115" i="15"/>
  <c r="BI76" i="15"/>
  <c r="BI85" i="15"/>
  <c r="BI137" i="15"/>
  <c r="BI104" i="15"/>
  <c r="BI18" i="15"/>
  <c r="BI31" i="15"/>
  <c r="BI67" i="15"/>
  <c r="BI57" i="15"/>
  <c r="BI87" i="15"/>
  <c r="BI53" i="15"/>
  <c r="BI130" i="15"/>
  <c r="BI98" i="15"/>
  <c r="BI159" i="15"/>
  <c r="BI110" i="15"/>
  <c r="BI9" i="15"/>
  <c r="BI58" i="15"/>
  <c r="BI77" i="15"/>
  <c r="BI147" i="15"/>
  <c r="BI88" i="15"/>
  <c r="BI10" i="15"/>
  <c r="BI37" i="15"/>
  <c r="BI112" i="15"/>
  <c r="BI66" i="15"/>
  <c r="BI84" i="15"/>
  <c r="BI52" i="15"/>
  <c r="BI116" i="15"/>
  <c r="BI70" i="15"/>
  <c r="BI93" i="15"/>
  <c r="BI22" i="15"/>
  <c r="BI20" i="15"/>
  <c r="BI65" i="15"/>
  <c r="BI131" i="15"/>
  <c r="BI68" i="15"/>
  <c r="BI103" i="15"/>
  <c r="BI136" i="15"/>
  <c r="BI118" i="15"/>
  <c r="BI152" i="15"/>
  <c r="BI92" i="15"/>
  <c r="BI100" i="15"/>
  <c r="BI64" i="15"/>
  <c r="BI119" i="15"/>
  <c r="BI8" i="15"/>
  <c r="BI46" i="15"/>
  <c r="BI123" i="15"/>
  <c r="BI138" i="15"/>
  <c r="BI71" i="15"/>
  <c r="BI106" i="15"/>
  <c r="BI140" i="15"/>
  <c r="BI129" i="15"/>
  <c r="BI11" i="15"/>
  <c r="BI157" i="15"/>
  <c r="BI132" i="15"/>
  <c r="BI49" i="15"/>
  <c r="BI133" i="15"/>
  <c r="BI139" i="15"/>
  <c r="BI82" i="15"/>
  <c r="BI145" i="15"/>
  <c r="BI50" i="15"/>
  <c r="BI146" i="15"/>
  <c r="BI108" i="15"/>
  <c r="BI158" i="15"/>
  <c r="BI26" i="15"/>
  <c r="BI34" i="15"/>
  <c r="BI78" i="15"/>
  <c r="BI150" i="15"/>
  <c r="BI14" i="15"/>
  <c r="BI81" i="15"/>
  <c r="BI44" i="15"/>
  <c r="BI35" i="15"/>
  <c r="BI19" i="15"/>
  <c r="BI90" i="15"/>
  <c r="BI151" i="15"/>
  <c r="BI59" i="15"/>
  <c r="BI111" i="15"/>
  <c r="BI23" i="15"/>
  <c r="BI149" i="15"/>
  <c r="BI86" i="15"/>
  <c r="BI102" i="15"/>
  <c r="BI89" i="15"/>
  <c r="BI7" i="15"/>
  <c r="BI125" i="15"/>
  <c r="BI41" i="15"/>
  <c r="BI27" i="15"/>
  <c r="BI17" i="15"/>
  <c r="BI36" i="15"/>
  <c r="BI128" i="15"/>
  <c r="BI114" i="15"/>
  <c r="BI120" i="15"/>
  <c r="BI160" i="15"/>
  <c r="BI51" i="15"/>
  <c r="BI40" i="15"/>
  <c r="BI24" i="15"/>
  <c r="BI148" i="15"/>
  <c r="BI107" i="15"/>
  <c r="BI79" i="15"/>
  <c r="BI56" i="15"/>
  <c r="BI99" i="15"/>
  <c r="BI141" i="15"/>
  <c r="BI13" i="15"/>
  <c r="BI80" i="15"/>
  <c r="BI83" i="15"/>
  <c r="BI12" i="15"/>
  <c r="BI61" i="15"/>
  <c r="BI21" i="15"/>
  <c r="BI55" i="15"/>
  <c r="G28" i="13"/>
  <c r="D91" i="15"/>
  <c r="D27" i="15"/>
  <c r="D115" i="15"/>
  <c r="D59" i="15"/>
  <c r="CC7" i="31" l="1"/>
  <c r="CD7" i="31" s="1"/>
  <c r="I11" i="13"/>
  <c r="G11" i="13"/>
  <c r="H11" i="13"/>
  <c r="J30" i="18"/>
  <c r="C11" i="13"/>
  <c r="F11" i="13"/>
  <c r="E11" i="13"/>
  <c r="D11" i="13"/>
  <c r="C50" i="13"/>
  <c r="C44" i="13"/>
  <c r="C43" i="13"/>
  <c r="L31" i="13"/>
  <c r="BI69" i="15"/>
  <c r="BI124" i="15"/>
  <c r="BI48" i="15"/>
  <c r="BI113" i="15"/>
  <c r="BI105" i="15"/>
  <c r="BI163" i="15"/>
  <c r="BI97" i="15"/>
  <c r="BI109" i="15"/>
  <c r="BI101" i="15"/>
  <c r="BI117" i="15"/>
  <c r="BI30" i="15"/>
  <c r="BI42" i="15"/>
  <c r="BI75" i="15"/>
  <c r="BI155" i="15"/>
  <c r="H28" i="13"/>
  <c r="C57" i="13"/>
  <c r="D60" i="15"/>
  <c r="D116" i="15"/>
  <c r="D117" i="15" s="1"/>
  <c r="D92" i="15"/>
  <c r="D93" i="15" s="1"/>
  <c r="D61" i="15"/>
  <c r="CC8" i="31" l="1"/>
  <c r="CD8" i="31" s="1"/>
  <c r="I12" i="13"/>
  <c r="G12" i="13"/>
  <c r="F12" i="13"/>
  <c r="C12" i="13"/>
  <c r="D12" i="13"/>
  <c r="H12" i="13"/>
  <c r="E12" i="13"/>
  <c r="E22" i="13"/>
  <c r="C51" i="13" s="1"/>
  <c r="J12" i="13"/>
  <c r="K11" i="13"/>
  <c r="C45" i="13"/>
  <c r="BI156" i="15"/>
  <c r="D94" i="15"/>
  <c r="D118" i="15"/>
  <c r="CC9" i="31" l="1"/>
  <c r="CD9" i="31" s="1"/>
  <c r="K12" i="13"/>
  <c r="D119" i="15"/>
  <c r="CC10" i="31" l="1"/>
  <c r="CD10" i="31" s="1"/>
  <c r="D120" i="15"/>
  <c r="CC11" i="31" l="1"/>
  <c r="CD11" i="31" s="1"/>
  <c r="CC12" i="31" l="1"/>
  <c r="CD12" i="31" s="1"/>
  <c r="CC13" i="31" l="1"/>
  <c r="CD13" i="31" s="1"/>
  <c r="CC14" i="31" l="1"/>
  <c r="CD14" i="31" s="1"/>
  <c r="CC15" i="31" l="1"/>
  <c r="CD15" i="31" s="1"/>
  <c r="CC16" i="31" l="1"/>
  <c r="CD16" i="31" s="1"/>
  <c r="CC17" i="31" l="1"/>
  <c r="CD17" i="31" s="1"/>
  <c r="CC18" i="31" l="1"/>
  <c r="CD18" i="31" s="1"/>
  <c r="CC19" i="31" l="1"/>
  <c r="CD19" i="31" s="1"/>
  <c r="CC20" i="31" l="1"/>
  <c r="CD20" i="31" s="1"/>
  <c r="CC21" i="31" l="1"/>
  <c r="CC22" i="31" s="1"/>
  <c r="CD22" i="31" s="1"/>
  <c r="CC23" i="31" l="1"/>
  <c r="CD23" i="31" s="1"/>
  <c r="CD21" i="31"/>
  <c r="CC24" i="31" l="1"/>
  <c r="CD24" i="31" s="1"/>
  <c r="CC25" i="31" l="1"/>
  <c r="CD25" i="31" s="1"/>
  <c r="CC26" i="31" l="1"/>
  <c r="CD26" i="31" s="1"/>
  <c r="CC27" i="31" l="1"/>
  <c r="CD27" i="31" s="1"/>
  <c r="CC28" i="31" l="1"/>
  <c r="CD28" i="31" s="1"/>
  <c r="CC29" i="31" l="1"/>
  <c r="CD29" i="31" s="1"/>
  <c r="CC30" i="31" l="1"/>
  <c r="CD30" i="31" s="1"/>
  <c r="CC31" i="31" l="1"/>
  <c r="CC32" i="31" s="1"/>
  <c r="CD32" i="31" s="1"/>
  <c r="CD31" i="31" l="1"/>
  <c r="CC33" i="31"/>
  <c r="CD33" i="31" s="1"/>
  <c r="CC34" i="31" l="1"/>
  <c r="CD34" i="31" s="1"/>
  <c r="CC35" i="31" l="1"/>
  <c r="CD35" i="31" s="1"/>
  <c r="CC36" i="31" l="1"/>
  <c r="CD36" i="31" s="1"/>
  <c r="CC37" i="31" l="1"/>
  <c r="CD37" i="31" s="1"/>
  <c r="CC38" i="31" l="1"/>
  <c r="CD38" i="31" s="1"/>
  <c r="CC39" i="31" l="1"/>
  <c r="CC40" i="31" s="1"/>
  <c r="CD40" i="31" s="1"/>
  <c r="CC41" i="31" l="1"/>
  <c r="CD41" i="31" s="1"/>
  <c r="CD39" i="31"/>
  <c r="CC42" i="31" l="1"/>
  <c r="CD42" i="31" s="1"/>
  <c r="CC43" i="31" l="1"/>
  <c r="CD43" i="31" s="1"/>
  <c r="CC44" i="31" l="1"/>
  <c r="CD44" i="31" s="1"/>
  <c r="G56" i="14"/>
  <c r="I61" i="14"/>
  <c r="BM12" i="28"/>
  <c r="BJ16" i="28"/>
  <c r="BM125" i="15"/>
  <c r="CE12" i="28"/>
  <c r="AC14" i="10"/>
  <c r="BP163" i="15"/>
  <c r="D15" i="32"/>
  <c r="AS10" i="10"/>
  <c r="R19" i="10"/>
  <c r="U19" i="10"/>
  <c r="BC37" i="15"/>
  <c r="I13" i="25"/>
  <c r="AH19" i="10"/>
  <c r="AY8" i="28"/>
  <c r="CE14" i="28"/>
  <c r="CA16" i="28"/>
  <c r="D107" i="14"/>
  <c r="BJ142" i="15"/>
  <c r="BJ120" i="15"/>
  <c r="BM72" i="15"/>
  <c r="AR19" i="10"/>
  <c r="BJ8" i="28"/>
  <c r="AY14" i="10"/>
  <c r="BV14" i="28"/>
  <c r="Q14" i="10"/>
  <c r="G15" i="14"/>
  <c r="BJ12" i="28"/>
  <c r="AH10" i="10"/>
  <c r="G128" i="14"/>
  <c r="BZ12" i="28"/>
  <c r="AD14" i="10"/>
  <c r="CF16" i="28"/>
  <c r="BC163" i="15"/>
  <c r="AB14" i="10"/>
  <c r="BM160" i="15"/>
  <c r="BM152" i="15"/>
  <c r="AW14" i="10"/>
  <c r="I128" i="14"/>
  <c r="D10" i="32"/>
  <c r="D12" i="25"/>
  <c r="D23" i="32"/>
  <c r="BB14" i="28"/>
  <c r="AP120" i="15"/>
  <c r="BS31" i="15"/>
  <c r="BB63" i="15"/>
  <c r="AP93" i="15"/>
  <c r="AI14" i="10"/>
  <c r="BE14" i="28"/>
  <c r="AP163" i="15"/>
  <c r="AY16" i="28"/>
  <c r="AO14" i="10"/>
  <c r="BS120" i="15"/>
  <c r="BS160" i="15"/>
  <c r="N14" i="10"/>
  <c r="AO27" i="10"/>
  <c r="D33" i="18"/>
  <c r="AC27" i="10"/>
  <c r="BM61" i="15"/>
  <c r="AS27" i="10"/>
  <c r="I6" i="25"/>
  <c r="BY14" i="28"/>
  <c r="BP16" i="28"/>
  <c r="BH8" i="28"/>
  <c r="AG19" i="10"/>
  <c r="AH14" i="10"/>
  <c r="E15" i="26"/>
  <c r="F16" i="28"/>
  <c r="CE6" i="28"/>
  <c r="BP37" i="15"/>
  <c r="CF14" i="28"/>
  <c r="I56" i="14"/>
  <c r="BB154" i="15"/>
  <c r="BB155" i="15" s="1"/>
  <c r="BE16" i="28"/>
  <c r="BH12" i="28"/>
  <c r="E20" i="26"/>
  <c r="BP10" i="28"/>
  <c r="E13" i="26"/>
  <c r="BQ8" i="28"/>
  <c r="BB6" i="15"/>
  <c r="I134" i="14"/>
  <c r="AP37" i="15"/>
  <c r="BA12" i="28"/>
  <c r="BW12" i="28"/>
  <c r="T14" i="10"/>
  <c r="BE8" i="28"/>
  <c r="Q10" i="10"/>
  <c r="BM31" i="15"/>
  <c r="BT16" i="28"/>
  <c r="BA19" i="10"/>
  <c r="D21" i="14"/>
  <c r="AH27" i="10"/>
  <c r="BK8" i="28"/>
  <c r="BR16" i="28"/>
  <c r="O27" i="10"/>
  <c r="I10" i="25"/>
  <c r="G85" i="14"/>
  <c r="BW10" i="28"/>
  <c r="BS16" i="28"/>
  <c r="I99" i="14"/>
  <c r="AJ19" i="10"/>
  <c r="AG27" i="10"/>
  <c r="D8" i="26"/>
  <c r="BP133" i="15"/>
  <c r="AE14" i="10"/>
  <c r="X10" i="10"/>
  <c r="AZ19" i="10"/>
  <c r="BY16" i="28"/>
  <c r="AT27" i="10"/>
  <c r="V19" i="10"/>
  <c r="BS152" i="15"/>
  <c r="AW10" i="10"/>
  <c r="BM142" i="15"/>
  <c r="AJ14" i="10"/>
  <c r="BC16" i="28"/>
  <c r="BW8" i="28"/>
  <c r="BN8" i="28"/>
  <c r="BP27" i="15"/>
  <c r="CB12" i="28"/>
  <c r="AO19" i="10"/>
  <c r="AD27" i="10"/>
  <c r="BW16" i="28"/>
  <c r="BP72" i="15"/>
  <c r="AX27" i="10"/>
  <c r="AF10" i="10"/>
  <c r="AE10" i="10"/>
  <c r="AY19" i="10"/>
  <c r="W27" i="10"/>
  <c r="AP160" i="15"/>
  <c r="G139" i="14"/>
  <c r="BE10" i="28"/>
  <c r="AA27" i="10"/>
  <c r="D63" i="14"/>
  <c r="BV8" i="28"/>
  <c r="BQ12" i="28"/>
  <c r="S27" i="10"/>
  <c r="AL27" i="10"/>
  <c r="D88" i="14"/>
  <c r="CO16" i="28"/>
  <c r="E21" i="26"/>
  <c r="BK14" i="28"/>
  <c r="E10" i="26"/>
  <c r="BD10" i="28"/>
  <c r="BD9" i="28" s="1"/>
  <c r="BP12" i="28"/>
  <c r="E8" i="26"/>
  <c r="AM27" i="10"/>
  <c r="AX19" i="10"/>
  <c r="BQ14" i="28"/>
  <c r="CM5" i="28"/>
  <c r="BO16" i="28"/>
  <c r="BS37" i="15"/>
  <c r="D11" i="26"/>
  <c r="BV16" i="28"/>
  <c r="BB29" i="15"/>
  <c r="D6" i="18"/>
  <c r="R27" i="10"/>
  <c r="BJ14" i="28"/>
  <c r="BZ10" i="28"/>
  <c r="U27" i="10"/>
  <c r="AC10" i="10"/>
  <c r="BC93" i="15"/>
  <c r="Q19" i="10"/>
  <c r="CB8" i="28"/>
  <c r="AW27" i="10"/>
  <c r="D35" i="32"/>
  <c r="BJ133" i="15"/>
  <c r="BZ16" i="28"/>
  <c r="I19" i="14"/>
  <c r="BD14" i="28"/>
  <c r="AD10" i="10"/>
  <c r="V27" i="10"/>
  <c r="BG12" i="28"/>
  <c r="AO10" i="10"/>
  <c r="BP11" i="28"/>
  <c r="E7" i="26"/>
  <c r="BW14" i="28"/>
  <c r="BB30" i="15"/>
  <c r="D94" i="14"/>
  <c r="BK12" i="28"/>
  <c r="AK10" i="10"/>
  <c r="CE10" i="28"/>
  <c r="AP27" i="10"/>
  <c r="BS125" i="15"/>
  <c r="D58" i="14"/>
  <c r="AN10" i="10"/>
  <c r="BP8" i="28"/>
  <c r="BP142" i="15"/>
  <c r="BN16" i="28"/>
  <c r="AF19" i="10"/>
  <c r="AU10" i="10"/>
  <c r="BS12" i="28"/>
  <c r="BS10" i="28"/>
  <c r="I139" i="14"/>
  <c r="AC19" i="10"/>
  <c r="BB16" i="28"/>
  <c r="BP125" i="15"/>
  <c r="CO8" i="28"/>
  <c r="BS93" i="15"/>
  <c r="Z14" i="10"/>
  <c r="Z27" i="10"/>
  <c r="AL10" i="10"/>
  <c r="T27" i="10"/>
  <c r="BY8" i="28"/>
  <c r="G111" i="14"/>
  <c r="BH10" i="28"/>
  <c r="AP141" i="15"/>
  <c r="CO14" i="28"/>
  <c r="S10" i="10"/>
  <c r="BC152" i="15"/>
  <c r="BC31" i="15"/>
  <c r="D119" i="14"/>
  <c r="BU16" i="28"/>
  <c r="D45" i="18"/>
  <c r="I15" i="14"/>
  <c r="BJ72" i="15"/>
  <c r="BJ71" i="15" s="1"/>
  <c r="BJ37" i="15"/>
  <c r="P10" i="10"/>
  <c r="AP133" i="15"/>
  <c r="AK14" i="10"/>
  <c r="D136" i="14"/>
  <c r="CE16" i="28"/>
  <c r="I117" i="14"/>
  <c r="Y19" i="10"/>
  <c r="CB14" i="28"/>
  <c r="M10" i="25"/>
  <c r="M9" i="25" s="1"/>
  <c r="BC142" i="15"/>
  <c r="V14" i="10"/>
  <c r="Y10" i="10"/>
  <c r="BB135" i="15"/>
  <c r="CF12" i="28"/>
  <c r="BC160" i="15"/>
  <c r="BD8" i="28"/>
  <c r="BX16" i="28"/>
  <c r="D6" i="25"/>
  <c r="BB33" i="15"/>
  <c r="D19" i="26"/>
  <c r="D17" i="26"/>
  <c r="CL16" i="28"/>
  <c r="BF16" i="28"/>
  <c r="Z19" i="10"/>
  <c r="AT14" i="10"/>
  <c r="M13" i="25"/>
  <c r="I111" i="14"/>
  <c r="AB27" i="10"/>
  <c r="AN27" i="10"/>
  <c r="BC125" i="15"/>
  <c r="BM163" i="15"/>
  <c r="BJ160" i="15"/>
  <c r="AL19" i="10"/>
  <c r="AI19" i="10"/>
  <c r="G145" i="14"/>
  <c r="D8" i="16"/>
  <c r="F10" i="28"/>
  <c r="E14" i="26"/>
  <c r="AT19" i="10"/>
  <c r="BJ163" i="15"/>
  <c r="D113" i="14"/>
  <c r="BT10" i="28"/>
  <c r="F12" i="28"/>
  <c r="BQ10" i="28"/>
  <c r="AP132" i="15"/>
  <c r="AY27" i="10"/>
  <c r="BJ61" i="15"/>
  <c r="BD12" i="28"/>
  <c r="Y14" i="10"/>
  <c r="BG14" i="28"/>
  <c r="AM10" i="10"/>
  <c r="D6" i="32"/>
  <c r="D48" i="18"/>
  <c r="BJ27" i="15"/>
  <c r="BL16" i="28"/>
  <c r="E12" i="26"/>
  <c r="BN10" i="28"/>
  <c r="I8" i="25"/>
  <c r="AA14" i="10"/>
  <c r="BA14" i="10"/>
  <c r="J5" i="25"/>
  <c r="BK10" i="28"/>
  <c r="I145" i="14"/>
  <c r="CL12" i="28"/>
  <c r="D13" i="26"/>
  <c r="T10" i="10"/>
  <c r="D125" i="14"/>
  <c r="BA11" i="28"/>
  <c r="BZ8" i="28"/>
  <c r="BY10" i="28"/>
  <c r="AG10" i="10"/>
  <c r="P14" i="10"/>
  <c r="AY10" i="28"/>
  <c r="AN14" i="10"/>
  <c r="AY10" i="10"/>
  <c r="D39" i="18"/>
  <c r="CF10" i="28"/>
  <c r="G19" i="14"/>
  <c r="S19" i="10"/>
  <c r="N27" i="10"/>
  <c r="U14" i="10"/>
  <c r="BA8" i="28"/>
  <c r="AK27" i="10"/>
  <c r="CF8" i="28"/>
  <c r="BC61" i="15"/>
  <c r="BS133" i="15"/>
  <c r="R14" i="10"/>
  <c r="S14" i="10"/>
  <c r="Q27" i="10"/>
  <c r="AV27" i="10"/>
  <c r="BM14" i="28"/>
  <c r="BM13" i="28" s="1"/>
  <c r="BM93" i="15"/>
  <c r="F14" i="28"/>
  <c r="BS8" i="28"/>
  <c r="I85" i="14"/>
  <c r="BM10" i="28"/>
  <c r="G105" i="14"/>
  <c r="BB127" i="15"/>
  <c r="BB128" i="15" s="1"/>
  <c r="AX14" i="10"/>
  <c r="BM133" i="15"/>
  <c r="AT10" i="10"/>
  <c r="BG10" i="28"/>
  <c r="BG9" i="28" s="1"/>
  <c r="AW19" i="10"/>
  <c r="AQ14" i="10"/>
  <c r="BZ14" i="28"/>
  <c r="AZ16" i="28"/>
  <c r="BH16" i="28"/>
  <c r="BJ152" i="15"/>
  <c r="AP72" i="15"/>
  <c r="BI16" i="28"/>
  <c r="AV14" i="10"/>
  <c r="AP152" i="15"/>
  <c r="E11" i="26"/>
  <c r="T19" i="10"/>
  <c r="CL10" i="28"/>
  <c r="BA16" i="28"/>
  <c r="V10" i="10"/>
  <c r="AE27" i="10"/>
  <c r="BG16" i="28"/>
  <c r="AZ14" i="10"/>
  <c r="BT8" i="28"/>
  <c r="BB122" i="15"/>
  <c r="BP152" i="15"/>
  <c r="E16" i="26"/>
  <c r="D27" i="18"/>
  <c r="D28" i="18" s="1"/>
  <c r="X19" i="10"/>
  <c r="BB96" i="15"/>
  <c r="AI10" i="10"/>
  <c r="BS142" i="15"/>
  <c r="D6" i="14"/>
  <c r="G99" i="14"/>
  <c r="D101" i="14"/>
  <c r="AA10" i="10"/>
  <c r="BB12" i="28"/>
  <c r="BB8" i="28"/>
  <c r="AJ10" i="10"/>
  <c r="BJ10" i="28"/>
  <c r="AU14" i="10"/>
  <c r="R10" i="10"/>
  <c r="D22" i="26"/>
  <c r="I105" i="14"/>
  <c r="BC133" i="15"/>
  <c r="E22" i="26"/>
  <c r="W14" i="10"/>
  <c r="D24" i="18"/>
  <c r="BM37" i="15"/>
  <c r="BY12" i="28"/>
  <c r="BP160" i="15"/>
  <c r="X14" i="10"/>
  <c r="BS163" i="15"/>
  <c r="AV10" i="10"/>
  <c r="D17" i="14"/>
  <c r="AN19" i="10"/>
  <c r="BT14" i="28"/>
  <c r="BA10" i="28"/>
  <c r="BA9" i="28" s="1"/>
  <c r="G61" i="14"/>
  <c r="BE12" i="28"/>
  <c r="BA14" i="28"/>
  <c r="D10" i="18"/>
  <c r="BC120" i="15"/>
  <c r="AP27" i="15"/>
  <c r="G123" i="14"/>
  <c r="AF14" i="10"/>
  <c r="AV19" i="10"/>
  <c r="M27" i="10"/>
  <c r="AQ10" i="10"/>
  <c r="D114" i="14"/>
  <c r="BJ36" i="15"/>
  <c r="AU27" i="10"/>
  <c r="BC72" i="15"/>
  <c r="BA10" i="10"/>
  <c r="BK5" i="15"/>
  <c r="E18" i="26"/>
  <c r="BP61" i="15"/>
  <c r="BP14" i="28"/>
  <c r="AL14" i="10"/>
  <c r="D130" i="14"/>
  <c r="BB74" i="15"/>
  <c r="BS72" i="15"/>
  <c r="E19" i="26"/>
  <c r="AM19" i="10"/>
  <c r="AR14" i="10"/>
  <c r="F6" i="28"/>
  <c r="AB10" i="10"/>
  <c r="AP119" i="15"/>
  <c r="M14" i="10"/>
  <c r="AE19" i="10"/>
  <c r="D141" i="14"/>
  <c r="E17" i="26"/>
  <c r="CL14" i="28"/>
  <c r="CL13" i="28" s="1"/>
  <c r="G134" i="14"/>
  <c r="AJ27" i="10"/>
  <c r="AD19" i="10"/>
  <c r="BJ93" i="15"/>
  <c r="AB19" i="10"/>
  <c r="AP125" i="15"/>
  <c r="AP124" i="15" s="1"/>
  <c r="BP120" i="15"/>
  <c r="CB16" i="28"/>
  <c r="BB144" i="15"/>
  <c r="M6" i="25"/>
  <c r="AY14" i="28"/>
  <c r="P19" i="10"/>
  <c r="BP93" i="15"/>
  <c r="AI27" i="10"/>
  <c r="AR27" i="10"/>
  <c r="Z10" i="10"/>
  <c r="BD16" i="28"/>
  <c r="E9" i="26"/>
  <c r="AU19" i="10"/>
  <c r="AP10" i="10"/>
  <c r="BK16" i="28"/>
  <c r="X27" i="10"/>
  <c r="AP14" i="10"/>
  <c r="BN12" i="28"/>
  <c r="BJ141" i="15"/>
  <c r="AF27" i="10"/>
  <c r="BM120" i="15"/>
  <c r="AP61" i="15"/>
  <c r="W10" i="10"/>
  <c r="D10" i="25"/>
  <c r="AS19" i="10"/>
  <c r="BB39" i="15"/>
  <c r="BS61" i="15"/>
  <c r="BT12" i="28"/>
  <c r="D8" i="25"/>
  <c r="BN14" i="28"/>
  <c r="AZ27" i="10"/>
  <c r="U10" i="10"/>
  <c r="AR10" i="10"/>
  <c r="I92" i="14"/>
  <c r="AQ27" i="10"/>
  <c r="BJ31" i="15"/>
  <c r="BG8" i="28"/>
  <c r="BM16" i="28"/>
  <c r="AY12" i="28"/>
  <c r="AS14" i="10"/>
  <c r="M8" i="25"/>
  <c r="BM60" i="15"/>
  <c r="I123" i="14"/>
  <c r="BB10" i="28"/>
  <c r="BB162" i="15"/>
  <c r="AQ19" i="10"/>
  <c r="BM8" i="28"/>
  <c r="BP31" i="15"/>
  <c r="Y27" i="10"/>
  <c r="AP19" i="10"/>
  <c r="D19" i="32"/>
  <c r="D20" i="32" s="1"/>
  <c r="AA19" i="10"/>
  <c r="AZ10" i="10"/>
  <c r="BQ16" i="28"/>
  <c r="CO12" i="28"/>
  <c r="BB163" i="15"/>
  <c r="CB10" i="28"/>
  <c r="BA27" i="10"/>
  <c r="O14" i="10"/>
  <c r="AP31" i="15"/>
  <c r="P27" i="10"/>
  <c r="BJ125" i="15"/>
  <c r="AX10" i="10"/>
  <c r="D15" i="26"/>
  <c r="BH14" i="28"/>
  <c r="BV12" i="28"/>
  <c r="AK19" i="10"/>
  <c r="BV10" i="28"/>
  <c r="G117" i="14"/>
  <c r="CO10" i="28"/>
  <c r="AG14" i="10"/>
  <c r="BS14" i="28"/>
  <c r="W19" i="10"/>
  <c r="AM14" i="10"/>
  <c r="G92" i="14"/>
  <c r="G20" i="32" l="1"/>
  <c r="H20" i="32" s="1"/>
  <c r="F20" i="32"/>
  <c r="F35" i="32"/>
  <c r="G35" i="32"/>
  <c r="H35" i="32" s="1"/>
  <c r="CD8" i="28"/>
  <c r="H117" i="14"/>
  <c r="F114" i="14"/>
  <c r="J139" i="14"/>
  <c r="G45" i="18"/>
  <c r="G6" i="18"/>
  <c r="H92" i="14"/>
  <c r="CD10" i="28"/>
  <c r="H61" i="14"/>
  <c r="H99" i="14"/>
  <c r="F10" i="32"/>
  <c r="G10" i="32"/>
  <c r="H10" i="32" s="1"/>
  <c r="G24" i="18"/>
  <c r="H134" i="14"/>
  <c r="G8" i="16"/>
  <c r="H8" i="16" s="1"/>
  <c r="J111" i="14"/>
  <c r="H105" i="14"/>
  <c r="J134" i="14"/>
  <c r="H85" i="14"/>
  <c r="J128" i="14"/>
  <c r="G10" i="18"/>
  <c r="CD16" i="28"/>
  <c r="CD14" i="28"/>
  <c r="D13" i="13" a="1"/>
  <c r="D13" i="13" s="1"/>
  <c r="D14" i="13" s="1"/>
  <c r="D16" i="13" s="1"/>
  <c r="H13" i="13" a="1"/>
  <c r="H13" i="13" s="1"/>
  <c r="H14" i="13" s="1"/>
  <c r="H16" i="13" s="1"/>
  <c r="E13" i="13" a="1"/>
  <c r="E13" i="13" s="1"/>
  <c r="E14" i="13" s="1"/>
  <c r="E16" i="13" s="1"/>
  <c r="I13" i="13" a="1"/>
  <c r="I13" i="13" s="1"/>
  <c r="I14" i="13" s="1"/>
  <c r="I16" i="13" s="1"/>
  <c r="F13" i="13" a="1"/>
  <c r="F13" i="13" s="1"/>
  <c r="F14" i="13" s="1"/>
  <c r="F16" i="13" s="1"/>
  <c r="J13" i="13" a="1"/>
  <c r="J13" i="13" s="1"/>
  <c r="J14" i="13" s="1"/>
  <c r="J16" i="13" s="1"/>
  <c r="C13" i="13" a="1"/>
  <c r="C13" i="13" s="1"/>
  <c r="C14" i="13" s="1"/>
  <c r="C16" i="13" s="1"/>
  <c r="G13" i="13" a="1"/>
  <c r="G13" i="13" s="1"/>
  <c r="G14" i="13" s="1"/>
  <c r="G16" i="13" s="1"/>
  <c r="H56" i="14"/>
  <c r="CC16" i="28"/>
  <c r="G6" i="32"/>
  <c r="H6" i="32" s="1"/>
  <c r="F6" i="32"/>
  <c r="H123" i="14"/>
  <c r="J56" i="14"/>
  <c r="J61" i="14"/>
  <c r="F19" i="32"/>
  <c r="G19" i="32"/>
  <c r="H19" i="32" s="1"/>
  <c r="G33" i="18"/>
  <c r="H33" i="18" s="1"/>
  <c r="F33" i="18"/>
  <c r="G27" i="18"/>
  <c r="G39" i="18"/>
  <c r="H39" i="18" s="1"/>
  <c r="F39" i="18"/>
  <c r="H111" i="14"/>
  <c r="J117" i="14"/>
  <c r="H128" i="14"/>
  <c r="J105" i="14"/>
  <c r="H145" i="14"/>
  <c r="H19" i="14"/>
  <c r="J145" i="14"/>
  <c r="J123" i="14"/>
  <c r="CD12" i="28"/>
  <c r="J99" i="14"/>
  <c r="F23" i="32"/>
  <c r="G23" i="32"/>
  <c r="H23" i="32" s="1"/>
  <c r="J15" i="14"/>
  <c r="G48" i="18"/>
  <c r="J92" i="14"/>
  <c r="F15" i="32"/>
  <c r="G15" i="32"/>
  <c r="H15" i="32" s="1"/>
  <c r="H15" i="14"/>
  <c r="J85" i="14"/>
  <c r="J19" i="14"/>
  <c r="H139" i="14"/>
  <c r="G28" i="18"/>
  <c r="H28" i="18" s="1"/>
  <c r="F28" i="18"/>
  <c r="CC45" i="31"/>
  <c r="CD45" i="31" s="1"/>
  <c r="CO9" i="28"/>
  <c r="D126" i="14"/>
  <c r="BY15" i="28"/>
  <c r="BP162" i="15"/>
  <c r="BS15" i="28"/>
  <c r="CO15" i="28"/>
  <c r="BR15" i="28"/>
  <c r="D20" i="26"/>
  <c r="BX15" i="28"/>
  <c r="BB7" i="15"/>
  <c r="D34" i="18"/>
  <c r="BM71" i="15"/>
  <c r="BV9" i="28"/>
  <c r="BJ26" i="15"/>
  <c r="BC92" i="15"/>
  <c r="D137" i="14"/>
  <c r="BC15" i="28"/>
  <c r="BS13" i="28"/>
  <c r="BM132" i="15"/>
  <c r="BM30" i="15"/>
  <c r="BJ13" i="28"/>
  <c r="D7" i="18"/>
  <c r="BP9" i="28"/>
  <c r="CB15" i="28"/>
  <c r="CL9" i="28"/>
  <c r="D36" i="32"/>
  <c r="CF7" i="28"/>
  <c r="BP30" i="15"/>
  <c r="BP92" i="15"/>
  <c r="CL11" i="28"/>
  <c r="D22" i="14"/>
  <c r="BB40" i="15"/>
  <c r="D102" i="14"/>
  <c r="BD13" i="28"/>
  <c r="CO11" i="28"/>
  <c r="BP60" i="15"/>
  <c r="D25" i="18"/>
  <c r="M12" i="25"/>
  <c r="BD11" i="28"/>
  <c r="BJ30" i="15"/>
  <c r="BP36" i="15"/>
  <c r="D127" i="14"/>
  <c r="BJ119" i="15"/>
  <c r="BC27" i="15"/>
  <c r="BS141" i="15"/>
  <c r="BC162" i="15"/>
  <c r="BS71" i="15"/>
  <c r="D49" i="18"/>
  <c r="CB13" i="28"/>
  <c r="BM11" i="28"/>
  <c r="BN7" i="28"/>
  <c r="BS92" i="15"/>
  <c r="BC141" i="15"/>
  <c r="BJ159" i="15"/>
  <c r="AP151" i="15"/>
  <c r="BP159" i="15"/>
  <c r="BS119" i="15"/>
  <c r="BM162" i="15"/>
  <c r="BP132" i="15"/>
  <c r="I35" i="32"/>
  <c r="D18" i="14"/>
  <c r="BC30" i="15"/>
  <c r="BH7" i="28"/>
  <c r="BO15" i="28"/>
  <c r="BJ140" i="15"/>
  <c r="AP123" i="15"/>
  <c r="BC132" i="15"/>
  <c r="BS11" i="28"/>
  <c r="AP118" i="15"/>
  <c r="AP117" i="15" s="1"/>
  <c r="BM151" i="15"/>
  <c r="BS30" i="15"/>
  <c r="BB64" i="15"/>
  <c r="CO13" i="28"/>
  <c r="BJ15" i="28"/>
  <c r="BQ7" i="28"/>
  <c r="BP26" i="15"/>
  <c r="I9" i="25"/>
  <c r="BV7" i="28"/>
  <c r="BG11" i="28"/>
  <c r="BP13" i="28"/>
  <c r="D89" i="14"/>
  <c r="CA15" i="28"/>
  <c r="BS151" i="15"/>
  <c r="D138" i="14"/>
  <c r="BH6" i="28"/>
  <c r="BM59" i="15"/>
  <c r="AP26" i="15"/>
  <c r="BY9" i="28"/>
  <c r="AP36" i="15"/>
  <c r="CO7" i="28"/>
  <c r="G126" i="14"/>
  <c r="D37" i="32"/>
  <c r="M7" i="25"/>
  <c r="J6" i="25"/>
  <c r="BL15" i="28"/>
  <c r="BJ9" i="28"/>
  <c r="BC151" i="15"/>
  <c r="AP92" i="15"/>
  <c r="BA13" i="28"/>
  <c r="BZ7" i="28"/>
  <c r="BS132" i="15"/>
  <c r="BF15" i="28"/>
  <c r="BJ92" i="15"/>
  <c r="BY7" i="28"/>
  <c r="AY7" i="28"/>
  <c r="F7" i="28"/>
  <c r="BP15" i="28"/>
  <c r="BP119" i="15"/>
  <c r="BP118" i="15" s="1"/>
  <c r="D23" i="14"/>
  <c r="BP141" i="15"/>
  <c r="BM159" i="15"/>
  <c r="BV15" i="28"/>
  <c r="I12" i="25"/>
  <c r="BS124" i="15"/>
  <c r="D120" i="14"/>
  <c r="BM131" i="15"/>
  <c r="BJ124" i="15"/>
  <c r="BC119" i="15"/>
  <c r="D95" i="14"/>
  <c r="BS162" i="15"/>
  <c r="D121" i="14"/>
  <c r="G120" i="14" s="1"/>
  <c r="BJ60" i="15"/>
  <c r="D115" i="14"/>
  <c r="D11" i="18"/>
  <c r="BM7" i="28"/>
  <c r="D7" i="14"/>
  <c r="G22" i="14"/>
  <c r="I114" i="14"/>
  <c r="I22" i="14"/>
  <c r="D131" i="14"/>
  <c r="BD15" i="28"/>
  <c r="BM27" i="15"/>
  <c r="CB9" i="28"/>
  <c r="BC29" i="15"/>
  <c r="BB123" i="15"/>
  <c r="AP60" i="15"/>
  <c r="I120" i="14"/>
  <c r="BB7" i="28"/>
  <c r="BS9" i="28"/>
  <c r="BJ11" i="28"/>
  <c r="BC71" i="15"/>
  <c r="BC70" i="15" s="1"/>
  <c r="BG13" i="28"/>
  <c r="BM15" i="28"/>
  <c r="BJ139" i="15"/>
  <c r="I7" i="25"/>
  <c r="BJ151" i="15"/>
  <c r="BB136" i="15"/>
  <c r="BK7" i="28"/>
  <c r="BK6" i="28" s="1"/>
  <c r="D19" i="14"/>
  <c r="M5" i="25"/>
  <c r="BD7" i="28"/>
  <c r="D40" i="18"/>
  <c r="I39" i="18" s="1"/>
  <c r="BV13" i="28"/>
  <c r="BT7" i="28"/>
  <c r="BM124" i="15"/>
  <c r="D46" i="18"/>
  <c r="BI15" i="28"/>
  <c r="I19" i="32"/>
  <c r="I126" i="14"/>
  <c r="BW7" i="28"/>
  <c r="D29" i="18"/>
  <c r="D21" i="32"/>
  <c r="BB145" i="15"/>
  <c r="BC69" i="15"/>
  <c r="I137" i="14"/>
  <c r="BB75" i="15"/>
  <c r="BB31" i="15"/>
  <c r="BB129" i="15"/>
  <c r="D24" i="14"/>
  <c r="G114" i="14"/>
  <c r="G23" i="14"/>
  <c r="BB156" i="15"/>
  <c r="BV11" i="28"/>
  <c r="D25" i="14"/>
  <c r="G24" i="14" s="1"/>
  <c r="D9" i="16"/>
  <c r="D10" i="16" s="1"/>
  <c r="BP151" i="15"/>
  <c r="BJ7" i="28"/>
  <c r="BU15" i="28"/>
  <c r="D142" i="14"/>
  <c r="I24" i="14"/>
  <c r="BM9" i="28"/>
  <c r="BS36" i="15"/>
  <c r="D108" i="14"/>
  <c r="D11" i="32"/>
  <c r="BS60" i="15"/>
  <c r="I5" i="25"/>
  <c r="BJ132" i="15"/>
  <c r="CB11" i="28"/>
  <c r="CB7" i="28"/>
  <c r="BB97" i="15"/>
  <c r="BP91" i="15"/>
  <c r="BS35" i="15"/>
  <c r="CM6" i="28"/>
  <c r="BJ70" i="15"/>
  <c r="BJ69" i="15" s="1"/>
  <c r="D59" i="14"/>
  <c r="BY11" i="28"/>
  <c r="BM36" i="15"/>
  <c r="BB98" i="15"/>
  <c r="BY13" i="28"/>
  <c r="AP71" i="15"/>
  <c r="D24" i="32"/>
  <c r="BP7" i="28"/>
  <c r="BJ91" i="15"/>
  <c r="BJ35" i="15"/>
  <c r="AP122" i="15"/>
  <c r="D64" i="14"/>
  <c r="D65" i="14" s="1"/>
  <c r="AP159" i="15"/>
  <c r="AP30" i="15"/>
  <c r="AP162" i="15"/>
  <c r="D103" i="14"/>
  <c r="I102" i="14" s="1"/>
  <c r="BM92" i="15"/>
  <c r="BE7" i="28"/>
  <c r="BS7" i="28"/>
  <c r="BS6" i="28" s="1"/>
  <c r="BP71" i="15"/>
  <c r="BP70" i="15" s="1"/>
  <c r="BJ162" i="15"/>
  <c r="BC150" i="15"/>
  <c r="BC149" i="15" s="1"/>
  <c r="D13" i="25"/>
  <c r="BG15" i="28"/>
  <c r="D16" i="32"/>
  <c r="I15" i="32" s="1"/>
  <c r="BC159" i="15"/>
  <c r="CE7" i="28"/>
  <c r="AZ15" i="28"/>
  <c r="BG7" i="28"/>
  <c r="BC36" i="15"/>
  <c r="BC60" i="15"/>
  <c r="I33" i="18"/>
  <c r="J7" i="25"/>
  <c r="J8" i="25" s="1"/>
  <c r="BM119" i="15"/>
  <c r="BM118" i="15" s="1"/>
  <c r="AP91" i="15"/>
  <c r="BA15" i="28"/>
  <c r="BP124" i="15"/>
  <c r="CM7" i="28"/>
  <c r="BC124" i="15"/>
  <c r="AP131" i="15"/>
  <c r="CL15" i="28"/>
  <c r="D41" i="18"/>
  <c r="BB34" i="15"/>
  <c r="D7" i="32"/>
  <c r="D8" i="32" s="1"/>
  <c r="AP140" i="15"/>
  <c r="BK6" i="15"/>
  <c r="I23" i="32"/>
  <c r="BS159" i="15"/>
  <c r="D139" i="14"/>
  <c r="I138" i="14" s="1"/>
  <c r="I10" i="32"/>
  <c r="D104" i="14"/>
  <c r="D122" i="14"/>
  <c r="I23" i="14"/>
  <c r="D26" i="14"/>
  <c r="BA7" i="28"/>
  <c r="BM141" i="15"/>
  <c r="BM140" i="15" s="1"/>
  <c r="BM139" i="15" s="1"/>
  <c r="G138" i="14"/>
  <c r="I6" i="32"/>
  <c r="D30" i="18"/>
  <c r="I28" i="18"/>
  <c r="D109" i="14"/>
  <c r="G64" i="14"/>
  <c r="D66" i="14"/>
  <c r="I64" i="14"/>
  <c r="D105" i="14"/>
  <c r="G103" i="14"/>
  <c r="I103" i="14"/>
  <c r="D123" i="14"/>
  <c r="I121" i="14"/>
  <c r="G121" i="14"/>
  <c r="I25" i="14"/>
  <c r="D27" i="14"/>
  <c r="G25" i="14"/>
  <c r="D110" i="14"/>
  <c r="I108" i="14"/>
  <c r="G108" i="14"/>
  <c r="D67" i="14"/>
  <c r="I65" i="14"/>
  <c r="G104" i="14"/>
  <c r="I104" i="14"/>
  <c r="I122" i="14"/>
  <c r="G122" i="14"/>
  <c r="I26" i="14"/>
  <c r="G26" i="14"/>
  <c r="D28" i="14"/>
  <c r="D111" i="14"/>
  <c r="G109" i="14"/>
  <c r="I109" i="14"/>
  <c r="G66" i="14"/>
  <c r="D68" i="14"/>
  <c r="I66" i="14"/>
  <c r="D29" i="14"/>
  <c r="G27" i="14"/>
  <c r="I27" i="14"/>
  <c r="G110" i="14"/>
  <c r="I110" i="14"/>
  <c r="G67" i="14"/>
  <c r="I67" i="14"/>
  <c r="D69" i="14"/>
  <c r="I28" i="14"/>
  <c r="G28" i="14"/>
  <c r="D30" i="14"/>
  <c r="I68" i="14"/>
  <c r="G68" i="14"/>
  <c r="D70" i="14"/>
  <c r="D31" i="14"/>
  <c r="I29" i="14"/>
  <c r="G29" i="14"/>
  <c r="D71" i="14"/>
  <c r="G69" i="14"/>
  <c r="I69" i="14"/>
  <c r="I30" i="14"/>
  <c r="D32" i="14"/>
  <c r="G30" i="14"/>
  <c r="D72" i="14"/>
  <c r="I70" i="14"/>
  <c r="G70" i="14"/>
  <c r="D33" i="14"/>
  <c r="I31" i="14"/>
  <c r="G31" i="14"/>
  <c r="G71" i="14"/>
  <c r="I71" i="14"/>
  <c r="D73" i="14"/>
  <c r="G32" i="14"/>
  <c r="D34" i="14"/>
  <c r="I32" i="14"/>
  <c r="I72" i="14"/>
  <c r="D74" i="14"/>
  <c r="G72" i="14"/>
  <c r="I33" i="14"/>
  <c r="D35" i="14"/>
  <c r="G33" i="14"/>
  <c r="D75" i="14"/>
  <c r="I73" i="14"/>
  <c r="G73" i="14"/>
  <c r="G34" i="14"/>
  <c r="D36" i="14"/>
  <c r="I34" i="14"/>
  <c r="D76" i="14"/>
  <c r="I74" i="14"/>
  <c r="G74" i="14"/>
  <c r="I35" i="14"/>
  <c r="G35" i="14"/>
  <c r="D37" i="14"/>
  <c r="G75" i="14"/>
  <c r="I75" i="14"/>
  <c r="D77" i="14"/>
  <c r="D38" i="14"/>
  <c r="G36" i="14"/>
  <c r="I36" i="14"/>
  <c r="G76" i="14"/>
  <c r="D78" i="14"/>
  <c r="I76" i="14"/>
  <c r="I37" i="14"/>
  <c r="D39" i="14"/>
  <c r="G37" i="14"/>
  <c r="D79" i="14"/>
  <c r="I77" i="14"/>
  <c r="G77" i="14"/>
  <c r="D40" i="14"/>
  <c r="I38" i="14"/>
  <c r="G38" i="14"/>
  <c r="I78" i="14"/>
  <c r="D80" i="14"/>
  <c r="G78" i="14"/>
  <c r="G39" i="14"/>
  <c r="I39" i="14"/>
  <c r="D41" i="14"/>
  <c r="G79" i="14"/>
  <c r="I79" i="14"/>
  <c r="D81" i="14"/>
  <c r="D42" i="14"/>
  <c r="I40" i="14"/>
  <c r="G40" i="14"/>
  <c r="D82" i="14"/>
  <c r="I80" i="14"/>
  <c r="G80" i="14"/>
  <c r="D43" i="14"/>
  <c r="I41" i="14"/>
  <c r="G41" i="14"/>
  <c r="G81" i="14"/>
  <c r="I81" i="14"/>
  <c r="D83" i="14"/>
  <c r="I42" i="14"/>
  <c r="D44" i="14"/>
  <c r="G42" i="14"/>
  <c r="G82" i="14"/>
  <c r="D84" i="14"/>
  <c r="I82" i="14"/>
  <c r="I43" i="14"/>
  <c r="D45" i="14"/>
  <c r="G43" i="14"/>
  <c r="G83" i="14"/>
  <c r="D85" i="14"/>
  <c r="I83" i="14"/>
  <c r="G44" i="14"/>
  <c r="I44" i="14"/>
  <c r="D46" i="14"/>
  <c r="I84" i="14"/>
  <c r="G84" i="14"/>
  <c r="G45" i="14"/>
  <c r="I45" i="14"/>
  <c r="D47" i="14"/>
  <c r="D48" i="14"/>
  <c r="G46" i="14"/>
  <c r="I46" i="14"/>
  <c r="G47" i="14"/>
  <c r="D49" i="14"/>
  <c r="I47" i="14"/>
  <c r="D50" i="14"/>
  <c r="I48" i="14"/>
  <c r="G48" i="14"/>
  <c r="I49" i="14"/>
  <c r="D51" i="14"/>
  <c r="G49" i="14"/>
  <c r="D52" i="14"/>
  <c r="G50" i="14"/>
  <c r="I50" i="14"/>
  <c r="I51" i="14"/>
  <c r="D53" i="14"/>
  <c r="G51" i="14"/>
  <c r="I52" i="14"/>
  <c r="G52" i="14"/>
  <c r="D54" i="14"/>
  <c r="I53" i="14"/>
  <c r="D55" i="14"/>
  <c r="G53" i="14"/>
  <c r="G54" i="14"/>
  <c r="D56" i="14"/>
  <c r="I54" i="14"/>
  <c r="G55" i="14"/>
  <c r="I55" i="14"/>
  <c r="F108" i="14" l="1"/>
  <c r="F18" i="14"/>
  <c r="F22" i="14"/>
  <c r="F126" i="14"/>
  <c r="H24" i="14"/>
  <c r="J24" i="14"/>
  <c r="J23" i="14"/>
  <c r="F25" i="14"/>
  <c r="J22" i="14"/>
  <c r="F24" i="14"/>
  <c r="H22" i="14"/>
  <c r="G36" i="32"/>
  <c r="H36" i="32" s="1"/>
  <c r="F36" i="32"/>
  <c r="G7" i="32"/>
  <c r="H7" i="32" s="1"/>
  <c r="F7" i="32"/>
  <c r="G7" i="18"/>
  <c r="H7" i="18" s="1"/>
  <c r="F7" i="18"/>
  <c r="G24" i="32"/>
  <c r="H24" i="32" s="1"/>
  <c r="F24" i="32"/>
  <c r="F29" i="18"/>
  <c r="G29" i="18"/>
  <c r="H29" i="18" s="1"/>
  <c r="G46" i="18"/>
  <c r="H46" i="18" s="1"/>
  <c r="F46" i="18"/>
  <c r="G40" i="18"/>
  <c r="H40" i="18" s="1"/>
  <c r="F40" i="18"/>
  <c r="F23" i="14"/>
  <c r="F127" i="14"/>
  <c r="G7" i="28"/>
  <c r="CJ7" i="28" s="1"/>
  <c r="CK7" i="28" s="1"/>
  <c r="F131" i="14"/>
  <c r="G11" i="32"/>
  <c r="H11" i="32" s="1"/>
  <c r="F11" i="32"/>
  <c r="J122" i="14"/>
  <c r="J110" i="14"/>
  <c r="H110" i="14"/>
  <c r="H121" i="14"/>
  <c r="J121" i="14"/>
  <c r="F123" i="14"/>
  <c r="H138" i="14"/>
  <c r="J138" i="14"/>
  <c r="F111" i="14"/>
  <c r="H109" i="14"/>
  <c r="J109" i="14"/>
  <c r="F122" i="14"/>
  <c r="J120" i="14"/>
  <c r="F139" i="14"/>
  <c r="J137" i="14"/>
  <c r="F110" i="14"/>
  <c r="H108" i="14"/>
  <c r="J108" i="14"/>
  <c r="F121" i="14"/>
  <c r="F138" i="14"/>
  <c r="G49" i="18"/>
  <c r="H49" i="18" s="1"/>
  <c r="F49" i="18"/>
  <c r="N5" i="25"/>
  <c r="F25" i="18"/>
  <c r="G25" i="18"/>
  <c r="H25" i="18" s="1"/>
  <c r="F11" i="18"/>
  <c r="G11" i="18"/>
  <c r="H11" i="18" s="1"/>
  <c r="N7" i="25"/>
  <c r="K7" i="25"/>
  <c r="F109" i="14"/>
  <c r="F120" i="14"/>
  <c r="G16" i="32"/>
  <c r="H16" i="32" s="1"/>
  <c r="F16" i="32"/>
  <c r="G41" i="18"/>
  <c r="H41" i="18" s="1"/>
  <c r="F41" i="18"/>
  <c r="F30" i="18"/>
  <c r="G30" i="18"/>
  <c r="H30" i="18" s="1"/>
  <c r="F142" i="14"/>
  <c r="F95" i="14"/>
  <c r="F137" i="14"/>
  <c r="F102" i="14"/>
  <c r="F9" i="16"/>
  <c r="G9" i="16"/>
  <c r="H9" i="16" s="1"/>
  <c r="F19" i="14"/>
  <c r="F21" i="32"/>
  <c r="G21" i="32"/>
  <c r="H21" i="32" s="1"/>
  <c r="F89" i="14"/>
  <c r="G34" i="18"/>
  <c r="H34" i="18" s="1"/>
  <c r="F34" i="18"/>
  <c r="G37" i="32"/>
  <c r="H37" i="32" s="1"/>
  <c r="F37" i="32"/>
  <c r="H55" i="14"/>
  <c r="J55" i="14"/>
  <c r="H54" i="14"/>
  <c r="F56" i="14"/>
  <c r="J54" i="14"/>
  <c r="H53" i="14"/>
  <c r="J53" i="14"/>
  <c r="F55" i="14"/>
  <c r="F54" i="14"/>
  <c r="H52" i="14"/>
  <c r="J52" i="14"/>
  <c r="H51" i="14"/>
  <c r="J51" i="14"/>
  <c r="F53" i="14"/>
  <c r="F52" i="14"/>
  <c r="H50" i="14"/>
  <c r="J50" i="14"/>
  <c r="J49" i="14"/>
  <c r="F51" i="14"/>
  <c r="H49" i="14"/>
  <c r="H48" i="14"/>
  <c r="F50" i="14"/>
  <c r="J48" i="14"/>
  <c r="J47" i="14"/>
  <c r="F49" i="14"/>
  <c r="H47" i="14"/>
  <c r="H46" i="14"/>
  <c r="F48" i="14"/>
  <c r="J46" i="14"/>
  <c r="J45" i="14"/>
  <c r="H45" i="14"/>
  <c r="F47" i="14"/>
  <c r="J44" i="14"/>
  <c r="F46" i="14"/>
  <c r="H44" i="14"/>
  <c r="J43" i="14"/>
  <c r="H43" i="14"/>
  <c r="F45" i="14"/>
  <c r="H42" i="14"/>
  <c r="F44" i="14"/>
  <c r="J42" i="14"/>
  <c r="F43" i="14"/>
  <c r="J41" i="14"/>
  <c r="H41" i="14"/>
  <c r="J40" i="14"/>
  <c r="H40" i="14"/>
  <c r="F42" i="14"/>
  <c r="H39" i="14"/>
  <c r="F41" i="14"/>
  <c r="J39" i="14"/>
  <c r="F40" i="14"/>
  <c r="J38" i="14"/>
  <c r="H38" i="14"/>
  <c r="J37" i="14"/>
  <c r="F39" i="14"/>
  <c r="H37" i="14"/>
  <c r="F38" i="14"/>
  <c r="H36" i="14"/>
  <c r="J36" i="14"/>
  <c r="J35" i="14"/>
  <c r="F37" i="14"/>
  <c r="H35" i="14"/>
  <c r="H34" i="14"/>
  <c r="F36" i="14"/>
  <c r="J34" i="14"/>
  <c r="J33" i="14"/>
  <c r="F35" i="14"/>
  <c r="H33" i="14"/>
  <c r="H32" i="14"/>
  <c r="J32" i="14"/>
  <c r="F34" i="14"/>
  <c r="J31" i="14"/>
  <c r="H31" i="14"/>
  <c r="F33" i="14"/>
  <c r="J30" i="14"/>
  <c r="F32" i="14"/>
  <c r="H30" i="14"/>
  <c r="F31" i="14"/>
  <c r="J29" i="14"/>
  <c r="H29" i="14"/>
  <c r="H28" i="14"/>
  <c r="F30" i="14"/>
  <c r="J28" i="14"/>
  <c r="J27" i="14"/>
  <c r="H27" i="14"/>
  <c r="F29" i="14"/>
  <c r="F28" i="14"/>
  <c r="H26" i="14"/>
  <c r="J26" i="14"/>
  <c r="H25" i="14"/>
  <c r="J25" i="14"/>
  <c r="F27" i="14"/>
  <c r="CQ7" i="28"/>
  <c r="CP7" i="28"/>
  <c r="F26" i="14"/>
  <c r="H122" i="14"/>
  <c r="CD13" i="28"/>
  <c r="F64" i="14"/>
  <c r="CD9" i="28"/>
  <c r="CC15" i="28"/>
  <c r="CQ6" i="28"/>
  <c r="CP6" i="28"/>
  <c r="N6" i="25"/>
  <c r="K5" i="25"/>
  <c r="F7" i="14"/>
  <c r="CD15" i="28"/>
  <c r="CD11" i="28"/>
  <c r="H120" i="14"/>
  <c r="F59" i="14"/>
  <c r="K6" i="25"/>
  <c r="CD7" i="28"/>
  <c r="H23" i="14"/>
  <c r="CC46" i="31"/>
  <c r="CD46" i="31" s="1"/>
  <c r="K14" i="13"/>
  <c r="K16" i="13"/>
  <c r="J84" i="14"/>
  <c r="H84" i="14"/>
  <c r="J83" i="14"/>
  <c r="F85" i="14"/>
  <c r="H83" i="14"/>
  <c r="H82" i="14"/>
  <c r="J82" i="14"/>
  <c r="F84" i="14"/>
  <c r="F83" i="14"/>
  <c r="H81" i="14"/>
  <c r="J81" i="14"/>
  <c r="F82" i="14"/>
  <c r="H80" i="14"/>
  <c r="J80" i="14"/>
  <c r="J79" i="14"/>
  <c r="H79" i="14"/>
  <c r="F81" i="14"/>
  <c r="J78" i="14"/>
  <c r="F80" i="14"/>
  <c r="H78" i="14"/>
  <c r="F79" i="14"/>
  <c r="H77" i="14"/>
  <c r="J77" i="14"/>
  <c r="F78" i="14"/>
  <c r="J76" i="14"/>
  <c r="H76" i="14"/>
  <c r="H75" i="14"/>
  <c r="F77" i="14"/>
  <c r="J75" i="14"/>
  <c r="F76" i="14"/>
  <c r="J74" i="14"/>
  <c r="H74" i="14"/>
  <c r="F75" i="14"/>
  <c r="J73" i="14"/>
  <c r="H73" i="14"/>
  <c r="J72" i="14"/>
  <c r="F74" i="14"/>
  <c r="H72" i="14"/>
  <c r="H71" i="14"/>
  <c r="J71" i="14"/>
  <c r="F73" i="14"/>
  <c r="F72" i="14"/>
  <c r="H70" i="14"/>
  <c r="J70" i="14"/>
  <c r="J69" i="14"/>
  <c r="F71" i="14"/>
  <c r="H69" i="14"/>
  <c r="J68" i="14"/>
  <c r="H68" i="14"/>
  <c r="F70" i="14"/>
  <c r="F69" i="14"/>
  <c r="H67" i="14"/>
  <c r="J67" i="14"/>
  <c r="H104" i="14"/>
  <c r="J104" i="14"/>
  <c r="H66" i="14"/>
  <c r="F68" i="14"/>
  <c r="J103" i="14"/>
  <c r="H103" i="14"/>
  <c r="F105" i="14"/>
  <c r="F67" i="14"/>
  <c r="J65" i="14"/>
  <c r="H114" i="14"/>
  <c r="J114" i="14"/>
  <c r="F104" i="14"/>
  <c r="J102" i="14"/>
  <c r="H64" i="14"/>
  <c r="J64" i="14"/>
  <c r="F66" i="14"/>
  <c r="F115" i="14"/>
  <c r="J23" i="32"/>
  <c r="J126" i="14"/>
  <c r="J15" i="32"/>
  <c r="F13" i="25"/>
  <c r="F103" i="14"/>
  <c r="J10" i="32"/>
  <c r="F65" i="14"/>
  <c r="J19" i="32"/>
  <c r="J6" i="32"/>
  <c r="J35" i="32"/>
  <c r="F8" i="32"/>
  <c r="G8" i="32"/>
  <c r="H8" i="32" s="1"/>
  <c r="F10" i="16"/>
  <c r="G10" i="16"/>
  <c r="J31" i="18"/>
  <c r="J66" i="14"/>
  <c r="H126" i="14"/>
  <c r="D31" i="18"/>
  <c r="BJ161" i="15"/>
  <c r="I20" i="32"/>
  <c r="BM58" i="15"/>
  <c r="BA6" i="28"/>
  <c r="BA5" i="28" s="1"/>
  <c r="BE6" i="28"/>
  <c r="G18" i="14"/>
  <c r="G137" i="14"/>
  <c r="AP139" i="15"/>
  <c r="BJ34" i="15"/>
  <c r="BB6" i="28"/>
  <c r="D90" i="14"/>
  <c r="D116" i="14"/>
  <c r="AP150" i="15"/>
  <c r="BB146" i="15"/>
  <c r="D50" i="18"/>
  <c r="BM150" i="15"/>
  <c r="BB137" i="15"/>
  <c r="BB124" i="15"/>
  <c r="D8" i="18"/>
  <c r="BW6" i="28"/>
  <c r="BF14" i="28"/>
  <c r="BZ6" i="28"/>
  <c r="BG6" i="28"/>
  <c r="BS59" i="15"/>
  <c r="AP158" i="15"/>
  <c r="BC91" i="15"/>
  <c r="BB8" i="15"/>
  <c r="BP59" i="15"/>
  <c r="BN6" i="28"/>
  <c r="BL14" i="28"/>
  <c r="BP69" i="15"/>
  <c r="CE8" i="28"/>
  <c r="BJ131" i="15"/>
  <c r="AP90" i="15"/>
  <c r="BJ158" i="15"/>
  <c r="E14" i="10"/>
  <c r="I18" i="14"/>
  <c r="BC123" i="15"/>
  <c r="BJ33" i="15"/>
  <c r="BP117" i="15"/>
  <c r="AP59" i="15"/>
  <c r="D42" i="18"/>
  <c r="D60" i="14"/>
  <c r="D8" i="14"/>
  <c r="BQ6" i="28"/>
  <c r="BJ90" i="15"/>
  <c r="BJ89" i="15" s="1"/>
  <c r="BS91" i="15"/>
  <c r="G65" i="14"/>
  <c r="BB41" i="15"/>
  <c r="BB76" i="15"/>
  <c r="BM70" i="15"/>
  <c r="AP161" i="15"/>
  <c r="I29" i="18"/>
  <c r="BJ68" i="15"/>
  <c r="M11" i="25"/>
  <c r="CF6" i="28"/>
  <c r="AY6" i="28"/>
  <c r="BP123" i="15"/>
  <c r="BJ150" i="15"/>
  <c r="BS161" i="15"/>
  <c r="BP158" i="15"/>
  <c r="D132" i="14"/>
  <c r="BM130" i="15"/>
  <c r="AP25" i="15"/>
  <c r="I9" i="16"/>
  <c r="BS118" i="15"/>
  <c r="I7" i="32"/>
  <c r="I115" i="14"/>
  <c r="BS140" i="15"/>
  <c r="BC118" i="15"/>
  <c r="BP131" i="15"/>
  <c r="BT6" i="28"/>
  <c r="D11" i="16"/>
  <c r="F19" i="10"/>
  <c r="D14" i="10"/>
  <c r="E27" i="10"/>
  <c r="G131" i="14"/>
  <c r="BM6" i="28"/>
  <c r="BC158" i="15"/>
  <c r="BP25" i="15"/>
  <c r="BP35" i="15"/>
  <c r="BK7" i="15"/>
  <c r="D133" i="14"/>
  <c r="CO6" i="28"/>
  <c r="AZ14" i="28"/>
  <c r="AZ13" i="28" s="1"/>
  <c r="BU14" i="28"/>
  <c r="BB138" i="15"/>
  <c r="BB65" i="15"/>
  <c r="E10" i="10"/>
  <c r="I49" i="18"/>
  <c r="AP130" i="15"/>
  <c r="AP129" i="15" s="1"/>
  <c r="BJ59" i="15"/>
  <c r="BJ58" i="15" s="1"/>
  <c r="D25" i="32"/>
  <c r="D26" i="32" s="1"/>
  <c r="D27" i="32" s="1"/>
  <c r="D28" i="32" s="1"/>
  <c r="I24" i="32"/>
  <c r="I46" i="18"/>
  <c r="D96" i="14"/>
  <c r="I95" i="14" s="1"/>
  <c r="BS158" i="15"/>
  <c r="BI14" i="28"/>
  <c r="BS150" i="15"/>
  <c r="BJ138" i="15"/>
  <c r="I11" i="25"/>
  <c r="D12" i="18"/>
  <c r="BP140" i="15"/>
  <c r="I7" i="18"/>
  <c r="BO14" i="28"/>
  <c r="AP35" i="15"/>
  <c r="BJ29" i="15"/>
  <c r="BM5" i="28"/>
  <c r="BS5" i="28"/>
  <c r="I25" i="18"/>
  <c r="F27" i="10"/>
  <c r="G95" i="14"/>
  <c r="F14" i="10"/>
  <c r="BC122" i="15"/>
  <c r="D134" i="14"/>
  <c r="G133" i="14"/>
  <c r="D27" i="10"/>
  <c r="AP138" i="15"/>
  <c r="I133" i="14"/>
  <c r="BC131" i="15"/>
  <c r="BM57" i="15"/>
  <c r="AP121" i="15"/>
  <c r="D117" i="14"/>
  <c r="G116" i="14" s="1"/>
  <c r="D12" i="32"/>
  <c r="I11" i="32" s="1"/>
  <c r="E19" i="10"/>
  <c r="AP29" i="15"/>
  <c r="BR14" i="28"/>
  <c r="I30" i="18"/>
  <c r="BP150" i="15"/>
  <c r="F8" i="28"/>
  <c r="D17" i="32"/>
  <c r="I16" i="32" s="1"/>
  <c r="AP70" i="15"/>
  <c r="J9" i="25"/>
  <c r="J10" i="25" s="1"/>
  <c r="BM26" i="15"/>
  <c r="BM123" i="15"/>
  <c r="BC68" i="15"/>
  <c r="BB130" i="15"/>
  <c r="BB131" i="15" s="1"/>
  <c r="BY6" i="28"/>
  <c r="BC148" i="15"/>
  <c r="BC147" i="15" s="1"/>
  <c r="BJ25" i="15"/>
  <c r="BP90" i="15"/>
  <c r="BX14" i="28"/>
  <c r="BM138" i="15"/>
  <c r="BM117" i="15"/>
  <c r="D143" i="14"/>
  <c r="BJ123" i="15"/>
  <c r="BJ122" i="15" s="1"/>
  <c r="BS123" i="15"/>
  <c r="BM35" i="15"/>
  <c r="BJ118" i="15"/>
  <c r="BV6" i="28"/>
  <c r="BM116" i="15"/>
  <c r="I21" i="32"/>
  <c r="F10" i="10"/>
  <c r="D43" i="18"/>
  <c r="BM161" i="15"/>
  <c r="I40" i="18"/>
  <c r="AP116" i="15"/>
  <c r="CA14" i="28"/>
  <c r="D51" i="18"/>
  <c r="BB35" i="15"/>
  <c r="BC35" i="15"/>
  <c r="D35" i="18"/>
  <c r="BS131" i="15"/>
  <c r="BC140" i="15"/>
  <c r="BS29" i="15"/>
  <c r="I116" i="14"/>
  <c r="BD6" i="28"/>
  <c r="BS34" i="15"/>
  <c r="BS33" i="15" s="1"/>
  <c r="BB157" i="15"/>
  <c r="BB158" i="15" s="1"/>
  <c r="D128" i="14"/>
  <c r="BP6" i="28"/>
  <c r="BC26" i="15"/>
  <c r="BM91" i="15"/>
  <c r="BS70" i="15"/>
  <c r="G115" i="14"/>
  <c r="D9" i="14"/>
  <c r="AZ12" i="28"/>
  <c r="G102" i="14"/>
  <c r="BC59" i="15"/>
  <c r="BC58" i="15" s="1"/>
  <c r="BJ6" i="28"/>
  <c r="BJ5" i="28" s="1"/>
  <c r="BM158" i="15"/>
  <c r="BM157" i="15" s="1"/>
  <c r="BP29" i="15"/>
  <c r="D38" i="32"/>
  <c r="CB6" i="28"/>
  <c r="BC14" i="28"/>
  <c r="CM8" i="28"/>
  <c r="BM29" i="15"/>
  <c r="BB99" i="15"/>
  <c r="D97" i="14"/>
  <c r="I36" i="32"/>
  <c r="I8" i="32"/>
  <c r="G89" i="14"/>
  <c r="D91" i="14"/>
  <c r="I89" i="14"/>
  <c r="I41" i="18"/>
  <c r="G59" i="14"/>
  <c r="I59" i="14"/>
  <c r="D61" i="14"/>
  <c r="I7" i="14"/>
  <c r="G7" i="14"/>
  <c r="I132" i="14"/>
  <c r="G132" i="14"/>
  <c r="I11" i="18"/>
  <c r="I142" i="14"/>
  <c r="G142" i="14"/>
  <c r="D144" i="14"/>
  <c r="D36" i="18"/>
  <c r="D37" i="18" s="1"/>
  <c r="G127" i="14"/>
  <c r="I127" i="14"/>
  <c r="I8" i="14"/>
  <c r="D10" i="14"/>
  <c r="I37" i="32"/>
  <c r="I96" i="14"/>
  <c r="G96" i="14"/>
  <c r="D98" i="14"/>
  <c r="I90" i="14"/>
  <c r="D92" i="14"/>
  <c r="G90" i="14"/>
  <c r="I60" i="14"/>
  <c r="G60" i="14"/>
  <c r="I143" i="14"/>
  <c r="D145" i="14"/>
  <c r="G143" i="14"/>
  <c r="G9" i="14"/>
  <c r="I9" i="14"/>
  <c r="D11" i="14"/>
  <c r="I97" i="14"/>
  <c r="G97" i="14"/>
  <c r="D99" i="14"/>
  <c r="I91" i="14"/>
  <c r="G91" i="14"/>
  <c r="I144" i="14"/>
  <c r="G144" i="14"/>
  <c r="I10" i="14"/>
  <c r="D12" i="14"/>
  <c r="G10" i="14"/>
  <c r="G98" i="14"/>
  <c r="I98" i="14"/>
  <c r="G11" i="14"/>
  <c r="D13" i="14"/>
  <c r="I11" i="14"/>
  <c r="I12" i="14"/>
  <c r="G12" i="14"/>
  <c r="D14" i="14"/>
  <c r="G13" i="14"/>
  <c r="D15" i="14"/>
  <c r="I13" i="14"/>
  <c r="I14" i="14"/>
  <c r="G14" i="14"/>
  <c r="H91" i="14" l="1"/>
  <c r="J91" i="14"/>
  <c r="H143" i="14"/>
  <c r="F145" i="14"/>
  <c r="J143" i="14"/>
  <c r="H60" i="14"/>
  <c r="J60" i="14"/>
  <c r="H90" i="14"/>
  <c r="F92" i="14"/>
  <c r="J90" i="14"/>
  <c r="F144" i="14"/>
  <c r="H142" i="14"/>
  <c r="H7" i="14"/>
  <c r="F61" i="14"/>
  <c r="J59" i="14"/>
  <c r="H59" i="14"/>
  <c r="J89" i="14"/>
  <c r="F91" i="14"/>
  <c r="H89" i="14"/>
  <c r="F38" i="32"/>
  <c r="G38" i="32"/>
  <c r="H38" i="32" s="1"/>
  <c r="F143" i="14"/>
  <c r="F8" i="14"/>
  <c r="F60" i="14"/>
  <c r="F42" i="18"/>
  <c r="G42" i="18"/>
  <c r="H42" i="18" s="1"/>
  <c r="F90" i="14"/>
  <c r="H137" i="14"/>
  <c r="H18" i="14"/>
  <c r="J20" i="32"/>
  <c r="F31" i="18"/>
  <c r="K9" i="16"/>
  <c r="J133" i="14"/>
  <c r="H133" i="14"/>
  <c r="F134" i="14"/>
  <c r="J132" i="14"/>
  <c r="H132" i="14"/>
  <c r="G27" i="32"/>
  <c r="H27" i="32" s="1"/>
  <c r="F27" i="32"/>
  <c r="F133" i="14"/>
  <c r="H131" i="14"/>
  <c r="J127" i="14"/>
  <c r="H127" i="14"/>
  <c r="G26" i="32"/>
  <c r="H26" i="32" s="1"/>
  <c r="F26" i="32"/>
  <c r="H115" i="14"/>
  <c r="F117" i="14"/>
  <c r="J115" i="14"/>
  <c r="F132" i="14"/>
  <c r="K9" i="25"/>
  <c r="N9" i="25"/>
  <c r="CP8" i="28"/>
  <c r="CQ8" i="28"/>
  <c r="F11" i="16"/>
  <c r="G11" i="16"/>
  <c r="K11" i="16" s="1"/>
  <c r="K8" i="25"/>
  <c r="G8" i="18"/>
  <c r="H8" i="18" s="1"/>
  <c r="F8" i="18"/>
  <c r="J11" i="32"/>
  <c r="H65" i="14"/>
  <c r="J36" i="32"/>
  <c r="J144" i="14"/>
  <c r="G12" i="32"/>
  <c r="H12" i="32" s="1"/>
  <c r="F12" i="32"/>
  <c r="J24" i="32"/>
  <c r="J7" i="14"/>
  <c r="G8" i="28"/>
  <c r="CJ8" i="28" s="1"/>
  <c r="CK8" i="28" s="1"/>
  <c r="F128" i="14"/>
  <c r="F25" i="32"/>
  <c r="G25" i="32"/>
  <c r="H25" i="32" s="1"/>
  <c r="F116" i="14"/>
  <c r="H98" i="14"/>
  <c r="J98" i="14"/>
  <c r="F99" i="14"/>
  <c r="J97" i="14"/>
  <c r="H97" i="14"/>
  <c r="F98" i="14"/>
  <c r="J96" i="14"/>
  <c r="H96" i="14"/>
  <c r="F36" i="18"/>
  <c r="F97" i="14"/>
  <c r="H95" i="14"/>
  <c r="J95" i="14"/>
  <c r="F51" i="18"/>
  <c r="G51" i="18"/>
  <c r="H51" i="18" s="1"/>
  <c r="F35" i="18"/>
  <c r="G35" i="18"/>
  <c r="H35" i="18" s="1"/>
  <c r="J21" i="32"/>
  <c r="F96" i="14"/>
  <c r="N8" i="25"/>
  <c r="F43" i="18"/>
  <c r="G43" i="18"/>
  <c r="H43" i="18" s="1"/>
  <c r="J16" i="32"/>
  <c r="F50" i="18"/>
  <c r="G50" i="18"/>
  <c r="H50" i="18" s="1"/>
  <c r="J116" i="14"/>
  <c r="F17" i="32"/>
  <c r="G17" i="32"/>
  <c r="H17" i="32" s="1"/>
  <c r="CD6" i="28"/>
  <c r="H102" i="14"/>
  <c r="G12" i="18"/>
  <c r="H12" i="18" s="1"/>
  <c r="F12" i="18"/>
  <c r="CC14" i="28"/>
  <c r="J37" i="32"/>
  <c r="J7" i="32"/>
  <c r="J18" i="14"/>
  <c r="J142" i="14"/>
  <c r="CC47" i="31"/>
  <c r="CD47" i="31" s="1"/>
  <c r="J14" i="14"/>
  <c r="H14" i="14"/>
  <c r="F15" i="14"/>
  <c r="J13" i="14"/>
  <c r="H13" i="14"/>
  <c r="J12" i="14"/>
  <c r="F14" i="14"/>
  <c r="H12" i="14"/>
  <c r="H11" i="14"/>
  <c r="J11" i="14"/>
  <c r="F13" i="14"/>
  <c r="H10" i="14"/>
  <c r="F12" i="14"/>
  <c r="J10" i="14"/>
  <c r="F11" i="14"/>
  <c r="H9" i="14"/>
  <c r="J9" i="14"/>
  <c r="F10" i="14"/>
  <c r="J8" i="14"/>
  <c r="F9" i="14"/>
  <c r="G31" i="18"/>
  <c r="H31" i="18" s="1"/>
  <c r="F22" i="13"/>
  <c r="H22" i="13" s="1"/>
  <c r="J22" i="13" s="1"/>
  <c r="M22" i="13" s="1"/>
  <c r="G36" i="18"/>
  <c r="H36" i="18" s="1"/>
  <c r="H11" i="16"/>
  <c r="J9" i="16"/>
  <c r="H144" i="14"/>
  <c r="H116" i="14"/>
  <c r="J8" i="32"/>
  <c r="K10" i="16"/>
  <c r="H10" i="16"/>
  <c r="G30" i="13"/>
  <c r="K10" i="25"/>
  <c r="N10" i="25"/>
  <c r="F37" i="18"/>
  <c r="G37" i="18"/>
  <c r="H37" i="18" s="1"/>
  <c r="G28" i="32"/>
  <c r="H28" i="32" s="1"/>
  <c r="F28" i="32"/>
  <c r="C55" i="13"/>
  <c r="E31" i="13"/>
  <c r="BC57" i="15"/>
  <c r="BR13" i="28"/>
  <c r="AP34" i="15"/>
  <c r="BB42" i="15"/>
  <c r="BJ24" i="15"/>
  <c r="BM129" i="15"/>
  <c r="BS157" i="15"/>
  <c r="I51" i="18"/>
  <c r="CO5" i="28"/>
  <c r="BB132" i="15"/>
  <c r="G8" i="14"/>
  <c r="BS130" i="15"/>
  <c r="BV5" i="28"/>
  <c r="H27" i="10"/>
  <c r="AP69" i="15"/>
  <c r="BP149" i="15"/>
  <c r="I43" i="18"/>
  <c r="BM137" i="15"/>
  <c r="I14" i="10"/>
  <c r="BS139" i="15"/>
  <c r="BJ32" i="15"/>
  <c r="BI13" i="28"/>
  <c r="BJ149" i="15"/>
  <c r="AP58" i="15"/>
  <c r="BD5" i="28"/>
  <c r="D13" i="18"/>
  <c r="BL13" i="28"/>
  <c r="BL12" i="28" s="1"/>
  <c r="G10" i="10"/>
  <c r="J11" i="25"/>
  <c r="I50" i="18"/>
  <c r="BB9" i="15"/>
  <c r="BP68" i="15"/>
  <c r="BP139" i="15"/>
  <c r="D29" i="32"/>
  <c r="I12" i="32"/>
  <c r="BP34" i="15"/>
  <c r="BP89" i="15"/>
  <c r="I27" i="10"/>
  <c r="BY5" i="28"/>
  <c r="BS149" i="15"/>
  <c r="BC146" i="15"/>
  <c r="I34" i="18"/>
  <c r="BJ137" i="15"/>
  <c r="BJ136" i="15" s="1"/>
  <c r="AP157" i="15"/>
  <c r="I8" i="18"/>
  <c r="AP137" i="15"/>
  <c r="AP115" i="15"/>
  <c r="I12" i="18"/>
  <c r="CA13" i="28"/>
  <c r="I35" i="18"/>
  <c r="BP122" i="15"/>
  <c r="BJ67" i="15"/>
  <c r="AP128" i="15"/>
  <c r="BS122" i="15"/>
  <c r="BL11" i="28"/>
  <c r="I25" i="32"/>
  <c r="BS69" i="15"/>
  <c r="G19" i="10"/>
  <c r="I31" i="18"/>
  <c r="CM9" i="28"/>
  <c r="CM10" i="28" s="1"/>
  <c r="I36" i="18"/>
  <c r="BB100" i="15"/>
  <c r="BB66" i="15"/>
  <c r="BG5" i="28"/>
  <c r="BP130" i="15"/>
  <c r="BJ28" i="15"/>
  <c r="BS117" i="15"/>
  <c r="BJ88" i="15"/>
  <c r="BK8" i="15"/>
  <c r="BB147" i="15"/>
  <c r="BC25" i="15"/>
  <c r="BC56" i="15"/>
  <c r="BM115" i="15"/>
  <c r="G14" i="10"/>
  <c r="I17" i="32"/>
  <c r="BP157" i="15"/>
  <c r="BF13" i="28"/>
  <c r="BC157" i="15"/>
  <c r="BS58" i="15"/>
  <c r="I10" i="16"/>
  <c r="I131" i="14"/>
  <c r="BM149" i="15"/>
  <c r="BC13" i="28"/>
  <c r="BC12" i="28" s="1"/>
  <c r="BJ117" i="15"/>
  <c r="BJ116" i="15" s="1"/>
  <c r="BU13" i="28"/>
  <c r="BU12" i="28" s="1"/>
  <c r="BU11" i="28" s="1"/>
  <c r="BB125" i="15"/>
  <c r="BP58" i="15"/>
  <c r="BB36" i="15"/>
  <c r="BC67" i="15"/>
  <c r="BP24" i="15"/>
  <c r="AP156" i="15"/>
  <c r="BC34" i="15"/>
  <c r="BC90" i="15"/>
  <c r="BJ157" i="15"/>
  <c r="BJ130" i="15"/>
  <c r="BC139" i="15"/>
  <c r="AZ11" i="28"/>
  <c r="BP88" i="15"/>
  <c r="BJ121" i="15"/>
  <c r="BP5" i="28"/>
  <c r="I37" i="18"/>
  <c r="AP24" i="15"/>
  <c r="BP116" i="15"/>
  <c r="BM156" i="15"/>
  <c r="AP28" i="15"/>
  <c r="D39" i="32"/>
  <c r="BM34" i="15"/>
  <c r="BM33" i="15" s="1"/>
  <c r="BM32" i="15" s="1"/>
  <c r="AP149" i="15"/>
  <c r="AP148" i="15" s="1"/>
  <c r="AP147" i="15" s="1"/>
  <c r="AP146" i="15" s="1"/>
  <c r="BB159" i="15"/>
  <c r="AP89" i="15"/>
  <c r="D12" i="16"/>
  <c r="BJ57" i="15"/>
  <c r="G27" i="10"/>
  <c r="BO13" i="28"/>
  <c r="BM90" i="15"/>
  <c r="BM56" i="15"/>
  <c r="BM122" i="15"/>
  <c r="BC117" i="15"/>
  <c r="H14" i="10"/>
  <c r="BJ115" i="15"/>
  <c r="BL10" i="28"/>
  <c r="BM25" i="15"/>
  <c r="CB5" i="28"/>
  <c r="I27" i="32"/>
  <c r="CM11" i="28"/>
  <c r="BS32" i="15"/>
  <c r="BX13" i="28"/>
  <c r="BX12" i="28" s="1"/>
  <c r="BX11" i="28" s="1"/>
  <c r="BB77" i="15"/>
  <c r="BM28" i="15"/>
  <c r="BC130" i="15"/>
  <c r="BS27" i="15"/>
  <c r="BB101" i="15"/>
  <c r="BS90" i="15"/>
  <c r="CM12" i="28"/>
  <c r="CM13" i="28" s="1"/>
  <c r="CL8" i="28"/>
  <c r="BB139" i="15"/>
  <c r="BM69" i="15"/>
  <c r="BS28" i="15"/>
  <c r="I42" i="18"/>
  <c r="I11" i="16"/>
  <c r="I26" i="32"/>
  <c r="I38" i="32"/>
  <c r="D40" i="32"/>
  <c r="D41" i="32"/>
  <c r="D42" i="32" s="1"/>
  <c r="F40" i="32" l="1"/>
  <c r="G40" i="32"/>
  <c r="H40" i="32" s="1"/>
  <c r="J38" i="32"/>
  <c r="G39" i="32"/>
  <c r="H39" i="32" s="1"/>
  <c r="F39" i="32"/>
  <c r="F13" i="18"/>
  <c r="G13" i="18"/>
  <c r="H13" i="18" s="1"/>
  <c r="CQ12" i="28"/>
  <c r="CP12" i="28"/>
  <c r="CP11" i="28"/>
  <c r="CQ11" i="28"/>
  <c r="CP10" i="28"/>
  <c r="CQ10" i="28"/>
  <c r="CD5" i="28"/>
  <c r="J25" i="32"/>
  <c r="CQ9" i="28"/>
  <c r="CP9" i="28"/>
  <c r="J12" i="32"/>
  <c r="H8" i="14"/>
  <c r="D15" i="10" s="1"/>
  <c r="J26" i="32"/>
  <c r="CQ5" i="28"/>
  <c r="F12" i="16"/>
  <c r="G12" i="16"/>
  <c r="J131" i="14"/>
  <c r="BV6" i="15"/>
  <c r="BU6" i="15"/>
  <c r="BT6" i="15"/>
  <c r="J17" i="32"/>
  <c r="CC13" i="28"/>
  <c r="CC48" i="31"/>
  <c r="CD48" i="31" s="1"/>
  <c r="CQ13" i="28"/>
  <c r="CP13" i="28"/>
  <c r="F31" i="13"/>
  <c r="C52" i="13" s="1"/>
  <c r="C53" i="13" s="1"/>
  <c r="J11" i="16"/>
  <c r="J10" i="16"/>
  <c r="C54" i="13"/>
  <c r="C56" i="13" s="1"/>
  <c r="G31" i="13"/>
  <c r="H30" i="13"/>
  <c r="H31" i="13" s="1"/>
  <c r="F41" i="32"/>
  <c r="G41" i="32"/>
  <c r="H41" i="32" s="1"/>
  <c r="J27" i="32"/>
  <c r="F42" i="32"/>
  <c r="G42" i="32"/>
  <c r="H42" i="32" s="1"/>
  <c r="K11" i="25"/>
  <c r="N11" i="25"/>
  <c r="G29" i="32"/>
  <c r="H29" i="32" s="1"/>
  <c r="F29" i="32"/>
  <c r="BM121" i="15"/>
  <c r="BC89" i="15"/>
  <c r="BC88" i="15" s="1"/>
  <c r="BP129" i="15"/>
  <c r="BI12" i="28"/>
  <c r="BS156" i="15"/>
  <c r="BC116" i="15"/>
  <c r="E18" i="10"/>
  <c r="AP23" i="15"/>
  <c r="D10" i="10"/>
  <c r="J27" i="10"/>
  <c r="BM136" i="15"/>
  <c r="BC24" i="15"/>
  <c r="I28" i="32"/>
  <c r="BP57" i="15"/>
  <c r="BJ129" i="15"/>
  <c r="H19" i="10"/>
  <c r="BB10" i="15"/>
  <c r="BJ148" i="15"/>
  <c r="BB160" i="15"/>
  <c r="I40" i="32"/>
  <c r="BM55" i="15"/>
  <c r="BM54" i="15" s="1"/>
  <c r="AP155" i="15"/>
  <c r="BB67" i="15"/>
  <c r="BS138" i="15"/>
  <c r="CM14" i="28"/>
  <c r="CM15" i="28" s="1"/>
  <c r="BS26" i="15"/>
  <c r="BB140" i="15"/>
  <c r="BB148" i="15"/>
  <c r="D43" i="32"/>
  <c r="D44" i="32"/>
  <c r="BL9" i="28"/>
  <c r="BJ56" i="15"/>
  <c r="BB133" i="15"/>
  <c r="L10" i="10"/>
  <c r="BJ23" i="15"/>
  <c r="BP23" i="15"/>
  <c r="K19" i="10"/>
  <c r="E9" i="10"/>
  <c r="BM68" i="15"/>
  <c r="BU10" i="28"/>
  <c r="L19" i="10"/>
  <c r="BC11" i="28"/>
  <c r="AP68" i="15"/>
  <c r="AP67" i="15" s="1"/>
  <c r="BP22" i="15"/>
  <c r="AP145" i="15"/>
  <c r="AP136" i="15"/>
  <c r="BO12" i="28"/>
  <c r="BO11" i="28" s="1"/>
  <c r="BB37" i="15"/>
  <c r="BS121" i="15"/>
  <c r="BP148" i="15"/>
  <c r="BS68" i="15"/>
  <c r="BM53" i="15"/>
  <c r="AP57" i="15"/>
  <c r="J10" i="10"/>
  <c r="BS148" i="15"/>
  <c r="BM155" i="15"/>
  <c r="J12" i="25"/>
  <c r="H10" i="10"/>
  <c r="I41" i="32"/>
  <c r="CL7" i="28"/>
  <c r="I39" i="32"/>
  <c r="BM128" i="15"/>
  <c r="BP87" i="15"/>
  <c r="BS89" i="15"/>
  <c r="BS57" i="15"/>
  <c r="BP33" i="15"/>
  <c r="BR12" i="28"/>
  <c r="BR11" i="28" s="1"/>
  <c r="BC33" i="15"/>
  <c r="BJ135" i="15"/>
  <c r="BP138" i="15"/>
  <c r="J14" i="10"/>
  <c r="BK9" i="15"/>
  <c r="BM154" i="15"/>
  <c r="BP67" i="15"/>
  <c r="AP114" i="15"/>
  <c r="AP88" i="15"/>
  <c r="BM24" i="15"/>
  <c r="I19" i="10"/>
  <c r="BS116" i="15"/>
  <c r="BX10" i="28"/>
  <c r="BB102" i="15"/>
  <c r="BB103" i="15" s="1"/>
  <c r="AZ10" i="28"/>
  <c r="AZ9" i="28" s="1"/>
  <c r="BC156" i="15"/>
  <c r="D14" i="18"/>
  <c r="BP156" i="15"/>
  <c r="BJ87" i="15"/>
  <c r="BJ86" i="15" s="1"/>
  <c r="BO10" i="28"/>
  <c r="E25" i="10"/>
  <c r="BR10" i="28"/>
  <c r="CA12" i="28"/>
  <c r="I10" i="10"/>
  <c r="BP115" i="15"/>
  <c r="BM114" i="15"/>
  <c r="BM148" i="15"/>
  <c r="BC129" i="15"/>
  <c r="BM89" i="15"/>
  <c r="BB78" i="15"/>
  <c r="BB79" i="15" s="1"/>
  <c r="BB80" i="15" s="1"/>
  <c r="BC138" i="15"/>
  <c r="BF12" i="28"/>
  <c r="BF11" i="28" s="1"/>
  <c r="BF10" i="28" s="1"/>
  <c r="BB43" i="15"/>
  <c r="AP66" i="15"/>
  <c r="K10" i="10"/>
  <c r="BJ66" i="15"/>
  <c r="BS129" i="15"/>
  <c r="AP33" i="15"/>
  <c r="J19" i="10"/>
  <c r="AP127" i="15"/>
  <c r="CL6" i="28"/>
  <c r="BC66" i="15"/>
  <c r="BJ114" i="15"/>
  <c r="BJ113" i="15" s="1"/>
  <c r="BJ156" i="15"/>
  <c r="BC55" i="15"/>
  <c r="BC54" i="15" s="1"/>
  <c r="I13" i="18"/>
  <c r="BC10" i="28"/>
  <c r="BC145" i="15"/>
  <c r="D30" i="32"/>
  <c r="I42" i="32"/>
  <c r="D15" i="18"/>
  <c r="D16" i="18"/>
  <c r="D17" i="18" s="1"/>
  <c r="F15" i="18" l="1"/>
  <c r="G15" i="18"/>
  <c r="H15" i="18" s="1"/>
  <c r="F14" i="18"/>
  <c r="G14" i="18"/>
  <c r="H14" i="18" s="1"/>
  <c r="J39" i="32"/>
  <c r="J40" i="32"/>
  <c r="CC49" i="31"/>
  <c r="CD49" i="31" s="1"/>
  <c r="CC12" i="28"/>
  <c r="CQ14" i="28"/>
  <c r="CP14" i="28"/>
  <c r="H12" i="16"/>
  <c r="K12" i="16"/>
  <c r="G43" i="32"/>
  <c r="H43" i="32" s="1"/>
  <c r="F43" i="32"/>
  <c r="C59" i="13"/>
  <c r="E28" i="10" s="1"/>
  <c r="J30" i="13"/>
  <c r="M30" i="13" s="1"/>
  <c r="J28" i="32"/>
  <c r="F16" i="18"/>
  <c r="G16" i="18"/>
  <c r="H16" i="18" s="1"/>
  <c r="J41" i="32"/>
  <c r="CQ15" i="28"/>
  <c r="CP15" i="28"/>
  <c r="J42" i="32"/>
  <c r="F17" i="18"/>
  <c r="G17" i="18"/>
  <c r="H17" i="18" s="1"/>
  <c r="G30" i="32"/>
  <c r="H30" i="32" s="1"/>
  <c r="F30" i="32"/>
  <c r="N12" i="25"/>
  <c r="K12" i="25"/>
  <c r="G44" i="32"/>
  <c r="H44" i="32" s="1"/>
  <c r="F44" i="32"/>
  <c r="I28" i="13"/>
  <c r="J28" i="13" s="1"/>
  <c r="I29" i="13"/>
  <c r="J29" i="13" s="1"/>
  <c r="I27" i="13"/>
  <c r="BM147" i="15"/>
  <c r="BS88" i="15"/>
  <c r="BS87" i="15" s="1"/>
  <c r="BB68" i="15"/>
  <c r="BB69" i="15" s="1"/>
  <c r="BB70" i="15" s="1"/>
  <c r="I15" i="18"/>
  <c r="BP155" i="15"/>
  <c r="BP154" i="15" s="1"/>
  <c r="AP154" i="15"/>
  <c r="AP153" i="15" s="1"/>
  <c r="BJ147" i="15"/>
  <c r="AP113" i="15"/>
  <c r="CA11" i="28"/>
  <c r="N10" i="10"/>
  <c r="BB104" i="15"/>
  <c r="AP87" i="15"/>
  <c r="AP144" i="15"/>
  <c r="BO9" i="28"/>
  <c r="BJ55" i="15"/>
  <c r="AP135" i="15"/>
  <c r="D18" i="18"/>
  <c r="BR9" i="28"/>
  <c r="BC115" i="15"/>
  <c r="BP21" i="15"/>
  <c r="BB81" i="15"/>
  <c r="AZ8" i="28"/>
  <c r="BS137" i="15"/>
  <c r="BS136" i="15" s="1"/>
  <c r="BF9" i="28"/>
  <c r="BK10" i="15"/>
  <c r="BC23" i="15"/>
  <c r="K27" i="10"/>
  <c r="BJ65" i="15"/>
  <c r="D45" i="32"/>
  <c r="BC53" i="15"/>
  <c r="BC52" i="15" s="1"/>
  <c r="BS147" i="15"/>
  <c r="BS146" i="15" s="1"/>
  <c r="BS145" i="15" s="1"/>
  <c r="BB141" i="15"/>
  <c r="BS86" i="15"/>
  <c r="J13" i="25"/>
  <c r="BS155" i="15"/>
  <c r="I16" i="18"/>
  <c r="BP114" i="15"/>
  <c r="BJ134" i="15"/>
  <c r="AP22" i="15"/>
  <c r="I12" i="16"/>
  <c r="BJ155" i="15"/>
  <c r="BJ154" i="15" s="1"/>
  <c r="I14" i="18"/>
  <c r="BS67" i="15"/>
  <c r="BS66" i="15" s="1"/>
  <c r="BP56" i="15"/>
  <c r="BP55" i="15" s="1"/>
  <c r="BP54" i="15" s="1"/>
  <c r="BS65" i="15"/>
  <c r="BJ85" i="15"/>
  <c r="AP126" i="15"/>
  <c r="BC65" i="15"/>
  <c r="BM153" i="15"/>
  <c r="BC9" i="28"/>
  <c r="BM52" i="15"/>
  <c r="BS135" i="15"/>
  <c r="BM135" i="15"/>
  <c r="CM16" i="28"/>
  <c r="N19" i="10"/>
  <c r="BC128" i="15"/>
  <c r="BS25" i="15"/>
  <c r="CL5" i="28"/>
  <c r="BC155" i="15"/>
  <c r="BC154" i="15" s="1"/>
  <c r="BP147" i="15"/>
  <c r="BP146" i="15" s="1"/>
  <c r="BI11" i="28"/>
  <c r="BI10" i="28" s="1"/>
  <c r="AP56" i="15"/>
  <c r="BB44" i="15"/>
  <c r="BP145" i="15"/>
  <c r="BJ128" i="15"/>
  <c r="BP86" i="15"/>
  <c r="BS128" i="15"/>
  <c r="BJ153" i="15"/>
  <c r="BL8" i="28"/>
  <c r="K14" i="10"/>
  <c r="BC137" i="15"/>
  <c r="BC136" i="15" s="1"/>
  <c r="BC87" i="15"/>
  <c r="BC86" i="15" s="1"/>
  <c r="BC85" i="15" s="1"/>
  <c r="BC144" i="15"/>
  <c r="BM88" i="15"/>
  <c r="BM127" i="15"/>
  <c r="BJ22" i="15"/>
  <c r="BJ112" i="15"/>
  <c r="AP32" i="15"/>
  <c r="BS115" i="15"/>
  <c r="BS114" i="15" s="1"/>
  <c r="BS113" i="15" s="1"/>
  <c r="BS112" i="15" s="1"/>
  <c r="BM67" i="15"/>
  <c r="BM66" i="15" s="1"/>
  <c r="BM65" i="15" s="1"/>
  <c r="BP128" i="15"/>
  <c r="BP127" i="15" s="1"/>
  <c r="AP65" i="15"/>
  <c r="BP66" i="15"/>
  <c r="BP65" i="15" s="1"/>
  <c r="I30" i="32"/>
  <c r="M10" i="10"/>
  <c r="M19" i="10"/>
  <c r="BM113" i="15"/>
  <c r="BB71" i="15"/>
  <c r="BB11" i="15"/>
  <c r="I29" i="32"/>
  <c r="BP137" i="15"/>
  <c r="BC135" i="15"/>
  <c r="BU9" i="28"/>
  <c r="BM23" i="15"/>
  <c r="BS56" i="15"/>
  <c r="BS55" i="15" s="1"/>
  <c r="BS54" i="15" s="1"/>
  <c r="BX9" i="28"/>
  <c r="BC64" i="15"/>
  <c r="BB149" i="15"/>
  <c r="I43" i="32"/>
  <c r="CP5" i="28" l="1"/>
  <c r="CP16" i="28"/>
  <c r="CQ16" i="28"/>
  <c r="CC50" i="31"/>
  <c r="CD50" i="31" s="1"/>
  <c r="J12" i="16"/>
  <c r="CC11" i="28"/>
  <c r="J43" i="32"/>
  <c r="J29" i="32"/>
  <c r="G18" i="18"/>
  <c r="H18" i="18" s="1"/>
  <c r="F18" i="18"/>
  <c r="F45" i="32"/>
  <c r="G45" i="32"/>
  <c r="H45" i="32" s="1"/>
  <c r="J30" i="32"/>
  <c r="N13" i="25"/>
  <c r="K13" i="25"/>
  <c r="J27" i="13"/>
  <c r="I31" i="13"/>
  <c r="CC51" i="31"/>
  <c r="CD51" i="31" s="1"/>
  <c r="BP136" i="15"/>
  <c r="BP135" i="15" s="1"/>
  <c r="O10" i="10"/>
  <c r="BM146" i="15"/>
  <c r="BX8" i="28"/>
  <c r="BS154" i="15"/>
  <c r="BP20" i="15"/>
  <c r="CA10" i="28"/>
  <c r="L14" i="10"/>
  <c r="BP85" i="15"/>
  <c r="AP112" i="15"/>
  <c r="BS53" i="15"/>
  <c r="BM64" i="15"/>
  <c r="BP113" i="15"/>
  <c r="BS127" i="15"/>
  <c r="AP21" i="15"/>
  <c r="AP20" i="15" s="1"/>
  <c r="AZ7" i="28"/>
  <c r="AP143" i="15"/>
  <c r="AP19" i="15"/>
  <c r="BJ84" i="15"/>
  <c r="BM112" i="15"/>
  <c r="BS24" i="15"/>
  <c r="BB105" i="15"/>
  <c r="BJ111" i="15"/>
  <c r="BS111" i="15"/>
  <c r="BJ127" i="15"/>
  <c r="BJ126" i="15" s="1"/>
  <c r="BK11" i="15"/>
  <c r="BJ54" i="15"/>
  <c r="BS64" i="15"/>
  <c r="BS85" i="15"/>
  <c r="BU8" i="28"/>
  <c r="BB45" i="15"/>
  <c r="BF8" i="28"/>
  <c r="BF7" i="28" s="1"/>
  <c r="AP134" i="15"/>
  <c r="BM126" i="15"/>
  <c r="BR8" i="28"/>
  <c r="BP53" i="15"/>
  <c r="BC63" i="15"/>
  <c r="L27" i="10"/>
  <c r="AP86" i="15"/>
  <c r="BJ21" i="15"/>
  <c r="BI9" i="28"/>
  <c r="BI8" i="28" s="1"/>
  <c r="BI7" i="28" s="1"/>
  <c r="BI6" i="28" s="1"/>
  <c r="BC114" i="15"/>
  <c r="BS134" i="15"/>
  <c r="BB72" i="15"/>
  <c r="BM51" i="15"/>
  <c r="D46" i="32"/>
  <c r="BF6" i="28"/>
  <c r="BM134" i="15"/>
  <c r="BJ64" i="15"/>
  <c r="AP55" i="15"/>
  <c r="I45" i="32"/>
  <c r="BM87" i="15"/>
  <c r="D19" i="10"/>
  <c r="I17" i="18"/>
  <c r="AP64" i="15"/>
  <c r="BP144" i="15"/>
  <c r="BB150" i="15"/>
  <c r="BC51" i="15"/>
  <c r="BM22" i="15"/>
  <c r="BS144" i="15"/>
  <c r="BB82" i="15"/>
  <c r="CA9" i="28"/>
  <c r="BJ146" i="15"/>
  <c r="BJ145" i="15" s="1"/>
  <c r="BJ144" i="15" s="1"/>
  <c r="BB12" i="15"/>
  <c r="BC127" i="15"/>
  <c r="BO8" i="28"/>
  <c r="I44" i="32"/>
  <c r="BC22" i="15"/>
  <c r="BB142" i="15"/>
  <c r="BO7" i="28"/>
  <c r="D19" i="18"/>
  <c r="BC8" i="28"/>
  <c r="BP64" i="15"/>
  <c r="CA8" i="28"/>
  <c r="O19" i="10"/>
  <c r="BL7" i="28"/>
  <c r="BL6" i="28" s="1"/>
  <c r="BC84" i="15"/>
  <c r="CC9" i="28" l="1"/>
  <c r="CC10" i="28"/>
  <c r="J44" i="32"/>
  <c r="G46" i="32"/>
  <c r="H46" i="32" s="1"/>
  <c r="F46" i="32"/>
  <c r="J45" i="32"/>
  <c r="CC8" i="28"/>
  <c r="F19" i="18"/>
  <c r="G19" i="18"/>
  <c r="H19" i="18" s="1"/>
  <c r="J31" i="13"/>
  <c r="CC52" i="31"/>
  <c r="CD52" i="31" s="1"/>
  <c r="CA7" i="28"/>
  <c r="BK12" i="15"/>
  <c r="BL5" i="28"/>
  <c r="BI5" i="28"/>
  <c r="BP63" i="15"/>
  <c r="BJ63" i="15"/>
  <c r="AP111" i="15"/>
  <c r="BS153" i="15"/>
  <c r="BJ53" i="15"/>
  <c r="D20" i="18"/>
  <c r="BC7" i="28"/>
  <c r="BC6" i="28" s="1"/>
  <c r="BM111" i="15"/>
  <c r="BS143" i="15"/>
  <c r="BJ110" i="15"/>
  <c r="BS52" i="15"/>
  <c r="I18" i="18"/>
  <c r="BJ83" i="15"/>
  <c r="BM50" i="15"/>
  <c r="BC50" i="15"/>
  <c r="BO6" i="28"/>
  <c r="BS84" i="15"/>
  <c r="BB106" i="15"/>
  <c r="BM21" i="15"/>
  <c r="BS126" i="15"/>
  <c r="BX7" i="28"/>
  <c r="BF5" i="28"/>
  <c r="BB83" i="15"/>
  <c r="BB151" i="15"/>
  <c r="BP112" i="15"/>
  <c r="BU7" i="28"/>
  <c r="AZ6" i="28"/>
  <c r="BB13" i="15"/>
  <c r="BS63" i="15"/>
  <c r="BP52" i="15"/>
  <c r="BO5" i="28"/>
  <c r="AP18" i="15"/>
  <c r="BM86" i="15"/>
  <c r="BM145" i="15"/>
  <c r="BM144" i="15" s="1"/>
  <c r="BM143" i="15" s="1"/>
  <c r="AP54" i="15"/>
  <c r="BM63" i="15"/>
  <c r="AP63" i="15"/>
  <c r="D47" i="32"/>
  <c r="BP19" i="15"/>
  <c r="BS23" i="15"/>
  <c r="BC113" i="15"/>
  <c r="BC112" i="15" s="1"/>
  <c r="BC111" i="15" s="1"/>
  <c r="BC110" i="15" s="1"/>
  <c r="BR7" i="28"/>
  <c r="BR6" i="28" s="1"/>
  <c r="BC83" i="15"/>
  <c r="BM110" i="15"/>
  <c r="BJ20" i="15"/>
  <c r="BP84" i="15"/>
  <c r="BJ143" i="15"/>
  <c r="BB46" i="15"/>
  <c r="AP85" i="15"/>
  <c r="BS110" i="15"/>
  <c r="BC21" i="15"/>
  <c r="CA6" i="28"/>
  <c r="I46" i="32"/>
  <c r="D48" i="32"/>
  <c r="BU12" i="15" l="1"/>
  <c r="F47" i="32"/>
  <c r="G47" i="32"/>
  <c r="H47" i="32" s="1"/>
  <c r="F48" i="32"/>
  <c r="G48" i="32"/>
  <c r="H48" i="32" s="1"/>
  <c r="J46" i="32"/>
  <c r="BV12" i="15"/>
  <c r="CC7" i="28"/>
  <c r="BT12" i="15"/>
  <c r="G20" i="18"/>
  <c r="H20" i="18" s="1"/>
  <c r="F20" i="18"/>
  <c r="K29" i="13"/>
  <c r="M29" i="13" s="1"/>
  <c r="K27" i="13"/>
  <c r="K28" i="13"/>
  <c r="M28" i="13" s="1"/>
  <c r="CC53" i="31"/>
  <c r="CD53" i="31" s="1"/>
  <c r="AP84" i="15"/>
  <c r="AP83" i="15" s="1"/>
  <c r="BM20" i="15"/>
  <c r="BM19" i="15" s="1"/>
  <c r="BM18" i="15"/>
  <c r="CA5" i="28"/>
  <c r="BJ19" i="15"/>
  <c r="I19" i="18"/>
  <c r="BB47" i="15"/>
  <c r="BB48" i="15" s="1"/>
  <c r="BB49" i="15" s="1"/>
  <c r="BB50" i="15" s="1"/>
  <c r="BB51" i="15" s="1"/>
  <c r="BS51" i="15"/>
  <c r="BS50" i="15" s="1"/>
  <c r="BS49" i="15" s="1"/>
  <c r="BM49" i="15"/>
  <c r="BP51" i="15"/>
  <c r="BM62" i="15"/>
  <c r="BX6" i="28"/>
  <c r="AP62" i="15"/>
  <c r="AP82" i="15"/>
  <c r="BM109" i="15"/>
  <c r="BP18" i="15"/>
  <c r="BP17" i="15" s="1"/>
  <c r="BJ109" i="15"/>
  <c r="AP17" i="15"/>
  <c r="BC20" i="15"/>
  <c r="BP83" i="15"/>
  <c r="BS109" i="15"/>
  <c r="BS62" i="15"/>
  <c r="BB84" i="15"/>
  <c r="AP53" i="15"/>
  <c r="BJ52" i="15"/>
  <c r="BJ51" i="15" s="1"/>
  <c r="BJ50" i="15" s="1"/>
  <c r="AZ5" i="28"/>
  <c r="BM85" i="15"/>
  <c r="BK13" i="15"/>
  <c r="BC49" i="15"/>
  <c r="D21" i="18"/>
  <c r="I48" i="32"/>
  <c r="BS22" i="15"/>
  <c r="BJ82" i="15"/>
  <c r="BB107" i="15"/>
  <c r="BB152" i="15"/>
  <c r="BC82" i="15"/>
  <c r="BB14" i="15"/>
  <c r="K9" i="10"/>
  <c r="BC109" i="15"/>
  <c r="BJ49" i="15"/>
  <c r="BR5" i="28"/>
  <c r="K25" i="10"/>
  <c r="BJ108" i="15"/>
  <c r="BJ62" i="15"/>
  <c r="BX5" i="28"/>
  <c r="BP111" i="15"/>
  <c r="BP110" i="15" s="1"/>
  <c r="BP109" i="15" s="1"/>
  <c r="BU6" i="28"/>
  <c r="BS83" i="15"/>
  <c r="AP110" i="15"/>
  <c r="BC5" i="28"/>
  <c r="I47" i="32"/>
  <c r="BK14" i="15"/>
  <c r="BT14" i="15" l="1"/>
  <c r="BU14" i="15"/>
  <c r="BV14" i="15"/>
  <c r="BV13" i="15"/>
  <c r="BT13" i="15"/>
  <c r="BU13" i="15"/>
  <c r="J47" i="32"/>
  <c r="BV9" i="15"/>
  <c r="CC6" i="28"/>
  <c r="J48" i="32"/>
  <c r="BU9" i="15"/>
  <c r="BT9" i="15"/>
  <c r="F21" i="18"/>
  <c r="G21" i="18"/>
  <c r="H21" i="18" s="1"/>
  <c r="K31" i="13"/>
  <c r="M27" i="13"/>
  <c r="M31" i="13" s="1"/>
  <c r="C38" i="13" s="1"/>
  <c r="D28" i="10" s="1"/>
  <c r="CC54" i="31"/>
  <c r="CD54" i="31" s="1"/>
  <c r="AP52" i="15"/>
  <c r="AP51" i="15" s="1"/>
  <c r="AP50" i="15" s="1"/>
  <c r="AP109" i="15"/>
  <c r="BS108" i="15"/>
  <c r="BC81" i="15"/>
  <c r="BJ18" i="15"/>
  <c r="BS48" i="15"/>
  <c r="BC108" i="15"/>
  <c r="BJ81" i="15"/>
  <c r="K18" i="10"/>
  <c r="BM108" i="15"/>
  <c r="BP82" i="15"/>
  <c r="H9" i="10"/>
  <c r="D22" i="18"/>
  <c r="BM17" i="15"/>
  <c r="BC48" i="15"/>
  <c r="BJ48" i="15"/>
  <c r="BB52" i="15"/>
  <c r="AP81" i="15"/>
  <c r="BS21" i="15"/>
  <c r="BS20" i="15" s="1"/>
  <c r="BJ107" i="15"/>
  <c r="BM107" i="15"/>
  <c r="H25" i="10"/>
  <c r="BP108" i="15"/>
  <c r="BC19" i="15"/>
  <c r="BU5" i="28"/>
  <c r="I20" i="18"/>
  <c r="H18" i="10"/>
  <c r="BB85" i="15"/>
  <c r="BS82" i="15"/>
  <c r="AP49" i="15"/>
  <c r="BM48" i="15"/>
  <c r="BP50" i="15"/>
  <c r="BM84" i="15"/>
  <c r="BM83" i="15" s="1"/>
  <c r="BM82" i="15" s="1"/>
  <c r="BM81" i="15" s="1"/>
  <c r="BB108" i="15"/>
  <c r="CC5" i="28" l="1"/>
  <c r="D16" i="10"/>
  <c r="F22" i="18"/>
  <c r="G22" i="18"/>
  <c r="H22" i="18" s="1"/>
  <c r="CC55" i="31"/>
  <c r="CD55" i="31" s="1"/>
  <c r="BM80" i="15"/>
  <c r="BM79" i="15" s="1"/>
  <c r="BS19" i="15"/>
  <c r="BC47" i="15"/>
  <c r="BC107" i="15"/>
  <c r="BM78" i="15"/>
  <c r="BB109" i="15"/>
  <c r="BS81" i="15"/>
  <c r="BJ17" i="15"/>
  <c r="I22" i="18"/>
  <c r="BP81" i="15"/>
  <c r="BB86" i="15"/>
  <c r="AP80" i="15"/>
  <c r="BP49" i="15"/>
  <c r="BM106" i="15"/>
  <c r="AP48" i="15"/>
  <c r="BC18" i="15"/>
  <c r="BS107" i="15"/>
  <c r="BS47" i="15"/>
  <c r="BC80" i="15"/>
  <c r="BB53" i="15"/>
  <c r="BP107" i="15"/>
  <c r="BJ80" i="15"/>
  <c r="BJ106" i="15"/>
  <c r="AP108" i="15"/>
  <c r="BJ47" i="15"/>
  <c r="BM47" i="15"/>
  <c r="I21" i="18"/>
  <c r="D26" i="10" l="1"/>
  <c r="CC56" i="31"/>
  <c r="CD56" i="31" s="1"/>
  <c r="BC17" i="15"/>
  <c r="BS80" i="15"/>
  <c r="BP80" i="15"/>
  <c r="AP79" i="15"/>
  <c r="BP48" i="15"/>
  <c r="BS106" i="15"/>
  <c r="BP106" i="15"/>
  <c r="BM105" i="15"/>
  <c r="BM46" i="15"/>
  <c r="BJ46" i="15"/>
  <c r="BB87" i="15"/>
  <c r="BS46" i="15"/>
  <c r="BB54" i="15"/>
  <c r="BJ105" i="15"/>
  <c r="BC106" i="15"/>
  <c r="BC79" i="15"/>
  <c r="BB110" i="15"/>
  <c r="AP47" i="15"/>
  <c r="AP107" i="15"/>
  <c r="BJ79" i="15"/>
  <c r="BS18" i="15"/>
  <c r="BM77" i="15"/>
  <c r="BC46" i="15"/>
  <c r="CC57" i="31" l="1"/>
  <c r="CD57" i="31" s="1"/>
  <c r="BB88" i="15"/>
  <c r="AP78" i="15"/>
  <c r="AP106" i="15"/>
  <c r="BJ78" i="15"/>
  <c r="BP47" i="15"/>
  <c r="BB55" i="15"/>
  <c r="BC78" i="15"/>
  <c r="BM76" i="15"/>
  <c r="BM45" i="15"/>
  <c r="BS17" i="15"/>
  <c r="BP79" i="15"/>
  <c r="BB111" i="15"/>
  <c r="AP46" i="15"/>
  <c r="BS105" i="15"/>
  <c r="BC105" i="15"/>
  <c r="BJ104" i="15"/>
  <c r="BS45" i="15"/>
  <c r="BC16" i="15"/>
  <c r="BJ45" i="15"/>
  <c r="AP16" i="15"/>
  <c r="BS79" i="15"/>
  <c r="BM104" i="15"/>
  <c r="BP105" i="15"/>
  <c r="BC45" i="15"/>
  <c r="BV7" i="15" l="1"/>
  <c r="CC58" i="31"/>
  <c r="CD58" i="31" s="1"/>
  <c r="BM103" i="15"/>
  <c r="BM102" i="15" s="1"/>
  <c r="BM16" i="15"/>
  <c r="BC44" i="15"/>
  <c r="BJ44" i="15"/>
  <c r="BP78" i="15"/>
  <c r="AP105" i="15"/>
  <c r="BB89" i="15"/>
  <c r="BB90" i="15" s="1"/>
  <c r="BB91" i="15" s="1"/>
  <c r="BC15" i="15"/>
  <c r="BS44" i="15"/>
  <c r="BB56" i="15"/>
  <c r="F25" i="10"/>
  <c r="AP45" i="15"/>
  <c r="BP16" i="15"/>
  <c r="AP77" i="15"/>
  <c r="L25" i="10"/>
  <c r="BJ77" i="15"/>
  <c r="BM101" i="15"/>
  <c r="BB112" i="15"/>
  <c r="BM44" i="15"/>
  <c r="AP15" i="15"/>
  <c r="BP46" i="15"/>
  <c r="BC104" i="15"/>
  <c r="BS78" i="15"/>
  <c r="BP104" i="15"/>
  <c r="BM75" i="15"/>
  <c r="BS104" i="15"/>
  <c r="BC77" i="15"/>
  <c r="BJ103" i="15"/>
  <c r="CC59" i="31" l="1"/>
  <c r="CD59" i="31" s="1"/>
  <c r="BP103" i="15"/>
  <c r="AP76" i="15"/>
  <c r="BC76" i="15"/>
  <c r="BC43" i="15"/>
  <c r="BB92" i="15"/>
  <c r="BM100" i="15"/>
  <c r="BB57" i="15"/>
  <c r="AP44" i="15"/>
  <c r="L9" i="10"/>
  <c r="BP45" i="15"/>
  <c r="BP15" i="15"/>
  <c r="BS43" i="15"/>
  <c r="BC14" i="15"/>
  <c r="BC103" i="15"/>
  <c r="BP77" i="15"/>
  <c r="BJ76" i="15"/>
  <c r="AP104" i="15"/>
  <c r="AP14" i="15"/>
  <c r="BM15" i="15"/>
  <c r="BM74" i="15"/>
  <c r="BB113" i="15"/>
  <c r="BS77" i="15"/>
  <c r="BM43" i="15"/>
  <c r="BJ102" i="15"/>
  <c r="BS103" i="15"/>
  <c r="BJ43" i="15"/>
  <c r="BT7" i="15" l="1"/>
  <c r="CC60" i="31"/>
  <c r="CD60" i="31" s="1"/>
  <c r="BJ16" i="15"/>
  <c r="BC42" i="15"/>
  <c r="BJ101" i="15"/>
  <c r="BP102" i="15"/>
  <c r="BP44" i="15"/>
  <c r="BC75" i="15"/>
  <c r="AP75" i="15"/>
  <c r="BP76" i="15"/>
  <c r="BS102" i="15"/>
  <c r="BB58" i="15"/>
  <c r="BB93" i="15"/>
  <c r="L18" i="10"/>
  <c r="BM99" i="15"/>
  <c r="BB114" i="15"/>
  <c r="BC13" i="15"/>
  <c r="F18" i="10"/>
  <c r="BS76" i="15"/>
  <c r="BS42" i="15"/>
  <c r="BM14" i="15"/>
  <c r="AP103" i="15"/>
  <c r="AP43" i="15"/>
  <c r="AP13" i="15"/>
  <c r="BJ42" i="15"/>
  <c r="BM73" i="15"/>
  <c r="BC102" i="15"/>
  <c r="BJ75" i="15"/>
  <c r="BM42" i="15"/>
  <c r="BU10" i="15" l="1"/>
  <c r="BU7" i="15"/>
  <c r="CC61" i="31"/>
  <c r="CD61" i="31" s="1"/>
  <c r="BM41" i="15"/>
  <c r="BB94" i="15"/>
  <c r="BP101" i="15"/>
  <c r="AP12" i="15"/>
  <c r="BJ100" i="15"/>
  <c r="AP11" i="15"/>
  <c r="BP75" i="15"/>
  <c r="BC41" i="15"/>
  <c r="BS101" i="15"/>
  <c r="BS41" i="15"/>
  <c r="BP14" i="15"/>
  <c r="AP102" i="15"/>
  <c r="BC101" i="15"/>
  <c r="BC74" i="15"/>
  <c r="BM98" i="15"/>
  <c r="BJ74" i="15"/>
  <c r="BJ41" i="15"/>
  <c r="I9" i="10"/>
  <c r="AP42" i="15"/>
  <c r="BJ15" i="15"/>
  <c r="BC12" i="15"/>
  <c r="BP43" i="15"/>
  <c r="BS75" i="15"/>
  <c r="BB115" i="15"/>
  <c r="BB59" i="15"/>
  <c r="BS16" i="15"/>
  <c r="AP74" i="15"/>
  <c r="F9" i="10"/>
  <c r="BM13" i="15"/>
  <c r="CC62" i="31" l="1"/>
  <c r="CD62" i="31" s="1"/>
  <c r="BP74" i="15"/>
  <c r="BP13" i="15"/>
  <c r="BB60" i="15"/>
  <c r="BM12" i="15"/>
  <c r="BM97" i="15"/>
  <c r="AP73" i="15"/>
  <c r="BP100" i="15"/>
  <c r="BP99" i="15" s="1"/>
  <c r="BP42" i="15"/>
  <c r="BB116" i="15"/>
  <c r="BS15" i="15"/>
  <c r="BJ40" i="15"/>
  <c r="AP10" i="15"/>
  <c r="BS74" i="15"/>
  <c r="BJ73" i="15"/>
  <c r="BC100" i="15"/>
  <c r="BS100" i="15"/>
  <c r="AP101" i="15"/>
  <c r="BM40" i="15"/>
  <c r="BC11" i="15"/>
  <c r="BS40" i="15"/>
  <c r="BC40" i="15"/>
  <c r="BJ14" i="15"/>
  <c r="BJ99" i="15"/>
  <c r="AP41" i="15"/>
  <c r="BT10" i="15" l="1"/>
  <c r="CC63" i="31"/>
  <c r="CC64" i="31" s="1"/>
  <c r="CD64" i="31" s="1"/>
  <c r="BM39" i="15"/>
  <c r="BJ98" i="15"/>
  <c r="BP12" i="15"/>
  <c r="BS39" i="15"/>
  <c r="BM96" i="15"/>
  <c r="BS73" i="15"/>
  <c r="M25" i="10"/>
  <c r="BS99" i="15"/>
  <c r="BB61" i="15"/>
  <c r="BS14" i="15"/>
  <c r="BJ13" i="15"/>
  <c r="BC10" i="15"/>
  <c r="BP98" i="15"/>
  <c r="BB117" i="15"/>
  <c r="BM11" i="15"/>
  <c r="BM10" i="15" s="1"/>
  <c r="M18" i="10"/>
  <c r="BC39" i="15"/>
  <c r="BC99" i="15"/>
  <c r="AP40" i="15"/>
  <c r="AP9" i="15"/>
  <c r="BP41" i="15"/>
  <c r="I18" i="10"/>
  <c r="AP100" i="15"/>
  <c r="BJ39" i="15"/>
  <c r="BV10" i="15" l="1"/>
  <c r="CC65" i="31"/>
  <c r="CD65" i="31" s="1"/>
  <c r="CD63" i="31"/>
  <c r="I25" i="10"/>
  <c r="AP8" i="15"/>
  <c r="BS13" i="15"/>
  <c r="BP40" i="15"/>
  <c r="AP39" i="15"/>
  <c r="BB118" i="15"/>
  <c r="BJ12" i="15"/>
  <c r="BS38" i="15"/>
  <c r="BJ38" i="15"/>
  <c r="BS12" i="15"/>
  <c r="BM38" i="15"/>
  <c r="BC98" i="15"/>
  <c r="BC9" i="15"/>
  <c r="BP11" i="15"/>
  <c r="BS98" i="15"/>
  <c r="BP97" i="15"/>
  <c r="BM95" i="15"/>
  <c r="BM9" i="15"/>
  <c r="AP99" i="15"/>
  <c r="BJ97" i="15"/>
  <c r="BV8" i="15" l="1"/>
  <c r="BT8" i="15"/>
  <c r="BU8" i="15"/>
  <c r="BU11" i="15"/>
  <c r="CC66" i="31"/>
  <c r="CC67" i="31" s="1"/>
  <c r="J9" i="10"/>
  <c r="M9" i="10"/>
  <c r="BM8" i="15"/>
  <c r="G25" i="10"/>
  <c r="BC8" i="15"/>
  <c r="AP38" i="15"/>
  <c r="BS11" i="15"/>
  <c r="AP98" i="15"/>
  <c r="G18" i="10"/>
  <c r="AP7" i="15"/>
  <c r="BP96" i="15"/>
  <c r="BJ11" i="15"/>
  <c r="BP39" i="15"/>
  <c r="G9" i="10"/>
  <c r="BB119" i="15"/>
  <c r="BC97" i="15"/>
  <c r="BS97" i="15"/>
  <c r="BJ96" i="15"/>
  <c r="BP10" i="15"/>
  <c r="CD66" i="31" l="1"/>
  <c r="CD67" i="31"/>
  <c r="CC68" i="31"/>
  <c r="BB120" i="15"/>
  <c r="BM7" i="15"/>
  <c r="AP97" i="15"/>
  <c r="BC96" i="15"/>
  <c r="BP9" i="15"/>
  <c r="BJ10" i="15"/>
  <c r="BC7" i="15"/>
  <c r="BJ9" i="15"/>
  <c r="BS10" i="15"/>
  <c r="BS96" i="15"/>
  <c r="BJ95" i="15"/>
  <c r="BT11" i="15" l="1"/>
  <c r="CD68" i="31"/>
  <c r="CC69" i="31"/>
  <c r="BS95" i="15"/>
  <c r="BC6" i="15"/>
  <c r="J18" i="10"/>
  <c r="BJ8" i="15"/>
  <c r="AP96" i="15"/>
  <c r="BP8" i="15"/>
  <c r="BS9" i="15"/>
  <c r="BV11" i="15" l="1"/>
  <c r="CD69" i="31"/>
  <c r="CC70" i="31"/>
  <c r="AP95" i="15"/>
  <c r="AP6" i="15"/>
  <c r="J25" i="10"/>
  <c r="BS8" i="15"/>
  <c r="BJ7" i="15"/>
  <c r="BP7" i="15"/>
  <c r="CD70" i="31" l="1"/>
  <c r="CC71" i="31"/>
  <c r="BS7" i="15"/>
  <c r="BM6" i="15"/>
  <c r="AP5" i="15"/>
  <c r="BP6" i="15"/>
  <c r="BJ6" i="15"/>
  <c r="D24" i="10" l="1"/>
  <c r="CD71" i="31"/>
  <c r="CC72" i="31"/>
  <c r="BM5" i="15"/>
  <c r="BJ5" i="15"/>
  <c r="BT5" i="15" l="1"/>
  <c r="BU5" i="15"/>
  <c r="CD72" i="31"/>
  <c r="CC73" i="31"/>
  <c r="D18" i="10"/>
  <c r="D9" i="10"/>
  <c r="CD73" i="31" l="1"/>
  <c r="CC74" i="31"/>
  <c r="BS6" i="15"/>
  <c r="CD74" i="31" l="1"/>
  <c r="CC75" i="31"/>
  <c r="BS5" i="15"/>
  <c r="BV5" i="15" l="1"/>
  <c r="CD75" i="31"/>
  <c r="CC76" i="31"/>
  <c r="D25" i="10"/>
  <c r="CD76" i="31" l="1"/>
  <c r="CC77" i="31"/>
  <c r="CD77" i="31" l="1"/>
  <c r="CC78" i="31"/>
  <c r="CD78" i="31" l="1"/>
  <c r="CC79" i="31"/>
  <c r="CD79" i="31" l="1"/>
  <c r="CC80" i="31"/>
  <c r="CD80" i="31" l="1"/>
  <c r="CC81" i="31"/>
  <c r="CD81" i="31" l="1"/>
  <c r="CC82" i="31"/>
  <c r="CD82" i="31" l="1"/>
  <c r="CC83" i="31"/>
  <c r="CD83" i="31" l="1"/>
  <c r="CC84" i="31"/>
  <c r="CD84" i="31" l="1"/>
  <c r="CC85" i="31"/>
  <c r="CD85" i="31" l="1"/>
  <c r="CC86" i="31"/>
  <c r="CD86" i="31" l="1"/>
  <c r="CC87" i="31"/>
  <c r="CD87" i="31" l="1"/>
  <c r="CC88" i="31"/>
  <c r="CD88" i="31" l="1"/>
  <c r="CC89" i="31"/>
  <c r="CD89" i="31" l="1"/>
  <c r="CC90" i="31"/>
  <c r="CD90" i="31" l="1"/>
  <c r="CC91" i="31"/>
  <c r="CD91" i="31" l="1"/>
  <c r="CC92" i="31"/>
  <c r="CD92" i="31" l="1"/>
  <c r="CC93" i="31"/>
  <c r="CD93" i="31" l="1"/>
  <c r="CC94" i="31"/>
  <c r="CD94" i="31" l="1"/>
  <c r="CC95" i="31"/>
  <c r="CD95" i="31" l="1"/>
  <c r="CC96" i="31"/>
  <c r="CD96" i="31" l="1"/>
  <c r="CC97" i="31"/>
  <c r="CD97" i="31" l="1"/>
  <c r="CC98" i="31"/>
  <c r="CD98" i="31" l="1"/>
  <c r="CC99" i="31"/>
  <c r="CD99" i="31" l="1"/>
  <c r="CC100" i="31"/>
  <c r="CD100" i="31" l="1"/>
  <c r="CC101" i="31"/>
  <c r="CD101" i="31" l="1"/>
  <c r="CC102" i="31"/>
  <c r="CD102" i="31" l="1"/>
  <c r="CC103" i="31"/>
  <c r="CD103" i="31" l="1"/>
  <c r="CC104" i="31"/>
  <c r="CD104" i="31" l="1"/>
  <c r="CC105" i="31"/>
  <c r="CD105" i="31" l="1"/>
  <c r="CC106" i="31"/>
  <c r="CD106" i="31" l="1"/>
  <c r="CC107" i="31"/>
  <c r="CD107" i="31" l="1"/>
  <c r="CC108" i="31"/>
  <c r="CD108" i="31" l="1"/>
  <c r="CC109" i="31"/>
  <c r="CD109" i="31" l="1"/>
  <c r="CC110" i="31"/>
  <c r="CD110" i="31" l="1"/>
  <c r="CC111" i="31"/>
  <c r="CD111" i="31" l="1"/>
  <c r="CC112" i="31"/>
  <c r="CD112" i="31" l="1"/>
  <c r="CC113" i="31"/>
  <c r="CD113" i="31" l="1"/>
  <c r="CC114" i="31"/>
  <c r="CD114" i="31" l="1"/>
  <c r="CC115" i="31"/>
  <c r="CD115" i="31" l="1"/>
  <c r="CC116" i="31"/>
  <c r="CD116" i="31" l="1"/>
  <c r="CC117" i="31"/>
  <c r="CD117" i="31" l="1"/>
  <c r="CC118" i="31"/>
  <c r="CD118" i="31" l="1"/>
  <c r="CC119" i="31"/>
  <c r="CD119" i="31" l="1"/>
  <c r="CC120" i="31"/>
  <c r="CD120" i="31" l="1"/>
  <c r="CC121" i="31"/>
  <c r="CD121" i="31" l="1"/>
  <c r="CC122" i="31"/>
  <c r="CD122" i="31" l="1"/>
  <c r="CC123" i="31"/>
  <c r="CD123" i="31" l="1"/>
  <c r="CC124" i="31"/>
  <c r="CD124" i="31" l="1"/>
  <c r="CC125" i="31"/>
  <c r="CD125" i="31" l="1"/>
  <c r="CC126" i="31"/>
  <c r="CD126" i="31" l="1"/>
  <c r="CC127" i="31"/>
  <c r="CD127" i="31" l="1"/>
  <c r="CC128" i="31"/>
  <c r="CD128" i="31" l="1"/>
  <c r="CC129" i="31"/>
  <c r="CD129" i="31" l="1"/>
  <c r="CC130" i="31"/>
  <c r="CD130" i="31" l="1"/>
  <c r="CC131" i="31"/>
  <c r="CD131" i="31" l="1"/>
  <c r="CC132" i="31"/>
  <c r="CD132" i="31" l="1"/>
  <c r="CC133" i="31"/>
  <c r="CD133" i="31" l="1"/>
  <c r="CC134" i="31"/>
  <c r="CD134" i="31" l="1"/>
  <c r="CC135" i="31"/>
  <c r="CD135" i="31" l="1"/>
  <c r="CC136" i="31"/>
  <c r="CD136" i="31" l="1"/>
  <c r="CC137" i="31"/>
  <c r="CD137" i="31" l="1"/>
  <c r="CC138" i="31"/>
  <c r="CD138" i="31" l="1"/>
  <c r="CC139" i="31"/>
  <c r="CD139" i="31" l="1"/>
  <c r="CC140" i="31"/>
  <c r="CD140" i="31" l="1"/>
  <c r="CC141" i="31"/>
  <c r="CD141" i="31" l="1"/>
  <c r="CC142" i="31"/>
  <c r="CD142" i="31" l="1"/>
  <c r="CC143" i="31"/>
  <c r="CD143" i="31" l="1"/>
  <c r="CC144" i="31"/>
  <c r="CD144" i="31" l="1"/>
  <c r="CC145" i="31"/>
  <c r="CD145" i="31" l="1"/>
  <c r="CC146" i="31"/>
  <c r="CD146" i="31" l="1"/>
  <c r="CC147" i="31"/>
  <c r="CD147" i="31" l="1"/>
  <c r="CC148" i="31"/>
  <c r="CD148" i="31" l="1"/>
  <c r="CC149" i="31"/>
  <c r="CD149" i="31" l="1"/>
  <c r="CC150" i="31"/>
  <c r="CD150" i="31" l="1"/>
  <c r="CC151" i="31"/>
  <c r="CD151" i="31" l="1"/>
  <c r="CC152" i="31"/>
  <c r="CD152" i="31" l="1"/>
  <c r="CC153" i="31"/>
  <c r="CD153" i="31" l="1"/>
  <c r="CC154" i="31"/>
  <c r="CD154" i="31" l="1"/>
  <c r="CC155" i="31"/>
  <c r="CD155" i="31" l="1"/>
  <c r="CC156" i="31"/>
  <c r="CD156" i="31" l="1"/>
  <c r="CC157" i="31"/>
  <c r="CC158" i="31" s="1"/>
  <c r="CD158" i="31" s="1"/>
  <c r="CD157" i="31" l="1"/>
  <c r="CC159" i="31"/>
  <c r="CD159" i="31" l="1"/>
  <c r="CC160" i="31"/>
  <c r="CD160" i="31" l="1"/>
  <c r="CC161" i="31"/>
  <c r="CD161" i="31" l="1"/>
  <c r="CC162" i="31"/>
  <c r="CD162" i="31" l="1"/>
  <c r="CC163" i="31"/>
  <c r="CD163" i="31" l="1"/>
  <c r="CC164" i="31"/>
  <c r="CD164" i="31" l="1"/>
  <c r="CC165" i="31"/>
  <c r="CD165" i="31" l="1"/>
  <c r="CC166" i="31"/>
  <c r="CD166" i="31" l="1"/>
  <c r="CC167" i="31"/>
  <c r="CD167" i="31" l="1"/>
  <c r="CC168" i="31"/>
  <c r="CD168" i="31" l="1"/>
  <c r="CC169" i="31"/>
  <c r="CD169" i="31" l="1"/>
  <c r="CC170" i="31"/>
  <c r="CD170" i="31" l="1"/>
  <c r="CC171" i="31"/>
  <c r="CD171" i="31" l="1"/>
  <c r="CC172" i="31"/>
  <c r="CD172" i="31" l="1"/>
  <c r="CC173" i="31"/>
  <c r="CD173" i="31" l="1"/>
  <c r="CC174" i="31"/>
  <c r="CD174" i="31" l="1"/>
  <c r="CC175" i="31"/>
  <c r="CD175" i="31" l="1"/>
  <c r="CC176" i="31"/>
  <c r="CD176" i="31" l="1"/>
  <c r="CC177" i="31"/>
  <c r="CD177" i="31" l="1"/>
  <c r="CC178" i="31"/>
  <c r="CD178" i="31" l="1"/>
  <c r="CC179" i="31"/>
  <c r="CD179" i="31" l="1"/>
  <c r="CC180" i="31"/>
  <c r="CD180" i="31" l="1"/>
  <c r="CC181" i="31"/>
  <c r="CD181" i="31" l="1"/>
  <c r="CC182" i="31"/>
  <c r="CD182" i="31" l="1"/>
  <c r="CC183" i="31"/>
  <c r="CD183" i="31" l="1"/>
  <c r="CC184" i="31"/>
  <c r="CD184" i="31" l="1"/>
  <c r="CC185" i="31"/>
  <c r="CD185" i="31" l="1"/>
  <c r="CC186" i="31"/>
  <c r="CD186" i="31" l="1"/>
  <c r="CC187" i="31"/>
  <c r="CD187" i="31" l="1"/>
  <c r="CC188" i="31"/>
  <c r="CD188" i="31" l="1"/>
  <c r="CC189" i="31"/>
  <c r="CD189" i="31" l="1"/>
  <c r="CC190" i="31"/>
  <c r="CD190" i="31" l="1"/>
  <c r="CC191" i="31"/>
  <c r="CD191" i="31" l="1"/>
  <c r="CC192" i="31"/>
  <c r="CD192" i="31" l="1"/>
  <c r="CC193" i="31"/>
  <c r="CC194" i="31" s="1"/>
  <c r="CD194" i="31" s="1"/>
  <c r="CD193" i="31" l="1"/>
  <c r="CC195" i="31"/>
  <c r="CD195" i="31" l="1"/>
  <c r="CC196" i="31"/>
  <c r="CD196" i="31" l="1"/>
  <c r="CC197" i="31"/>
  <c r="CD197" i="31" l="1"/>
  <c r="CC198" i="31"/>
  <c r="CD198" i="31" l="1"/>
  <c r="CC199" i="31"/>
  <c r="CD199" i="31" l="1"/>
  <c r="CC200" i="31"/>
  <c r="CD200" i="31" l="1"/>
  <c r="CC201" i="31"/>
  <c r="CD201" i="31" l="1"/>
  <c r="CC202" i="31"/>
  <c r="CD202" i="31" l="1"/>
  <c r="CC203" i="31"/>
  <c r="CD203" i="31" l="1"/>
  <c r="CC204" i="31"/>
  <c r="CD204" i="31" l="1"/>
  <c r="CC205" i="31"/>
  <c r="CD205" i="31" l="1"/>
  <c r="CC206" i="31"/>
  <c r="CD206" i="31" l="1"/>
  <c r="CC207" i="31"/>
  <c r="CD207" i="31" l="1"/>
  <c r="CC208" i="31"/>
  <c r="CC209" i="31" s="1"/>
  <c r="CD209" i="31" s="1"/>
  <c r="CD208" i="31" l="1"/>
  <c r="CC210" i="31"/>
  <c r="CD210" i="31" s="1"/>
  <c r="E17" i="10" l="1"/>
  <c r="BK15" i="15"/>
  <c r="BK16" i="15"/>
  <c r="BK17" i="15"/>
  <c r="BB15" i="15"/>
  <c r="BV17" i="15" l="1"/>
  <c r="BU17" i="15"/>
  <c r="BT17" i="15"/>
  <c r="BV16" i="15"/>
  <c r="BU16" i="15"/>
  <c r="BT16" i="15"/>
  <c r="BT15" i="15"/>
  <c r="BV15" i="15"/>
  <c r="BU15" i="15"/>
  <c r="O18" i="10"/>
  <c r="P18" i="10"/>
  <c r="P25" i="10"/>
  <c r="BK18" i="15"/>
  <c r="P9" i="10"/>
  <c r="N9" i="10"/>
  <c r="N25" i="10"/>
  <c r="O9" i="10"/>
  <c r="BB16" i="15"/>
  <c r="O25" i="10"/>
  <c r="N18" i="10"/>
  <c r="BV18" i="15" l="1"/>
  <c r="BU18" i="15"/>
  <c r="BT18" i="15"/>
  <c r="BB17" i="15"/>
  <c r="Q18" i="10"/>
  <c r="BK19" i="15"/>
  <c r="Q9" i="10"/>
  <c r="BB18" i="15"/>
  <c r="Q25" i="10"/>
  <c r="BV19" i="15" l="1"/>
  <c r="BT19" i="15"/>
  <c r="BU19" i="15"/>
  <c r="R18" i="10"/>
  <c r="BK20" i="15"/>
  <c r="R25" i="10"/>
  <c r="R9" i="10"/>
  <c r="BB19" i="15"/>
  <c r="BB20" i="15" s="1"/>
  <c r="BT20" i="15" l="1"/>
  <c r="BU20" i="15"/>
  <c r="BV20" i="15"/>
  <c r="BB21" i="15"/>
  <c r="BK21" i="15"/>
  <c r="BK22" i="15" s="1"/>
  <c r="BK23" i="15" s="1"/>
  <c r="S9" i="10"/>
  <c r="S25" i="10"/>
  <c r="S18" i="10"/>
  <c r="BV22" i="15" l="1"/>
  <c r="BU22" i="15"/>
  <c r="BT22" i="15"/>
  <c r="BV21" i="15"/>
  <c r="BT21" i="15"/>
  <c r="BU21" i="15"/>
  <c r="BT23" i="15"/>
  <c r="BV23" i="15"/>
  <c r="BU23" i="15"/>
  <c r="T25" i="10"/>
  <c r="T18" i="10"/>
  <c r="U25" i="10"/>
  <c r="V18" i="10"/>
  <c r="BB22" i="15"/>
  <c r="BK24" i="15"/>
  <c r="V9" i="10"/>
  <c r="U9" i="10"/>
  <c r="V25" i="10"/>
  <c r="T9" i="10"/>
  <c r="U18" i="10"/>
  <c r="BU24" i="15" l="1"/>
  <c r="BV24" i="15"/>
  <c r="BT24" i="15"/>
  <c r="BB23" i="15"/>
  <c r="W25" i="10"/>
  <c r="BK25" i="15"/>
  <c r="W9" i="10"/>
  <c r="W18" i="10"/>
  <c r="BV25" i="15" l="1"/>
  <c r="BT25" i="15"/>
  <c r="BU25" i="15"/>
  <c r="X25" i="10"/>
  <c r="X9" i="10"/>
  <c r="BK26" i="15"/>
  <c r="X18" i="10"/>
  <c r="BB24" i="15"/>
  <c r="BT26" i="15" l="1"/>
  <c r="BU26" i="15"/>
  <c r="BV26" i="15"/>
  <c r="BK27" i="15"/>
  <c r="Y25" i="10"/>
  <c r="Y18" i="10"/>
  <c r="Y9" i="10"/>
  <c r="BK28" i="15"/>
  <c r="BB25" i="15"/>
  <c r="BV27" i="15" l="1"/>
  <c r="BU27" i="15"/>
  <c r="BT27" i="15"/>
  <c r="BT28" i="15"/>
  <c r="BU28" i="15"/>
  <c r="BV28" i="15"/>
  <c r="Z25" i="10"/>
  <c r="AA9" i="10"/>
  <c r="BK29" i="15"/>
  <c r="Z9" i="10"/>
  <c r="AA18" i="10"/>
  <c r="Z18" i="10"/>
  <c r="BB26" i="15"/>
  <c r="AA25" i="10"/>
  <c r="BV29" i="15" l="1"/>
  <c r="BU29" i="15"/>
  <c r="BT29" i="15"/>
  <c r="BK30" i="15"/>
  <c r="BB27" i="15"/>
  <c r="AB25" i="10"/>
  <c r="AB9" i="10"/>
  <c r="AB18" i="10"/>
  <c r="BU30" i="15" l="1"/>
  <c r="BT30" i="15"/>
  <c r="BV30" i="15"/>
  <c r="AC18" i="10"/>
  <c r="AC9" i="10"/>
  <c r="BK31" i="15"/>
  <c r="AC25" i="10"/>
  <c r="BV31" i="15" l="1"/>
  <c r="BU31" i="15"/>
  <c r="BT31" i="15"/>
  <c r="AD25" i="10"/>
  <c r="AD18" i="10"/>
  <c r="BK32" i="15"/>
  <c r="BK33" i="15" s="1"/>
  <c r="AD9" i="10"/>
  <c r="BV32" i="15" l="1"/>
  <c r="BT32" i="15"/>
  <c r="BU32" i="15"/>
  <c r="BU33" i="15"/>
  <c r="BV33" i="15"/>
  <c r="BT33" i="15"/>
  <c r="AF25" i="10"/>
  <c r="BK34" i="15"/>
  <c r="AF9" i="10"/>
  <c r="AE18" i="10"/>
  <c r="AF18" i="10"/>
  <c r="AE9" i="10"/>
  <c r="AE25" i="10"/>
  <c r="BU34" i="15" l="1"/>
  <c r="BV34" i="15"/>
  <c r="BT34" i="15"/>
  <c r="AG9" i="10"/>
  <c r="AG25" i="10"/>
  <c r="AG18" i="10"/>
  <c r="BK35" i="15"/>
  <c r="BU35" i="15" l="1"/>
  <c r="BV35" i="15"/>
  <c r="BT35" i="15"/>
  <c r="AH25" i="10"/>
  <c r="BK36" i="15"/>
  <c r="AH18" i="10"/>
  <c r="AH9" i="10"/>
  <c r="BU36" i="15" l="1"/>
  <c r="BT36" i="15"/>
  <c r="BV36" i="15"/>
  <c r="AI18" i="10"/>
  <c r="AI25" i="10"/>
  <c r="AI9" i="10"/>
  <c r="BK37" i="15"/>
  <c r="BT37" i="15" l="1"/>
  <c r="BV37" i="15"/>
  <c r="BU37" i="15"/>
  <c r="BK38" i="15"/>
  <c r="BK39" i="15" s="1"/>
  <c r="AJ9" i="10"/>
  <c r="AJ18" i="10"/>
  <c r="AJ25" i="10"/>
  <c r="BT38" i="15" l="1"/>
  <c r="BU38" i="15"/>
  <c r="BV38" i="15"/>
  <c r="BV39" i="15"/>
  <c r="BU39" i="15"/>
  <c r="BT39" i="15"/>
  <c r="AL18" i="10"/>
  <c r="AL25" i="10"/>
  <c r="AK25" i="10"/>
  <c r="AK18" i="10"/>
  <c r="BK40" i="15"/>
  <c r="AK9" i="10"/>
  <c r="AL9" i="10"/>
  <c r="BV40" i="15" l="1"/>
  <c r="BU40" i="15"/>
  <c r="BT40" i="15"/>
  <c r="AM18" i="10"/>
  <c r="AM25" i="10"/>
  <c r="AM9" i="10"/>
  <c r="BK41" i="15"/>
  <c r="BU41" i="15" l="1"/>
  <c r="BV41" i="15"/>
  <c r="BT41" i="15"/>
  <c r="AN9" i="10"/>
  <c r="AN25" i="10"/>
  <c r="AN18" i="10"/>
  <c r="BK42" i="15"/>
  <c r="BT42" i="15" l="1"/>
  <c r="BV42" i="15"/>
  <c r="BU42" i="15"/>
  <c r="AO18" i="10"/>
  <c r="BK43" i="15"/>
  <c r="AO9" i="10"/>
  <c r="AO25" i="10"/>
  <c r="BV43" i="15" l="1"/>
  <c r="BU43" i="15"/>
  <c r="BT43" i="15"/>
  <c r="AP25" i="10"/>
  <c r="AP18" i="10"/>
  <c r="BK44" i="15"/>
  <c r="BK45" i="15" s="1"/>
  <c r="AP9" i="10"/>
  <c r="BT44" i="15" l="1"/>
  <c r="BU44" i="15"/>
  <c r="BV44" i="15"/>
  <c r="BU45" i="15"/>
  <c r="BT45" i="15"/>
  <c r="BV45" i="15"/>
  <c r="AR9" i="10"/>
  <c r="AQ25" i="10"/>
  <c r="AQ18" i="10"/>
  <c r="BK46" i="15"/>
  <c r="AR25" i="10"/>
  <c r="AR18" i="10"/>
  <c r="AQ9" i="10"/>
  <c r="BU46" i="15" l="1"/>
  <c r="BT46" i="15"/>
  <c r="BV46" i="15"/>
  <c r="AS25" i="10"/>
  <c r="BK47" i="15"/>
  <c r="AS18" i="10"/>
  <c r="AS9" i="10"/>
  <c r="BT47" i="15" l="1"/>
  <c r="BU47" i="15"/>
  <c r="BV47" i="15"/>
  <c r="BK48" i="15"/>
  <c r="AT25" i="10"/>
  <c r="AT9" i="10"/>
  <c r="AT18" i="10"/>
  <c r="BU48" i="15" l="1"/>
  <c r="BT48" i="15"/>
  <c r="BV48" i="15"/>
  <c r="AU25" i="10"/>
  <c r="AU9" i="10"/>
  <c r="AU18" i="10"/>
  <c r="BK49" i="15"/>
  <c r="BU49" i="15" l="1"/>
  <c r="BV49" i="15"/>
  <c r="BT49" i="15"/>
  <c r="AV9" i="10"/>
  <c r="AV25" i="10"/>
  <c r="AV18" i="10"/>
  <c r="BK50" i="15"/>
  <c r="BK51" i="15" s="1"/>
  <c r="BT50" i="15" l="1"/>
  <c r="BU50" i="15"/>
  <c r="BV50" i="15"/>
  <c r="BU51" i="15"/>
  <c r="BT51" i="15"/>
  <c r="BV51" i="15"/>
  <c r="AW25" i="10"/>
  <c r="AX18" i="10"/>
  <c r="BK52" i="15"/>
  <c r="AW9" i="10"/>
  <c r="AX25" i="10"/>
  <c r="AW18" i="10"/>
  <c r="AX9" i="10"/>
  <c r="BT52" i="15" l="1"/>
  <c r="BU52" i="15"/>
  <c r="BV52" i="15"/>
  <c r="AY25" i="10"/>
  <c r="AY18" i="10"/>
  <c r="BK53" i="15"/>
  <c r="AY9" i="10"/>
  <c r="BU53" i="15" l="1"/>
  <c r="BV53" i="15"/>
  <c r="BT53" i="15"/>
  <c r="AZ18" i="10"/>
  <c r="BK54" i="15"/>
  <c r="AZ25" i="10"/>
  <c r="AZ9" i="10"/>
  <c r="BV54" i="15" l="1"/>
  <c r="BT54" i="15"/>
  <c r="BU54" i="15"/>
  <c r="BA9" i="10"/>
  <c r="BA25" i="10"/>
  <c r="BA18" i="10"/>
  <c r="BK55" i="15"/>
  <c r="BV55" i="15" l="1"/>
  <c r="BU55" i="15"/>
  <c r="BT55" i="15"/>
  <c r="BK56" i="15"/>
  <c r="BT56" i="15" l="1"/>
  <c r="BV56" i="15"/>
  <c r="BU56" i="15"/>
  <c r="BK57" i="15"/>
  <c r="BK58" i="15"/>
  <c r="BU57" i="15" l="1"/>
  <c r="BT57" i="15"/>
  <c r="BV57" i="15"/>
  <c r="BT58" i="15"/>
  <c r="BU58" i="15"/>
  <c r="BV58" i="15"/>
  <c r="BK59" i="15"/>
  <c r="BT59" i="15" l="1"/>
  <c r="BV59" i="15"/>
  <c r="BU59" i="15"/>
  <c r="BK60" i="15"/>
  <c r="BV60" i="15" l="1"/>
  <c r="BT60" i="15"/>
  <c r="BU60" i="15"/>
  <c r="BK61" i="15"/>
  <c r="BT61" i="15" l="1"/>
  <c r="BV61" i="15"/>
  <c r="BU61" i="15"/>
  <c r="BK62" i="15"/>
  <c r="BK63" i="15"/>
  <c r="BU62" i="15" l="1"/>
  <c r="BV62" i="15"/>
  <c r="BT62" i="15"/>
  <c r="BT63" i="15"/>
  <c r="BV63" i="15"/>
  <c r="BU63" i="15"/>
  <c r="BK64" i="15"/>
  <c r="BV64" i="15" l="1"/>
  <c r="BT64" i="15"/>
  <c r="BU64" i="15"/>
  <c r="BK65" i="15"/>
  <c r="BV65" i="15" l="1"/>
  <c r="BU65" i="15"/>
  <c r="BT65" i="15"/>
  <c r="BK66" i="15"/>
  <c r="BU66" i="15" l="1"/>
  <c r="BT66" i="15"/>
  <c r="BV66" i="15"/>
  <c r="BK67" i="15"/>
  <c r="BT67" i="15" l="1"/>
  <c r="BU67" i="15"/>
  <c r="BV67" i="15"/>
  <c r="BK68" i="15"/>
  <c r="BK69" i="15"/>
  <c r="BV68" i="15" l="1"/>
  <c r="BT68" i="15"/>
  <c r="BU68" i="15"/>
  <c r="BV69" i="15"/>
  <c r="BT69" i="15"/>
  <c r="BU69" i="15"/>
  <c r="BK70" i="15"/>
  <c r="BT70" i="15" l="1"/>
  <c r="BU70" i="15"/>
  <c r="BV70" i="15"/>
  <c r="BK71" i="15"/>
  <c r="BV71" i="15" l="1"/>
  <c r="BT71" i="15"/>
  <c r="BU71" i="15"/>
  <c r="BK72" i="15"/>
  <c r="BV72" i="15" l="1"/>
  <c r="BU72" i="15"/>
  <c r="BT72" i="15"/>
  <c r="BK73" i="15"/>
  <c r="BT73" i="15" l="1"/>
  <c r="BU73" i="15"/>
  <c r="BV73" i="15"/>
  <c r="BK74" i="15"/>
  <c r="BK75" i="15"/>
  <c r="BV74" i="15" l="1"/>
  <c r="BT74" i="15"/>
  <c r="BU74" i="15"/>
  <c r="BV75" i="15"/>
  <c r="BU75" i="15"/>
  <c r="BT75" i="15"/>
  <c r="BK76" i="15"/>
  <c r="BV76" i="15" l="1"/>
  <c r="BU76" i="15"/>
  <c r="BT76" i="15"/>
  <c r="BK77" i="15"/>
  <c r="BT77" i="15" l="1"/>
  <c r="BV77" i="15"/>
  <c r="BU77" i="15"/>
  <c r="BK78" i="15"/>
  <c r="BV78" i="15" l="1"/>
  <c r="BU78" i="15"/>
  <c r="BT78" i="15"/>
  <c r="BK79" i="15"/>
  <c r="BK80" i="15" s="1"/>
  <c r="BU80" i="15" l="1"/>
  <c r="BT80" i="15"/>
  <c r="BV80" i="15"/>
  <c r="BU79" i="15"/>
  <c r="BV79" i="15"/>
  <c r="BT79" i="15"/>
  <c r="BK81" i="15"/>
  <c r="BU81" i="15" l="1"/>
  <c r="BV81" i="15"/>
  <c r="BT81" i="15"/>
  <c r="BK82" i="15"/>
  <c r="BU82" i="15" l="1"/>
  <c r="BT82" i="15"/>
  <c r="BV82" i="15"/>
  <c r="BK83" i="15"/>
  <c r="BT83" i="15" l="1"/>
  <c r="BV83" i="15"/>
  <c r="BU83" i="15"/>
  <c r="BK84" i="15"/>
  <c r="BT84" i="15" l="1"/>
  <c r="BV84" i="15"/>
  <c r="BU84" i="15"/>
  <c r="BK85" i="15"/>
  <c r="BV85" i="15" l="1"/>
  <c r="BU85" i="15"/>
  <c r="BT85" i="15"/>
  <c r="BK86" i="15"/>
  <c r="BK87" i="15"/>
  <c r="BT86" i="15" l="1"/>
  <c r="BV86" i="15"/>
  <c r="BU86" i="15"/>
  <c r="BT87" i="15"/>
  <c r="BV87" i="15"/>
  <c r="BU87" i="15"/>
  <c r="BK88" i="15"/>
  <c r="BU88" i="15" l="1"/>
  <c r="BT88" i="15"/>
  <c r="BV88" i="15"/>
  <c r="BK89" i="15"/>
  <c r="BV89" i="15" l="1"/>
  <c r="BU89" i="15"/>
  <c r="BT89" i="15"/>
  <c r="BK90" i="15"/>
  <c r="BU90" i="15" l="1"/>
  <c r="BT90" i="15"/>
  <c r="BV90" i="15"/>
  <c r="BK91" i="15"/>
  <c r="BV91" i="15" l="1"/>
  <c r="BT91" i="15"/>
  <c r="BU91" i="15"/>
  <c r="BK92" i="15"/>
  <c r="BK93" i="15"/>
  <c r="BU92" i="15" l="1"/>
  <c r="BT92" i="15"/>
  <c r="BV92" i="15"/>
  <c r="BU93" i="15"/>
  <c r="BV93" i="15"/>
  <c r="BT93" i="15"/>
  <c r="BK94" i="15"/>
  <c r="BT94" i="15" l="1"/>
  <c r="BV94" i="15"/>
  <c r="BU94" i="15"/>
  <c r="BK95" i="15"/>
  <c r="BV95" i="15" l="1"/>
  <c r="BT95" i="15"/>
  <c r="BU95" i="15"/>
  <c r="BK96" i="15"/>
  <c r="BV96" i="15" l="1"/>
  <c r="BT96" i="15"/>
  <c r="BU96" i="15"/>
  <c r="BK97" i="15"/>
  <c r="BU97" i="15" l="1"/>
  <c r="BT97" i="15"/>
  <c r="BV97" i="15"/>
  <c r="BK98" i="15"/>
  <c r="BK99" i="15" s="1"/>
  <c r="BU98" i="15" l="1"/>
  <c r="BT98" i="15"/>
  <c r="BV98" i="15"/>
  <c r="BU99" i="15"/>
  <c r="BV99" i="15"/>
  <c r="BT99" i="15"/>
  <c r="BK100" i="15"/>
  <c r="BU100" i="15" l="1"/>
  <c r="BT100" i="15"/>
  <c r="BV100" i="15"/>
  <c r="BK101" i="15"/>
  <c r="BT101" i="15" l="1"/>
  <c r="BV101" i="15"/>
  <c r="BU101" i="15"/>
  <c r="BK102" i="15"/>
  <c r="BU102" i="15" l="1"/>
  <c r="BT102" i="15"/>
  <c r="BV102" i="15"/>
  <c r="BK103" i="15"/>
  <c r="BV103" i="15" l="1"/>
  <c r="BT103" i="15"/>
  <c r="BU103" i="15"/>
  <c r="BK104" i="15"/>
  <c r="BK105" i="15"/>
  <c r="BU104" i="15" l="1"/>
  <c r="BT104" i="15"/>
  <c r="BV104" i="15"/>
  <c r="BV105" i="15"/>
  <c r="BT105" i="15"/>
  <c r="BU105" i="15"/>
  <c r="BK106" i="15"/>
  <c r="BT106" i="15" l="1"/>
  <c r="BU106" i="15"/>
  <c r="BV106" i="15"/>
  <c r="BK107" i="15"/>
  <c r="BV107" i="15" l="1"/>
  <c r="BU107" i="15"/>
  <c r="BT107" i="15"/>
  <c r="BK108" i="15"/>
  <c r="BT108" i="15" l="1"/>
  <c r="BV108" i="15"/>
  <c r="BU108" i="15"/>
  <c r="BK109" i="15"/>
  <c r="BT109" i="15" l="1"/>
  <c r="BU109" i="15"/>
  <c r="BV109" i="15"/>
  <c r="BK110" i="15"/>
  <c r="BK111" i="15" s="1"/>
  <c r="BT110" i="15" l="1"/>
  <c r="BU110" i="15"/>
  <c r="BV110" i="15"/>
  <c r="BV111" i="15"/>
  <c r="BU111" i="15"/>
  <c r="BT111" i="15"/>
  <c r="BK112" i="15"/>
  <c r="BU112" i="15" l="1"/>
  <c r="BT112" i="15"/>
  <c r="BV112" i="15"/>
  <c r="BK113" i="15"/>
  <c r="BU113" i="15" l="1"/>
  <c r="BT113" i="15"/>
  <c r="BV113" i="15"/>
  <c r="BK114" i="15"/>
  <c r="BT114" i="15" l="1"/>
  <c r="BU114" i="15"/>
  <c r="BV114" i="15"/>
  <c r="BK115" i="15"/>
  <c r="BT115" i="15" l="1"/>
  <c r="BV115" i="15"/>
  <c r="BU115" i="15"/>
  <c r="BK116" i="15"/>
  <c r="BK117" i="15"/>
  <c r="BV116" i="15" l="1"/>
  <c r="BU116" i="15"/>
  <c r="BT116" i="15"/>
  <c r="BV117" i="15"/>
  <c r="BU117" i="15"/>
  <c r="BT117" i="15"/>
  <c r="BK118" i="15"/>
  <c r="BV118" i="15" l="1"/>
  <c r="BU118" i="15"/>
  <c r="BT118" i="15"/>
  <c r="BK119" i="15"/>
  <c r="BV119" i="15" l="1"/>
  <c r="BT119" i="15"/>
  <c r="BU119" i="15"/>
  <c r="BK120" i="15"/>
  <c r="BU120" i="15" l="1"/>
  <c r="BT120" i="15"/>
  <c r="BV120" i="15"/>
  <c r="BK121" i="15"/>
  <c r="BV121" i="15" l="1"/>
  <c r="BU121" i="15"/>
  <c r="BT121" i="15"/>
  <c r="BK122" i="15"/>
  <c r="BK123" i="15"/>
  <c r="BT122" i="15" l="1"/>
  <c r="BU122" i="15"/>
  <c r="BV122" i="15"/>
  <c r="BV123" i="15"/>
  <c r="BT123" i="15"/>
  <c r="BU123" i="15"/>
  <c r="BK124" i="15"/>
  <c r="BV124" i="15" l="1"/>
  <c r="BT124" i="15"/>
  <c r="BU124" i="15"/>
  <c r="BK125" i="15"/>
  <c r="BT125" i="15" l="1"/>
  <c r="BU125" i="15"/>
  <c r="BV125" i="15"/>
  <c r="BK126" i="15"/>
  <c r="BT126" i="15" l="1"/>
  <c r="BU126" i="15"/>
  <c r="BV126" i="15"/>
  <c r="BK127" i="15"/>
  <c r="BV127" i="15" l="1"/>
  <c r="BU127" i="15"/>
  <c r="BT127" i="15"/>
  <c r="BK128" i="15"/>
  <c r="BT128" i="15" l="1"/>
  <c r="BU128" i="15"/>
  <c r="BV128" i="15"/>
  <c r="BK129" i="15"/>
  <c r="BT129" i="15" l="1"/>
  <c r="BV129" i="15"/>
  <c r="BU129" i="15"/>
  <c r="BK130" i="15"/>
  <c r="BT130" i="15" l="1"/>
  <c r="BV130" i="15"/>
  <c r="BU130" i="15"/>
  <c r="BK131" i="15"/>
  <c r="BU131" i="15" l="1"/>
  <c r="BV131" i="15"/>
  <c r="BT131" i="15"/>
  <c r="BK132" i="15"/>
  <c r="BV132" i="15" l="1"/>
  <c r="BU132" i="15"/>
  <c r="BT132" i="15"/>
  <c r="BK133" i="15"/>
  <c r="BV133" i="15" l="1"/>
  <c r="BT133" i="15"/>
  <c r="BU133" i="15"/>
  <c r="BK134" i="15"/>
  <c r="BU134" i="15" l="1"/>
  <c r="BT134" i="15"/>
  <c r="BV134" i="15"/>
  <c r="BK135" i="15"/>
  <c r="BV135" i="15" l="1"/>
  <c r="BU135" i="15"/>
  <c r="BT135" i="15"/>
  <c r="BK136" i="15"/>
  <c r="BU136" i="15" l="1"/>
  <c r="BV136" i="15"/>
  <c r="BT136" i="15"/>
  <c r="BK137" i="15"/>
  <c r="BT137" i="15" l="1"/>
  <c r="BU137" i="15"/>
  <c r="BV137" i="15"/>
  <c r="BK138" i="15"/>
  <c r="BT138" i="15" l="1"/>
  <c r="BU138" i="15"/>
  <c r="BV138" i="15"/>
  <c r="BK139" i="15"/>
  <c r="BT139" i="15" l="1"/>
  <c r="BU139" i="15"/>
  <c r="BV139" i="15"/>
  <c r="BK140" i="15"/>
  <c r="BV140" i="15" l="1"/>
  <c r="BT140" i="15"/>
  <c r="BU140" i="15"/>
  <c r="BK141" i="15"/>
  <c r="BU141" i="15" l="1"/>
  <c r="BT141" i="15"/>
  <c r="BV141" i="15"/>
  <c r="BK142" i="15"/>
  <c r="BV142" i="15" l="1"/>
  <c r="BU142" i="15"/>
  <c r="BT142" i="15"/>
  <c r="BK143" i="15"/>
  <c r="BT143" i="15" l="1"/>
  <c r="BV143" i="15"/>
  <c r="BU143" i="15"/>
  <c r="BK144" i="15"/>
  <c r="BT144" i="15" l="1"/>
  <c r="BU144" i="15"/>
  <c r="BV144" i="15"/>
  <c r="BK145" i="15"/>
  <c r="BV145" i="15" l="1"/>
  <c r="BT145" i="15"/>
  <c r="BU145" i="15"/>
  <c r="BK146" i="15"/>
  <c r="BV146" i="15" l="1"/>
  <c r="BU146" i="15"/>
  <c r="BT146" i="15"/>
  <c r="BK147" i="15"/>
  <c r="BU147" i="15" l="1"/>
  <c r="BV147" i="15"/>
  <c r="BT147" i="15"/>
  <c r="BK148" i="15"/>
  <c r="BU148" i="15" l="1"/>
  <c r="BV148" i="15"/>
  <c r="BT148" i="15"/>
  <c r="BK149" i="15"/>
  <c r="BU149" i="15" l="1"/>
  <c r="BV149" i="15"/>
  <c r="BT149" i="15"/>
  <c r="BK150" i="15"/>
  <c r="BU150" i="15" l="1"/>
  <c r="BV150" i="15"/>
  <c r="BT150" i="15"/>
  <c r="BK151" i="15"/>
  <c r="BT151" i="15" l="1"/>
  <c r="BV151" i="15"/>
  <c r="BU151" i="15"/>
  <c r="BK152" i="15"/>
  <c r="BT152" i="15" l="1"/>
  <c r="BU152" i="15"/>
  <c r="BV152" i="15"/>
  <c r="BK153" i="15"/>
  <c r="BT153" i="15" l="1"/>
  <c r="BV153" i="15"/>
  <c r="BU153" i="15"/>
  <c r="BK154" i="15"/>
  <c r="BU154" i="15" l="1"/>
  <c r="BT154" i="15"/>
  <c r="BV154" i="15"/>
  <c r="BK155" i="15"/>
  <c r="BV155" i="15" l="1"/>
  <c r="BT155" i="15"/>
  <c r="BU155" i="15"/>
  <c r="BK156" i="15"/>
  <c r="BT156" i="15" l="1"/>
  <c r="BU156" i="15"/>
  <c r="BV156" i="15"/>
  <c r="BK157" i="15"/>
  <c r="BU157" i="15" l="1"/>
  <c r="BV157" i="15"/>
  <c r="BT157" i="15"/>
  <c r="BK158" i="15"/>
  <c r="BV158" i="15" l="1"/>
  <c r="BU158" i="15"/>
  <c r="BT158" i="15"/>
  <c r="BK159" i="15"/>
  <c r="BU159" i="15" l="1"/>
  <c r="BT159" i="15"/>
  <c r="BV159" i="15"/>
  <c r="BK160" i="15"/>
  <c r="BT160" i="15" l="1"/>
  <c r="BV160" i="15"/>
  <c r="BU160" i="15"/>
  <c r="BK161" i="15"/>
  <c r="BV161" i="15" l="1"/>
  <c r="BT161" i="15"/>
  <c r="BU161" i="15"/>
  <c r="BK162" i="15"/>
  <c r="BU162" i="15" l="1"/>
  <c r="BT162" i="15"/>
  <c r="BV162" i="15"/>
  <c r="BK163" i="15"/>
  <c r="BU163" i="15" l="1"/>
  <c r="BT163" i="15"/>
  <c r="BV163" i="15"/>
</calcChain>
</file>

<file path=xl/sharedStrings.xml><?xml version="1.0" encoding="utf-8"?>
<sst xmlns="http://schemas.openxmlformats.org/spreadsheetml/2006/main" count="3113" uniqueCount="1513">
  <si>
    <t>Question Sets</t>
  </si>
  <si>
    <t>Property</t>
  </si>
  <si>
    <t>Header</t>
  </si>
  <si>
    <t>Type</t>
  </si>
  <si>
    <t>Key</t>
  </si>
  <si>
    <t>Field Code</t>
  </si>
  <si>
    <t>Value</t>
  </si>
  <si>
    <t>Data Type</t>
  </si>
  <si>
    <t>Field Type</t>
  </si>
  <si>
    <t>Option Set</t>
  </si>
  <si>
    <t>Required</t>
  </si>
  <si>
    <t>Min Qty</t>
  </si>
  <si>
    <t>Max Qty</t>
  </si>
  <si>
    <t>Row</t>
  </si>
  <si>
    <t>X</t>
  </si>
  <si>
    <t>S</t>
  </si>
  <si>
    <t>M</t>
  </si>
  <si>
    <t>L</t>
  </si>
  <si>
    <t>Width</t>
  </si>
  <si>
    <t>Label</t>
  </si>
  <si>
    <t>Question</t>
  </si>
  <si>
    <t>Hide Condition</t>
  </si>
  <si>
    <t>Validation Rules</t>
  </si>
  <si>
    <t>Heading 2</t>
  </si>
  <si>
    <t>Heading 3</t>
  </si>
  <si>
    <t>Heading 4</t>
  </si>
  <si>
    <t>Paragraph</t>
  </si>
  <si>
    <t>Terms</t>
  </si>
  <si>
    <t>Placeholder</t>
  </si>
  <si>
    <t>Help Message</t>
  </si>
  <si>
    <t>Tooltip</t>
  </si>
  <si>
    <t>Icon</t>
  </si>
  <si>
    <t>Default Value</t>
  </si>
  <si>
    <t>Calculated Value</t>
  </si>
  <si>
    <t>Assumed Value</t>
  </si>
  <si>
    <t>Used Value</t>
  </si>
  <si>
    <t>Custom Invalid</t>
  </si>
  <si>
    <t>Invalid</t>
  </si>
  <si>
    <t>Invalid Rollup</t>
  </si>
  <si>
    <t>Disabled Condition</t>
  </si>
  <si>
    <t>Summary Label</t>
  </si>
  <si>
    <t>Affects Premium</t>
  </si>
  <si>
    <t>Affects Triggers</t>
  </si>
  <si>
    <t>Workflow Role</t>
  </si>
  <si>
    <t>Container Class</t>
  </si>
  <si>
    <t>Container Style</t>
  </si>
  <si>
    <t>Text</t>
  </si>
  <si>
    <t>String</t>
  </si>
  <si>
    <t>Summary Key Mapping</t>
  </si>
  <si>
    <t>Config Count Fwd</t>
  </si>
  <si>
    <t>Config Count Back</t>
  </si>
  <si>
    <t>Config Options</t>
  </si>
  <si>
    <t>Config Validators</t>
  </si>
  <si>
    <t>Config TO Repeating</t>
  </si>
  <si>
    <t>Config TO</t>
  </si>
  <si>
    <t>Config Field</t>
  </si>
  <si>
    <t>Config Content</t>
  </si>
  <si>
    <t>Config Rollup</t>
  </si>
  <si>
    <t>Config Use Row</t>
  </si>
  <si>
    <t>Config Keys Nested</t>
  </si>
  <si>
    <t>Config Keys Nested Rollup</t>
  </si>
  <si>
    <t>Config Workflow Roles</t>
  </si>
  <si>
    <t>Calculation Count Back</t>
  </si>
  <si>
    <t>Calculation Repeating</t>
  </si>
  <si>
    <t>Calculation</t>
  </si>
  <si>
    <t>Calculation Rollup</t>
  </si>
  <si>
    <t>Output Config</t>
  </si>
  <si>
    <t>Output Config Keys Nested</t>
  </si>
  <si>
    <t>Output Calculation</t>
  </si>
  <si>
    <t>Yes</t>
  </si>
  <si>
    <t>Select</t>
  </si>
  <si>
    <t>VIC</t>
  </si>
  <si>
    <t>Buttons</t>
  </si>
  <si>
    <t>12</t>
  </si>
  <si>
    <t>State</t>
  </si>
  <si>
    <t>Postcode</t>
  </si>
  <si>
    <t>Yes/No</t>
  </si>
  <si>
    <t>No</t>
  </si>
  <si>
    <t>Policy Start Date</t>
  </si>
  <si>
    <t>Date</t>
  </si>
  <si>
    <t>dateAsString(today())</t>
  </si>
  <si>
    <t>Hidden</t>
  </si>
  <si>
    <t>Radio</t>
  </si>
  <si>
    <t>GST</t>
  </si>
  <si>
    <t>Name</t>
  </si>
  <si>
    <t>userName</t>
  </si>
  <si>
    <t>Email</t>
  </si>
  <si>
    <t>userEmail</t>
  </si>
  <si>
    <t>Phone</t>
  </si>
  <si>
    <t>Your Details</t>
  </si>
  <si>
    <t>None</t>
  </si>
  <si>
    <t>Address</t>
  </si>
  <si>
    <t>Town</t>
  </si>
  <si>
    <t>Number</t>
  </si>
  <si>
    <t>6</t>
  </si>
  <si>
    <t>3</t>
  </si>
  <si>
    <t>Number Plate</t>
  </si>
  <si>
    <t>Modifications Or Accessories</t>
  </si>
  <si>
    <t>Repeating</t>
  </si>
  <si>
    <t>List</t>
  </si>
  <si>
    <t>0</t>
  </si>
  <si>
    <t>Text Area</t>
  </si>
  <si>
    <t>Do you understand and accept your declaration?</t>
  </si>
  <si>
    <t>acceptedDeclaration()</t>
  </si>
  <si>
    <t>Payment Options</t>
  </si>
  <si>
    <t>Payment Option</t>
  </si>
  <si>
    <t>Select payment option</t>
  </si>
  <si>
    <t>Payment Methods</t>
  </si>
  <si>
    <t>Payment Method</t>
  </si>
  <si>
    <t>Select payment method</t>
  </si>
  <si>
    <t>Credit Card Heading</t>
  </si>
  <si>
    <t>Credit Card Details</t>
  </si>
  <si>
    <t>Credit Card Number</t>
  </si>
  <si>
    <t>Card number</t>
  </si>
  <si>
    <t>isCreditCardNumber()</t>
  </si>
  <si>
    <t>_ _ _ _   _ _ _ _   _ _ _ _   _ _ _ _</t>
  </si>
  <si>
    <t>Credit Card Name</t>
  </si>
  <si>
    <t>Name on card</t>
  </si>
  <si>
    <t>isName()</t>
  </si>
  <si>
    <t>Credit Card Expiry Date</t>
  </si>
  <si>
    <t>Expiry date</t>
  </si>
  <si>
    <t>isExpiryDate()</t>
  </si>
  <si>
    <t>_ _ / _ _</t>
  </si>
  <si>
    <t>Credit Card CCV</t>
  </si>
  <si>
    <t>CCV</t>
  </si>
  <si>
    <t>isCCV()</t>
  </si>
  <si>
    <t>_ _ _</t>
  </si>
  <si>
    <t>Direct Debit Heading</t>
  </si>
  <si>
    <t>paymentMethod != 'Direct Debit'</t>
  </si>
  <si>
    <t>Direct Debit Details</t>
  </si>
  <si>
    <t>Direct Debit Account Name</t>
  </si>
  <si>
    <t>Account name</t>
  </si>
  <si>
    <t>Direct Debit BSB</t>
  </si>
  <si>
    <t>BSB</t>
  </si>
  <si>
    <t>isBSB()</t>
  </si>
  <si>
    <t>_ _ _   _ _ _</t>
  </si>
  <si>
    <t>Direct Debit Account Number</t>
  </si>
  <si>
    <t>Account number</t>
  </si>
  <si>
    <t>isAccountNumber()</t>
  </si>
  <si>
    <t>Legal Terms</t>
  </si>
  <si>
    <t>Terms And Conditions</t>
  </si>
  <si>
    <t>Terms &amp; Conditions</t>
  </si>
  <si>
    <t xml:space="preserve">    &lt;p&gt;&lt;strong&gt;Terms and Conditions&lt;/strong&gt;&lt;/p&gt;
    &lt;ol&gt;
        &lt;li&gt;Term 1.&lt;/li&gt;
        &lt;li&gt;Term 2.&lt;/li&gt;
        &lt;li&gt;Term 3.&lt;/li&gt;
    &lt;/ol&gt;</t>
  </si>
  <si>
    <t>Repeating Question Sets</t>
  </si>
  <si>
    <t>Field Key Prefix</t>
  </si>
  <si>
    <t>Field Key</t>
  </si>
  <si>
    <t>Value 1</t>
  </si>
  <si>
    <t>Value 2</t>
  </si>
  <si>
    <t>Value 3</t>
  </si>
  <si>
    <t>Value 4</t>
  </si>
  <si>
    <t>Value 5</t>
  </si>
  <si>
    <t>Value 6</t>
  </si>
  <si>
    <t>Value 7</t>
  </si>
  <si>
    <t>Value 8</t>
  </si>
  <si>
    <t>Value 9</t>
  </si>
  <si>
    <t>Value 10</t>
  </si>
  <si>
    <t>Total</t>
  </si>
  <si>
    <t>Count</t>
  </si>
  <si>
    <t>Calculated value</t>
  </si>
  <si>
    <t>Count 1</t>
  </si>
  <si>
    <t>Invalid 1</t>
  </si>
  <si>
    <t>Calculation 1</t>
  </si>
  <si>
    <t>Count 2</t>
  </si>
  <si>
    <t>Invalid 2</t>
  </si>
  <si>
    <t>Calculation 2</t>
  </si>
  <si>
    <t>Count 3</t>
  </si>
  <si>
    <t>Invalid 3</t>
  </si>
  <si>
    <t>Calculation 3</t>
  </si>
  <si>
    <t>Count 4</t>
  </si>
  <si>
    <t>Invalid 4</t>
  </si>
  <si>
    <t>Calculation 4</t>
  </si>
  <si>
    <t>Count 5</t>
  </si>
  <si>
    <t>Invalid 5</t>
  </si>
  <si>
    <t>Calculation 5</t>
  </si>
  <si>
    <t>Count 6</t>
  </si>
  <si>
    <t>Invalid 6</t>
  </si>
  <si>
    <t>Calculation 6</t>
  </si>
  <si>
    <t>Count 7</t>
  </si>
  <si>
    <t>Invalid 7</t>
  </si>
  <si>
    <t>Calculation 7</t>
  </si>
  <si>
    <t>Count 8</t>
  </si>
  <si>
    <t>Invalid 8</t>
  </si>
  <si>
    <t>Calculation 8</t>
  </si>
  <si>
    <t>Count 9</t>
  </si>
  <si>
    <t>Invalid 9</t>
  </si>
  <si>
    <t>Calculation 9</t>
  </si>
  <si>
    <t>Count 10</t>
  </si>
  <si>
    <t>Invalid 10</t>
  </si>
  <si>
    <t>Calculation 10</t>
  </si>
  <si>
    <t>Modification Or Accessory Description</t>
  </si>
  <si>
    <t>Description</t>
  </si>
  <si>
    <t>Modification Or Accessory Value</t>
  </si>
  <si>
    <t>Currency</t>
  </si>
  <si>
    <t>Repeating 2</t>
  </si>
  <si>
    <t>Repeating 3</t>
  </si>
  <si>
    <t>Repeating 4</t>
  </si>
  <si>
    <t>Repeating 5</t>
  </si>
  <si>
    <t>Question Options</t>
  </si>
  <si>
    <t>Display</t>
  </si>
  <si>
    <t>Config Buttons</t>
  </si>
  <si>
    <t>Config Radio</t>
  </si>
  <si>
    <t>Config Select</t>
  </si>
  <si>
    <t>glyphicon-ok md</t>
  </si>
  <si>
    <t>glyphicon-remove md</t>
  </si>
  <si>
    <t>ACT</t>
  </si>
  <si>
    <t>NSW</t>
  </si>
  <si>
    <t>NT</t>
  </si>
  <si>
    <t>QLD</t>
  </si>
  <si>
    <t>SA</t>
  </si>
  <si>
    <t>TAS</t>
  </si>
  <si>
    <t>WA</t>
  </si>
  <si>
    <t>Options 13</t>
  </si>
  <si>
    <t>Options 14</t>
  </si>
  <si>
    <t>Options 15</t>
  </si>
  <si>
    <t>Options 16</t>
  </si>
  <si>
    <t>Options 17</t>
  </si>
  <si>
    <t>Options 18</t>
  </si>
  <si>
    <t>Options 19</t>
  </si>
  <si>
    <t>Options 20</t>
  </si>
  <si>
    <t>Options 21</t>
  </si>
  <si>
    <t>Options 22</t>
  </si>
  <si>
    <t>Options 23</t>
  </si>
  <si>
    <t>Options 24</t>
  </si>
  <si>
    <t>Options 25</t>
  </si>
  <si>
    <t>Options 26</t>
  </si>
  <si>
    <t>Options 27</t>
  </si>
  <si>
    <t>Options 28</t>
  </si>
  <si>
    <t>Yearly</t>
  </si>
  <si>
    <t>Monthly</t>
  </si>
  <si>
    <t>Fortnightly</t>
  </si>
  <si>
    <t>Weekly</t>
  </si>
  <si>
    <t>Direct Debit</t>
  </si>
  <si>
    <t>Visa</t>
  </si>
  <si>
    <t>Mastercard</t>
  </si>
  <si>
    <t>Option X</t>
  </si>
  <si>
    <t>Triggers</t>
  </si>
  <si>
    <t>Config</t>
  </si>
  <si>
    <t>Message</t>
  </si>
  <si>
    <t>Soft Referral</t>
  </si>
  <si>
    <t>Hard Referral</t>
  </si>
  <si>
    <t>Decline</t>
  </si>
  <si>
    <t>Error</t>
  </si>
  <si>
    <t>No Cover Selected</t>
  </si>
  <si>
    <t>Test 1</t>
  </si>
  <si>
    <t>Test 2</t>
  </si>
  <si>
    <t>Test 3</t>
  </si>
  <si>
    <t>Test 4</t>
  </si>
  <si>
    <t>Settings</t>
  </si>
  <si>
    <t>Risk Name</t>
  </si>
  <si>
    <t>Field Code Prefix</t>
  </si>
  <si>
    <t>Rating Factors</t>
  </si>
  <si>
    <t>Checks</t>
  </si>
  <si>
    <t>Include Risk</t>
  </si>
  <si>
    <t>Premium</t>
  </si>
  <si>
    <t>Other</t>
  </si>
  <si>
    <t>Something</t>
  </si>
  <si>
    <t>value</t>
  </si>
  <si>
    <t>Statutory Rates</t>
  </si>
  <si>
    <t>Risk Type</t>
  </si>
  <si>
    <t>Motor</t>
  </si>
  <si>
    <t>ESL Applicability</t>
  </si>
  <si>
    <t>Not Applicable</t>
  </si>
  <si>
    <t>Payment</t>
  </si>
  <si>
    <t>ESL</t>
  </si>
  <si>
    <t>Public Liability</t>
  </si>
  <si>
    <t>PL</t>
  </si>
  <si>
    <t>General</t>
  </si>
  <si>
    <t>Applicable</t>
  </si>
  <si>
    <t>Please note: Rate entries in each category must be entered in chronological order, i.e. from older (top) to newer (bottom)</t>
  </si>
  <si>
    <t>Effective Date</t>
  </si>
  <si>
    <t>Next Value</t>
  </si>
  <si>
    <t>Stamp Duty</t>
  </si>
  <si>
    <t>Risk Types</t>
  </si>
  <si>
    <t>Professional Indemnity</t>
  </si>
  <si>
    <t>Farm</t>
  </si>
  <si>
    <t>ESL Eligibility</t>
  </si>
  <si>
    <t>Payments</t>
  </si>
  <si>
    <t>Item</t>
  </si>
  <si>
    <t>Direct</t>
  </si>
  <si>
    <t>Default</t>
  </si>
  <si>
    <t>Number Of Instalments</t>
  </si>
  <si>
    <t>Once Off Fee</t>
  </si>
  <si>
    <t>Per Instalment Fee</t>
  </si>
  <si>
    <t>Interest Rate</t>
  </si>
  <si>
    <t>Funded</t>
  </si>
  <si>
    <t>EFT</t>
  </si>
  <si>
    <t>Enabled</t>
  </si>
  <si>
    <t>Transaction Fee</t>
  </si>
  <si>
    <t>Merchant Fee</t>
  </si>
  <si>
    <t>Totals</t>
  </si>
  <si>
    <t>Cost Breakdown</t>
  </si>
  <si>
    <t>Service Fees</t>
  </si>
  <si>
    <t>Sub Total 1</t>
  </si>
  <si>
    <t>Interest</t>
  </si>
  <si>
    <t>Sub Total 2</t>
  </si>
  <si>
    <t>Merchant Fees</t>
  </si>
  <si>
    <t>Transaction Costs</t>
  </si>
  <si>
    <t>Insurance Policy</t>
  </si>
  <si>
    <t>Other Charges</t>
  </si>
  <si>
    <t>Insurer Fees</t>
  </si>
  <si>
    <t>Premium Funding</t>
  </si>
  <si>
    <t>Other Fees</t>
  </si>
  <si>
    <t>Instalments</t>
  </si>
  <si>
    <t>Annual Instalments</t>
  </si>
  <si>
    <t>Instalment Amount</t>
  </si>
  <si>
    <t>Revenue</t>
  </si>
  <si>
    <t>Amount</t>
  </si>
  <si>
    <t>Commission</t>
  </si>
  <si>
    <t>Service Fee</t>
  </si>
  <si>
    <t>Config Min</t>
  </si>
  <si>
    <t>Permissions</t>
  </si>
  <si>
    <t>Production Domains</t>
  </si>
  <si>
    <t>www.website.com</t>
  </si>
  <si>
    <t>Staging Domains</t>
  </si>
  <si>
    <t>staging.website.com</t>
  </si>
  <si>
    <t>Development Domains</t>
  </si>
  <si>
    <t>dev.website.com</t>
  </si>
  <si>
    <t>Financial</t>
  </si>
  <si>
    <t>Commission Rate</t>
  </si>
  <si>
    <t>Service Fee Once Off</t>
  </si>
  <si>
    <t>Service Fee Premium Percent</t>
  </si>
  <si>
    <t>Styling</t>
  </si>
  <si>
    <t>Google Fonts</t>
  </si>
  <si>
    <t>Headings</t>
  </si>
  <si>
    <t>Lato</t>
  </si>
  <si>
    <t>Body Text</t>
  </si>
  <si>
    <t>Nunito</t>
  </si>
  <si>
    <t xml:space="preserve">Labels </t>
  </si>
  <si>
    <t>Font Weight</t>
  </si>
  <si>
    <t>Primary Colours</t>
  </si>
  <si>
    <t>Background 1</t>
  </si>
  <si>
    <t>#FFFFFF</t>
  </si>
  <si>
    <t>Background 2</t>
  </si>
  <si>
    <t>Background 3</t>
  </si>
  <si>
    <t>Foreground 1</t>
  </si>
  <si>
    <t>#303232</t>
  </si>
  <si>
    <t>Foreground 2</t>
  </si>
  <si>
    <t>#4e4e4f</t>
  </si>
  <si>
    <t>Accent 1</t>
  </si>
  <si>
    <t>Accent 2</t>
  </si>
  <si>
    <t>Borders</t>
  </si>
  <si>
    <t>transparent</t>
  </si>
  <si>
    <t>Tooltip Icon</t>
  </si>
  <si>
    <t>fa-question-circle</t>
  </si>
  <si>
    <t>Default Border Radius</t>
  </si>
  <si>
    <t>Scroll Duration Multiplier</t>
  </si>
  <si>
    <t>Sidebar Width</t>
  </si>
  <si>
    <t>Sidebar Payment Options</t>
  </si>
  <si>
    <t>Show Price If Declined</t>
  </si>
  <si>
    <t>Small Device Margin</t>
  </si>
  <si>
    <t>Offset Top XS</t>
  </si>
  <si>
    <t>Offset Top SM</t>
  </si>
  <si>
    <t>Offset Top MD</t>
  </si>
  <si>
    <t>Offset Top LG</t>
  </si>
  <si>
    <t>Offset Top XL</t>
  </si>
  <si>
    <t>Styles</t>
  </si>
  <si>
    <t>Element</t>
  </si>
  <si>
    <t>Selector</t>
  </si>
  <si>
    <t>Font Family</t>
  </si>
  <si>
    <t>Font Family Default</t>
  </si>
  <si>
    <t>Font Family Used</t>
  </si>
  <si>
    <t>Font Size</t>
  </si>
  <si>
    <t>Font Size Default</t>
  </si>
  <si>
    <t>Font Size Used</t>
  </si>
  <si>
    <t>Font Weight Default</t>
  </si>
  <si>
    <t>Font Weight Used</t>
  </si>
  <si>
    <t>Colour</t>
  </si>
  <si>
    <t>Colour Default</t>
  </si>
  <si>
    <t>Colour Used</t>
  </si>
  <si>
    <t>Background</t>
  </si>
  <si>
    <t>Background Default</t>
  </si>
  <si>
    <t>Background Used</t>
  </si>
  <si>
    <t>Border</t>
  </si>
  <si>
    <t>Border Default</t>
  </si>
  <si>
    <t>Border Used</t>
  </si>
  <si>
    <t>Border Radius</t>
  </si>
  <si>
    <t>Border Radius Default</t>
  </si>
  <si>
    <t>Border Radius Used</t>
  </si>
  <si>
    <t>MT</t>
  </si>
  <si>
    <t>MT Default</t>
  </si>
  <si>
    <t>MT Used</t>
  </si>
  <si>
    <t>MR</t>
  </si>
  <si>
    <t>MR Default</t>
  </si>
  <si>
    <t>MR Used</t>
  </si>
  <si>
    <t>MB</t>
  </si>
  <si>
    <t>MB Default</t>
  </si>
  <si>
    <t>MB Used</t>
  </si>
  <si>
    <t>ML</t>
  </si>
  <si>
    <t>ML Default</t>
  </si>
  <si>
    <t>ML Used</t>
  </si>
  <si>
    <t>PT</t>
  </si>
  <si>
    <t>PT Default</t>
  </si>
  <si>
    <t>PT Used</t>
  </si>
  <si>
    <t>PR</t>
  </si>
  <si>
    <t>PR Default</t>
  </si>
  <si>
    <t>PR Used</t>
  </si>
  <si>
    <t>PB</t>
  </si>
  <si>
    <t>PB Default</t>
  </si>
  <si>
    <t>PB Used</t>
  </si>
  <si>
    <t>PL Default</t>
  </si>
  <si>
    <t>PL Used</t>
  </si>
  <si>
    <t>BT</t>
  </si>
  <si>
    <t>BT Default</t>
  </si>
  <si>
    <t>BT Used</t>
  </si>
  <si>
    <t>BR</t>
  </si>
  <si>
    <t>BR Default</t>
  </si>
  <si>
    <t>BR Used</t>
  </si>
  <si>
    <t>BB</t>
  </si>
  <si>
    <t>BB Default</t>
  </si>
  <si>
    <t>BB Used</t>
  </si>
  <si>
    <t>BL</t>
  </si>
  <si>
    <t>BL Default</t>
  </si>
  <si>
    <t>BL Used</t>
  </si>
  <si>
    <t>Width Default</t>
  </si>
  <si>
    <t>Width Used</t>
  </si>
  <si>
    <t>Height</t>
  </si>
  <si>
    <t>Height Default</t>
  </si>
  <si>
    <t>Height Used</t>
  </si>
  <si>
    <t>Top</t>
  </si>
  <si>
    <t>Top Default</t>
  </si>
  <si>
    <t>Top Used</t>
  </si>
  <si>
    <t>Right</t>
  </si>
  <si>
    <t>Right Default</t>
  </si>
  <si>
    <t>Right Used</t>
  </si>
  <si>
    <t>Bottom</t>
  </si>
  <si>
    <t>Bottom Default</t>
  </si>
  <si>
    <t>Bottom Used</t>
  </si>
  <si>
    <t>Left</t>
  </si>
  <si>
    <t>Left Default</t>
  </si>
  <si>
    <t>Left Used</t>
  </si>
  <si>
    <t>Custom</t>
  </si>
  <si>
    <t>Font</t>
  </si>
  <si>
    <t>Unique Font</t>
  </si>
  <si>
    <t>Config Font</t>
  </si>
  <si>
    <t>Config Properties</t>
  </si>
  <si>
    <t>Panels</t>
  </si>
  <si>
    <t>Body</t>
  </si>
  <si>
    <t>body</t>
  </si>
  <si>
    <t>15px</t>
  </si>
  <si>
    <t>30px</t>
  </si>
  <si>
    <t>Progress</t>
  </si>
  <si>
    <t>nav#progress-bar</t>
  </si>
  <si>
    <t>Heading</t>
  </si>
  <si>
    <t>h1</t>
  </si>
  <si>
    <t>45px</t>
  </si>
  <si>
    <t>40px</t>
  </si>
  <si>
    <t>Sidebar</t>
  </si>
  <si>
    <t>aside#sidebar</t>
  </si>
  <si>
    <t>Section</t>
  </si>
  <si>
    <t>section</t>
  </si>
  <si>
    <t>Article</t>
  </si>
  <si>
    <t>article</t>
  </si>
  <si>
    <t>23px</t>
  </si>
  <si>
    <t>20px</t>
  </si>
  <si>
    <t>Actions</t>
  </si>
  <si>
    <t>nav#footer-actions</t>
  </si>
  <si>
    <t>Section Text</t>
  </si>
  <si>
    <t>Heading 1</t>
  </si>
  <si>
    <t>section h2</t>
  </si>
  <si>
    <t>35px</t>
  </si>
  <si>
    <t>10px</t>
  </si>
  <si>
    <t>section h3</t>
  </si>
  <si>
    <t>24px</t>
  </si>
  <si>
    <t>section h4</t>
  </si>
  <si>
    <t>section p</t>
  </si>
  <si>
    <t>5px</t>
  </si>
  <si>
    <t>Form Fields</t>
  </si>
  <si>
    <t>Field Wrapper</t>
  </si>
  <si>
    <t>formly-field .form-group</t>
  </si>
  <si>
    <t>Field Content</t>
  </si>
  <si>
    <t>formly-field .field-content</t>
  </si>
  <si>
    <t>formly-field label</t>
  </si>
  <si>
    <t>16px</t>
  </si>
  <si>
    <t>formly-field .question</t>
  </si>
  <si>
    <t>0px</t>
  </si>
  <si>
    <t>Help Text</t>
  </si>
  <si>
    <t>formly-field small.text-muted</t>
  </si>
  <si>
    <t>13px</t>
  </si>
  <si>
    <t>Form Control</t>
  </si>
  <si>
    <t>formly-field .form-control</t>
  </si>
  <si>
    <t>none</t>
  </si>
  <si>
    <t>12px</t>
  </si>
  <si>
    <t>Form Control Addon</t>
  </si>
  <si>
    <t>formly-field span.input-group-addon</t>
  </si>
  <si>
    <t>Form Control Active</t>
  </si>
  <si>
    <t>formly-field .form-control.ng-valid:focus, formly-field .form-control.ng-invalid:focus, formly-field .form-control.ng-pending:focus</t>
  </si>
  <si>
    <t>Form Control Valid</t>
  </si>
  <si>
    <t>formly-field .form-control.ng-valid.ng-touched</t>
  </si>
  <si>
    <t>7px solid #4a9049</t>
  </si>
  <si>
    <t>Form Control Invalid</t>
  </si>
  <si>
    <t>formly-field .form-control.ng-invalid.ng-touched</t>
  </si>
  <si>
    <t>7px solid #b33345</t>
  </si>
  <si>
    <t>Form Control Pending</t>
  </si>
  <si>
    <t>formly-field .form-control.ng-pending.ng-touched</t>
  </si>
  <si>
    <t>Form Control Disabled</t>
  </si>
  <si>
    <t>formly-field .form-control[disabled]</t>
  </si>
  <si>
    <t>#f6f8fd</t>
  </si>
  <si>
    <t>Validation Message</t>
  </si>
  <si>
    <t>formly-field formly-validation-message</t>
  </si>
  <si>
    <t>#b33345</t>
  </si>
  <si>
    <t>formly-field textarea</t>
  </si>
  <si>
    <t>formly-field div.terms-and-conditions</t>
  </si>
  <si>
    <t>25px</t>
  </si>
  <si>
    <t>300px</t>
  </si>
  <si>
    <t>Terms And Conditions Paragraph</t>
  </si>
  <si>
    <t>formly-field div.terms-and-conditions p</t>
  </si>
  <si>
    <t>Terms And Conditions List</t>
  </si>
  <si>
    <t>formly-field div.terms-and-conditions ol</t>
  </si>
  <si>
    <t>Terms And Conditions Item</t>
  </si>
  <si>
    <t>formly-field div.terms-and-conditions li</t>
  </si>
  <si>
    <t>formly-field .content-field</t>
  </si>
  <si>
    <t>-15px</t>
  </si>
  <si>
    <t>Button Set</t>
  </si>
  <si>
    <t>formly-field div.btn-group</t>
  </si>
  <si>
    <t>Button</t>
  </si>
  <si>
    <t>formly-field label.btn, formly-field label.btn:hover, formly-field label.btn:active</t>
  </si>
  <si>
    <t>7px</t>
  </si>
  <si>
    <t>18px</t>
  </si>
  <si>
    <t>Button Selected</t>
  </si>
  <si>
    <t>formly-field label.btn.selected, formly-field label.btn.selected:hover, formly-field label.selected:active</t>
  </si>
  <si>
    <t>Button Icon</t>
  </si>
  <si>
    <t>formly-field label .btn-icon</t>
  </si>
  <si>
    <t>3px</t>
  </si>
  <si>
    <t>Icon Small</t>
  </si>
  <si>
    <t>formly-field label .btn-icon .sm</t>
  </si>
  <si>
    <t>-4px</t>
  </si>
  <si>
    <t>Icon Medium</t>
  </si>
  <si>
    <t>formly-field label .btn-icon .md</t>
  </si>
  <si>
    <t>-2px</t>
  </si>
  <si>
    <t>Icon Large</t>
  </si>
  <si>
    <t>formly-field label .btn-icon .lg</t>
  </si>
  <si>
    <t>Repeating Question Set</t>
  </si>
  <si>
    <t>formly-field .repeating-question-set</t>
  </si>
  <si>
    <t>Repeating Button Default</t>
  </si>
  <si>
    <t>formly-field .repeating .btn</t>
  </si>
  <si>
    <t>Repeating Add Button</t>
  </si>
  <si>
    <t>formly-field .repeating .btn.btn-add-item</t>
  </si>
  <si>
    <t>Repeating Add Button Hover</t>
  </si>
  <si>
    <t>formly-field .repeating .btn.btn-add-item:hover</t>
  </si>
  <si>
    <t>Repeating Add Button Active</t>
  </si>
  <si>
    <t>formly-field .repeating .btn.btn-add-item:active</t>
  </si>
  <si>
    <t>Repeating Add Button Icon</t>
  </si>
  <si>
    <t>formly-field .repeating .btn.btn-add-item .btn-icon</t>
  </si>
  <si>
    <t>2px</t>
  </si>
  <si>
    <t>1px</t>
  </si>
  <si>
    <t>Repeating Remove Button</t>
  </si>
  <si>
    <t>formly-field .repeating .btn.btn-remove-item</t>
  </si>
  <si>
    <t>Repeating Remove Button Hover</t>
  </si>
  <si>
    <t>formly-field .repeating .btn.btn-remove-item:hover</t>
  </si>
  <si>
    <t>Repeating Remove Button Active</t>
  </si>
  <si>
    <t>formly-field .repeating .btn.btn-remove-item:active</t>
  </si>
  <si>
    <t>Repeating Remove Button Icon</t>
  </si>
  <si>
    <t>formly-field .repeating .btn.btn-remove-item .btn-icon</t>
  </si>
  <si>
    <t>Datepicker</t>
  </si>
  <si>
    <t>Panel</t>
  </si>
  <si>
    <t>.ui-datepicker.ui-widget.ui-widget-content</t>
  </si>
  <si>
    <t>4px</t>
  </si>
  <si>
    <t>.ui-datepicker .ui-datepicker-header</t>
  </si>
  <si>
    <t>Month Year Select</t>
  </si>
  <si>
    <t>.ui-datepicker .ui-datepicker-title select, .ui-datepicker select.ui-datepicker-month, .ui-datepicker select.ui-datepicker-year</t>
  </si>
  <si>
    <t>40%</t>
  </si>
  <si>
    <t>Weekday Name</t>
  </si>
  <si>
    <t>.ui-datepicker .ui-datepicker-calendar th</t>
  </si>
  <si>
    <t>Date Cell</t>
  </si>
  <si>
    <t>.ui-widget-content .ui-state-default</t>
  </si>
  <si>
    <t>Date Cell Hover</t>
  </si>
  <si>
    <t>.ui-widget-content .ui-state-hover</t>
  </si>
  <si>
    <t>Date Cell Today</t>
  </si>
  <si>
    <t>.ui-widget-content .ui-state-highlight</t>
  </si>
  <si>
    <t>Date Cell Selected</t>
  </si>
  <si>
    <t>.ui-widget-content .ui-state-active</t>
  </si>
  <si>
    <t>formly-field radio-field</t>
  </si>
  <si>
    <t>formly-field .radio label</t>
  </si>
  <si>
    <t>formly-field .radio input[type=radio] ~ .check</t>
  </si>
  <si>
    <t>100%</t>
  </si>
  <si>
    <t>Radio Fill</t>
  </si>
  <si>
    <t>formly-field .radio input[type=radio]:checked ~ .check .inside</t>
  </si>
  <si>
    <t>8px</t>
  </si>
  <si>
    <t>Checkbox</t>
  </si>
  <si>
    <t>formly-field checkbox-field</t>
  </si>
  <si>
    <t>formly-field .checkbox label</t>
  </si>
  <si>
    <t>formly-field .checkbox input[type=checkbox] ~ .check</t>
  </si>
  <si>
    <t>17px</t>
  </si>
  <si>
    <t>Checkbox Fill</t>
  </si>
  <si>
    <t>formly-field .checkbox input[type=checkbox] ~ .check .inside</t>
  </si>
  <si>
    <t>.tooltip-icon</t>
  </si>
  <si>
    <t>.popover</t>
  </si>
  <si>
    <t>6px</t>
  </si>
  <si>
    <t>.popover-title</t>
  </si>
  <si>
    <t>.popover-content</t>
  </si>
  <si>
    <t>Action Icon</t>
  </si>
  <si>
    <t>nav .btn-icon</t>
  </si>
  <si>
    <t>Action Default</t>
  </si>
  <si>
    <t>nav .btn</t>
  </si>
  <si>
    <t>Action Primary</t>
  </si>
  <si>
    <t>nav .btn.btn-primary</t>
  </si>
  <si>
    <t>Action Primary Hover</t>
  </si>
  <si>
    <t>nav .btn.btn-primary:hover</t>
  </si>
  <si>
    <t>Action Primary Active</t>
  </si>
  <si>
    <t>nav .btn.btn-primary:active</t>
  </si>
  <si>
    <t>Action Secondary</t>
  </si>
  <si>
    <t>nav .btn.btn-secondary</t>
  </si>
  <si>
    <t>Action Secondary Hover</t>
  </si>
  <si>
    <t>nav .btn.btn-secondary:hover</t>
  </si>
  <si>
    <t>Action Secondary Active</t>
  </si>
  <si>
    <t>nav .btn.btn-secondary:active</t>
  </si>
  <si>
    <t>Progress Bar</t>
  </si>
  <si>
    <t>Step</t>
  </si>
  <si>
    <t>nav#progress-bar h4</t>
  </si>
  <si>
    <t>Step Active</t>
  </si>
  <si>
    <t>nav#progress-bar h4.active</t>
  </si>
  <si>
    <t>Step Inactive</t>
  </si>
  <si>
    <t>nav#progress-bar h4.inactive</t>
  </si>
  <si>
    <t>#d6dce0</t>
  </si>
  <si>
    <t>4px solid #e4eaee</t>
  </si>
  <si>
    <t>#sidebar .header</t>
  </si>
  <si>
    <t>#sidebar .body</t>
  </si>
  <si>
    <t>#sidebar .body h3</t>
  </si>
  <si>
    <t>#sidebar .body .message</t>
  </si>
  <si>
    <t>Price</t>
  </si>
  <si>
    <t>#sidebar .body .price</t>
  </si>
  <si>
    <t>62px</t>
  </si>
  <si>
    <t>Price Dollars</t>
  </si>
  <si>
    <t>#sidebar .body .price .dollars</t>
  </si>
  <si>
    <t>Price Cents</t>
  </si>
  <si>
    <t>#sidebar .body .price .cents</t>
  </si>
  <si>
    <t>-10px</t>
  </si>
  <si>
    <t>-14px</t>
  </si>
  <si>
    <t>Price Loader</t>
  </si>
  <si>
    <t>#sidebar .loader</t>
  </si>
  <si>
    <t>Payment Option Button</t>
  </si>
  <si>
    <t>#sidebar buttons-field label.btn</t>
  </si>
  <si>
    <t>Payment Option Button Selected</t>
  </si>
  <si>
    <t>#sidebar buttons-field label.btn.selected</t>
  </si>
  <si>
    <t>Summary</t>
  </si>
  <si>
    <t>Summary Panel</t>
  </si>
  <si>
    <t>#sidebar .body .summary</t>
  </si>
  <si>
    <t>#sidebar .body .summary h4</t>
  </si>
  <si>
    <t>Summary Key</t>
  </si>
  <si>
    <t>#sidebar .body .summary .key</t>
  </si>
  <si>
    <t>700</t>
  </si>
  <si>
    <t>Summary Value</t>
  </si>
  <si>
    <t>#sidebar .body .summary .value</t>
  </si>
  <si>
    <t>Body Actions</t>
  </si>
  <si>
    <t>Action Panel</t>
  </si>
  <si>
    <t>#sidebar .body nav</t>
  </si>
  <si>
    <t>#sidebar .body nav .btn-icon</t>
  </si>
  <si>
    <t>#sidebar .body nav .btn</t>
  </si>
  <si>
    <t>#sidebar .body nav .btn.btn-primary</t>
  </si>
  <si>
    <t>#sidebar .body nav .btn.btn-primary:hover</t>
  </si>
  <si>
    <t>#sidebar .body nav .btn.btn-primary:active</t>
  </si>
  <si>
    <t>#sidebar .body nav .btn.btn-secondary</t>
  </si>
  <si>
    <t>#sidebar .body nav .btn.btn-secondary:hover</t>
  </si>
  <si>
    <t>#sidebar .body nav .btn.btn-secondary:active</t>
  </si>
  <si>
    <t>Header Actions</t>
  </si>
  <si>
    <t>#sidebar .header nav</t>
  </si>
  <si>
    <t>#sidebar .header nav .btn-icon</t>
  </si>
  <si>
    <t>#sidebar .header nav .btn</t>
  </si>
  <si>
    <t>#sidebar .header nav .btn.btn-primary</t>
  </si>
  <si>
    <t>#sidebar .header nav .btn.btn-primary:hover</t>
  </si>
  <si>
    <t>#sidebar .header nav .btn.btn-primary:active</t>
  </si>
  <si>
    <t>#sidebar .header nav .btn.btn-secondary</t>
  </si>
  <si>
    <t>#sidebar .header nav .btn.btn-secondary:hover</t>
  </si>
  <si>
    <t>#sidebar .header nav .btn.btn-secondary:active</t>
  </si>
  <si>
    <t>Footer</t>
  </si>
  <si>
    <t>nav#footer-actions .btn-icon</t>
  </si>
  <si>
    <t>nav#footer-actions .btn</t>
  </si>
  <si>
    <t>nav#footer-actions .btn.btn-primary</t>
  </si>
  <si>
    <t>nav#footer-actions .btn.btn-primary:hover</t>
  </si>
  <si>
    <t>nav#footer-actions .btn.btn-primary:active</t>
  </si>
  <si>
    <t>nav#footer-actions .btn.btn-secondary</t>
  </si>
  <si>
    <t>nav#footer-actions .btn.btn-secondary:hover</t>
  </si>
  <si>
    <t>nav#footer-actions .btn.btn-secondary:active</t>
  </si>
  <si>
    <t>Quote</t>
  </si>
  <si>
    <t>Quote Min</t>
  </si>
  <si>
    <t>Organisation</t>
  </si>
  <si>
    <t>ABN</t>
  </si>
  <si>
    <t>AFSL</t>
  </si>
  <si>
    <t>Website</t>
  </si>
  <si>
    <t>Product</t>
  </si>
  <si>
    <t>Title</t>
  </si>
  <si>
    <t>Incomplete Header</t>
  </si>
  <si>
    <t>Answer a few simple questions to get an instant quote online.</t>
  </si>
  <si>
    <t>Incomplete Label</t>
  </si>
  <si>
    <t>Need Assistance?</t>
  </si>
  <si>
    <t>Incomplete Message</t>
  </si>
  <si>
    <t>Call 13 13 13 (Weekdays 8:30am-5:30pm)</t>
  </si>
  <si>
    <t>Premium Estimate Header</t>
  </si>
  <si>
    <t>We have calculated an estimated premium based on the information provided so far.</t>
  </si>
  <si>
    <t>Premium Estimate Label</t>
  </si>
  <si>
    <t>Your Estimate</t>
  </si>
  <si>
    <t>Premium Estimate Message</t>
  </si>
  <si>
    <t>To calculate your final premium please complete the remaining questions.</t>
  </si>
  <si>
    <t>Premium Complete Header</t>
  </si>
  <si>
    <t>We have calculated a premium based on the information you have provided.</t>
  </si>
  <si>
    <t>Premium Complete Label</t>
  </si>
  <si>
    <t>Your Premium</t>
  </si>
  <si>
    <t>Premium Complete Message</t>
  </si>
  <si>
    <t>To finalise your quote please complete the remaining questions and follow the prompts.</t>
  </si>
  <si>
    <t>Binding Quote Header</t>
  </si>
  <si>
    <t>We have finalised your quote using the information provided.</t>
  </si>
  <si>
    <t>Binding Quote Label</t>
  </si>
  <si>
    <t>Your Quote</t>
  </si>
  <si>
    <t>Binding Quote Message</t>
  </si>
  <si>
    <t>To proceed with your quote please enter your payment details and follow the prompts.</t>
  </si>
  <si>
    <t>Payment Details Complete Header</t>
  </si>
  <si>
    <t>Payment Details Complete Label</t>
  </si>
  <si>
    <t>Payment Details Complete Message</t>
  </si>
  <si>
    <t>To complete your purchase please read and agree to our terms and conditions.</t>
  </si>
  <si>
    <t>Legal Terms Accepted Header</t>
  </si>
  <si>
    <t>Legal Terms Accepted Label</t>
  </si>
  <si>
    <t>Legal Terms Accepted Message</t>
  </si>
  <si>
    <t>To complete your purchase please follow the prompts.</t>
  </si>
  <si>
    <t>Soft Referral Header</t>
  </si>
  <si>
    <t>We cannot complete your purchase online.</t>
  </si>
  <si>
    <t>Soft Referral Label</t>
  </si>
  <si>
    <t>Quote Referral</t>
  </si>
  <si>
    <t>Soft Referral Message Default</t>
  </si>
  <si>
    <t>Unfortunately we are unable to complete your purchase online based on your selections.</t>
  </si>
  <si>
    <t>Soft Referral Message Appendix</t>
  </si>
  <si>
    <t>However, if you enter your contact details one of our qualified insurance experts will assist you in completing your purchase offline.</t>
  </si>
  <si>
    <t>Hard Referral Header</t>
  </si>
  <si>
    <t>We cannot generate your quote online.</t>
  </si>
  <si>
    <t>Hard Referral Label</t>
  </si>
  <si>
    <t>Hard Referral Message Default</t>
  </si>
  <si>
    <t>Unfortunately our online channel cannot provide you with a quote based of your selections.</t>
  </si>
  <si>
    <t>Hard Referral Message Appendix</t>
  </si>
  <si>
    <t>Decline Header</t>
  </si>
  <si>
    <t>We cannot generate your quote.</t>
  </si>
  <si>
    <t>Decline Label</t>
  </si>
  <si>
    <t>Quote Declined</t>
  </si>
  <si>
    <t>Decline Message Default</t>
  </si>
  <si>
    <t>Unfortunately you are ineligible to purchase this insurance product based on your selections.</t>
  </si>
  <si>
    <t>Decline Message Appendix</t>
  </si>
  <si>
    <t>However, if you enter your contact details one of our qualified insurance experts will assist you in exploring alternative insurance products that may suit your situation.</t>
  </si>
  <si>
    <t>Error Header</t>
  </si>
  <si>
    <t>Error Label</t>
  </si>
  <si>
    <t>Calculation Error</t>
  </si>
  <si>
    <t>Error Message Default</t>
  </si>
  <si>
    <t>Error Message Appendix</t>
  </si>
  <si>
    <t>Quote Summary</t>
  </si>
  <si>
    <t>Form Elements</t>
  </si>
  <si>
    <t>Help Message Label</t>
  </si>
  <si>
    <t>What doest this mean and why is it important?</t>
  </si>
  <si>
    <t>Repeating Add Item Button</t>
  </si>
  <si>
    <t>glyphicon-plus</t>
  </si>
  <si>
    <t>Add</t>
  </si>
  <si>
    <t>Repeating Remove Item Button</t>
  </si>
  <si>
    <t>glyphicon-remove</t>
  </si>
  <si>
    <t>Remove</t>
  </si>
  <si>
    <t>Workflow</t>
  </si>
  <si>
    <t>Step 1</t>
  </si>
  <si>
    <t>Tab Label</t>
  </si>
  <si>
    <t>Top Heading</t>
  </si>
  <si>
    <t>Next Button</t>
  </si>
  <si>
    <t>glyphicon-arrow-right</t>
  </si>
  <si>
    <t>Next</t>
  </si>
  <si>
    <t>Enquiry Button</t>
  </si>
  <si>
    <t xml:space="preserve"> </t>
  </si>
  <si>
    <t>glyphicon-earphone</t>
  </si>
  <si>
    <t>Request a call-back</t>
  </si>
  <si>
    <t>Step 2</t>
  </si>
  <si>
    <t>Back Button</t>
  </si>
  <si>
    <t>glyphicon-arrow-left</t>
  </si>
  <si>
    <t>Back</t>
  </si>
  <si>
    <t>Step 3</t>
  </si>
  <si>
    <t>Success Page</t>
  </si>
  <si>
    <t>Success Heading</t>
  </si>
  <si>
    <t>Success Text</t>
  </si>
  <si>
    <t>Enquiry Page</t>
  </si>
  <si>
    <t>Enquiry Heading</t>
  </si>
  <si>
    <t>Call-back requested</t>
  </si>
  <si>
    <t>Enquiry Text</t>
  </si>
  <si>
    <t>Thank you for registering your interest. Your details have been passed on to one of our qualified insurance specialists, who will contact you shortly and assist you in obtaining the right cover.</t>
  </si>
  <si>
    <t>Return to your quote</t>
  </si>
  <si>
    <t>Referral Page</t>
  </si>
  <si>
    <t>Referral Heading</t>
  </si>
  <si>
    <t>Quote Referred</t>
  </si>
  <si>
    <t>Referral Text</t>
  </si>
  <si>
    <t>However, your details have been passed on to one of our qualified insurance specialists, who will contact you shortly and assist you in obtaining the right cover.</t>
  </si>
  <si>
    <t>Decline Page</t>
  </si>
  <si>
    <t>Decline Heading</t>
  </si>
  <si>
    <t>Quote declined</t>
  </si>
  <si>
    <t>Decline Text</t>
  </si>
  <si>
    <t>However, one of our qualified insurance specialists may be able to recommend a different type of insurance product to provide the cover you need. If this would be of interest, please feel free to contact us today.</t>
  </si>
  <si>
    <t>Drop Downs</t>
  </si>
  <si>
    <t>Percent</t>
  </si>
  <si>
    <t>Boolean</t>
  </si>
  <si>
    <t>URL</t>
  </si>
  <si>
    <t>Toggle</t>
  </si>
  <si>
    <t>Bootstrap Columns</t>
  </si>
  <si>
    <t>Yes / No</t>
  </si>
  <si>
    <t>Policy Details</t>
  </si>
  <si>
    <t>(Included for the purposes of testing Word mail merge only)</t>
  </si>
  <si>
    <t>Policy</t>
  </si>
  <si>
    <t>Issue Date</t>
  </si>
  <si>
    <t>Period From</t>
  </si>
  <si>
    <t>Period To</t>
  </si>
  <si>
    <t>Output</t>
  </si>
  <si>
    <t>Configuration</t>
  </si>
  <si>
    <t>Before</t>
  </si>
  <si>
    <t>Value 11</t>
  </si>
  <si>
    <t>Value 12</t>
  </si>
  <si>
    <t>Value 13</t>
  </si>
  <si>
    <t>Value 14</t>
  </si>
  <si>
    <t>Value 15</t>
  </si>
  <si>
    <t>Value 16</t>
  </si>
  <si>
    <t>Value 17</t>
  </si>
  <si>
    <t>Value 18</t>
  </si>
  <si>
    <t>Value 19</t>
  </si>
  <si>
    <t>Value 20</t>
  </si>
  <si>
    <t>Value 21</t>
  </si>
  <si>
    <t>Value 22</t>
  </si>
  <si>
    <t>Value 23</t>
  </si>
  <si>
    <t>Value 24</t>
  </si>
  <si>
    <t>Value 25</t>
  </si>
  <si>
    <t>Value 26</t>
  </si>
  <si>
    <t>Value 27</t>
  </si>
  <si>
    <t>Value 28</t>
  </si>
  <si>
    <t>Value 29</t>
  </si>
  <si>
    <t>Value 30</t>
  </si>
  <si>
    <t>Value 31</t>
  </si>
  <si>
    <t>Value 32</t>
  </si>
  <si>
    <t>Value 33</t>
  </si>
  <si>
    <t>Value 34</t>
  </si>
  <si>
    <t>Value 35</t>
  </si>
  <si>
    <t>Value 36</t>
  </si>
  <si>
    <t>Value 37</t>
  </si>
  <si>
    <t>Value 38</t>
  </si>
  <si>
    <t>Value 39</t>
  </si>
  <si>
    <t>Value 40</t>
  </si>
  <si>
    <t>Value 41</t>
  </si>
  <si>
    <t>Value 42</t>
  </si>
  <si>
    <t>Value 43</t>
  </si>
  <si>
    <t>Value 44</t>
  </si>
  <si>
    <t>Value 45</t>
  </si>
  <si>
    <t>Value 46</t>
  </si>
  <si>
    <t>Value 47</t>
  </si>
  <si>
    <t>Value 48</t>
  </si>
  <si>
    <t>Value 49</t>
  </si>
  <si>
    <t>Value 50</t>
  </si>
  <si>
    <t>After</t>
  </si>
  <si>
    <t>Question Set Keys</t>
  </si>
  <si>
    <t>{"questionSetsKeys":[</t>
  </si>
  <si>
    <t>],</t>
  </si>
  <si>
    <t>Repeating Question Set Keys</t>
  </si>
  <si>
    <t>"repeatingQuestionSetsKeys":[</t>
  </si>
  <si>
    <t>Question Set Keys Nested</t>
  </si>
  <si>
    <t>"questionSetsKeysNested":{</t>
  </si>
  <si>
    <t>},</t>
  </si>
  <si>
    <t>Repeating Question Set Keys Nested</t>
  </si>
  <si>
    <t>"repeatingQuestionSetsKeysNested":{</t>
  </si>
  <si>
    <t>Sidebar Summary Key Mapping</t>
  </si>
  <si>
    <t>"sidebarSummaryKeyMapping":{</t>
  </si>
  <si>
    <t>Workflow Roles</t>
  </si>
  <si>
    <t>"workflowRoles":{</t>
  </si>
  <si>
    <t>"triggers":{</t>
  </si>
  <si>
    <t>Text Elements</t>
  </si>
  <si>
    <t>"textElements":{</t>
  </si>
  <si>
    <t>"settings":{</t>
  </si>
  <si>
    <t>"styles":{</t>
  </si>
  <si>
    <t>"questionSets":{</t>
  </si>
  <si>
    <t>"repeatingQuestionSets":{</t>
  </si>
  <si>
    <t>}}</t>
  </si>
  <si>
    <t>{"state":</t>
  </si>
  <si>
    <t>,</t>
  </si>
  <si>
    <t>Questions</t>
  </si>
  <si>
    <t>"questions":{</t>
  </si>
  <si>
    <t>Risk 1</t>
  </si>
  <si>
    <t>"risk1":{</t>
  </si>
  <si>
    <t>"payment":{</t>
  </si>
  <si>
    <t>Transport</t>
  </si>
  <si>
    <t>General Rating Factors</t>
  </si>
  <si>
    <t>Factor</t>
  </si>
  <si>
    <t>Amex</t>
  </si>
  <si>
    <t>true</t>
  </si>
  <si>
    <t>Sidebar Panels</t>
  </si>
  <si>
    <t>#sidebar .footer</t>
  </si>
  <si>
    <t>#sidebar aside</t>
  </si>
  <si>
    <t>Let's Get Started!</t>
  </si>
  <si>
    <t>State Heading</t>
  </si>
  <si>
    <t>State All</t>
  </si>
  <si>
    <t>Used State NSW</t>
  </si>
  <si>
    <t>Used State QLD</t>
  </si>
  <si>
    <t>Used State TAS</t>
  </si>
  <si>
    <t>Used State NT</t>
  </si>
  <si>
    <t>Used State VIC</t>
  </si>
  <si>
    <t>Used State ACT</t>
  </si>
  <si>
    <t>Used State WA</t>
  </si>
  <si>
    <t>Used State SA</t>
  </si>
  <si>
    <t>#e10982</t>
  </si>
  <si>
    <t>500</t>
  </si>
  <si>
    <t>text-align: center;</t>
  </si>
  <si>
    <t>Merriweather</t>
  </si>
  <si>
    <t>Step 4</t>
  </si>
  <si>
    <t>Step 5</t>
  </si>
  <si>
    <t>Step 6</t>
  </si>
  <si>
    <t>Review</t>
  </si>
  <si>
    <t>Now, Let's get some Details</t>
  </si>
  <si>
    <t>Upload your Logo</t>
  </si>
  <si>
    <t>Important Information</t>
  </si>
  <si>
    <t>You're Just One Click Away</t>
  </si>
  <si>
    <t>Buy now</t>
  </si>
  <si>
    <t>Promotion</t>
  </si>
  <si>
    <t>Logo</t>
  </si>
  <si>
    <t>Use Progress Bar</t>
  </si>
  <si>
    <t>Use Top Heading</t>
  </si>
  <si>
    <t>50px</t>
  </si>
  <si>
    <t>Promotion Heading</t>
  </si>
  <si>
    <t>SA Message</t>
  </si>
  <si>
    <t>Promotion Selection</t>
  </si>
  <si>
    <t>customExpression('usedStateNSW || usedStateQLD || usedStateTAS || usedStateNT || usedStateVIC || usedStateACT || usedStateWA || usedStateSA', 'You must select at least one state to run your promotion in')</t>
  </si>
  <si>
    <t>1</t>
  </si>
  <si>
    <t>HTML</t>
  </si>
  <si>
    <t>Option 7</t>
  </si>
  <si>
    <t>Summary Table</t>
  </si>
  <si>
    <t>&lt;div class='test1'&gt;All inclusive price (including tax)&lt;/p&gt;
&lt;div class='test2'&gt;%{ quoteStatus()['state'] != 'incomplete' ? quoteStatus()['payment']['total']['premium'] : '$0.00' }%&lt;/p&gt;
&lt;div class='test3'&gt;
This price is inclusive of:
&lt;ul&gt;
&lt;li&gt;Professionally designed artwork&lt;/li&gt;
&lt;li&gt;Print ready artwork files (PDF format)&lt;/li&gt;
&lt;li&gt;Print collateral delivered to your door&lt;/li&gt;
&lt;li&gt;Social media banners (Twitter, Facebook, Instagram)&lt;/li&gt;
&lt;li&gt;Legally compliant Promotional Terms &amp; Conditions&lt;/li&gt;
&lt;/ul&gt;
&lt;/div&gt;
&lt;div class='test4'&gt;
&lt;span class='tip'&gt;TIP: Some things you will need before you start&lt;/span&gt;
&lt;ul&gt;
&lt;li&gt;Your business logo (in high resolution)&lt;/li&gt;
&lt;li&gt;Company ABN details&lt;/li&gt;
&lt;li&gt;Credit/Debit Card&lt;/li&gt;
&lt;/ul&gt;
&lt;/div&gt;</t>
  </si>
  <si>
    <t>Iframe</t>
  </si>
  <si>
    <t>Promotion ID</t>
  </si>
  <si>
    <t>Promotion Premium</t>
  </si>
  <si>
    <t>Promotion Prize</t>
  </si>
  <si>
    <t>Promotion Type</t>
  </si>
  <si>
    <t>.promoSummaryHeader</t>
  </si>
  <si>
    <t>Promo Summary Header</t>
  </si>
  <si>
    <t>Promo Summary Cost</t>
  </si>
  <si>
    <t>Promo Summary Feature List Top</t>
  </si>
  <si>
    <t>Promo Summary Feature List Bottom</t>
  </si>
  <si>
    <t>.promoSummaryCost</t>
  </si>
  <si>
    <t>.promoSummaryFeatureListTop</t>
  </si>
  <si>
    <t>.promoSummaryFeatureListBottom</t>
  </si>
  <si>
    <t>list-style-type: none;</t>
  </si>
  <si>
    <t>.promoSummaryFeatureListTop ul</t>
  </si>
  <si>
    <t>.promoSummaryFeatureListTop ul li</t>
  </si>
  <si>
    <t>Promo Summary Feature List Top List</t>
  </si>
  <si>
    <t>Promo Summary Feature List Top Item</t>
  </si>
  <si>
    <t>Promo Summary Feature List Bottom List</t>
  </si>
  <si>
    <t>Promo Summary Feature List Bottom Item</t>
  </si>
  <si>
    <t>.promoSummaryFeatureListBottom ul</t>
  </si>
  <si>
    <t>.promoSummaryFeatureListBottom ul li</t>
  </si>
  <si>
    <t>Promo Summary Feature List Bottom Tip</t>
  </si>
  <si>
    <t>.promoSummaryFeatureListBottom .tip</t>
  </si>
  <si>
    <t>9px</t>
  </si>
  <si>
    <t>Promo SA Message Header</t>
  </si>
  <si>
    <t>.promoSAMessageHeader</t>
  </si>
  <si>
    <t>Promo SA Message Body</t>
  </si>
  <si>
    <t>.promoSAMessageBody</t>
  </si>
  <si>
    <t>#4990e2</t>
  </si>
  <si>
    <t>1px solid #4990e2</t>
  </si>
  <si>
    <t>22px</t>
  </si>
  <si>
    <t>Get Noticed</t>
  </si>
  <si>
    <t>Create impact to make your business stand out from the crowd.</t>
  </si>
  <si>
    <t>Excite &amp; Entice</t>
  </si>
  <si>
    <t>Engage new (and existing!) customers with irresistible promotions.</t>
  </si>
  <si>
    <t>#f8f9fd</t>
  </si>
  <si>
    <t>#bfc7d1</t>
  </si>
  <si>
    <t>#f0f2f7</t>
  </si>
  <si>
    <t>customExpression('promotionPremium != \'\'', 'You must select a promotion from the options provided')</t>
  </si>
  <si>
    <t>#anchor-promotionSelection</t>
  </si>
  <si>
    <t>Promo Validation Message</t>
  </si>
  <si>
    <t>Score Goals</t>
  </si>
  <si>
    <t>Create your promotion.&lt;br/&gt;Convert your sales.&lt;br/&gt;Score!</t>
  </si>
  <si>
    <t>Details Heading</t>
  </si>
  <si>
    <t>Promotion Name</t>
  </si>
  <si>
    <t>Business Name</t>
  </si>
  <si>
    <t>Business ABN</t>
  </si>
  <si>
    <t>Business Address</t>
  </si>
  <si>
    <t>Why Run Promotion</t>
  </si>
  <si>
    <t>Customers Have To Do</t>
  </si>
  <si>
    <t>How Customers Enter</t>
  </si>
  <si>
    <t>Website Address</t>
  </si>
  <si>
    <t>Promotion End Date</t>
  </si>
  <si>
    <t>Promotion name</t>
  </si>
  <si>
    <t>Telephone number</t>
  </si>
  <si>
    <t>Email address</t>
  </si>
  <si>
    <t>What does your customer have to do?</t>
  </si>
  <si>
    <t>How will your customer enter?</t>
  </si>
  <si>
    <t>Insert website address</t>
  </si>
  <si>
    <t>Select one from the list</t>
  </si>
  <si>
    <t>Details Important Information</t>
  </si>
  <si>
    <t>Date Heading</t>
  </si>
  <si>
    <t>Promotion Details</t>
  </si>
  <si>
    <t>Location of Prize Draw</t>
  </si>
  <si>
    <t>Time &amp; Date of Promotion</t>
  </si>
  <si>
    <t>Promo Important Information</t>
  </si>
  <si>
    <t>Promo Important Information Header</t>
  </si>
  <si>
    <t>.promo-important-information</t>
  </si>
  <si>
    <t>.promo-important-information p.header</t>
  </si>
  <si>
    <t>Promo Important Information Body</t>
  </si>
  <si>
    <t>.promo-important-information p.body</t>
  </si>
  <si>
    <t>text-align: left;</t>
  </si>
  <si>
    <t>TIP #1</t>
  </si>
  <si>
    <t>Don't forget to promote your promotion! We've given you the tools to make it work hard for your business so don't be afraid to put yourself out there!</t>
  </si>
  <si>
    <t>TIP #2</t>
  </si>
  <si>
    <t>Once you've got your promo out there, don't forget to keep focusing on your current customers. Treat them like VIPs and reward their loyalty.</t>
  </si>
  <si>
    <t>Logo Heading</t>
  </si>
  <si>
    <t>Logo Upload</t>
  </si>
  <si>
    <t>Select your logo</t>
  </si>
  <si>
    <t>Review Heading</t>
  </si>
  <si>
    <t>Confirmation 1</t>
  </si>
  <si>
    <t>Confirmation 3</t>
  </si>
  <si>
    <t>I am acting on behalf of an Australian registered business, situated in Australia.</t>
  </si>
  <si>
    <t>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t>
  </si>
  <si>
    <t>It's important for you to now confirm the following:</t>
  </si>
  <si>
    <t>Payment Heading</t>
  </si>
  <si>
    <t>You're Just One Click Away.</t>
  </si>
  <si>
    <t>Please verify that all details entered are correct. If you would like to make any changes you can do so by clicking the back button below.</t>
  </si>
  <si>
    <t>Review Table</t>
  </si>
  <si>
    <t>Congratulations!</t>
  </si>
  <si>
    <t>#e40a20</t>
  </si>
  <si>
    <t>#e4970a</t>
  </si>
  <si>
    <t>Password</t>
  </si>
  <si>
    <t>Attachment</t>
  </si>
  <si>
    <t>Field Types</t>
  </si>
  <si>
    <t>Repeating Types</t>
  </si>
  <si>
    <t>Field 1</t>
  </si>
  <si>
    <t>Field 2</t>
  </si>
  <si>
    <t>Field 3</t>
  </si>
  <si>
    <t>Field 4</t>
  </si>
  <si>
    <t>Field 5</t>
  </si>
  <si>
    <t>Field 6</t>
  </si>
  <si>
    <t>Field 7</t>
  </si>
  <si>
    <t>File Upload</t>
  </si>
  <si>
    <t>formly-field .file-upload</t>
  </si>
  <si>
    <t>formly-field .file-upload button</t>
  </si>
  <si>
    <t>File Name</t>
  </si>
  <si>
    <t>formly-field .file-upload .file-name</t>
  </si>
  <si>
    <t>-5px</t>
  </si>
  <si>
    <t>Rates</t>
  </si>
  <si>
    <t>Probability</t>
  </si>
  <si>
    <t>1 in 25</t>
  </si>
  <si>
    <t>1 in 50</t>
  </si>
  <si>
    <t>1 in 75</t>
  </si>
  <si>
    <t>1 in 100</t>
  </si>
  <si>
    <t>Consolation Prize</t>
  </si>
  <si>
    <t>Postage And Printing</t>
  </si>
  <si>
    <t>Fulfillment Fee Mark-up</t>
  </si>
  <si>
    <t>CL Fee</t>
  </si>
  <si>
    <t>Insurance Rate</t>
  </si>
  <si>
    <t>Promotion Probability</t>
  </si>
  <si>
    <t>P</t>
  </si>
  <si>
    <t>Permit Handling Fee</t>
  </si>
  <si>
    <t>Manual Legal Review</t>
  </si>
  <si>
    <t>Permit Costs</t>
  </si>
  <si>
    <t>Prize</t>
  </si>
  <si>
    <t>Insured</t>
  </si>
  <si>
    <t>Non-Insured</t>
  </si>
  <si>
    <t>Insurance</t>
  </si>
  <si>
    <t>Insurance GST</t>
  </si>
  <si>
    <t>Assessment Fee</t>
  </si>
  <si>
    <t>Insurance SD</t>
  </si>
  <si>
    <t>NSW Permit Cost</t>
  </si>
  <si>
    <t>ACT Permit Cost</t>
  </si>
  <si>
    <t>Prize Costs</t>
  </si>
  <si>
    <t>Other Costs</t>
  </si>
  <si>
    <t>Fulfillment Fee</t>
  </si>
  <si>
    <t>Other Costs GST</t>
  </si>
  <si>
    <t>Permit Costs GST</t>
  </si>
  <si>
    <t>Assessable Premium</t>
  </si>
  <si>
    <t>Stamp Duty Rate</t>
  </si>
  <si>
    <t>Stamp Duty Payable</t>
  </si>
  <si>
    <t>Assessable Premium Percent</t>
  </si>
  <si>
    <t>Population By State</t>
  </si>
  <si>
    <t>Population</t>
  </si>
  <si>
    <t>Included</t>
  </si>
  <si>
    <t>State Population</t>
  </si>
  <si>
    <t>Included Population</t>
  </si>
  <si>
    <t>Fulfillment Fees</t>
  </si>
  <si>
    <t>Fee</t>
  </si>
  <si>
    <t>'1 in 100'</t>
  </si>
  <si>
    <t>Promo Review Table</t>
  </si>
  <si>
    <t>.promoReview table</t>
  </si>
  <si>
    <t>Promo Review Table Cell First</t>
  </si>
  <si>
    <t>.promoReview table td</t>
  </si>
  <si>
    <t>.promoReview table td:first-child</t>
  </si>
  <si>
    <t>Promo Review Table Cell</t>
  </si>
  <si>
    <t>Promo Review Table Row</t>
  </si>
  <si>
    <t>.promoReview table tr</t>
  </si>
  <si>
    <t>.promoReview</t>
  </si>
  <si>
    <t>Promo Review</t>
  </si>
  <si>
    <t>2px solid white</t>
  </si>
  <si>
    <t>Promo Review Table Cell First Small</t>
  </si>
  <si>
    <t>Promo Review Table Cell First Large</t>
  </si>
  <si>
    <t>25%</t>
  </si>
  <si>
    <t>50%</t>
  </si>
  <si>
    <t>.promoReview table.small-labels td:first-child</t>
  </si>
  <si>
    <t>.promoReview table.large-labels td:first-child</t>
  </si>
  <si>
    <t>Please enter your credit card details below and click 'Buy now' to complete your payment.</t>
  </si>
  <si>
    <t>Sidebar Summary</t>
  </si>
  <si>
    <t>Sidebar Summary Table</t>
  </si>
  <si>
    <t>Sidebar Summary Table Total</t>
  </si>
  <si>
    <t>Sidebar Summary Table Cell First</t>
  </si>
  <si>
    <t>800</t>
  </si>
  <si>
    <t>text-align: right;</t>
  </si>
  <si>
    <t>Sidebar Summary Heading</t>
  </si>
  <si>
    <t>#sidebar .sidebarSummary h3</t>
  </si>
  <si>
    <t>#sidebar .sidebarSummary</t>
  </si>
  <si>
    <t>#sidebar .sidebarSummary table</t>
  </si>
  <si>
    <t>#sidebar .sidebarSummary table.total</t>
  </si>
  <si>
    <t>#sidebar .sidebarSummary table td:last-child</t>
  </si>
  <si>
    <t>#sidebar .sidebarSummary table td:first-child</t>
  </si>
  <si>
    <t>#sidebar .sidebarSummary table.total td:first-child</t>
  </si>
  <si>
    <t>#sidebar .sidebarSummary table.total td:last-child</t>
  </si>
  <si>
    <t>Promo Review Cost</t>
  </si>
  <si>
    <t>.promoReview .promoReviewCost</t>
  </si>
  <si>
    <t>28px</t>
  </si>
  <si>
    <t>Sidebar Summary Table Cell Last</t>
  </si>
  <si>
    <t>Sidebar Summary Table Total Cell First</t>
  </si>
  <si>
    <t>Sidebar Summary Table Total Cell Last</t>
  </si>
  <si>
    <t>All States*</t>
  </si>
  <si>
    <t>*Please Note: If you select ’All States’, residents of all Australian states &lt;strong&gt;excluding South Australia&lt;/strong&gt; will be eligible to participate. Promotions exclude South Australian residents from entering (due to Permit Regulations).</t>
  </si>
  <si>
    <t>Business Heading</t>
  </si>
  <si>
    <t>Business Town</t>
  </si>
  <si>
    <t>Business State</t>
  </si>
  <si>
    <t>Business Postcode</t>
  </si>
  <si>
    <t>Business String</t>
  </si>
  <si>
    <t>Business Country</t>
  </si>
  <si>
    <t>Country</t>
  </si>
  <si>
    <t>Please make your Promotion Name as simple as possible, so it's not misleading or in breach of any advertising requirements. E.g:  Joe’s Gym – ‘Chance to Win $50,000’.</t>
  </si>
  <si>
    <t>Time</t>
  </si>
  <si>
    <t>Promotion Start Heading</t>
  </si>
  <si>
    <t>Promotion Start Time</t>
  </si>
  <si>
    <t>Promotion Start</t>
  </si>
  <si>
    <t>Promotion End Heading</t>
  </si>
  <si>
    <t>Promotion Finish</t>
  </si>
  <si>
    <t>Promotion End Time</t>
  </si>
  <si>
    <t>Prize Game Date</t>
  </si>
  <si>
    <t>Prize Game Time</t>
  </si>
  <si>
    <t>Prize Game Heading</t>
  </si>
  <si>
    <t>Participant Draw Heading</t>
  </si>
  <si>
    <t>Participant Draw Date</t>
  </si>
  <si>
    <t>Participant Draw Time</t>
  </si>
  <si>
    <t>Prize Game</t>
  </si>
  <si>
    <t>Participant Draw</t>
  </si>
  <si>
    <t>promotionType != 'chanceToWin'</t>
  </si>
  <si>
    <t>Promotion Start Date</t>
  </si>
  <si>
    <t>Chance To Win</t>
  </si>
  <si>
    <t>Select the Chance of a Winner!</t>
  </si>
  <si>
    <t>Confirmation 2 Sweepstake</t>
  </si>
  <si>
    <t>Confirmation 2 Chance To Win</t>
  </si>
  <si>
    <t>Confirmation 4</t>
  </si>
  <si>
    <t>promotionType != 'sweepstake'</t>
  </si>
  <si>
    <t>I acknowledge that when purchasing insurance via this website, any advice provided is general in nature and does not take into account my specific situation, needs or objectives.</t>
  </si>
  <si>
    <t>Participant Draw Address Confirmation</t>
  </si>
  <si>
    <t>Participant Draw Address</t>
  </si>
  <si>
    <t>Participant Draw Town</t>
  </si>
  <si>
    <t>Participant Draw State</t>
  </si>
  <si>
    <t>Participant Draw Postcode</t>
  </si>
  <si>
    <t>Participant Draw Country</t>
  </si>
  <si>
    <t>Participant Draw String</t>
  </si>
  <si>
    <t>Prize Draw Address Confirmation</t>
  </si>
  <si>
    <t>Prize Draw Address</t>
  </si>
  <si>
    <t>Prize Draw Town</t>
  </si>
  <si>
    <t>Prize Draw State</t>
  </si>
  <si>
    <t>Prize Draw Postcode</t>
  </si>
  <si>
    <t>Prize Draw Country</t>
  </si>
  <si>
    <t>Prize Draw String</t>
  </si>
  <si>
    <t>Prize Game Address Confirmation</t>
  </si>
  <si>
    <t>Prize Game Address</t>
  </si>
  <si>
    <t>Prize Game Town</t>
  </si>
  <si>
    <t>Prize Game State</t>
  </si>
  <si>
    <t>Prize Game Postcode</t>
  </si>
  <si>
    <t>Prize Game Country</t>
  </si>
  <si>
    <t>Prize Game String</t>
  </si>
  <si>
    <t>Location of Prize Game</t>
  </si>
  <si>
    <t>Location of Participant Draw</t>
  </si>
  <si>
    <t>Participant Draw Message</t>
  </si>
  <si>
    <t>Prize Game Message</t>
  </si>
  <si>
    <t>Prize Draw Message</t>
  </si>
  <si>
    <t>Prize Draw</t>
  </si>
  <si>
    <t>When do you want to hold the prize draw?</t>
  </si>
  <si>
    <t>Please enter the address where the Prize Draw will be held:</t>
  </si>
  <si>
    <t>Please enter the address where the Participant Draw will be held:</t>
  </si>
  <si>
    <t>Please enter the address where the Prize Game will be held:</t>
  </si>
  <si>
    <t>&lt;p&gt;Are you conducting the Prize Draw at the following address?&lt;/p&gt;
&lt;p&gt;&lt;strong&gt;%{businessString}%&lt;strong&gt;&lt;/p&gt;</t>
  </si>
  <si>
    <t>businessAddress + (businessTown != '' ? ', ' : '') + businessTown + (businessState != '' ? ' ' : '') + businessState + (businessPostcode != '' ? ' ' : '') + businessPostcode + (businessCountry != '' ? ', ' + businessCountry : '')</t>
  </si>
  <si>
    <t>prizeDrawAddress + (prizeDrawTown != '' ? ', ' : '') + prizeDrawTown + (prizeDrawState != '' ? ' ' : '') + prizeDrawState + (prizeDrawPostcode != '' ? ' ' : '') + prizeDrawPostcode + (prizeDrawCountry != '' ? ', ' + prizeDrawCountry : '')</t>
  </si>
  <si>
    <t>participantDrawAddress + (participantDrawTown != '' ? ', ' : '') + participantDrawTown + (participantDrawState != '' ? ' ' : '') + participantDrawState + (participantDrawPostcode != '' ? ' ' : '') + participantDrawPostcode + (participantDrawCountry != '' ? ', ' + participantDrawCountry : '')</t>
  </si>
  <si>
    <t>prizeGameAddress + (prizeGameTown != '' ? ', ' : '') + prizeGameTown + (prizeGameState != '' ? ' ' : '') + prizeGameState + (prizeGamePostcode != '' ? ' ' : '') + prizeGamePostcode + (prizeGameCountry != '' ? ', ' + prizeGameCountry : '')</t>
  </si>
  <si>
    <t>Here is a quick overview of the cost to run your chosen %{ promotionType == 'chanceToWin' ? 'Chance to Win' : 'sweepstake' }% promotion. If you're happy, click 'Let's Go', if not just click 'Back' and choose another promotion option.</t>
  </si>
  <si>
    <t>%{ promotionType == 'chanceToWin' ? 'Chance to Win' : 'Sweepstake' }% Price Summary!</t>
  </si>
  <si>
    <t>Spend a minimum of $</t>
  </si>
  <si>
    <t>Get a quote</t>
  </si>
  <si>
    <t>Subscribe to our mailing list</t>
  </si>
  <si>
    <t>Attend conference/event at</t>
  </si>
  <si>
    <t>Take a test drive</t>
  </si>
  <si>
    <t>during the promotional period and complete the entry form</t>
  </si>
  <si>
    <t>during the promotional period and drop a business card into the bowl</t>
  </si>
  <si>
    <t>during the promotional period and swipe your membership card</t>
  </si>
  <si>
    <t>during the promotional period to be automatically entered</t>
  </si>
  <si>
    <t>What Customers Have To Do</t>
  </si>
  <si>
    <t>What Spend Minimum Amount</t>
  </si>
  <si>
    <t>Minimum amount</t>
  </si>
  <si>
    <t>whatCustomersHaveToDo != 'Other'</t>
  </si>
  <si>
    <t>What Conference Name</t>
  </si>
  <si>
    <t>What Conference Address</t>
  </si>
  <si>
    <t>Event Name</t>
  </si>
  <si>
    <t>How Membership Card Name</t>
  </si>
  <si>
    <t>Membership card name</t>
  </si>
  <si>
    <t>Eligible Dealerships</t>
  </si>
  <si>
    <t>Eligible dealerships</t>
  </si>
  <si>
    <t>Eligible Channels</t>
  </si>
  <si>
    <t>Eligible Stores</t>
  </si>
  <si>
    <t>Eligible Products And Services</t>
  </si>
  <si>
    <t>Eligible channel/s</t>
  </si>
  <si>
    <t>Eligible store/s</t>
  </si>
  <si>
    <t>Eligible product/s and service/s</t>
  </si>
  <si>
    <t>I'd like to get more people visiting my website</t>
  </si>
  <si>
    <t>I'd like to get more people visiting my store/venue</t>
  </si>
  <si>
    <t>I'd like to get more people making an enquiry to my business</t>
  </si>
  <si>
    <t>I'd like to increase the number of people on my database</t>
  </si>
  <si>
    <t>I'd like to encourage people to attend my event/conference</t>
  </si>
  <si>
    <t>How Other</t>
  </si>
  <si>
    <t>What Other</t>
  </si>
  <si>
    <t>Please describe</t>
  </si>
  <si>
    <t>Age Restriction</t>
  </si>
  <si>
    <t>Age restriction</t>
  </si>
  <si>
    <t>How old does a customer have to be to enter?</t>
  </si>
  <si>
    <t>Open Only to Persons Aged 18 years or Over</t>
  </si>
  <si>
    <t>No Age Restriction</t>
  </si>
  <si>
    <t>Privacy Policy Required</t>
  </si>
  <si>
    <t>For the sole purpose of ensuring that we include the appropriate Privacy Policy Clause in your Terms &amp; Conditions, does your business turn over 3 million dollars or more per annum?</t>
  </si>
  <si>
    <t>Please provide the website address where your privacy policy is located:</t>
  </si>
  <si>
    <t>usedStateNSW != true &amp;&amp; usedStateACT != true</t>
  </si>
  <si>
    <t>Permit Message</t>
  </si>
  <si>
    <t>1. Choose Promotion</t>
  </si>
  <si>
    <t>2. Price Summary</t>
  </si>
  <si>
    <t>3. Add Details</t>
  </si>
  <si>
    <t>4. Upload Logo</t>
  </si>
  <si>
    <t>5. Review</t>
  </si>
  <si>
    <t>6. Payment</t>
  </si>
  <si>
    <t>Let's Go!</t>
  </si>
  <si>
    <t>Registered business name</t>
  </si>
  <si>
    <t>isABN()</t>
  </si>
  <si>
    <t>Suburb</t>
  </si>
  <si>
    <t>Your full name</t>
  </si>
  <si>
    <t>Privacy policy</t>
  </si>
  <si>
    <t>&lt;div class='promo-important-information'&gt;
&lt;p class='header'&gt;Important Information&lt;/p&gt;
&lt;p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
&lt;/div&gt;</t>
  </si>
  <si>
    <t>Privacy policy URL</t>
  </si>
  <si>
    <t>'Australia'</t>
  </si>
  <si>
    <t>Details 1</t>
  </si>
  <si>
    <t>Details 2</t>
  </si>
  <si>
    <t>.promoSummaryFeatureListTop ul li span</t>
  </si>
  <si>
    <t>display: inline-block; position: relative;</t>
  </si>
  <si>
    <t>Promo Summary Feature List Bottom Item Icon</t>
  </si>
  <si>
    <t>Promo Summary Feature List Top Item Icon</t>
  </si>
  <si>
    <t>.promoSummaryFeatureListBottom ul li span</t>
  </si>
  <si>
    <t>550px</t>
  </si>
  <si>
    <t>text-align: center; margin: auto;</t>
  </si>
  <si>
    <t>Webhook</t>
  </si>
  <si>
    <t>Banner Image</t>
  </si>
  <si>
    <t>Banner Webhook</t>
  </si>
  <si>
    <t>Webhook Loading</t>
  </si>
  <si>
    <t>.webhook-loading</t>
  </si>
  <si>
    <t>display: none;</t>
  </si>
  <si>
    <t>Summary 2 Header</t>
  </si>
  <si>
    <t>Summary 2 Body</t>
  </si>
  <si>
    <t>Summary 3 Header</t>
  </si>
  <si>
    <t>Summary 3 Body</t>
  </si>
  <si>
    <t>Summary 4 Header</t>
  </si>
  <si>
    <t>Summary 4 Body</t>
  </si>
  <si>
    <t>Summary 1 Body</t>
  </si>
  <si>
    <t>Details 1 Body</t>
  </si>
  <si>
    <t>Details 3 Header</t>
  </si>
  <si>
    <t>Details 3 Body</t>
  </si>
  <si>
    <t>Details 2 Body</t>
  </si>
  <si>
    <t>&lt;h3&gt;Shout it from the roof tops!&lt;/h3&gt;</t>
  </si>
  <si>
    <t>Logo 1 Body</t>
  </si>
  <si>
    <t>Logo 3 Header</t>
  </si>
  <si>
    <t>Logo 3 Body</t>
  </si>
  <si>
    <t>Logo 2 Body</t>
  </si>
  <si>
    <t>&lt;h3&gt;Reward Loyalty.&lt;/h3&gt;</t>
  </si>
  <si>
    <t>Review 2 Body</t>
  </si>
  <si>
    <t>Review 1 Body</t>
  </si>
  <si>
    <t>Payment Body</t>
  </si>
  <si>
    <t>Aside Without Box</t>
  </si>
  <si>
    <t>Aside Without Box Body</t>
  </si>
  <si>
    <t>&lt;h2&gt;Why&lt;br/&gt;Promo in a Box?&lt;/h2&gt;</t>
  </si>
  <si>
    <t>Aside Heading 2</t>
  </si>
  <si>
    <t>Aside Heading 3</t>
  </si>
  <si>
    <t>26px</t>
  </si>
  <si>
    <t>#sidebar aside .body h3</t>
  </si>
  <si>
    <t>#sidebar aside .body h2</t>
  </si>
  <si>
    <t>Aside Heading 4</t>
  </si>
  <si>
    <t>#sidebar aside .body h4</t>
  </si>
  <si>
    <t>text-transform: uppercase;</t>
  </si>
  <si>
    <t>&lt;h4&gt;SUMMARY&lt;/h4&gt;&lt;h4 style='font-weight: bold'&gt;'%{promotionType == 'chanceToWin' ? 'Chance to Win' : 'Sweepstake'}%' PROMOTION&lt;/h4&gt;</t>
  </si>
  <si>
    <t>Custom Output</t>
  </si>
  <si>
    <t>Insurance Premium</t>
  </si>
  <si>
    <t>Premium GST</t>
  </si>
  <si>
    <t>Total Insurance Cost</t>
  </si>
  <si>
    <t>Fulfilment Fee</t>
  </si>
  <si>
    <t>Fulfilment Fee GST</t>
  </si>
  <si>
    <t>Total Fulfilment Cost</t>
  </si>
  <si>
    <t>Total Payable</t>
  </si>
  <si>
    <t>minLength(8); maxLength(10)</t>
  </si>
  <si>
    <t>Details 3</t>
  </si>
  <si>
    <t>Details 4</t>
  </si>
  <si>
    <t>Details 5</t>
  </si>
  <si>
    <t>Details 6</t>
  </si>
  <si>
    <t>Privacy Policy Heading</t>
  </si>
  <si>
    <t>Privacy Policy</t>
  </si>
  <si>
    <t>Example: 07:00 AM</t>
  </si>
  <si>
    <t>Complete 1 Body</t>
  </si>
  <si>
    <t>Complete 2 Body</t>
  </si>
  <si>
    <t>What next?</t>
  </si>
  <si>
    <t>%{promotionType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t>
  </si>
  <si>
    <t>Complete 2 Header</t>
  </si>
  <si>
    <t>Please use format MM/YY</t>
  </si>
  <si>
    <t>Success Page Heading</t>
  </si>
  <si>
    <t>.successPageHeading</t>
  </si>
  <si>
    <t>.successPageBlock</t>
  </si>
  <si>
    <t>Success Page Block</t>
  </si>
  <si>
    <t>Credit Card Error Message</t>
  </si>
  <si>
    <t>creditCardNumber</t>
  </si>
  <si>
    <t>creditCardName</t>
  </si>
  <si>
    <t>creditCardExpiry</t>
  </si>
  <si>
    <t>creditCardCCV</t>
  </si>
  <si>
    <t>&lt;div class='promoSAMessageHeader'&gt;
Important Information
&lt;/div&gt;
&lt;div class='promoSAMessageBody'&gt;
Your selection includes %{ (usedStateNSW ? '&lt;strong&gt;New South Wales&lt;/strong&gt;' + (usedStateACT ? ' and ' : '') : '') + (usedStateACT ? '&lt;strong&gt;Australian Capital Territory&lt;/strong&gt;' : '') }%, which requires an approved trade promotion lottery permit before we can start your promotion.&lt;br/&gt;&lt;br/&gt;
We include all relevant permit application(s) as part of our service, but please note &lt;strong&gt;the application process can take an additional 5-15 days&lt;/strong&gt; and you will not be able to start your promotion until this has been completed and approved.&lt;br/&gt;&lt;br/&gt;
One of our specialists will be in touch once you have completed your order to begin the permit process.
&lt;/div&gt;</t>
  </si>
  <si>
    <t>Logo Message</t>
  </si>
  <si>
    <t>Permit Fee NSW</t>
  </si>
  <si>
    <t>Permit Fee ACT</t>
  </si>
  <si>
    <t>&lt;div class='sidebarSummary'&gt;
%{ promotionType == 'chanceToWin' ? '&lt;h3&gt;Insurance Charges&lt;/h3&gt;' : '' }%
%{ promotionType == 'chanceToWin' ? '&lt;table&gt;&lt;body&gt;&lt;tr&gt;&lt;td&gt;Insurance Premium:&lt;/td&gt;&lt;td&gt;' + (quoteStatus()['state'] != 'incomplete' ? quoteStatus()['payment']['custom']['insurancePremium'] : '$0.00') + '&lt;/td&gt;&lt;/tr&gt;&lt;/body&gt;&lt;/table&gt;' : '' }%
%{ promotionType == 'chanceToWin' ? '&lt;table&gt;&lt;body&gt;&lt;tr&gt;&lt;td&gt;Premium GST:&lt;/td&gt;&lt;td&gt;' + (quoteStatus()['state'] != 'incomplete' ? quoteStatus()['payment']['custom']['premiumGST'] : '$0.00') + '&lt;/td&gt;&lt;/tr&gt;&lt;/body&gt;&lt;/table&gt;' : '' }%
%{ promotionType == 'chanceToWin' ? '&lt;table&gt;&lt;body&gt;&lt;tr&gt;&lt;td&gt;Stamp Duty:&lt;/td&gt;&lt;td&gt;' + (quoteStatus()['state'] != 'incomplete' ? quoteStatus()['payment']['custom']['stampDuty'] : '$0.00') + '&lt;/td&gt;&lt;/tr&gt;&lt;/body&gt;&lt;/table&gt;' : '' }%
%{ promotionType == 'chanceToWin' ? '&lt;table&gt;&lt;body&gt;&lt;tr&gt;&lt;td&gt;Total Insurance Cost:&lt;/td&gt;&lt;td&gt;' + (quoteStatus()['state'] != 'incomplete' ? quoteStatus()['payment']['custom']['totalInsuranceCost'] : '$0.00') + '&lt;/td&gt;&lt;/tr&gt;&lt;/body&gt;&lt;/table&gt;' : '' }%
&lt;h3&gt;Fulfilment Charges&lt;/h3&gt;
%{ promotionType == 'chanceToWin' ? '&lt;table&gt;&lt;body&gt;&lt;tr&gt;&lt;td&gt;Fulfilment Fee:&lt;/td&gt;&lt;td&gt;' + (quoteStatus()['state'] != 'incomplete' ? quoteStatus()['payment']['custom']['fulfilmentFee'] : '$0.00') + '&lt;/td&gt;&lt;/tr&gt;&lt;/body&gt;&lt;/table&gt;' : '' }%
%{ promotionType == 'chanceToWin' ? '&lt;table&gt;&lt;body&gt;&lt;tr&gt;&lt;td&gt;Fee GST:&lt;/td&gt;&lt;td&gt;' + (quoteStatus()['state'] != 'incomplete' ? quoteStatus()['payment']['custom']['fulfilmentFeeGST'] : '$0.00') + '&lt;/td&gt;&lt;/tr&gt;&lt;/body&gt;&lt;/table&gt;' : '' }%
%{ promotionType == 'chanceToWin' ? '&lt;table&gt;&lt;body&gt;&lt;tr&gt;&lt;td&gt;Total Fulfilment Cost:&lt;/td&gt;&lt;td&gt;' + (quoteStatus()['state'] != 'incomplete' ? quoteStatus()['payment']['custom']['totalFulfilmentCost'] : '$0.00') + '&lt;/td&gt;&lt;/tr&gt;&lt;/body&gt;&lt;/table&gt;' : '' }%
%{ promotionType == 'sweepstake' ? '&lt;table&gt;&lt;body&gt;&lt;tr&gt;&lt;td&gt;Fulfilment Fee:&lt;/td&gt;&lt;td&gt;' + (quoteStatus()['state'] != 'incomplete' ? quoteStatus()['payment']['custom']['fulfilmentFee'] : '$0.00') + '&lt;/td&gt;&lt;/tr&gt;&lt;/body&gt;&lt;/table&gt;' : '' }%
%{ promotionType == 'sweepstake' ? '&lt;table&gt;&lt;body&gt;&lt;tr&gt;&lt;td&gt;Fee GST:&lt;/td&gt;&lt;td&gt;' + (quoteStatus()['state'] != 'incomplete' ? quoteStatus()['payment']['custom']['fulfilmentFeeGST'] : '$0.00') + '&lt;/td&gt;&lt;/tr&gt;&lt;/body&gt;&lt;/table&gt;' : '' }%
%{ promotionType == 'sweepstake' ? '&lt;table&gt;&lt;body&gt;&lt;tr&gt;&lt;td&gt;Total Fulfilment Cost:&lt;/td&gt;&lt;td&gt;' + (quoteStatus()['state'] != 'incomplete' ? quoteStatus()['payment']['custom']['totalFulfilmentCost'] : '$0.00') + '&lt;/td&gt;&lt;/tr&gt;&lt;/body&gt;&lt;/table&gt;' : '' }%
%{ (usedStateNSW == true || usedStateACT == true) ? '&lt;h3&gt;State Permit Fees&lt;/h3&gt;' : '' }%
%{ usedStateNSW == true ? '&lt;table&gt;&lt;body&gt;&lt;tr&gt;&lt;td&gt;NSW Permit:&lt;/td&gt;&lt;td&gt;' + (quoteStatus()['state'] != 'incomplete' ? quoteStatus()['payment']['custom']['permitFeeNSW'] : '$0.00') + '&lt;/td&gt;&lt;/tr&gt;&lt;/body&gt;&lt;/table&gt;' : '' }%
%{ usedStateACT == true ? '&lt;table&gt;&lt;body&gt;&lt;tr&gt;&lt;td&gt;ACT Permit:&lt;/td&gt;&lt;td&gt;' + (quoteStatus()['state'] != 'incomplete' ? quoteStatus()['payment']['custom']['permitFeeACT'] : '$0.00') + '&lt;/td&gt;&lt;/tr&gt;&lt;/body&gt;&lt;/table&gt;' : '' }%
%{ true ? '&lt;table class=\"total\"&gt;&lt;body&gt;&lt;tr&gt;&lt;td&gt;TOTAL:&lt;/td&gt;&lt;td&gt;' + (quoteStatus()['state'] != 'incomplete' ? quoteStatus()['payment']['custom']['totalPayable'] : '$0.00') + '&lt;/td&gt;&lt;/tr&gt;&lt;/body&gt;&lt;/table&gt;' : '' }%
%{ false ? '&lt;table class=\"total\"&gt;&lt;body&gt;&lt;tr&gt;&lt;td&gt;TOTAL:&lt;/td&gt;&lt;td&gt;' + (quoteStatus()['state'] != 'incomplete' ? quoteStatus()['payment']['custom']['totalFulfilmentCost'] : '$0.00') + '&lt;/td&gt;&lt;/tr&gt;&lt;/body&gt;&lt;/table&gt;' : '' }%
&lt;/div&gt;</t>
  </si>
  <si>
    <t>Invoice Date</t>
  </si>
  <si>
    <t>!operationHasError('creditCardPayment')</t>
  </si>
  <si>
    <t>&lt;div class='payment-error'&gt; Unable to process credit card payment: %{ operationErrorMessage('creditCardPayment') }% &lt;/div&gt;</t>
  </si>
  <si>
    <t>Payment Error</t>
  </si>
  <si>
    <t>.payment-error</t>
  </si>
  <si>
    <t>1px solid #db0010</t>
  </si>
  <si>
    <t>#ffd6d9</t>
  </si>
  <si>
    <t>Purchase/order a product/service</t>
  </si>
  <si>
    <t>Visit our store/venue at</t>
  </si>
  <si>
    <t>Visit us online at</t>
  </si>
  <si>
    <t>Hire/rent a product/service</t>
  </si>
  <si>
    <t>Visit our stand/booth at conference/event</t>
  </si>
  <si>
    <t>Make an enquiry to my business</t>
  </si>
  <si>
    <t>Eligible Stores Help</t>
  </si>
  <si>
    <t>Eligible Products Help</t>
  </si>
  <si>
    <t>&lt;p&gt;Are you conducting the Participant Draw at the following address?&lt;/p&gt;
&lt;p&gt;&lt;strong&gt;%{businessString}%&lt;strong&gt;&lt;/p&gt;</t>
  </si>
  <si>
    <t>&lt;p&gt;Are you conducting the Prize Game at the following address?&lt;/p&gt;
&lt;p&gt;&lt;strong&gt;%{businessString}%&lt;strong&gt;&lt;/p&gt;</t>
  </si>
  <si>
    <t>customExpression('imageWidth(logoUpload) &gt;= 670 &amp;&amp; imageHeight(logoUpload) &gt;=430 &amp;&amp; fileSizeBytes(logoUpload) &lt;= 3145728 &amp;&amp; (fileMimeType(logoUpload) == \'image/png\' || fileMimeType(logoUpload) == \'image/jpeg\')','')</t>
  </si>
  <si>
    <t>&lt;formly-validation-message&gt;
%{ imageWidth(logoUpload) &lt; 670 ? 'The image you have uploaded has a width of ' + imageWidth(logoUpload) + ' pixels. In order to print your logo it must have a width of at least 670 pixels. ' : '' }%
%{ imageHeight(logoUpload) &lt; 430 ? 'The image you have uploaded has a height of ' + imageHeight(logoUpload) + ' pixels. In order to print your logo it must have a height of at least 430 pixels. ' : '' }%
%{ fileSizeBytes(logoUpload) &gt; 3145728 ? 'The image you have uploaded has a file size of ' + fileSizeString(logoUpload) + '. In order to use your logo the file size must not exceed 3MB. ' : '' }%
%{ (fileMimeType(logoUpload) &amp;&amp; fileMimeType(logoUpload) != 'image/png' &amp;&amp; fileMimeType(logoUpload) != 'image/jpeg') ? 'The image you have uploaded is not of an allowed file type. In order to use your logo the image file must either be PNG or JPEG. ' : '' }%
&lt;/formly-validation-message&gt;</t>
  </si>
  <si>
    <t>logoUpload != null &amp;&amp; imageWidth(logoUpload) &gt;= 670 &amp;&amp; imageHeight(logoUpload) &gt;=430 &amp;&amp; fileSizeBytes(logoUpload) &lt;= 3145728 &amp;&amp; (fileMimeType(logoUpload) == 'image/png' || fileMimeType(logoUpload) == 'image/jpeg') ? logoUpload : ''</t>
  </si>
  <si>
    <t>Your logo image must be in JPEG or PNG format, and must be at least 670px wide and 430px high in order for us to put it on a poster or to make printable artwork. The ideal size is about 2000px wide by 1000px high. Maximum file size is 3Mb.</t>
  </si>
  <si>
    <t>Private</t>
  </si>
  <si>
    <t>Private Fields</t>
  </si>
  <si>
    <t>Config Private Fields</t>
  </si>
  <si>
    <t>"privateFields":[</t>
  </si>
  <si>
    <t>policyInceptionDate</t>
  </si>
  <si>
    <t>policyExpiryDate</t>
  </si>
  <si>
    <t>display: none !important;}</t>
  </si>
  <si>
    <t>Print Elements Hide</t>
  </si>
  <si>
    <t>Print Bullet Points</t>
  </si>
  <si>
    <t>@media print { .promoSummaryFeatureListTop ul li, .promoSummaryFeatureListBottom ul li</t>
  </si>
  <si>
    <t>Print Bullet Lists</t>
  </si>
  <si>
    <t>@media print { .promoSummaryFeatureListTop ul, .promoSummaryFeatureListBottom ul</t>
  </si>
  <si>
    <t>Print Summary List</t>
  </si>
  <si>
    <t>@media print { .promoSummaryFeatureListBottom</t>
  </si>
  <si>
    <t>margin: 0px !important;}</t>
  </si>
  <si>
    <t>Print Elements Left Align</t>
  </si>
  <si>
    <t>@media print { .promoSummaryFeatureListBottom, .promoSummaryFeatureListTop, .promoSummaryCost, .promoSummaryHeader, h2, h3, p, formly-field div.btn-group</t>
  </si>
  <si>
    <t>margin-left: 30px !important; margin-top: 20px !important;}</t>
  </si>
  <si>
    <t>list-style-type: disc; text-align: left !important;;}</t>
  </si>
  <si>
    <t>@media print { #footer-actions, #print-button, .promoSummaryFeatureListTop ul li span, .promoSummaryFeatureListBottom ul li span, #progress-bar</t>
  </si>
  <si>
    <t>@media print { #sidebar-column</t>
  </si>
  <si>
    <t>@media print { #section-column</t>
  </si>
  <si>
    <t>Print Sidebar Column</t>
  </si>
  <si>
    <t>Print Section Column</t>
  </si>
  <si>
    <t>margin-right: 220px !important;}</t>
  </si>
  <si>
    <t>width: 200px !important; margin-top: 30px !important;}</t>
  </si>
  <si>
    <t>Business Details</t>
  </si>
  <si>
    <t>Eligible Dealerships Help</t>
  </si>
  <si>
    <t>Sweepstake Price Summary</t>
  </si>
  <si>
    <t>@media(max-width:768px) { .promoSummaryFeatureListTop</t>
  </si>
  <si>
    <t>Phone Promo Summary Feature List Top</t>
  </si>
  <si>
    <t>text-align: left !important;}</t>
  </si>
  <si>
    <t>Phone Promo Summary Feature List Bottom</t>
  </si>
  <si>
    <t>@media(max-width:768px) { .promoSummaryFeatureListBottom</t>
  </si>
  <si>
    <t>text-align: left !important; background: none !important; width: 100%; padding-left: 20px; }</t>
  </si>
  <si>
    <t>text-align: left !important; padding-left: 20px;}</t>
  </si>
  <si>
    <t>Privacy Policy Url</t>
  </si>
  <si>
    <t>Policy Expiry Date</t>
  </si>
  <si>
    <t/>
  </si>
  <si>
    <t>Promotion Image URL</t>
  </si>
  <si>
    <t>Promotion Image Body</t>
  </si>
  <si>
    <t>#sidebar #summary1, #sidebar #details2, #sidebar #logo2, #sidebar #review1, #sidebar #promotionImage</t>
  </si>
  <si>
    <t>#summary1 .body, #details2 .body, #logo2 .body, #review1 .body, #promotionImage .body</t>
  </si>
  <si>
    <t>&lt;h2&gt;Your chosen artwork&lt;/h2&gt;
&lt;img src='%{ promotionImageURL }%' width='270'&gt;</t>
  </si>
  <si>
    <t>&lt;img src='%{ bannerImage }%' class='banner-preview'&gt;</t>
  </si>
  <si>
    <t>img.banner-preview</t>
  </si>
  <si>
    <t>Banner Preview Image</t>
  </si>
  <si>
    <t>max-width: 100%;</t>
  </si>
  <si>
    <t>File Upload Filename Temp</t>
  </si>
  <si>
    <t>display: table-cell;</t>
  </si>
  <si>
    <t>.file-upload .file-name</t>
  </si>
  <si>
    <t>When do you want the promotion to start?&lt;br /&gt; &lt;i&gt;(This is the date that you can start advertising your promotion and customers can start to enter)&lt;/i&gt;</t>
  </si>
  <si>
    <t>When do you want the promotion to finish?&lt;br /&gt;&lt;i&gt;(This is the cut-off time and date for customers to enter your promotion)&lt;/i&gt;</t>
  </si>
  <si>
    <t>When do you want to hold the participant draw?&lt;br /&gt;&lt;i&gt;(This is the date and time when you will draw your winning participant from all entrants)&lt;/i&gt;</t>
  </si>
  <si>
    <t>When do you want to host the prize game?&lt;br /&gt;&lt;i&gt;(This is the date and time when your winning participant will take part in the prize game for the chance to win the major prize)&lt;/i&gt;</t>
  </si>
  <si>
    <t>Choose the promotion you'd like to run?</t>
  </si>
  <si>
    <t>customExpression('promotionStartDate == \'\' || !isDate(promotionStartDate) || date(promotionStartDate) &lt;= date(fieldValue)','Your Promotion Finish date cannot be before your Promotion Start date')</t>
  </si>
  <si>
    <t>customExpression('isWeekday(date(fieldValue))','Your Participant Draw date must be a week day (Mon-Fri)'); customExpression('promotionEndDate == \'\' || !isDate(promotionEndDate) || date(promotionEndDate) &lt;= date(fieldValue)','Your Participant Draw date cannot be before your Promotion Finish date')</t>
  </si>
  <si>
    <t>customExpression('fieldValue == true', 'You must confirm this statement before you can proceed')</t>
  </si>
  <si>
    <t>whatCustomersHaveToDo != 'Spend a minimum of $'</t>
  </si>
  <si>
    <t>promotionType != 'sweepstake' || prizeDrawAddressConfirmation != 'No'</t>
  </si>
  <si>
    <t>promotionType != 'chanceToWin' || participantDrawAddressConfirmation != 'No'</t>
  </si>
  <si>
    <t>promotionType != 'chanceToWin' || participantDrawAddressConfirmation == ''</t>
  </si>
  <si>
    <t>promotionType != 'chanceToWin' || prizeGameAddressConfirmation != 'No'</t>
  </si>
  <si>
    <t>(prizeDrawAddressConfirmation == '' &amp;&amp; prizeGameAddressConfirmation == '')</t>
  </si>
  <si>
    <t>(prizeDrawAddressConfirmation == '' &amp;&amp; prizeGameAddressConfirmation == '') || privacyPolicyRequired != 'Yes'</t>
  </si>
  <si>
    <t>Suite/Unit #, Street Number, Street Address - Example: Unit A, 123 Smith Street</t>
  </si>
  <si>
    <t>&lt;div&gt;Please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t>
  </si>
  <si>
    <t>&lt;div&gt;Please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t>
  </si>
  <si>
    <t>&lt;div&gt;Please include name of each Eligible product/s or service/s in your promotion. Add each item on a new/separate line.&lt;/div&gt;&lt;div&gt;Example:&lt;br /&gt;Kitchen Cabinets&lt;br /&gt;Granite Benchtops&lt;br /&gt;Kitchen Tiles&lt;/div&gt;</t>
  </si>
  <si>
    <t>Banner Loader Image</t>
  </si>
  <si>
    <t>logoUpload == null || logoUpload == '' || !(imageWidth(logoUpload) &gt;= 670 &amp;&amp; imageHeight(logoUpload) &gt;=430 &amp;&amp; fileSizeBytes(logoUpload) &lt;= 3145728 &amp;&amp; (fileMimeType(logoUpload) == 'image/png' || fileMimeType(logoUpload) == 'image/jpeg')) || attachmentUploadsAreActive() || webhookRequestsAreActive()</t>
  </si>
  <si>
    <t>logoUpload == null || logoUpload == '' || !(imageWidth(logoUpload) &gt;= 670 &amp;&amp; imageHeight(logoUpload) &gt;=430 &amp;&amp; fileSizeBytes(logoUpload) &lt;= 3145728 &amp;&amp; (fileMimeType(logoUpload) == 'image/png' || fileMimeType(logoUpload) == 'image/jpeg')) || attachmentUploadsAreActive() || !webhookRequestsAreActive()</t>
  </si>
  <si>
    <t>#anchor-bannerImage, #anchor-bannerLoaderImage</t>
  </si>
  <si>
    <t>Summary Loader</t>
  </si>
  <si>
    <t>.summary-loader</t>
  </si>
  <si>
    <t>Summary Loading Animation</t>
  </si>
  <si>
    <t>.summary-loading-animation</t>
  </si>
  <si>
    <t>white !important</t>
  </si>
  <si>
    <t>100px</t>
  </si>
  <si>
    <t>60px</t>
  </si>
  <si>
    <t>margin: auto; position: relative; top: -10px</t>
  </si>
  <si>
    <t>customExpression('participantDrawDate == \'\' || !isDate(participantDrawDate) || date(participantDrawDate) &lt;= date(fieldValue)','Your Prize Game date cannot be before your Participant Draw date')</t>
  </si>
  <si>
    <t>isDecimalNumber()</t>
  </si>
  <si>
    <t>Insure My Promo Pty Ltd</t>
  </si>
  <si>
    <t>promoinabox.win</t>
  </si>
  <si>
    <t>43 619 585 634</t>
  </si>
  <si>
    <t>PO Box 130</t>
  </si>
  <si>
    <t>Drummoyne</t>
  </si>
  <si>
    <t>02 9819 6782</t>
  </si>
  <si>
    <t>Promo In A Box</t>
  </si>
  <si>
    <t>Everything You Need To Run A Promotion</t>
  </si>
  <si>
    <t>Prize Draw Heading</t>
  </si>
  <si>
    <t>Prize Draw Date</t>
  </si>
  <si>
    <t>Prize Draw Time</t>
  </si>
  <si>
    <t>customExpression('isWeekday(date(fieldValue))','The selected date must not be on a weekend'); customExpression('promotionEndDate == \'\' || !isDate(promotionEndDate) || date(promotionEndDate) &lt;= date(fieldValue)','Your Prize Draw date cannot be before your Promotion Finish date')</t>
  </si>
  <si>
    <t>promotionType == 'chanceToWin' ? prizeGameDate : prizeDrawDate</t>
  </si>
  <si>
    <t>If you want a better chance of your Major Prize being won, choose a 1 in 25 promotion… It does cost more so try the different odds to see which one best suits your budget.</t>
  </si>
  <si>
    <t>Business address (PO Boxes NOT accepted)</t>
  </si>
  <si>
    <t>Eligible Channels Help</t>
  </si>
  <si>
    <t>Promo Summary Feature List Top Item Icon Cross</t>
  </si>
  <si>
    <t>.promoSummaryFeatureListTop ul li span.cross</t>
  </si>
  <si>
    <t>display: inline-block; background-position: left; float: none; opacity: 1;</t>
  </si>
  <si>
    <t>Confirmation 4 Sweepstake</t>
  </si>
  <si>
    <t>10/09/2018</t>
  </si>
  <si>
    <t>chanceToWin</t>
  </si>
  <si>
    <t>ctw-car-100k</t>
  </si>
  <si>
    <t>5961</t>
  </si>
  <si>
    <t>100000</t>
  </si>
  <si>
    <t>(Click only one and scroll down)</t>
  </si>
  <si>
    <t>Insurance End Date</t>
  </si>
  <si>
    <t>promotionType == 'chanceToWin' ? prizeGameDate : promotionEndDate</t>
  </si>
  <si>
    <t>top: -30px; position: relative;</t>
  </si>
  <si>
    <t>Promo Website Address</t>
  </si>
  <si>
    <t>customExpression('fieldValue == \'\'','')</t>
  </si>
  <si>
    <t>whatCustomersHaveToDo != 'Attend conference/event at' &amp;&amp; whatCustomersHaveToDo != 'Visit our stand/booth at conference/event'</t>
  </si>
  <si>
    <t>I understand that this promotion DOES NOT include the Major Prize and that I will have to fund this myself.</t>
  </si>
  <si>
    <t>&lt;div&gt;Please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t>
  </si>
  <si>
    <t>What Visit Us Online At</t>
  </si>
  <si>
    <t>whatCustomersHaveToDo != 'Visit us online at'</t>
  </si>
  <si>
    <t>Website address</t>
  </si>
  <si>
    <t>Success Page Bold</t>
  </si>
  <si>
    <t>.successPageBold</t>
  </si>
  <si>
    <t>whatCustomersHaveToDo == ''</t>
  </si>
  <si>
    <t>&lt;h3 class='successPageHeading'&gt;Well done, you did it!&lt;/h3&gt;
&lt;div class='successPageBlock'&gt;
&lt;p&gt;Keep an eye on your inbox as you'll soon receive everything you need to run your promotion. And, to help you get the best bang for your promo buck, we'll send you some marketing tips and tricks along the way.&lt;/p&gt;
&lt;p&gt;Thanks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
&lt;/div&gt;</t>
  </si>
  <si>
    <t>&lt;div class='promoReview'&gt;
&lt;table class='small-labels'&gt;&lt;body&gt;
&lt;tr&gt;&lt;td&gt;Promotion name&lt;/td&gt;&lt;td&gt;%{promotionName}%&lt;/td&gt;&lt;/tr&gt;
&lt;/body&gt;&lt;/table&gt;
&lt;table class='small-labels'&gt;&lt;body&gt;
&lt;tr&gt;&lt;td&gt;Business name&lt;/td&gt;&lt;td&gt;%{businessName}%&lt;/td&gt;&lt;/tr&gt;
&lt;tr&gt;&lt;td&gt;Business ABN&lt;/td&gt;&lt;td&gt;%{businessABN}%&lt;/td&gt;&lt;/tr&gt;
&lt;tr&gt;&lt;td&gt;Business address&lt;/td&gt;&lt;td&gt;%{businessString}%&lt;/td&gt;&lt;/tr&gt;
&lt;tr&gt;&lt;td&gt;Your name&lt;/td&gt;&lt;td&gt;%{name}%&lt;/td&gt;&lt;/tr&gt;
&lt;tr&gt;&lt;td&gt;Telephone number&lt;/td&gt;&lt;td&gt;%{phone}%&lt;/td&gt;&lt;/tr&gt;
&lt;tr&gt;&lt;td&gt;Email address&lt;/td&gt;&lt;td&gt;%{email}%&lt;/td&gt;&lt;/tr&gt;
&lt;/body&gt;&lt;/table&gt;
&lt;table class='large-labels'&gt;&lt;body&gt;
&lt;tr&gt;&lt;td&gt;To be eligible to enter, the consumer must:&lt;/td&gt;&lt;td&gt;%{whatCustomersHaveToDo}%&lt;/td&gt;&lt;/tr&gt;
&lt;tr&gt;&lt;td&gt;To enter the promotion, the consumer must:&lt;/td&gt;&lt;td&gt;%{howCustomersEnter}%&lt;/td&gt;&lt;/tr&gt;
&lt;tr&gt;&lt;td&gt;Insert website address&lt;/td&gt;&lt;td&gt;%{ (whatVisitUsOnlineAt)? whatVisitUsOnlineAt : websiteAddress}%&lt;/td&gt;&lt;/tr&gt;
&lt;/body&gt;&lt;/table&gt;
&lt;table class='large-labels'&gt;&lt;body&gt;
&lt;tr&gt;&lt;td&gt;Promotion start date&lt;/td&gt;&lt;td&gt;%{promotionStartDate}% at %{promotionStartTime}%&lt;/td&gt;&lt;/tr&gt;
&lt;tr&gt;&lt;td&gt;Promotion finish date&lt;/td&gt;&lt;td&gt;%{promotionEndDate}% at %{promotionEndTime}%&lt;/td&gt;&lt;/tr&gt;
&lt;tr&gt;&lt;td&gt;When do you want to hold the participant draw?&lt;/td&gt;&lt;td&gt;%{participantDrawDate}% at %{participantDrawTime}%&lt;/td&gt;&lt;/tr&gt;
&lt;tr&gt;&lt;td&gt;When do you want to host the prize game?&lt;/td&gt;&lt;td&gt;%{prizeGameDate != '' &amp;&amp; prizeGameTime != '' ? '' + prizeGameDate + ' at ' + prizeGameTime : 'N/A'}%&lt;/td&gt;&lt;/tr&gt;
&lt;/body&gt;&lt;/table&gt;
&lt;table class='large-labels'&gt;&lt;body&gt;
%{ promotionType == 'sweepstake' ? '&lt;tr&gt;&lt;td&gt;Prize draw will be held at:&lt;/td&gt;&lt;td&gt;' + (prizeDrawAddressConfirmation == 'Yes' ? businessString : prizeDrawString) + '&lt;/td&gt;&lt;/tr&gt;' : '' }%
%{ promotionType == 'chanceToWin' ? '&lt;tr&gt;&lt;td&gt;Participant draw will be held at:&lt;/td&gt;&lt;td&gt;' + (participantDrawAddressConfirmation == 'Yes' ? businessString : participantDrawString) + '&lt;/td&gt;&lt;/tr&gt;' : '' }%
%{ promotionType == 'chanceToWin' ? '&lt;tr&gt;&lt;td&gt;Prize game will be held at:&lt;/td&gt;&lt;td&gt;' + (prizeGameAddressConfirmation == 'Yes' ? businessString : prizeGameString) + '&lt;/td&gt;&lt;/tr&gt;' : '' }%
&lt;/body&gt;&lt;/table&gt;
&lt;div class='promoReviewCost'&gt;TOTAL PAYMENT %{ quoteStatus()['state'] != 'incomplete' ?  quoteStatus()['payment']['custom']['totalPayable'] : '$0.00' }%&lt;/div&gt;
&lt;/div&gt;</t>
  </si>
  <si>
    <t>whatCustomersHaveToDo == 'Visit us online at'</t>
  </si>
  <si>
    <t>(whatVisitUsOnlineAt)? whatVisitUsOnlineAt : websiteAddress</t>
  </si>
  <si>
    <t>%{ (stringContains(referrerUrl(), 'insuremypromo-promoinabox') || stringContains(referrerUrl(), 'promoinabox.win')) ? baseUrl(referrerUrl()) : 'https://insuremypromo-promoinabox-qa.aptiture.com' }%/promotions-frame/</t>
  </si>
  <si>
    <t>https://insuremypromo-promoinabox-qa.aptiture.com/wp-content/uploads/2018/04/PIAB_10k-Groceries_FB-Post-504x504px.png</t>
  </si>
  <si>
    <t>'https://insuremypromo-promoinabox-qa.aptiture.com/wp-content/uploads/2018/04/PIAB_Holiday-50k-Opt2_FB-Post-504x504px.png'</t>
  </si>
  <si>
    <t>&lt;div class='promoSummaryHeader'&gt;All inclusive price (including tax%{ promotionType == 'chanceToWin' ? '':' / excluding prize' }%)&lt;/div&gt;
&lt;div class='promoSummaryCost'&gt;%{ calculationsAreActive() ? '&lt;div class=\"loading-animation summary-loading-animation\"&gt;&lt;div class=\"loader summary-loader\"&gt;&lt;/div&gt;&lt;/div&gt;' : (quoteStatus()['state'] != 'incomplete' ? quoteStatus()['payment']['custom']['totalPayable'] : '$0.00') }%&lt;/div&gt;
&lt;div class='promoSummaryFeatureListTop'&gt;
This price is inclusive of:
&lt;ul&gt;
&lt;li&gt;&lt;span&gt;&lt;/span&gt;Professionally designed artwork&lt;/li&gt;
&lt;li&gt;&lt;span&gt;&lt;/span&gt;Print ready artwork files (PDF format)&lt;/li&gt;
&lt;li&gt;&lt;span&gt;&lt;/span&gt;Print collateral delivered to your door&lt;/li&gt;
&lt;li&gt;&lt;span&gt;&lt;/span&gt;Social media banners (Twitter, Facebook, Instagram)&lt;/li&gt;
&lt;li&gt;&lt;span&gt;&lt;/span&gt;Legally compliant Promotional Terms &amp; Conditions&lt;/li&gt;
%{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
&lt;/ul&gt;
&lt;/div&gt;
&lt;div class='promoSummaryFeatureListBottom'&gt;
&lt;span class='tip'&gt;TIP: Some things you will need before you start!&lt;/span&gt;
&lt;ul&gt;
&lt;li&gt;&lt;span&gt;&lt;/span&gt;Your business logo (in high resolution)&lt;/li&gt;
&lt;li&gt;&lt;span&gt;&lt;/span&gt;Company ABN details&lt;/li&gt;
&lt;li&gt;&lt;span&gt;&lt;/span&gt;Credit/Debit Card&lt;/li&gt;
&lt;/ul&gt;
&lt;/div&gt;
&lt;a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t>
  </si>
  <si>
    <t>&lt;img src='%{ (stringContains(referrerUrl(), 'insuremypromo-promoinabox') || stringContains(referrerUrl(), 'promoinabox.win')) ? baseUrl(referrerUrl()) : 'https://insuremypromo-promoinabox-qa.aptiture.com' }%/wp-content/themes/bridge-child/assets/uBind/preview-loader.png' class='banner-preview'&gt;</t>
  </si>
  <si>
    <t>%{ (stringContains(referrerUrl(), 'insuremypromo-promoinabox') || stringContains(referrerUrl(), 'promoinabox.win')) ? baseUrl(referrerUrl()) : 'https://insuremypromo-promoinabox-qa.aptiture.com' }%/api/merger/preview</t>
  </si>
  <si>
    <t>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t>
  </si>
  <si>
    <t>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t>
  </si>
  <si>
    <t>url(%{ (stringContains(referrerUrl(), 'insuremypromo-promoinabox') || stringContains(referrerUrl(), 'promoinabox.win')) ? baseUrl(referrerUrl()) : 'https://insuremypromo-promoinabox-qa.aptiture.com' }%/wp-content/themes/bridge-child/assets/uBind/summary-tick-icon.png) 0 3px/15px 15px no-repeat</t>
  </si>
  <si>
    <t>url(%{ (stringContains(referrerUrl(), 'insuremypromo-promoinabox') || stringContains(referrerUrl(), 'promoinabox.win')) ? baseUrl(referrerUrl()) : 'https://insuremypromo-promoinabox-qa.aptiture.com' }%/wp-content/themes/bridge-child/assets/uBind/summary-close-icon.png) 0 3px/15px 15px no-repeat</t>
  </si>
  <si>
    <t>url(%{ (stringContains(referrerUrl(), 'insuremypromo-promoinabox') || stringContains(referrerUrl(), 'promoinabox.win')) ? baseUrl(referrerUrl()) : 'https://insuremypromo-promoinabox-qa.aptiture.com' }%/wp-content/themes/bridge-child/assets/uBind/summary-arrow-left.png) 0 25px/100px 75px no-repeat, url(%{ (stringContains(referrerUrl(), 'insuremypromo-promoinabox') || stringContains(referrerUrl(), 'promoinabox.win')) ? baseUrl(referrerUrl()) : 'https://insuremypromo-promoinabox-qa.aptiture.com' }%/wp-content/themes/bridge-child/assets/uBind/summary-arrow-right.png) 450px 25px/100px 75px no-repeat</t>
  </si>
  <si>
    <t>url(%{ (stringContains(referrerUrl(), 'insuremypromo-promoinabox') || stringContains(referrerUrl(), 'promoinabox.win')) ? baseUrl(referrerUrl()) : 'https://insuremypromo-promoinabox-qa.aptiture.com' }%/wp-content/themes/bridge-child/assets/uBind/summary-chevron-icon.png) 0 3px/15px 15px no-repeat</t>
  </si>
  <si>
    <t>url(%{ (stringContains(referrerUrl(), 'insuremypromo-promoinabox') || stringContains(referrerUrl(), 'promoinabox.win')) ? baseUrl(referrerUrl()) : 'https://insuremypromo-promoinabox-qa.aptiture.com' }%/wp-content/themes/bridge-child/assets/uBind/details-information-icon.png) 0 1px/25px 25px no-repeat</t>
  </si>
  <si>
    <t>&lt;img src='%{ (stringContains(referrerUrl(), 'insuremypromo-promoinabox') || stringContains(referrerUrl(), 'promoinabox.win')) ? baseUrl(referrerUrl()) : 'https://insuremypromo-promoinabox-qa.aptiture.com' }%/wp-content/themes/bridge-child/assets/uBind/sidebar1.png'&gt;</t>
  </si>
  <si>
    <t>&lt;img src='%{ (stringContains(referrerUrl(), 'insuremypromo-promoinabox') || stringContains(referrerUrl(), 'promoinabox.win')) ? baseUrl(referrerUrl()) : 'https://insuremypromo-promoinabox-qa.aptiture.com' }%/wp-content/themes/bridge-child/assets/uBind/sidebar2.png'&gt;</t>
  </si>
  <si>
    <t>&lt;img src='%{ (stringContains(referrerUrl(), 'insuremypromo-promoinabox') || stringContains(referrerUrl(), 'promoinabox.win')) ? baseUrl(referrerUrl()) : 'https://insuremypromo-promoinabox-qa.aptiture.com' }%/wp-content/themes/bridge-child/assets/uBind/sidebar3.png'&gt;</t>
  </si>
  <si>
    <t>&lt;img src='%{ (stringContains(referrerUrl(), 'insuremypromo-promoinabox') || stringContains(referrerUrl(), 'promoinabox.win')) ? baseUrl(referrerUrl()) : 'https://insuremypromo-promoinabox-qa.aptiture.com' }%/wp-content/themes/bridge-child/assets/uBind/sidebar4.png'&gt;</t>
  </si>
  <si>
    <t>false</t>
  </si>
  <si>
    <t>(stateAll || usedStateNSW || usedStateACT)? dateAsString(addDays(today(), 15)):dateAsString(today())</t>
  </si>
  <si>
    <t>whatCustomersHaveToDo == '' || howCustomersEnter == '' || howCustomersEnter != 'Other'</t>
  </si>
  <si>
    <t>State Validation Error Message</t>
  </si>
  <si>
    <t>#anchor-stateValidation formly-wrapper-validation-messages</t>
  </si>
  <si>
    <t>State Validation</t>
  </si>
  <si>
    <t>Calculated Trigger</t>
  </si>
  <si>
    <t>Calculated Condition</t>
  </si>
  <si>
    <t>Which states are you going to run the promotion in?</t>
  </si>
  <si>
    <t>stateAll</t>
  </si>
  <si>
    <t>'' + usedStateNSW + usedStateQLD + usedStateTAS + usedStateNT + usedStateVIC + usedStateACT + usedStateWA</t>
  </si>
  <si>
    <t>State All Toggle</t>
  </si>
  <si>
    <t>(usedStateNSW &amp;&amp; usedStateQLD &amp;&amp; usedStateTAS &amp;&amp; usedStateNT &amp;&amp; usedStateVIC &amp;&amp; usedStateACT &amp;&amp; usedStateWA)</t>
  </si>
  <si>
    <t>stateAllToggle == stateAll</t>
  </si>
  <si>
    <t>((usedStateNSW &amp;&amp; usedStateQLD &amp;&amp; usedStateTAS &amp;&amp; usedStateNT &amp;&amp; usedStateVIC &amp;&amp; usedStateACT &amp;&amp; usedStateWA) &amp;&amp; !stateAll) || stateAll</t>
  </si>
  <si>
    <t>Click on all states that apply.&lt;br/&gt;</t>
  </si>
  <si>
    <t>customExpression('date(fieldValue) &gt;= today()','Your Promotion Start date cannot be in the past.'); customExpression('!(stateAll || usedStateNSW || usedStateACT) || !inTheNextDays(date(fieldValue), 15)','Your chosen promotion states require a trade promotion lottery permit(s), so unfortunately we cannot start your promotion until 15 days from now.'); customExpression('!(whatCustomersHaveToDo == \'Other\' || howCustomersEnter == \'Other\') || !inTheNextDays(date(fieldValue), 15)', 'Your chosen entry mechanic requires time for legal review, so unfortunately we cannot start your promotion until 15 days from now.')</t>
  </si>
  <si>
    <t>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t>
  </si>
  <si>
    <t>whatCustomersHaveToDo == '' || howCustomersEnter == '' || howCustomersEnter != 'during the promotional period and swipe your membership card'</t>
  </si>
  <si>
    <t>whatCustomersHaveToDo == '' || howCustomersEnter == '' || whatCustomersHaveToDo != 'Take a test drive'</t>
  </si>
  <si>
    <t>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t>
  </si>
  <si>
    <t>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t>
  </si>
  <si>
    <t>Logo Upload Bottom Margin</t>
  </si>
  <si>
    <t>@media (min-width: 769px)</t>
  </si>
  <si>
    <t>#anchor-logoUpload { margin-bottom: 0px;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</si>
</sst>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quot;$&quot;* #,##0.00_-;_-&quot;$&quot;* &quot;-&quot;??_-;_-@_-"/>
    <numFmt numFmtId="43" formatCode="_-* #,##0.00_-;\-* #,##0.00_-;_-* &quot;-&quot;??_-;_-@_-"/>
    <numFmt numFmtId="164" formatCode="0.0%"/>
    <numFmt numFmtId="165" formatCode="_-&quot;$&quot;* #,##0.00_-;\-&quot;$&quot;* #,##0.00_-;_-&quot;$&quot;* &quot;-&quot;_-;_-@_-"/>
    <numFmt numFmtId="166" formatCode="_-&quot;$&quot;* #,##0.00_-;\-&quot;$&quot;* #,##0.00_-;_-&quot;$&quot;* &quot;-&quot;???_-;_-@_-"/>
    <numFmt numFmtId="167" formatCode="_-* #,##0_-;\-* #,##0_-;_-* &quot;-&quot;??_-;_-@_-"/>
  </numFmts>
  <fonts count="34">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134"/>
      <scheme val="minor"/>
    </font>
    <font>
      <sz val="11"/>
      <color rgb="FF9CC399"/>
      <name val="Calibri"/>
      <family val="2"/>
      <scheme val="minor"/>
    </font>
    <font>
      <b/>
      <sz val="11"/>
      <color theme="0" tint="0.39994506668294322"/>
      <name val="Calibri"/>
      <family val="2"/>
      <scheme val="minor"/>
    </font>
    <font>
      <b/>
      <sz val="11"/>
      <color theme="1" tint="0.24994659260841701"/>
      <name val="Calibri"/>
      <family val="2"/>
      <scheme val="minor"/>
    </font>
    <font>
      <sz val="11"/>
      <color rgb="FFEEEEEE"/>
      <name val="Calibri"/>
      <family val="2"/>
      <scheme val="minor"/>
    </font>
    <font>
      <b/>
      <sz val="12"/>
      <color theme="0" tint="0.79998168889431442"/>
      <name val="Calibri"/>
      <family val="2"/>
      <scheme val="minor"/>
    </font>
    <font>
      <sz val="36"/>
      <color theme="0" tint="0.79998168889431442"/>
      <name val="Calibri Light"/>
      <family val="2"/>
      <scheme val="major"/>
    </font>
    <font>
      <sz val="11"/>
      <color theme="1" tint="0.749961851863155"/>
      <name val="Calibri"/>
      <family val="2"/>
      <scheme val="minor"/>
    </font>
    <font>
      <sz val="22"/>
      <color theme="0" tint="0.79989013336588644"/>
      <name val="Calibri Light"/>
      <family val="2"/>
      <scheme val="major"/>
    </font>
    <font>
      <sz val="16"/>
      <color theme="0" tint="0.79982909634693444"/>
      <name val="Calibri Light"/>
      <family val="2"/>
      <scheme val="major"/>
    </font>
    <font>
      <sz val="11"/>
      <color theme="1"/>
      <name val="Calibri"/>
      <family val="2"/>
      <scheme val="minor"/>
    </font>
  </fonts>
  <fills count="9">
    <fill>
      <patternFill patternType="none"/>
    </fill>
    <fill>
      <patternFill patternType="gray125"/>
    </fill>
    <fill>
      <patternFill patternType="solid">
        <fgColor rgb="FFF1F7ED"/>
        <bgColor indexed="64"/>
      </patternFill>
    </fill>
    <fill>
      <patternFill patternType="solid">
        <fgColor rgb="FF42683C"/>
        <bgColor indexed="64"/>
      </patternFill>
    </fill>
    <fill>
      <patternFill patternType="solid">
        <fgColor theme="1" tint="0.34998626667073579"/>
        <bgColor indexed="64"/>
      </patternFill>
    </fill>
    <fill>
      <patternFill patternType="solid">
        <fgColor theme="0" tint="0.39994506668294322"/>
        <bgColor indexed="64"/>
      </patternFill>
    </fill>
    <fill>
      <patternFill patternType="solid">
        <fgColor rgb="FF545454"/>
        <bgColor indexed="64"/>
      </patternFill>
    </fill>
    <fill>
      <patternFill patternType="solid">
        <fgColor rgb="FF414141"/>
        <bgColor indexed="64"/>
      </patternFill>
    </fill>
    <fill>
      <patternFill patternType="solid">
        <fgColor theme="1"/>
        <bgColor indexed="64"/>
      </patternFill>
    </fill>
  </fills>
  <borders count="11">
    <border>
      <left/>
      <right/>
      <top/>
      <bottom/>
      <diagonal/>
    </border>
    <border>
      <left style="thin">
        <color theme="1"/>
      </left>
      <right style="thin">
        <color theme="1"/>
      </right>
      <top style="thin">
        <color theme="1"/>
      </top>
      <bottom style="thin">
        <color theme="1"/>
      </bottom>
      <diagonal/>
    </border>
    <border>
      <left/>
      <right/>
      <top/>
      <bottom style="medium">
        <color theme="0" tint="-0.24994659260841701"/>
      </bottom>
      <diagonal/>
    </border>
    <border>
      <left style="thin">
        <color rgb="FF628448"/>
      </left>
      <right style="thin">
        <color rgb="FF628448"/>
      </right>
      <top style="thin">
        <color rgb="FF628448"/>
      </top>
      <bottom style="thin">
        <color rgb="FF628448"/>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1" tint="0.24994659260841701"/>
      </left>
      <right style="thin">
        <color theme="1" tint="0.24994659260841701"/>
      </right>
      <top style="thin">
        <color theme="1" tint="0.24994659260841701"/>
      </top>
      <bottom style="thin">
        <color theme="1" tint="0.24994659260841701"/>
      </bottom>
      <diagonal/>
    </border>
    <border>
      <left/>
      <right/>
      <top/>
      <bottom style="medium">
        <color rgb="FF7030A0"/>
      </bottom>
      <diagonal/>
    </border>
    <border>
      <left style="thin">
        <color rgb="FF363636"/>
      </left>
      <right style="thin">
        <color rgb="FF363636"/>
      </right>
      <top style="thin">
        <color rgb="FF363636"/>
      </top>
      <bottom style="thin">
        <color rgb="FF363636"/>
      </bottom>
      <diagonal/>
    </border>
    <border>
      <left/>
      <right/>
      <top/>
      <bottom style="medium">
        <color rgb="FF1F5F34"/>
      </bottom>
      <diagonal/>
    </border>
    <border>
      <left/>
      <right/>
      <top/>
      <bottom style="medium">
        <color rgb="FF287A43"/>
      </bottom>
      <diagonal/>
    </border>
    <border>
      <left style="thin">
        <color rgb="FF363636"/>
      </left>
      <right style="thin">
        <color rgb="FF363636"/>
      </right>
      <top style="thin">
        <color rgb="FF363636"/>
      </top>
      <bottom/>
      <diagonal/>
    </border>
  </borders>
  <cellStyleXfs count="16">
    <xf numFmtId="0" fontId="0" fillId="0" borderId="0">
      <alignment vertical="center"/>
    </xf>
    <xf numFmtId="44" fontId="22" fillId="0" borderId="0" applyFont="0" applyFill="0" applyBorder="0" applyAlignment="0" applyProtection="0"/>
    <xf numFmtId="9" fontId="22" fillId="0" borderId="0" applyFont="0" applyFill="0" applyBorder="0" applyAlignment="0" applyProtection="0"/>
    <xf numFmtId="0" fontId="26" fillId="5" borderId="1" applyNumberFormat="0" applyAlignment="0" applyProtection="0"/>
    <xf numFmtId="0" fontId="29" fillId="0" borderId="6" applyNumberFormat="0" applyFill="0" applyAlignment="0" applyProtection="0">
      <alignment vertical="center"/>
    </xf>
    <xf numFmtId="0" fontId="24" fillId="3" borderId="3" applyNumberFormat="0" applyAlignment="0" applyProtection="0"/>
    <xf numFmtId="0" fontId="27" fillId="6" borderId="5" applyNumberFormat="0" applyAlignment="0" applyProtection="0"/>
    <xf numFmtId="0" fontId="25" fillId="4" borderId="4" applyNumberFormat="0" applyAlignment="0" applyProtection="0"/>
    <xf numFmtId="0" fontId="21" fillId="2" borderId="0" applyNumberFormat="0" applyBorder="0" applyAlignment="0" applyProtection="0"/>
    <xf numFmtId="0" fontId="28" fillId="7" borderId="2" applyProtection="0">
      <alignment horizontal="left" vertical="top"/>
    </xf>
    <xf numFmtId="0" fontId="27" fillId="6" borderId="7" applyAlignment="0" applyProtection="0"/>
    <xf numFmtId="0" fontId="29" fillId="8" borderId="9" applyAlignment="0" applyProtection="0">
      <alignment vertical="center"/>
    </xf>
    <xf numFmtId="0" fontId="30" fillId="8" borderId="0">
      <alignment vertical="center"/>
    </xf>
    <xf numFmtId="0" fontId="31" fillId="8" borderId="8" applyAlignment="0" applyProtection="0">
      <alignment vertical="center"/>
    </xf>
    <xf numFmtId="0" fontId="32" fillId="8" borderId="8" applyAlignment="0" applyProtection="0">
      <alignment vertical="center"/>
    </xf>
    <xf numFmtId="43" fontId="33" fillId="0" borderId="0" applyFont="0" applyFill="0" applyBorder="0" applyAlignment="0" applyProtection="0"/>
  </cellStyleXfs>
  <cellXfs count="276">
    <xf numFmtId="0" fontId="0" fillId="0" borderId="0" xfId="0">
      <alignment vertical="center"/>
    </xf>
    <xf numFmtId="0" fontId="0" fillId="0" borderId="0" xfId="0" applyFill="1">
      <alignment vertical="center"/>
    </xf>
    <xf numFmtId="0" fontId="23" fillId="0" borderId="0" xfId="0" applyFont="1" applyFill="1">
      <alignment vertical="center"/>
    </xf>
    <xf numFmtId="0" fontId="30" fillId="8" borderId="0" xfId="12">
      <alignment vertical="center"/>
    </xf>
    <xf numFmtId="0" fontId="31" fillId="8" borderId="8" xfId="13">
      <alignment vertical="center"/>
    </xf>
    <xf numFmtId="44" fontId="0" fillId="0" borderId="0" xfId="1" applyFont="1" applyAlignment="1">
      <alignment vertical="center"/>
    </xf>
    <xf numFmtId="0" fontId="23" fillId="0" borderId="0" xfId="0" applyFont="1">
      <alignment vertical="center"/>
    </xf>
    <xf numFmtId="0" fontId="31" fillId="8" borderId="8" xfId="13" applyAlignment="1">
      <alignment vertical="center"/>
    </xf>
    <xf numFmtId="44" fontId="0" fillId="0" borderId="0" xfId="1" applyFont="1" applyAlignment="1">
      <alignment horizontal="right" vertical="center"/>
    </xf>
    <xf numFmtId="0" fontId="0" fillId="0" borderId="0" xfId="0" applyAlignment="1">
      <alignment horizontal="right" vertical="center"/>
    </xf>
    <xf numFmtId="0" fontId="0" fillId="0" borderId="0" xfId="0" applyProtection="1">
      <alignment vertical="center"/>
      <protection locked="0"/>
    </xf>
    <xf numFmtId="0" fontId="23" fillId="0" borderId="0" xfId="0" applyFont="1" applyProtection="1">
      <alignment vertical="center"/>
      <protection locked="0"/>
    </xf>
    <xf numFmtId="44" fontId="0" fillId="0" borderId="0" xfId="1" applyFont="1" applyAlignment="1" applyProtection="1">
      <alignment vertical="center"/>
      <protection locked="0"/>
    </xf>
    <xf numFmtId="14" fontId="27" fillId="6" borderId="7" xfId="10" applyNumberFormat="1" applyAlignment="1" applyProtection="1">
      <alignment vertical="center"/>
      <protection locked="0"/>
    </xf>
    <xf numFmtId="0" fontId="31" fillId="8" borderId="8" xfId="13" applyProtection="1">
      <alignment vertical="center"/>
    </xf>
    <xf numFmtId="0" fontId="0" fillId="0" borderId="0" xfId="0" applyProtection="1">
      <alignment vertical="center"/>
    </xf>
    <xf numFmtId="0" fontId="23" fillId="0" borderId="0" xfId="0" applyFont="1" applyProtection="1">
      <alignment vertical="center"/>
    </xf>
    <xf numFmtId="0" fontId="31" fillId="8" borderId="8" xfId="13" applyAlignment="1" applyProtection="1">
      <alignment vertical="center"/>
    </xf>
    <xf numFmtId="0" fontId="29" fillId="8" borderId="9" xfId="11" applyProtection="1">
      <alignment vertical="center"/>
    </xf>
    <xf numFmtId="0" fontId="29" fillId="8" borderId="9" xfId="11" applyFill="1" applyProtection="1">
      <alignment vertical="center"/>
    </xf>
    <xf numFmtId="0" fontId="30" fillId="8" borderId="0" xfId="12" applyProtection="1">
      <alignment vertical="center"/>
    </xf>
    <xf numFmtId="0" fontId="30" fillId="8" borderId="0" xfId="12" applyProtection="1">
      <alignment vertical="center"/>
      <protection locked="0"/>
    </xf>
    <xf numFmtId="0" fontId="30" fillId="8" borderId="0" xfId="12" applyAlignment="1">
      <alignment horizontal="left" vertical="center"/>
    </xf>
    <xf numFmtId="0" fontId="29" fillId="8" borderId="9" xfId="11" applyAlignment="1">
      <alignment horizontal="left" vertical="center"/>
    </xf>
    <xf numFmtId="0" fontId="0" fillId="0" borderId="0" xfId="0" applyAlignment="1" applyProtection="1">
      <alignment horizontal="left" vertical="center"/>
      <protection locked="0"/>
    </xf>
    <xf numFmtId="0" fontId="0" fillId="0" borderId="0" xfId="0" applyNumberFormat="1" applyFill="1" applyProtection="1">
      <alignment vertical="center"/>
      <protection locked="0"/>
    </xf>
    <xf numFmtId="0" fontId="0" fillId="0" borderId="0" xfId="0" applyFill="1" applyProtection="1">
      <alignment vertical="center"/>
      <protection locked="0"/>
    </xf>
    <xf numFmtId="0" fontId="23" fillId="0" borderId="0" xfId="0" applyFont="1" applyFill="1" applyProtection="1">
      <alignment vertical="center"/>
      <protection locked="0"/>
    </xf>
    <xf numFmtId="0" fontId="0" fillId="0" borderId="0" xfId="0" applyNumberFormat="1" applyAlignment="1" applyProtection="1">
      <alignment horizontal="left" vertical="center"/>
      <protection locked="0"/>
    </xf>
    <xf numFmtId="9" fontId="0" fillId="0" borderId="0" xfId="2" applyFont="1" applyAlignment="1" applyProtection="1">
      <alignment vertical="center"/>
      <protection locked="0"/>
    </xf>
    <xf numFmtId="0" fontId="29" fillId="8" borderId="9" xfId="11" applyAlignment="1" applyProtection="1">
      <alignment horizontal="left" vertical="center"/>
    </xf>
    <xf numFmtId="0" fontId="0" fillId="0" borderId="0" xfId="0" applyAlignment="1" applyProtection="1">
      <alignment horizontal="left" vertical="center"/>
    </xf>
    <xf numFmtId="0" fontId="31" fillId="8" borderId="8" xfId="13" applyAlignment="1" applyProtection="1">
      <alignment horizontal="left" vertical="center"/>
    </xf>
    <xf numFmtId="0" fontId="30" fillId="8" borderId="0" xfId="12" applyAlignment="1" applyProtection="1">
      <alignment horizontal="left" vertical="center"/>
    </xf>
    <xf numFmtId="14" fontId="0" fillId="0" borderId="0" xfId="0" applyNumberFormat="1" applyAlignment="1" applyProtection="1">
      <alignment horizontal="left" vertical="center"/>
      <protection locked="0"/>
    </xf>
    <xf numFmtId="14" fontId="29" fillId="8" borderId="9" xfId="11" applyNumberFormat="1" applyAlignment="1">
      <alignment horizontal="left" vertical="center"/>
    </xf>
    <xf numFmtId="14" fontId="30" fillId="8" borderId="0" xfId="12" applyNumberFormat="1" applyAlignment="1">
      <alignment horizontal="left" vertical="center"/>
    </xf>
    <xf numFmtId="14" fontId="30" fillId="8" borderId="0" xfId="12" applyNumberFormat="1" applyProtection="1">
      <alignment vertical="center"/>
      <protection locked="0"/>
    </xf>
    <xf numFmtId="14" fontId="0" fillId="0" borderId="0" xfId="0" applyNumberFormat="1" applyFill="1" applyProtection="1">
      <alignment vertical="center"/>
      <protection locked="0"/>
    </xf>
    <xf numFmtId="9" fontId="0" fillId="0" borderId="0" xfId="2" applyNumberFormat="1" applyFont="1" applyAlignment="1" applyProtection="1">
      <alignment vertical="center"/>
      <protection locked="0"/>
    </xf>
    <xf numFmtId="9" fontId="0" fillId="0" borderId="0" xfId="2" applyNumberFormat="1" applyFont="1" applyFill="1" applyAlignment="1" applyProtection="1">
      <alignment vertical="center"/>
      <protection locked="0"/>
    </xf>
    <xf numFmtId="9" fontId="0" fillId="0" borderId="0" xfId="0" applyNumberFormat="1" applyProtection="1">
      <alignment vertical="center"/>
      <protection locked="0"/>
    </xf>
    <xf numFmtId="164" fontId="0" fillId="0" borderId="0" xfId="2" applyNumberFormat="1" applyFont="1" applyAlignment="1" applyProtection="1">
      <alignment vertical="center"/>
      <protection locked="0"/>
    </xf>
    <xf numFmtId="14" fontId="0" fillId="0" borderId="0" xfId="0" applyNumberFormat="1" applyProtection="1">
      <alignment vertical="center"/>
      <protection locked="0"/>
    </xf>
    <xf numFmtId="44" fontId="0" fillId="0" borderId="0" xfId="0" applyNumberFormat="1" applyFill="1" applyProtection="1">
      <alignment vertical="center"/>
      <protection locked="0"/>
    </xf>
    <xf numFmtId="0" fontId="0" fillId="0" borderId="0" xfId="0" applyNumberFormat="1" applyFont="1" applyFill="1" applyBorder="1" applyAlignment="1" applyProtection="1">
      <alignment vertical="center"/>
    </xf>
    <xf numFmtId="0" fontId="31" fillId="8" borderId="8" xfId="13" applyAlignment="1" applyProtection="1">
      <alignment horizontal="left" vertical="center"/>
      <protection locked="0"/>
    </xf>
    <xf numFmtId="0" fontId="31" fillId="8" borderId="8" xfId="13" applyProtection="1">
      <alignment vertical="center"/>
      <protection locked="0"/>
    </xf>
    <xf numFmtId="0" fontId="0" fillId="0" borderId="0" xfId="0" applyNumberFormat="1" applyFill="1" applyAlignment="1" applyProtection="1">
      <alignment horizontal="left" vertical="center"/>
      <protection locked="0"/>
    </xf>
    <xf numFmtId="0" fontId="23" fillId="0" borderId="0" xfId="0" applyFont="1" applyFill="1" applyAlignment="1" applyProtection="1">
      <alignment horizontal="left" vertical="center"/>
      <protection locked="0"/>
    </xf>
    <xf numFmtId="0" fontId="0" fillId="0" borderId="0" xfId="0" applyFill="1" applyAlignment="1" applyProtection="1">
      <alignment horizontal="left" vertical="center"/>
      <protection locked="0"/>
    </xf>
    <xf numFmtId="44" fontId="0" fillId="0" borderId="0" xfId="1" applyFont="1" applyFill="1" applyAlignment="1" applyProtection="1">
      <alignment vertical="center"/>
      <protection locked="0"/>
    </xf>
    <xf numFmtId="49" fontId="29" fillId="8" borderId="9" xfId="11" applyNumberFormat="1" applyFill="1" applyAlignment="1" applyProtection="1">
      <alignment horizontal="left" vertical="center"/>
    </xf>
    <xf numFmtId="49" fontId="23" fillId="0" borderId="0" xfId="0" applyNumberFormat="1" applyFont="1" applyAlignment="1" applyProtection="1">
      <alignment horizontal="left" vertical="center"/>
    </xf>
    <xf numFmtId="49" fontId="31" fillId="8" borderId="8" xfId="13" applyNumberFormat="1" applyAlignment="1" applyProtection="1">
      <alignment horizontal="left" vertical="center"/>
    </xf>
    <xf numFmtId="49" fontId="0" fillId="0" borderId="0" xfId="0" applyNumberFormat="1" applyFill="1" applyAlignment="1" applyProtection="1">
      <alignment horizontal="left" vertical="center"/>
      <protection locked="0"/>
    </xf>
    <xf numFmtId="49" fontId="0" fillId="0" borderId="0" xfId="0" applyNumberFormat="1" applyAlignment="1" applyProtection="1">
      <alignment horizontal="left" vertical="center"/>
      <protection locked="0"/>
    </xf>
    <xf numFmtId="49" fontId="30" fillId="8" borderId="0" xfId="12" applyNumberFormat="1" applyAlignment="1" applyProtection="1">
      <alignment horizontal="left" vertical="center"/>
    </xf>
    <xf numFmtId="49" fontId="23" fillId="0" borderId="0" xfId="0" applyNumberFormat="1" applyFont="1" applyAlignment="1" applyProtection="1">
      <alignment horizontal="left" vertical="center"/>
      <protection locked="0"/>
    </xf>
    <xf numFmtId="0" fontId="30" fillId="8" borderId="0" xfId="12" applyAlignment="1" applyProtection="1">
      <alignment vertical="center"/>
    </xf>
    <xf numFmtId="0" fontId="29" fillId="8" borderId="9" xfId="11" applyFill="1" applyAlignment="1" applyProtection="1">
      <alignment horizontal="left" vertical="center"/>
    </xf>
    <xf numFmtId="0" fontId="23" fillId="0" borderId="0" xfId="0" applyFont="1" applyAlignment="1" applyProtection="1">
      <alignment horizontal="left" vertical="center"/>
    </xf>
    <xf numFmtId="0" fontId="0" fillId="0" borderId="0" xfId="0" applyFill="1" applyProtection="1">
      <alignment vertical="center"/>
    </xf>
    <xf numFmtId="0" fontId="30" fillId="0" borderId="0" xfId="12" applyFill="1" applyProtection="1">
      <alignment vertical="center"/>
      <protection locked="0"/>
    </xf>
    <xf numFmtId="0" fontId="30" fillId="0" borderId="0" xfId="12" applyNumberFormat="1" applyFill="1" applyProtection="1">
      <alignment vertical="center"/>
      <protection locked="0"/>
    </xf>
    <xf numFmtId="0" fontId="32" fillId="8" borderId="8" xfId="14" applyAlignment="1" applyProtection="1">
      <alignment horizontal="left" vertical="center"/>
      <protection locked="0"/>
    </xf>
    <xf numFmtId="14" fontId="0" fillId="0" borderId="0" xfId="0" applyNumberFormat="1" applyFill="1" applyAlignment="1" applyProtection="1">
      <alignment horizontal="left" vertical="center"/>
      <protection locked="0"/>
    </xf>
    <xf numFmtId="14" fontId="30" fillId="8" borderId="0" xfId="12" applyNumberFormat="1" applyAlignment="1" applyProtection="1">
      <alignment horizontal="left" vertical="center"/>
    </xf>
    <xf numFmtId="14" fontId="29" fillId="8" borderId="9" xfId="11" applyNumberFormat="1" applyAlignment="1" applyProtection="1">
      <alignment horizontal="left" vertical="center"/>
    </xf>
    <xf numFmtId="14" fontId="23" fillId="0" borderId="0" xfId="0" applyNumberFormat="1" applyFont="1" applyAlignment="1" applyProtection="1">
      <alignment horizontal="left" vertical="center"/>
    </xf>
    <xf numFmtId="14" fontId="31" fillId="8" borderId="8" xfId="13" applyNumberFormat="1" applyAlignment="1" applyProtection="1">
      <alignment horizontal="left" vertical="center"/>
    </xf>
    <xf numFmtId="10" fontId="31" fillId="8" borderId="8" xfId="13" applyNumberFormat="1" applyAlignment="1" applyProtection="1">
      <alignment vertical="center"/>
    </xf>
    <xf numFmtId="49" fontId="31" fillId="8" borderId="8" xfId="13" applyNumberFormat="1" applyProtection="1">
      <alignment vertical="center"/>
    </xf>
    <xf numFmtId="49" fontId="0" fillId="0" borderId="0" xfId="0" applyNumberFormat="1" applyProtection="1">
      <alignment vertical="center"/>
      <protection locked="0"/>
    </xf>
    <xf numFmtId="0" fontId="29" fillId="8" borderId="9" xfId="11">
      <alignment vertical="center"/>
    </xf>
    <xf numFmtId="0" fontId="23" fillId="0" borderId="0" xfId="0" applyFont="1" applyFill="1" applyAlignment="1" applyProtection="1">
      <alignment vertical="center"/>
      <protection locked="0"/>
    </xf>
    <xf numFmtId="49" fontId="0" fillId="0" borderId="0" xfId="0" applyNumberFormat="1" applyFill="1" applyProtection="1">
      <alignment vertical="center"/>
      <protection locked="0"/>
    </xf>
    <xf numFmtId="49" fontId="30" fillId="8" borderId="0" xfId="12" applyNumberFormat="1" applyProtection="1">
      <alignment vertical="center"/>
    </xf>
    <xf numFmtId="49" fontId="31" fillId="8" borderId="8" xfId="13" applyNumberFormat="1" applyProtection="1">
      <alignment vertical="center"/>
      <protection locked="0"/>
    </xf>
    <xf numFmtId="49" fontId="23" fillId="0" borderId="0" xfId="0" applyNumberFormat="1" applyFont="1" applyProtection="1">
      <alignment vertical="center"/>
    </xf>
    <xf numFmtId="0" fontId="30" fillId="8" borderId="0" xfId="12" applyNumberFormat="1" applyAlignment="1" applyProtection="1">
      <alignment horizontal="left" vertical="center"/>
    </xf>
    <xf numFmtId="0" fontId="31" fillId="8" borderId="8" xfId="13" applyNumberFormat="1" applyAlignment="1" applyProtection="1">
      <alignment horizontal="left" vertical="center"/>
    </xf>
    <xf numFmtId="0" fontId="30" fillId="8" borderId="0" xfId="12" applyNumberFormat="1" applyAlignment="1" applyProtection="1">
      <alignment vertical="center"/>
    </xf>
    <xf numFmtId="0" fontId="29" fillId="8" borderId="9" xfId="11" applyNumberFormat="1" applyFill="1" applyAlignment="1" applyProtection="1">
      <alignment vertical="center"/>
    </xf>
    <xf numFmtId="0" fontId="23" fillId="0" borderId="0" xfId="0" applyNumberFormat="1" applyFont="1" applyAlignment="1" applyProtection="1">
      <alignment vertical="center"/>
    </xf>
    <xf numFmtId="0" fontId="0" fillId="0" borderId="0" xfId="0" applyNumberFormat="1" applyFill="1" applyAlignment="1" applyProtection="1">
      <alignment vertical="center"/>
      <protection locked="0"/>
    </xf>
    <xf numFmtId="49" fontId="29" fillId="8" borderId="9" xfId="11" applyNumberFormat="1" applyAlignment="1" applyProtection="1">
      <alignment horizontal="left" vertical="center"/>
    </xf>
    <xf numFmtId="49" fontId="0" fillId="0" borderId="0" xfId="0" applyNumberFormat="1" applyAlignment="1" applyProtection="1">
      <alignment horizontal="left" vertical="center"/>
    </xf>
    <xf numFmtId="49" fontId="27" fillId="6" borderId="7" xfId="10" applyNumberFormat="1" applyAlignment="1" applyProtection="1">
      <alignment horizontal="left" vertical="center"/>
      <protection locked="0"/>
    </xf>
    <xf numFmtId="0" fontId="29" fillId="8" borderId="9" xfId="11" applyNumberFormat="1" applyAlignment="1" applyProtection="1">
      <alignment horizontal="left" vertical="center"/>
    </xf>
    <xf numFmtId="0" fontId="0" fillId="0" borderId="0" xfId="0" applyNumberFormat="1" applyAlignment="1" applyProtection="1">
      <alignment horizontal="left" vertical="center"/>
    </xf>
    <xf numFmtId="0" fontId="27" fillId="6" borderId="7" xfId="10" applyNumberFormat="1" applyAlignment="1" applyProtection="1">
      <alignment horizontal="left" vertical="center"/>
      <protection locked="0"/>
    </xf>
    <xf numFmtId="49" fontId="29" fillId="8" borderId="9" xfId="11" applyNumberFormat="1" applyFill="1" applyProtection="1">
      <alignment vertical="center"/>
    </xf>
    <xf numFmtId="0" fontId="32" fillId="8" borderId="8" xfId="14" applyProtection="1">
      <alignment vertical="center"/>
    </xf>
    <xf numFmtId="0" fontId="31" fillId="8" borderId="8" xfId="13" applyAlignment="1" applyProtection="1">
      <alignment vertical="center"/>
      <protection locked="0"/>
    </xf>
    <xf numFmtId="0" fontId="0" fillId="0" borderId="0" xfId="0" applyAlignment="1">
      <alignment horizontal="left" vertical="center"/>
    </xf>
    <xf numFmtId="0" fontId="31" fillId="8" borderId="8" xfId="13" applyAlignment="1">
      <alignment horizontal="left" vertical="center"/>
    </xf>
    <xf numFmtId="0" fontId="0" fillId="0" borderId="0" xfId="0" applyFill="1" applyAlignment="1">
      <alignment horizontal="left" vertical="center"/>
    </xf>
    <xf numFmtId="0" fontId="23" fillId="0" borderId="0" xfId="0" applyFont="1" applyFill="1" applyAlignment="1">
      <alignment horizontal="left" vertical="center"/>
    </xf>
    <xf numFmtId="0" fontId="23" fillId="0" borderId="0" xfId="0" applyFont="1" applyAlignment="1">
      <alignment horizontal="left" vertical="center"/>
    </xf>
    <xf numFmtId="0" fontId="0" fillId="0" borderId="0" xfId="0" applyNumberFormat="1" applyFill="1" applyAlignment="1">
      <alignment horizontal="left" vertical="center"/>
    </xf>
    <xf numFmtId="0" fontId="0" fillId="0" borderId="0" xfId="0" applyNumberFormat="1" applyAlignment="1">
      <alignment horizontal="left" vertical="center"/>
    </xf>
    <xf numFmtId="0" fontId="32" fillId="8" borderId="8" xfId="14">
      <alignment vertical="center"/>
    </xf>
    <xf numFmtId="0" fontId="32" fillId="8" borderId="8" xfId="14" applyAlignment="1">
      <alignment horizontal="left" vertical="center"/>
    </xf>
    <xf numFmtId="0" fontId="0" fillId="0" borderId="0" xfId="0" applyNumberFormat="1">
      <alignment vertical="center"/>
    </xf>
    <xf numFmtId="0" fontId="30" fillId="8" borderId="0" xfId="12" applyAlignment="1">
      <alignment horizontal="right" vertical="center"/>
    </xf>
    <xf numFmtId="0" fontId="29" fillId="8" borderId="9" xfId="11" applyAlignment="1">
      <alignment horizontal="right" vertical="center"/>
    </xf>
    <xf numFmtId="0" fontId="31" fillId="8" borderId="8" xfId="13" applyAlignment="1">
      <alignment horizontal="right" vertical="center"/>
    </xf>
    <xf numFmtId="0" fontId="23" fillId="0" borderId="0" xfId="0" applyFont="1" applyAlignment="1">
      <alignment horizontal="right" vertical="center"/>
    </xf>
    <xf numFmtId="44" fontId="0" fillId="0" borderId="0" xfId="0" applyNumberFormat="1" applyFill="1" applyAlignment="1">
      <alignment horizontal="right" vertical="center"/>
    </xf>
    <xf numFmtId="44" fontId="0" fillId="0" borderId="0" xfId="0" applyNumberFormat="1" applyAlignment="1">
      <alignment horizontal="right" vertical="center"/>
    </xf>
    <xf numFmtId="0" fontId="0" fillId="0" borderId="0" xfId="0" applyFill="1" applyAlignment="1">
      <alignment horizontal="right" vertical="center"/>
    </xf>
    <xf numFmtId="44" fontId="0" fillId="0" borderId="0" xfId="1" applyFont="1" applyFill="1" applyAlignment="1">
      <alignment horizontal="right" vertical="center"/>
    </xf>
    <xf numFmtId="44" fontId="0" fillId="0" borderId="0" xfId="1" applyNumberFormat="1" applyFont="1" applyFill="1" applyAlignment="1">
      <alignment horizontal="right" vertical="center"/>
    </xf>
    <xf numFmtId="44" fontId="31" fillId="8" borderId="8" xfId="13" applyNumberFormat="1" applyAlignment="1">
      <alignment horizontal="right" vertical="center"/>
    </xf>
    <xf numFmtId="44" fontId="31" fillId="8" borderId="8" xfId="1" applyFont="1" applyFill="1" applyBorder="1" applyAlignment="1">
      <alignment horizontal="right" vertical="center"/>
    </xf>
    <xf numFmtId="44" fontId="0" fillId="0" borderId="0" xfId="1" applyNumberFormat="1" applyFont="1" applyAlignment="1">
      <alignment horizontal="right" vertical="center"/>
    </xf>
    <xf numFmtId="49" fontId="31" fillId="8" borderId="8" xfId="13" applyNumberFormat="1" applyAlignment="1">
      <alignment horizontal="left" vertical="center"/>
    </xf>
    <xf numFmtId="49" fontId="0" fillId="0" borderId="0" xfId="0" applyNumberFormat="1" applyAlignment="1">
      <alignment horizontal="left" vertical="center"/>
    </xf>
    <xf numFmtId="49" fontId="32" fillId="8" borderId="8" xfId="14" applyNumberFormat="1" applyAlignment="1">
      <alignment horizontal="left" vertical="center"/>
    </xf>
    <xf numFmtId="49" fontId="29" fillId="8" borderId="9" xfId="11" applyNumberFormat="1" applyAlignment="1">
      <alignment horizontal="left" vertical="center"/>
    </xf>
    <xf numFmtId="49" fontId="30" fillId="8" borderId="0" xfId="12" applyNumberFormat="1" applyAlignment="1">
      <alignment horizontal="left" vertical="center"/>
    </xf>
    <xf numFmtId="49" fontId="23" fillId="0" borderId="0" xfId="0" applyNumberFormat="1" applyFont="1" applyAlignment="1">
      <alignment horizontal="left" vertical="center"/>
    </xf>
    <xf numFmtId="0" fontId="23" fillId="0" borderId="0" xfId="0" applyFont="1" applyFill="1" applyAlignment="1" applyProtection="1">
      <alignment horizontal="left" vertical="center" wrapText="1"/>
      <protection locked="0"/>
    </xf>
    <xf numFmtId="0" fontId="32" fillId="8" borderId="8" xfId="14" applyAlignment="1" applyProtection="1">
      <alignment horizontal="left" vertical="center"/>
    </xf>
    <xf numFmtId="14" fontId="32" fillId="8" borderId="8" xfId="14" applyNumberFormat="1" applyAlignment="1" applyProtection="1">
      <alignment horizontal="left" vertical="center"/>
    </xf>
    <xf numFmtId="10" fontId="32" fillId="8" borderId="8" xfId="14" applyNumberFormat="1" applyAlignment="1" applyProtection="1">
      <alignment vertical="center"/>
    </xf>
    <xf numFmtId="9" fontId="30" fillId="8" borderId="0" xfId="2" applyFont="1" applyFill="1" applyAlignment="1" applyProtection="1">
      <alignment vertical="center"/>
    </xf>
    <xf numFmtId="10" fontId="0" fillId="0" borderId="0" xfId="2" applyNumberFormat="1" applyFont="1" applyAlignment="1" applyProtection="1">
      <alignment vertical="center"/>
      <protection locked="0"/>
    </xf>
    <xf numFmtId="49" fontId="23" fillId="0" borderId="0" xfId="0" applyNumberFormat="1" applyFont="1" applyFill="1" applyAlignment="1" applyProtection="1">
      <alignment horizontal="left" vertical="center"/>
      <protection locked="0"/>
    </xf>
    <xf numFmtId="0" fontId="0" fillId="0" borderId="0" xfId="0" applyNumberFormat="1" applyProtection="1">
      <alignment vertical="center"/>
    </xf>
    <xf numFmtId="0" fontId="0" fillId="0" borderId="0" xfId="0" applyNumberFormat="1" applyProtection="1">
      <alignment vertical="center"/>
      <protection locked="0"/>
    </xf>
    <xf numFmtId="0" fontId="30" fillId="8" borderId="0" xfId="12" applyNumberFormat="1" applyProtection="1">
      <alignment vertical="center"/>
    </xf>
    <xf numFmtId="0" fontId="29" fillId="8" borderId="9" xfId="11" applyNumberFormat="1" applyFill="1" applyProtection="1">
      <alignment vertical="center"/>
    </xf>
    <xf numFmtId="0" fontId="23" fillId="0" borderId="0" xfId="0" applyNumberFormat="1" applyFont="1" applyProtection="1">
      <alignment vertical="center"/>
    </xf>
    <xf numFmtId="0" fontId="31" fillId="8" borderId="8" xfId="13" applyNumberFormat="1" applyProtection="1">
      <alignment vertical="center"/>
    </xf>
    <xf numFmtId="165" fontId="0" fillId="0" borderId="0" xfId="1" applyNumberFormat="1" applyFont="1" applyAlignment="1" applyProtection="1">
      <alignment vertical="center"/>
      <protection locked="0"/>
    </xf>
    <xf numFmtId="49" fontId="0" fillId="0" borderId="0" xfId="0" applyNumberFormat="1" applyFill="1" applyAlignment="1">
      <alignment horizontal="left" vertical="center"/>
    </xf>
    <xf numFmtId="49" fontId="23" fillId="0" borderId="0" xfId="0" applyNumberFormat="1" applyFont="1" applyFill="1" applyProtection="1">
      <alignment vertical="center"/>
      <protection locked="0"/>
    </xf>
    <xf numFmtId="49" fontId="23" fillId="0" borderId="0" xfId="0" applyNumberFormat="1" applyFont="1" applyFill="1" applyAlignment="1" applyProtection="1">
      <alignment vertical="center"/>
      <protection locked="0"/>
    </xf>
    <xf numFmtId="0" fontId="23" fillId="0" borderId="0" xfId="0" applyNumberFormat="1" applyFont="1" applyFill="1" applyAlignment="1" applyProtection="1">
      <alignment horizontal="left" vertical="center"/>
      <protection locked="0"/>
    </xf>
    <xf numFmtId="49" fontId="23" fillId="0" borderId="0" xfId="0" quotePrefix="1" applyNumberFormat="1" applyFont="1" applyProtection="1">
      <alignment vertical="center"/>
      <protection locked="0"/>
    </xf>
    <xf numFmtId="0" fontId="0" fillId="0" borderId="0" xfId="0" applyNumberFormat="1" applyFill="1">
      <alignment vertical="center"/>
    </xf>
    <xf numFmtId="0" fontId="23" fillId="0" borderId="0" xfId="0" applyNumberFormat="1" applyFont="1">
      <alignment vertical="center"/>
    </xf>
    <xf numFmtId="0" fontId="23" fillId="0" borderId="0" xfId="0" applyFont="1" applyFill="1" applyAlignment="1">
      <alignment vertical="center" wrapText="1"/>
    </xf>
    <xf numFmtId="0" fontId="23" fillId="0" borderId="0" xfId="0" applyNumberFormat="1" applyFont="1" applyFill="1" applyAlignment="1">
      <alignment vertical="center"/>
    </xf>
    <xf numFmtId="0" fontId="23" fillId="0" borderId="0" xfId="0" applyFont="1" applyFill="1" applyProtection="1">
      <alignment vertical="center"/>
    </xf>
    <xf numFmtId="0" fontId="0" fillId="0" borderId="0" xfId="0" applyFill="1" applyAlignment="1">
      <alignment vertical="center" wrapText="1"/>
    </xf>
    <xf numFmtId="0" fontId="23" fillId="0" borderId="0" xfId="0" applyFont="1" applyAlignment="1">
      <alignment vertical="center" wrapText="1"/>
    </xf>
    <xf numFmtId="0" fontId="23" fillId="0" borderId="0" xfId="0" applyFont="1" applyAlignment="1">
      <alignment vertical="center"/>
    </xf>
    <xf numFmtId="0" fontId="0" fillId="0" borderId="0" xfId="0" applyNumberFormat="1" applyFill="1" applyAlignment="1">
      <alignment vertical="center"/>
    </xf>
    <xf numFmtId="0" fontId="0" fillId="0" borderId="0" xfId="0" applyAlignment="1">
      <alignment vertical="center"/>
    </xf>
    <xf numFmtId="0" fontId="0" fillId="0" borderId="0" xfId="0" applyFill="1" applyAlignment="1">
      <alignment vertical="center"/>
    </xf>
    <xf numFmtId="0" fontId="30" fillId="8" borderId="0" xfId="12" applyAlignment="1">
      <alignment vertical="center"/>
    </xf>
    <xf numFmtId="0" fontId="31" fillId="8" borderId="8" xfId="13" applyNumberFormat="1" applyAlignment="1">
      <alignment horizontal="left" vertical="center"/>
    </xf>
    <xf numFmtId="0" fontId="0" fillId="0" borderId="0" xfId="0" quotePrefix="1">
      <alignment vertical="center"/>
    </xf>
    <xf numFmtId="49" fontId="23" fillId="0" borderId="0" xfId="0" applyNumberFormat="1" applyFont="1" applyFill="1" applyAlignment="1">
      <alignment horizontal="left" vertical="center"/>
    </xf>
    <xf numFmtId="0" fontId="0" fillId="0" borderId="0" xfId="0" applyFill="1" applyBorder="1" applyProtection="1">
      <alignment vertical="center"/>
      <protection locked="0"/>
    </xf>
    <xf numFmtId="0" fontId="0" fillId="0" borderId="0" xfId="0" applyBorder="1" applyProtection="1">
      <alignment vertical="center"/>
      <protection locked="0"/>
    </xf>
    <xf numFmtId="0" fontId="0" fillId="0" borderId="0" xfId="0" applyNumberFormat="1" applyFill="1" applyBorder="1" applyProtection="1">
      <alignment vertical="center"/>
      <protection locked="0"/>
    </xf>
    <xf numFmtId="49" fontId="0" fillId="0" borderId="0" xfId="0" applyNumberFormat="1" applyFill="1" applyBorder="1" applyAlignment="1" applyProtection="1">
      <alignment horizontal="left" vertical="center"/>
      <protection locked="0"/>
    </xf>
    <xf numFmtId="49" fontId="0" fillId="0" borderId="0" xfId="0" applyNumberFormat="1" applyBorder="1" applyProtection="1">
      <alignment vertical="center"/>
      <protection locked="0"/>
    </xf>
    <xf numFmtId="49" fontId="0" fillId="0" borderId="0" xfId="0" applyNumberFormat="1" applyBorder="1" applyAlignment="1" applyProtection="1">
      <alignment horizontal="left" vertical="center"/>
      <protection locked="0"/>
    </xf>
    <xf numFmtId="49" fontId="0" fillId="0" borderId="0" xfId="0" applyNumberFormat="1" applyFill="1" applyBorder="1" applyProtection="1">
      <alignment vertical="center"/>
      <protection locked="0"/>
    </xf>
    <xf numFmtId="0" fontId="0" fillId="0" borderId="0" xfId="0" applyNumberFormat="1" applyBorder="1" applyProtection="1">
      <alignment vertical="center"/>
      <protection locked="0"/>
    </xf>
    <xf numFmtId="0" fontId="0" fillId="0" borderId="0" xfId="0" applyNumberFormat="1" applyBorder="1" applyAlignment="1" applyProtection="1">
      <alignment vertical="center"/>
      <protection locked="0"/>
    </xf>
    <xf numFmtId="0" fontId="0" fillId="0" borderId="0" xfId="0" applyNumberFormat="1" applyFill="1" applyBorder="1" applyAlignment="1" applyProtection="1">
      <alignment vertical="center"/>
      <protection locked="0"/>
    </xf>
    <xf numFmtId="0" fontId="0" fillId="0" borderId="0" xfId="0" applyBorder="1" applyAlignment="1" applyProtection="1">
      <alignment horizontal="left" vertical="center"/>
      <protection locked="0"/>
    </xf>
    <xf numFmtId="0" fontId="0" fillId="0" borderId="0" xfId="0" applyNumberFormat="1" applyFill="1" applyBorder="1" applyAlignment="1" applyProtection="1">
      <alignment horizontal="left" vertical="center"/>
      <protection locked="0"/>
    </xf>
    <xf numFmtId="0" fontId="0" fillId="0" borderId="0" xfId="0" applyNumberFormat="1" applyBorder="1" applyAlignment="1" applyProtection="1">
      <alignment horizontal="left" vertical="center"/>
      <protection locked="0"/>
    </xf>
    <xf numFmtId="49" fontId="0" fillId="0" borderId="0" xfId="0" quotePrefix="1" applyNumberFormat="1" applyFill="1" applyProtection="1">
      <alignment vertical="center"/>
      <protection locked="0"/>
    </xf>
    <xf numFmtId="0" fontId="27" fillId="6" borderId="7" xfId="10" applyAlignment="1" applyProtection="1">
      <alignment horizontal="left" vertical="center"/>
      <protection locked="0"/>
    </xf>
    <xf numFmtId="14" fontId="27" fillId="6" borderId="7" xfId="10" applyNumberFormat="1" applyAlignment="1" applyProtection="1">
      <alignment horizontal="left" vertical="center"/>
      <protection locked="0"/>
    </xf>
    <xf numFmtId="0" fontId="27" fillId="6" borderId="7" xfId="10" applyAlignment="1">
      <alignment horizontal="left" vertical="center"/>
    </xf>
    <xf numFmtId="49" fontId="27" fillId="6" borderId="10" xfId="10" applyNumberFormat="1" applyBorder="1" applyAlignment="1" applyProtection="1">
      <alignment horizontal="left" vertical="center"/>
      <protection locked="0"/>
    </xf>
    <xf numFmtId="49" fontId="0" fillId="0" borderId="0" xfId="0" applyNumberFormat="1">
      <alignment vertical="center"/>
    </xf>
    <xf numFmtId="0" fontId="0" fillId="0" borderId="0" xfId="1" applyNumberFormat="1" applyFont="1" applyAlignment="1" applyProtection="1">
      <alignment vertical="center"/>
      <protection locked="0"/>
    </xf>
    <xf numFmtId="0" fontId="27" fillId="6" borderId="7" xfId="1" applyNumberFormat="1" applyFont="1" applyFill="1" applyBorder="1" applyAlignment="1" applyProtection="1">
      <alignment vertical="center"/>
      <protection locked="0"/>
    </xf>
    <xf numFmtId="0" fontId="27" fillId="6" borderId="7" xfId="1" applyNumberFormat="1" applyFont="1" applyFill="1" applyBorder="1" applyAlignment="1" applyProtection="1">
      <alignment vertical="center" wrapText="1"/>
      <protection locked="0"/>
    </xf>
    <xf numFmtId="0" fontId="31" fillId="8" borderId="8" xfId="13" applyNumberFormat="1" applyProtection="1">
      <alignment vertical="center"/>
      <protection locked="0"/>
    </xf>
    <xf numFmtId="0" fontId="31" fillId="0" borderId="8" xfId="13" applyNumberFormat="1" applyFill="1" applyProtection="1">
      <alignment vertical="center"/>
      <protection locked="0"/>
    </xf>
    <xf numFmtId="0" fontId="0" fillId="0" borderId="0" xfId="0" applyNumberFormat="1" applyAlignment="1" applyProtection="1">
      <alignment vertical="center"/>
      <protection locked="0"/>
    </xf>
    <xf numFmtId="49" fontId="0" fillId="0" borderId="0" xfId="0" applyNumberFormat="1" applyFill="1">
      <alignment vertical="center"/>
    </xf>
    <xf numFmtId="44" fontId="0" fillId="0" borderId="0" xfId="1" applyFont="1" applyFill="1" applyAlignment="1">
      <alignment vertical="center"/>
    </xf>
    <xf numFmtId="49" fontId="20" fillId="0" borderId="0" xfId="0" applyNumberFormat="1" applyFont="1" applyAlignment="1" applyProtection="1">
      <alignment horizontal="left" vertical="center"/>
      <protection locked="0"/>
    </xf>
    <xf numFmtId="0" fontId="20" fillId="0" borderId="0" xfId="0" applyFont="1" applyFill="1" applyAlignment="1">
      <alignment horizontal="left" vertical="center"/>
    </xf>
    <xf numFmtId="0" fontId="20" fillId="0" borderId="0" xfId="0" applyFont="1" applyFill="1" applyProtection="1">
      <alignment vertical="center"/>
      <protection locked="0"/>
    </xf>
    <xf numFmtId="0" fontId="32" fillId="8" borderId="8" xfId="14" applyNumberFormat="1" applyAlignment="1">
      <alignment horizontal="left" vertical="center"/>
    </xf>
    <xf numFmtId="0" fontId="20" fillId="0" borderId="0" xfId="0" applyFont="1" applyProtection="1">
      <alignment vertical="center"/>
    </xf>
    <xf numFmtId="0" fontId="20" fillId="0" borderId="0" xfId="0" applyFont="1" applyAlignment="1" applyProtection="1">
      <alignment horizontal="left" vertical="center"/>
    </xf>
    <xf numFmtId="0" fontId="20" fillId="0" borderId="0" xfId="0" applyFont="1" applyProtection="1">
      <alignment vertical="center"/>
      <protection locked="0"/>
    </xf>
    <xf numFmtId="0" fontId="20" fillId="0" borderId="0" xfId="0" applyNumberFormat="1" applyFont="1" applyAlignment="1" applyProtection="1">
      <alignment vertical="center"/>
      <protection locked="0"/>
    </xf>
    <xf numFmtId="0" fontId="20" fillId="0" borderId="0" xfId="0" applyFont="1" applyAlignment="1" applyProtection="1">
      <alignment horizontal="left" vertical="center"/>
      <protection locked="0"/>
    </xf>
    <xf numFmtId="0" fontId="20" fillId="0" borderId="0" xfId="0" applyFont="1" applyAlignment="1" applyProtection="1">
      <alignment vertical="center" wrapText="1"/>
      <protection locked="0"/>
    </xf>
    <xf numFmtId="49" fontId="20" fillId="0" borderId="0" xfId="0" applyNumberFormat="1" applyFont="1" applyFill="1" applyAlignment="1" applyProtection="1">
      <alignment horizontal="left" vertical="center"/>
      <protection locked="0"/>
    </xf>
    <xf numFmtId="0" fontId="20" fillId="0" borderId="0" xfId="0" applyFont="1">
      <alignment vertical="center"/>
    </xf>
    <xf numFmtId="0" fontId="20" fillId="0" borderId="0" xfId="0" applyNumberFormat="1" applyFont="1">
      <alignment vertical="center"/>
    </xf>
    <xf numFmtId="0" fontId="20" fillId="0" borderId="0" xfId="0" applyFont="1" applyFill="1" applyAlignment="1" applyProtection="1">
      <alignment horizontal="left" vertical="center"/>
      <protection locked="0"/>
    </xf>
    <xf numFmtId="0" fontId="20" fillId="0" borderId="0" xfId="0" applyFont="1" applyFill="1">
      <alignment vertical="center"/>
    </xf>
    <xf numFmtId="0" fontId="20" fillId="0" borderId="0" xfId="0" applyFont="1" applyAlignment="1">
      <alignment horizontal="left" vertical="center"/>
    </xf>
    <xf numFmtId="0" fontId="20" fillId="0" borderId="0" xfId="0" applyFont="1" applyFill="1" applyAlignment="1">
      <alignment horizontal="left" vertical="center" wrapText="1"/>
    </xf>
    <xf numFmtId="0" fontId="20" fillId="0" borderId="0" xfId="0" applyNumberFormat="1" applyFont="1" applyFill="1" applyAlignment="1" applyProtection="1">
      <alignment horizontal="left" vertical="center"/>
      <protection locked="0"/>
    </xf>
    <xf numFmtId="49" fontId="20" fillId="0" borderId="0" xfId="0" applyNumberFormat="1" applyFont="1" applyProtection="1">
      <alignment vertical="center"/>
      <protection locked="0"/>
    </xf>
    <xf numFmtId="0" fontId="20" fillId="0" borderId="0" xfId="0" applyNumberFormat="1" applyFont="1" applyFill="1" applyProtection="1">
      <alignment vertical="center"/>
      <protection locked="0"/>
    </xf>
    <xf numFmtId="0" fontId="23" fillId="0" borderId="0" xfId="0" applyFont="1" applyAlignment="1" applyProtection="1">
      <alignment vertical="center" wrapText="1"/>
      <protection locked="0"/>
    </xf>
    <xf numFmtId="0" fontId="19" fillId="0" borderId="0" xfId="0" applyFont="1" applyProtection="1">
      <alignment vertical="center"/>
      <protection locked="0"/>
    </xf>
    <xf numFmtId="0" fontId="0" fillId="0" borderId="0" xfId="0" quotePrefix="1" applyFill="1" applyProtection="1">
      <alignment vertical="center"/>
      <protection locked="0"/>
    </xf>
    <xf numFmtId="49" fontId="23" fillId="0" borderId="0" xfId="0" quotePrefix="1" applyNumberFormat="1" applyFont="1" applyFill="1" applyProtection="1">
      <alignment vertical="center"/>
      <protection locked="0"/>
    </xf>
    <xf numFmtId="0" fontId="19" fillId="0" borderId="0" xfId="0" applyFont="1" applyAlignment="1" applyProtection="1">
      <alignment vertical="center" wrapText="1"/>
      <protection locked="0"/>
    </xf>
    <xf numFmtId="0" fontId="18" fillId="0" borderId="0" xfId="0" applyFont="1" applyFill="1" applyAlignment="1">
      <alignment horizontal="left" vertical="center"/>
    </xf>
    <xf numFmtId="49" fontId="17" fillId="0" borderId="0" xfId="0" applyNumberFormat="1" applyFont="1" applyFill="1" applyAlignment="1" applyProtection="1">
      <alignment horizontal="left" vertical="center"/>
      <protection locked="0"/>
    </xf>
    <xf numFmtId="0" fontId="17" fillId="0" borderId="0" xfId="0" applyNumberFormat="1" applyFont="1" applyFill="1" applyAlignment="1" applyProtection="1">
      <alignment horizontal="left" vertical="center"/>
      <protection locked="0"/>
    </xf>
    <xf numFmtId="0" fontId="23" fillId="0" borderId="0" xfId="0" applyNumberFormat="1" applyFont="1" applyFill="1" applyAlignment="1">
      <alignment horizontal="left" vertical="center"/>
    </xf>
    <xf numFmtId="0" fontId="17" fillId="0" borderId="0" xfId="0" applyFont="1" applyAlignment="1" applyProtection="1">
      <alignment horizontal="left" vertical="center"/>
      <protection locked="0"/>
    </xf>
    <xf numFmtId="0" fontId="17" fillId="0" borderId="0" xfId="0" applyFont="1" applyFill="1" applyProtection="1">
      <alignment vertical="center"/>
      <protection locked="0"/>
    </xf>
    <xf numFmtId="49" fontId="17" fillId="0" borderId="0" xfId="0" applyNumberFormat="1" applyFont="1" applyAlignment="1" applyProtection="1">
      <alignment horizontal="left" vertical="center"/>
      <protection locked="0"/>
    </xf>
    <xf numFmtId="0" fontId="32" fillId="8" borderId="8" xfId="14" applyProtection="1">
      <alignment vertical="center"/>
      <protection locked="0"/>
    </xf>
    <xf numFmtId="0" fontId="17" fillId="0" borderId="0" xfId="0" applyFont="1" applyFill="1" applyAlignment="1" applyProtection="1">
      <alignment horizontal="left" vertical="center"/>
      <protection locked="0"/>
    </xf>
    <xf numFmtId="0" fontId="17" fillId="0" borderId="0" xfId="0" applyFont="1" applyProtection="1">
      <alignment vertical="center"/>
      <protection locked="0"/>
    </xf>
    <xf numFmtId="0" fontId="0" fillId="0" borderId="0" xfId="0" applyAlignment="1" applyProtection="1">
      <alignment vertical="center" wrapText="1"/>
      <protection locked="0"/>
    </xf>
    <xf numFmtId="0" fontId="0" fillId="0" borderId="0" xfId="0" applyFill="1" applyAlignment="1" applyProtection="1">
      <alignment horizontal="left" vertical="center" wrapText="1"/>
      <protection locked="0"/>
    </xf>
    <xf numFmtId="0" fontId="30" fillId="8" borderId="0" xfId="12" applyNumberFormat="1" applyAlignment="1">
      <alignment horizontal="left" vertical="center"/>
    </xf>
    <xf numFmtId="0" fontId="17" fillId="0" borderId="0" xfId="0" applyFont="1">
      <alignment vertical="center"/>
    </xf>
    <xf numFmtId="0" fontId="23" fillId="0" borderId="0" xfId="0" applyNumberFormat="1" applyFont="1" applyAlignment="1" applyProtection="1">
      <alignment horizontal="left" vertical="center"/>
      <protection locked="0"/>
    </xf>
    <xf numFmtId="0" fontId="23" fillId="0" borderId="0" xfId="0" applyFont="1" applyFill="1" applyAlignment="1" applyProtection="1">
      <alignment vertical="center" wrapText="1"/>
      <protection locked="0"/>
    </xf>
    <xf numFmtId="0" fontId="20" fillId="0" borderId="0" xfId="0" applyNumberFormat="1" applyFont="1" applyFill="1">
      <alignment vertical="center"/>
    </xf>
    <xf numFmtId="0" fontId="23" fillId="0" borderId="0" xfId="0" applyNumberFormat="1" applyFont="1" applyFill="1">
      <alignment vertical="center"/>
    </xf>
    <xf numFmtId="0" fontId="16" fillId="0" borderId="0" xfId="0" applyFont="1" applyFill="1" applyAlignment="1">
      <alignment horizontal="left" vertical="center"/>
    </xf>
    <xf numFmtId="0" fontId="16" fillId="0" borderId="0" xfId="0" applyNumberFormat="1" applyFont="1" applyAlignment="1" applyProtection="1">
      <alignment horizontal="left" vertical="center"/>
      <protection locked="0"/>
    </xf>
    <xf numFmtId="49" fontId="16" fillId="0" borderId="0" xfId="0" applyNumberFormat="1" applyFont="1" applyFill="1" applyAlignment="1" applyProtection="1">
      <alignment horizontal="left" vertical="center"/>
      <protection locked="0"/>
    </xf>
    <xf numFmtId="10" fontId="0" fillId="0" borderId="0" xfId="1" applyNumberFormat="1" applyFont="1" applyAlignment="1">
      <alignment vertical="center"/>
    </xf>
    <xf numFmtId="10" fontId="0" fillId="0" borderId="0" xfId="1" applyNumberFormat="1" applyFont="1" applyFill="1" applyAlignment="1">
      <alignment vertical="center"/>
    </xf>
    <xf numFmtId="9" fontId="0" fillId="0" borderId="0" xfId="0" applyNumberFormat="1" applyFill="1">
      <alignment vertical="center"/>
    </xf>
    <xf numFmtId="0" fontId="16" fillId="0" borderId="0" xfId="0" applyFont="1" applyProtection="1">
      <alignment vertical="center"/>
      <protection locked="0"/>
    </xf>
    <xf numFmtId="49" fontId="27" fillId="6" borderId="7" xfId="1" applyNumberFormat="1" applyFont="1" applyFill="1" applyBorder="1" applyAlignment="1" applyProtection="1">
      <alignment horizontal="left" vertical="center"/>
      <protection locked="0"/>
    </xf>
    <xf numFmtId="0" fontId="15" fillId="0" borderId="0" xfId="0" applyFont="1" applyFill="1" applyProtection="1">
      <alignment vertical="center"/>
      <protection locked="0"/>
    </xf>
    <xf numFmtId="166" fontId="0" fillId="0" borderId="0" xfId="0" applyNumberFormat="1" applyFill="1" applyProtection="1">
      <alignment vertical="center"/>
      <protection locked="0"/>
    </xf>
    <xf numFmtId="167" fontId="0" fillId="0" borderId="0" xfId="15" applyNumberFormat="1" applyFont="1" applyAlignment="1">
      <alignment vertical="center"/>
    </xf>
    <xf numFmtId="167" fontId="0" fillId="0" borderId="0" xfId="15" applyNumberFormat="1" applyFont="1" applyFill="1" applyAlignment="1">
      <alignment vertical="center"/>
    </xf>
    <xf numFmtId="9" fontId="0" fillId="0" borderId="0" xfId="2" applyFont="1" applyFill="1" applyAlignment="1">
      <alignment vertical="center"/>
    </xf>
    <xf numFmtId="44" fontId="0" fillId="0" borderId="0" xfId="0" applyNumberFormat="1">
      <alignment vertical="center"/>
    </xf>
    <xf numFmtId="9" fontId="0" fillId="0" borderId="0" xfId="2" applyFont="1" applyAlignment="1">
      <alignment vertical="center"/>
    </xf>
    <xf numFmtId="44" fontId="0" fillId="0" borderId="0" xfId="0" applyNumberFormat="1" applyFill="1">
      <alignment vertical="center"/>
    </xf>
    <xf numFmtId="49" fontId="0" fillId="0" borderId="0" xfId="0" quotePrefix="1" applyNumberFormat="1" applyAlignment="1">
      <alignment horizontal="left" vertical="center"/>
    </xf>
    <xf numFmtId="9" fontId="0" fillId="0" borderId="0" xfId="0" quotePrefix="1" applyNumberFormat="1">
      <alignment vertical="center"/>
    </xf>
    <xf numFmtId="49" fontId="14" fillId="0" borderId="0" xfId="0" applyNumberFormat="1" applyFont="1" applyFill="1" applyAlignment="1">
      <alignment horizontal="left" vertical="center"/>
    </xf>
    <xf numFmtId="49" fontId="14" fillId="0" borderId="0" xfId="0" quotePrefix="1" applyNumberFormat="1" applyFont="1" applyAlignment="1">
      <alignment horizontal="left" vertical="center"/>
    </xf>
    <xf numFmtId="0" fontId="14" fillId="0" borderId="0" xfId="0" applyFont="1" applyFill="1" applyAlignment="1">
      <alignment horizontal="left" vertical="center"/>
    </xf>
    <xf numFmtId="0" fontId="14" fillId="0" borderId="0" xfId="0" applyFont="1" applyProtection="1">
      <alignment vertical="center"/>
      <protection locked="0"/>
    </xf>
    <xf numFmtId="49" fontId="23" fillId="0" borderId="0" xfId="0" applyNumberFormat="1" applyFont="1" applyProtection="1">
      <alignment vertical="center"/>
      <protection locked="0"/>
    </xf>
    <xf numFmtId="49" fontId="23" fillId="0" borderId="0" xfId="0" applyNumberFormat="1" applyFont="1">
      <alignment vertical="center"/>
    </xf>
    <xf numFmtId="0" fontId="23" fillId="0" borderId="0" xfId="0" applyNumberFormat="1" applyFont="1" applyProtection="1">
      <alignment vertical="center"/>
      <protection locked="0"/>
    </xf>
    <xf numFmtId="0" fontId="13" fillId="0" borderId="0" xfId="0" applyFont="1" applyProtection="1">
      <alignment vertical="center"/>
      <protection locked="0"/>
    </xf>
    <xf numFmtId="49" fontId="0" fillId="0" borderId="0" xfId="0" applyNumberFormat="1" applyFill="1" applyAlignment="1" applyProtection="1">
      <alignment vertical="center" wrapText="1"/>
      <protection locked="0"/>
    </xf>
    <xf numFmtId="0" fontId="12" fillId="0" borderId="0" xfId="0" applyFont="1" applyFill="1" applyAlignment="1" applyProtection="1">
      <alignment horizontal="left" vertical="center"/>
      <protection locked="0"/>
    </xf>
    <xf numFmtId="49" fontId="11" fillId="0" borderId="0" xfId="0" applyNumberFormat="1" applyFont="1" applyAlignment="1" applyProtection="1">
      <alignment horizontal="left" vertical="center"/>
      <protection locked="0"/>
    </xf>
    <xf numFmtId="0" fontId="10" fillId="0" borderId="0" xfId="0" applyFont="1" applyFill="1" applyProtection="1">
      <alignment vertical="center"/>
      <protection locked="0"/>
    </xf>
    <xf numFmtId="0" fontId="31" fillId="8" borderId="8" xfId="13" applyAlignment="1" applyProtection="1">
      <alignment vertical="center" wrapText="1"/>
      <protection locked="0"/>
    </xf>
    <xf numFmtId="0" fontId="31" fillId="8" borderId="8" xfId="13" quotePrefix="1" applyProtection="1">
      <alignment vertical="center"/>
      <protection locked="0"/>
    </xf>
    <xf numFmtId="49" fontId="9" fillId="0" borderId="0" xfId="0" applyNumberFormat="1" applyFont="1" applyFill="1" applyAlignment="1" applyProtection="1">
      <alignment horizontal="left" vertical="center"/>
      <protection locked="0"/>
    </xf>
    <xf numFmtId="0" fontId="0" fillId="0" borderId="0" xfId="0" applyFill="1" applyAlignment="1" applyProtection="1">
      <alignment vertical="center" wrapText="1"/>
      <protection locked="0"/>
    </xf>
    <xf numFmtId="0" fontId="23" fillId="0" borderId="0" xfId="0" quotePrefix="1" applyFont="1" applyFill="1" applyProtection="1">
      <alignment vertical="center"/>
      <protection locked="0"/>
    </xf>
    <xf numFmtId="0" fontId="8" fillId="0" borderId="0" xfId="0" applyFont="1" applyProtection="1">
      <alignment vertical="center"/>
    </xf>
    <xf numFmtId="49" fontId="7" fillId="0" borderId="0" xfId="0" applyNumberFormat="1" applyFont="1" applyAlignment="1" applyProtection="1">
      <alignment horizontal="left" vertical="center"/>
      <protection locked="0"/>
    </xf>
    <xf numFmtId="49" fontId="27" fillId="6" borderId="7" xfId="10" applyNumberFormat="1" applyAlignment="1" applyProtection="1">
      <alignment horizontal="left" vertical="center" wrapText="1"/>
      <protection locked="0"/>
    </xf>
    <xf numFmtId="0" fontId="29" fillId="8" borderId="9" xfId="11" applyNumberFormat="1" applyFill="1" applyAlignment="1" applyProtection="1">
      <alignment vertical="center" wrapText="1"/>
    </xf>
    <xf numFmtId="49" fontId="6" fillId="0" borderId="0" xfId="0" applyNumberFormat="1" applyFont="1" applyAlignment="1" applyProtection="1">
      <alignment horizontal="left" vertical="center"/>
      <protection locked="0"/>
    </xf>
    <xf numFmtId="49" fontId="6" fillId="0" borderId="0" xfId="0" applyNumberFormat="1" applyFont="1" applyFill="1" applyAlignment="1" applyProtection="1">
      <alignment horizontal="left" vertical="center"/>
      <protection locked="0"/>
    </xf>
    <xf numFmtId="0" fontId="6" fillId="0" borderId="0" xfId="0" applyFont="1" applyProtection="1">
      <alignment vertical="center"/>
      <protection locked="0"/>
    </xf>
    <xf numFmtId="49" fontId="5" fillId="0" borderId="0" xfId="0" applyNumberFormat="1" applyFont="1" applyAlignment="1" applyProtection="1">
      <alignment horizontal="left" vertical="center"/>
      <protection locked="0"/>
    </xf>
    <xf numFmtId="49" fontId="4" fillId="0" borderId="0" xfId="0" applyNumberFormat="1" applyFont="1" applyAlignment="1" applyProtection="1">
      <alignment horizontal="left" vertical="center"/>
      <protection locked="0"/>
    </xf>
    <xf numFmtId="0" fontId="3" fillId="0" borderId="0" xfId="0" applyFont="1" applyProtection="1">
      <alignment vertical="center"/>
      <protection locked="0"/>
    </xf>
    <xf numFmtId="0" fontId="2" fillId="0" borderId="0" xfId="0" applyFont="1" applyFill="1" applyProtection="1">
      <alignment vertical="center"/>
      <protection locked="0"/>
    </xf>
    <xf numFmtId="0" fontId="23" fillId="0" borderId="0" xfId="0" quotePrefix="1" applyFont="1" applyAlignment="1">
      <alignment horizontal="left" vertical="center"/>
    </xf>
    <xf numFmtId="0" fontId="1" fillId="0" borderId="0" xfId="0" applyNumberFormat="1" applyFont="1" applyFill="1" applyBorder="1" applyAlignment="1" applyProtection="1">
      <alignment vertical="center"/>
    </xf>
    <xf numFmtId="44" fontId="1" fillId="0" borderId="0" xfId="0" applyNumberFormat="1" applyFont="1" applyFill="1" applyBorder="1" applyAlignment="1" applyProtection="1">
      <alignment horizontal="right" vertical="center"/>
    </xf>
  </cellXfs>
  <cellStyles count="16">
    <cellStyle name="20% - Accent6" xfId="8" builtinId="50" customBuiltin="1"/>
    <cellStyle name="Calculation" xfId="7" builtinId="22" customBuiltin="1"/>
    <cellStyle name="Check Cell" xfId="3" builtinId="23" customBuiltin="1"/>
    <cellStyle name="Comma" xfId="15" builtinId="3"/>
    <cellStyle name="Currency" xfId="1" builtinId="4"/>
    <cellStyle name="Heading 1" xfId="4" builtinId="16" customBuiltin="1"/>
    <cellStyle name="Input" xfId="5" builtinId="20" customBuiltin="1"/>
    <cellStyle name="Normal" xfId="0" builtinId="0" customBuiltin="1"/>
    <cellStyle name="Output" xfId="6" builtinId="21" customBuiltin="1"/>
    <cellStyle name="Percent" xfId="2" builtinId="5"/>
    <cellStyle name="uBind Heading 1" xfId="11" xr:uid="{00000000-0005-0000-0000-00000A000000}"/>
    <cellStyle name="uBind Heading 2" xfId="13" xr:uid="{00000000-0005-0000-0000-00000B000000}"/>
    <cellStyle name="uBind Heading 3" xfId="14" xr:uid="{00000000-0005-0000-0000-00000C000000}"/>
    <cellStyle name="uBind Input" xfId="10" xr:uid="{00000000-0005-0000-0000-00000D000000}"/>
    <cellStyle name="uBind Normal" xfId="12" xr:uid="{00000000-0005-0000-0000-00000E000000}"/>
    <cellStyle name="uBind Table Head" xfId="9" xr:uid="{00000000-0005-0000-0000-00000F000000}"/>
  </cellStyles>
  <dxfs count="532">
    <dxf>
      <numFmt numFmtId="167" formatCode="_-* #,##0_-;\-* #,##0_-;_-* &quot;-&quot;??_-;_-@_-"/>
    </dxf>
    <dxf>
      <numFmt numFmtId="14" formatCode="0.00%"/>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numFmt numFmtId="19" formatCode="d/mm/yyyy"/>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numFmt numFmtId="0" formatCode="General"/>
    </dxf>
    <dxf>
      <alignment horizontal="left" vertical="center" textRotation="0" wrapText="0" indent="0" justifyLastLine="0" shrinkToFit="0" readingOrder="0"/>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right" vertical="center" textRotation="0" wrapText="0" indent="0" justifyLastLine="0" shrinkToFit="0" readingOrder="0"/>
    </dxf>
    <dxf>
      <numFmt numFmtId="0" formatCode="General"/>
    </dxf>
    <dxf>
      <numFmt numFmtId="34" formatCode="_-&quot;$&quot;* #,##0.00_-;\-&quot;$&quot;* #,##0.00_-;_-&quot;$&quot;* &quot;-&quot;??_-;_-@_-"/>
      <alignment horizontal="right" vertical="center" textRotation="0" wrapText="0" indent="0" justifyLastLine="0" shrinkToFit="0" readingOrder="0"/>
    </dxf>
    <dxf>
      <numFmt numFmtId="3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3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0" formatCode="General"/>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34" formatCode="_-&quot;$&quot;* #,##0.00_-;\-&quot;$&quot;* #,##0.00_-;_-&quot;$&quot;* &quot;-&quot;??_-;_-@_-"/>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0" formatCode="General"/>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3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1" hidden="0"/>
    </dxf>
    <dxf>
      <protection locked="1" hidden="0"/>
    </dxf>
    <dxf>
      <protection locked="1" hidden="0"/>
    </dxf>
    <dxf>
      <protection locked="1" hidden="0"/>
    </dxf>
    <dxf>
      <protection locked="1" hidden="0"/>
    </dxf>
    <dxf>
      <protection locked="1" hidden="0"/>
    </dxf>
    <dxf>
      <protection locked="1" hidden="0"/>
    </dxf>
    <dxf>
      <protection locked="0" hidden="0"/>
    </dxf>
    <dxf>
      <protection locked="0" hidden="0"/>
    </dxf>
    <dxf>
      <protection locked="0" hidden="0"/>
    </dxf>
    <dxf>
      <protection locked="0" hidden="0"/>
    </dxf>
    <dxf>
      <font>
        <b val="0"/>
        <i val="0"/>
        <strike val="0"/>
        <condense val="0"/>
        <extend val="0"/>
        <outline val="0"/>
        <shadow val="0"/>
        <u val="none"/>
        <vertAlign val="baseline"/>
        <sz val="11"/>
        <color theme="1"/>
        <name val="Calibri"/>
        <scheme val="minor"/>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1"/>
        <color theme="1"/>
        <name val="Calibri"/>
        <scheme val="minor"/>
      </font>
      <alignment horizontal="general" vertical="center" textRotation="0" wrapText="0" indent="0" justifyLastLine="0" shrinkToFit="0" readingOrder="0"/>
      <protection locked="0" hidden="0"/>
    </dxf>
    <dxf>
      <protection locked="0" hidden="0"/>
    </dxf>
    <dxf>
      <protection locked="0" hidden="0"/>
    </dxf>
    <dxf>
      <numFmt numFmtId="19" formatCode="d/mm/yyyy"/>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19" formatCode="d/mm/yyyy"/>
      <alignment horizontal="left" vertical="center" textRotation="0" wrapText="0" indent="0" justifyLastLine="0" shrinkToFit="0" readingOrder="0"/>
      <protection locked="0" hidden="0"/>
    </dxf>
    <dxf>
      <alignment horizontal="left" vertical="center" textRotation="0" wrapText="0" indent="0" justifyLastLine="0" shrinkToFit="0" readingOrder="0"/>
      <protection locked="0" hidden="0"/>
    </dxf>
    <dxf>
      <protection locked="0"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protection locked="0" hidden="0"/>
    </dxf>
    <dxf>
      <protection locked="0" hidden="0"/>
    </dxf>
    <dxf>
      <font>
        <b/>
        <i val="0"/>
        <color theme="0" tint="0.79998168889431442"/>
      </font>
      <fill>
        <patternFill>
          <bgColor theme="1" tint="0.24994659260841701"/>
        </patternFill>
      </fill>
    </dxf>
    <dxf>
      <protection locked="0" hidden="0"/>
    </dxf>
    <dxf>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font>
        <b/>
        <i val="0"/>
        <color theme="0" tint="0.79998168889431442"/>
      </font>
      <fill>
        <patternFill>
          <bgColor rgb="FF505050"/>
        </patternFill>
      </fill>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protection locked="0" hidden="0"/>
    </dxf>
    <dxf>
      <protection locked="0" hidden="0"/>
    </dxf>
    <dxf>
      <protection locked="0" hidden="0"/>
    </dxf>
    <dxf>
      <fill>
        <patternFill patternType="none">
          <fgColor indexed="64"/>
          <bgColor indexed="65"/>
        </patternFill>
      </fill>
      <protection locked="0" hidden="0"/>
    </dxf>
    <dxf>
      <numFmt numFmtId="30" formatCode="@"/>
      <protection locked="0" hidden="0"/>
    </dxf>
    <dxf>
      <protection locked="0" hidden="0"/>
    </dxf>
    <dxf>
      <protection locked="1"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numFmt numFmtId="30" formatCode="@"/>
      <protection locked="0" hidden="0"/>
    </dxf>
    <dxf>
      <protection locked="0" hidden="0"/>
    </dxf>
    <dxf>
      <protection locked="0" hidden="0"/>
    </dxf>
    <dxf>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alignment horizontal="left" vertical="center" textRotation="0" wrapText="0" indent="0" justifyLastLine="0" shrinkToFit="0" readingOrder="0"/>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protection locked="0" hidden="0"/>
    </dxf>
    <dxf>
      <protection locked="0" hidden="0"/>
    </dxf>
    <dxf>
      <protection locked="0" hidden="0"/>
    </dxf>
    <dxf>
      <protection locked="0" hidden="0"/>
    </dxf>
    <dxf>
      <protection locked="0" hidden="0"/>
    </dxf>
    <dxf>
      <protection locked="0" hidden="0"/>
    </dxf>
    <dxf>
      <alignment horizontal="left" vertical="center" textRotation="0" wrapText="0" indent="0" justifyLastLine="0" shrinkToFit="0" readingOrder="0"/>
      <protection locked="0" hidden="0"/>
    </dxf>
    <dxf>
      <protection locked="0" hidden="0"/>
    </dxf>
    <dxf>
      <numFmt numFmtId="0" formatCode="General"/>
      <protection locked="0" hidden="0"/>
    </dxf>
    <dxf>
      <numFmt numFmtId="0" formatCode="General"/>
      <fill>
        <patternFill patternType="none">
          <fgColor indexed="64"/>
          <bgColor indexed="65"/>
        </patternFill>
      </fill>
      <alignment horizontal="general" vertical="center" textRotation="0" wrapText="0" indent="0" justifyLastLine="0" shrinkToFit="0" readingOrder="0"/>
      <protection locked="0" hidden="0"/>
    </dxf>
    <dxf>
      <numFmt numFmtId="0" formatCode="General"/>
      <alignment horizontal="general" vertical="center" textRotation="0" wrapText="0" indent="0" justifyLastLine="0" shrinkToFit="0" readingOrder="0"/>
      <protection locked="0" hidden="0"/>
    </dxf>
    <dxf>
      <numFmt numFmtId="0" formatCode="General"/>
      <alignment horizontal="general" vertical="center" textRotation="0" wrapText="0" indent="0" justifyLastLine="0" shrinkToFit="0" readingOrder="0"/>
      <protection locked="0" hidden="0"/>
    </dxf>
    <dxf>
      <numFmt numFmtId="0" formatCode="General"/>
      <protection locked="0" hidden="0"/>
    </dxf>
    <dxf>
      <numFmt numFmtId="30" formatCode="@"/>
      <fill>
        <patternFill patternType="none">
          <fgColor indexed="64"/>
          <bgColor indexed="65"/>
        </patternFill>
      </fill>
      <protection locked="0" hidden="0"/>
    </dxf>
    <dxf>
      <numFmt numFmtId="30" formatCode="@"/>
      <fill>
        <patternFill patternType="none">
          <fgColor indexed="64"/>
          <bgColor indexed="65"/>
        </patternFill>
      </fill>
      <protection locked="0" hidden="0"/>
    </dxf>
    <dxf>
      <numFmt numFmtId="30" formatCode="@"/>
      <fill>
        <patternFill patternType="none">
          <fgColor indexed="64"/>
          <bgColor indexed="65"/>
        </patternFill>
      </fill>
      <protection locked="0" hidden="0"/>
    </dxf>
    <dxf>
      <numFmt numFmtId="30" formatCode="@"/>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protection locked="0" hidden="0"/>
    </dxf>
    <dxf>
      <numFmt numFmtId="30" formatCode="@"/>
      <protection locked="0" hidden="0"/>
    </dxf>
    <dxf>
      <numFmt numFmtId="30" formatCode="@"/>
      <alignment horizontal="left" vertical="center" textRotation="0" wrapText="0" indent="0" justifyLastLine="0" shrinkToFit="0" readingOrder="0"/>
      <protection locked="0" hidden="0"/>
    </dxf>
    <dxf>
      <protection locked="0" hidden="0"/>
    </dxf>
    <dxf>
      <protection locked="0" hidden="0"/>
    </dxf>
    <dxf>
      <protection locked="0" hidden="0"/>
    </dxf>
    <dxf>
      <numFmt numFmtId="30" formatCode="@"/>
      <alignment horizontal="left" vertical="center" textRotation="0" wrapText="0" indent="0" justifyLastLine="0" shrinkToFit="0" readingOrder="0"/>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protection locked="0" hidden="0"/>
    </dxf>
    <dxf>
      <protection locked="0" hidden="0"/>
    </dxf>
    <dxf>
      <protection locked="0" hidden="0"/>
    </dxf>
    <dxf>
      <protection locked="0" hidden="0"/>
    </dxf>
    <dxf>
      <fill>
        <patternFill patternType="solid">
          <fgColor theme="9" tint="-0.249977111117893"/>
          <bgColor theme="9" tint="-0.249977111117893"/>
        </patternFill>
      </fill>
    </dxf>
    <dxf>
      <fill>
        <patternFill patternType="solid">
          <fgColor theme="9" tint="-0.249977111117893"/>
          <bgColor theme="9" tint="-0.249977111117893"/>
        </patternFill>
      </fill>
    </dxf>
    <dxf>
      <font>
        <b/>
        <color theme="0"/>
      </font>
      <fill>
        <patternFill patternType="solid">
          <fgColor theme="9" tint="-0.249977111117893"/>
          <bgColor theme="9" tint="-0.249977111117893"/>
        </patternFill>
      </fill>
      <border>
        <left style="medium">
          <color theme="0"/>
        </left>
      </border>
    </dxf>
    <dxf>
      <font>
        <b/>
        <color theme="0"/>
      </font>
      <fill>
        <patternFill patternType="solid">
          <fgColor theme="9" tint="-0.249977111117893"/>
          <bgColor theme="9" tint="-0.249977111117893"/>
        </patternFill>
      </fill>
      <border>
        <right style="medium">
          <color theme="0"/>
        </right>
      </border>
    </dxf>
    <dxf>
      <font>
        <b/>
        <i val="0"/>
        <color theme="0" tint="0.59996337778862885"/>
      </font>
      <fill>
        <patternFill patternType="solid">
          <fgColor theme="9" tint="-0.499984740745262"/>
          <bgColor rgb="FF434343"/>
        </patternFill>
      </fill>
      <border>
        <top style="medium">
          <color theme="0"/>
        </top>
        <vertical/>
      </border>
    </dxf>
    <dxf>
      <font>
        <b/>
        <i val="0"/>
        <color theme="0" tint="0.59996337778862885"/>
      </font>
      <fill>
        <patternFill patternType="solid">
          <fgColor theme="1"/>
          <bgColor rgb="FF434343"/>
        </patternFill>
      </fill>
      <border>
        <bottom style="medium">
          <color theme="0" tint="-0.24994659260841701"/>
        </bottom>
        <vertical/>
      </border>
    </dxf>
    <dxf>
      <font>
        <color theme="0"/>
      </font>
      <fill>
        <patternFill patternType="solid">
          <fgColor theme="9"/>
          <bgColor theme="9"/>
        </patternFill>
      </fill>
      <border>
        <left style="thin">
          <color rgb="FF303030"/>
        </left>
        <right style="thin">
          <color rgb="FF303030"/>
        </right>
        <top style="thin">
          <color rgb="FF303030"/>
        </top>
        <bottom style="thin">
          <color rgb="FF303030"/>
        </bottom>
        <vertical style="thin">
          <color rgb="FF303030"/>
        </vertical>
        <horizontal style="thin">
          <color rgb="FF303030"/>
        </horizontal>
      </border>
    </dxf>
    <dxf>
      <fill>
        <patternFill patternType="solid">
          <fgColor theme="9" tint="0.59999389629810485"/>
          <bgColor theme="9" tint="0.59999389629810485"/>
        </patternFill>
      </fill>
    </dxf>
    <dxf>
      <fill>
        <patternFill patternType="solid">
          <fgColor theme="9" tint="0.59999389629810485"/>
          <bgColor theme="9" tint="0.59999389629810485"/>
        </patternFill>
      </fill>
    </dxf>
    <dxf>
      <font>
        <b/>
        <color theme="1"/>
      </font>
    </dxf>
    <dxf>
      <font>
        <b/>
        <color theme="1"/>
      </font>
    </dxf>
    <dxf>
      <font>
        <b/>
        <color theme="1"/>
      </font>
      <border>
        <top style="medium">
          <color theme="9"/>
        </top>
      </border>
    </dxf>
    <dxf>
      <font>
        <b/>
        <color theme="1"/>
      </font>
    </dxf>
    <dxf>
      <font>
        <color theme="1"/>
      </font>
      <fill>
        <patternFill patternType="solid">
          <fgColor theme="9" tint="0.79998168889431442"/>
          <bgColor theme="9" tint="0.79998168889431442"/>
        </patternFill>
      </fill>
      <border>
        <left style="thin">
          <color theme="9" tint="0.39997558519241921"/>
        </left>
        <right style="thin">
          <color theme="9" tint="0.39997558519241921"/>
        </right>
        <top style="thin">
          <color theme="9" tint="0.39997558519241921"/>
        </top>
        <bottom style="thin">
          <color theme="9" tint="0.39997558519241921"/>
        </bottom>
        <vertical style="thin">
          <color theme="9" tint="0.39997558519241921"/>
        </vertical>
        <horizontal style="thin">
          <color theme="9" tint="0.39997558519241921"/>
        </horizontal>
      </border>
    </dxf>
  </dxfs>
  <tableStyles count="2" defaultTableStyle="TableStyleMedium2" defaultPivotStyle="PivotStyleLight16">
    <tableStyle name="TableStyleMedium28 2" pivot="0" count="7" xr9:uid="{00000000-0011-0000-FFFF-FFFF00000000}">
      <tableStyleElement type="wholeTable" dxfId="531"/>
      <tableStyleElement type="headerRow" dxfId="530"/>
      <tableStyleElement type="totalRow" dxfId="529"/>
      <tableStyleElement type="firstColumn" dxfId="528"/>
      <tableStyleElement type="lastColumn" dxfId="527"/>
      <tableStyleElement type="firstRowStripe" dxfId="526"/>
      <tableStyleElement type="firstColumnStripe" dxfId="525"/>
    </tableStyle>
    <tableStyle name="uBind Table" pivot="0" count="7" xr9:uid="{00000000-0011-0000-FFFF-FFFF01000000}">
      <tableStyleElement type="wholeTable" dxfId="524"/>
      <tableStyleElement type="headerRow" dxfId="523"/>
      <tableStyleElement type="totalRow" dxfId="522"/>
      <tableStyleElement type="firstColumn" dxfId="521"/>
      <tableStyleElement type="lastColumn" dxfId="520"/>
      <tableStyleElement type="firstRowStripe" dxfId="519"/>
      <tableStyleElement type="firstColumnStripe" dxfId="518"/>
    </tableStyle>
  </tableStyles>
  <colors>
    <mruColors>
      <color rgb="FF1F5F34"/>
      <color rgb="FF505050"/>
      <color rgb="FF287A43"/>
      <color rgb="FF267440"/>
      <color rgb="FF285637"/>
      <color rgb="FF2E8A4D"/>
      <color rgb="FF349C57"/>
      <color rgb="FF434343"/>
      <color rgb="FF613066"/>
      <color rgb="FFA13B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42</xdr:col>
      <xdr:colOff>57150</xdr:colOff>
      <xdr:row>1</xdr:row>
      <xdr:rowOff>19050</xdr:rowOff>
    </xdr:from>
    <xdr:to>
      <xdr:col>42</xdr:col>
      <xdr:colOff>1152525</xdr:colOff>
      <xdr:row>1</xdr:row>
      <xdr:rowOff>406282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518725" y="285750"/>
          <a:ext cx="1095375" cy="3872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47</xdr:col>
      <xdr:colOff>57150</xdr:colOff>
      <xdr:row>0</xdr:row>
      <xdr:rowOff>257175</xdr:rowOff>
    </xdr:from>
    <xdr:to>
      <xdr:col>47</xdr:col>
      <xdr:colOff>1152525</xdr:colOff>
      <xdr:row>1</xdr:row>
      <xdr:rowOff>377707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395150" y="257175"/>
          <a:ext cx="1095375" cy="38723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Table_Question_Sets" displayName="Table_Question_Sets" ref="B4:BV163" totalsRowShown="0" headerRowDxfId="517" dataDxfId="516" headerRowCellStyle="uBind Normal" dataCellStyle="uBind Normal">
  <autoFilter ref="B4:BV163" xr:uid="{00000000-0009-0000-0100-00000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autoFilter>
  <tableColumns count="73">
    <tableColumn id="2" xr3:uid="{00000000-0010-0000-0000-000002000000}" name="Property" dataDxfId="515" dataCellStyle="Normal"/>
    <tableColumn id="19" xr3:uid="{00000000-0010-0000-0000-000013000000}" name="Header" dataDxfId="514"/>
    <tableColumn id="4" xr3:uid="{00000000-0010-0000-0000-000004000000}" name="Type" dataDxfId="513" dataCellStyle="Normal">
      <calculatedColumnFormula>IF(Table_Question_Sets[[#This Row],[Header]]="Yes","",
IF(INDIRECT(SUBSTITUTE(ADDRESS(1,COLUMN(),4),"1","")&amp;ROW()-1)="",
INDIRECT(SUBSTITUTE(ADDRESS(1,COLUMN(Table_Question_Sets[[#This Row],[Property]]),4),"1","")&amp;ROW()-1),
INDIRECT(SUBSTITUTE(ADDRESS(1,COLUMN(),4),"1","")&amp;ROW()-1)))</calculatedColumnFormula>
    </tableColumn>
    <tableColumn id="1" xr3:uid="{00000000-0010-0000-0000-000001000000}" name="Key" dataDxfId="512" dataCellStyle="Normal">
      <calculatedColumnFormula>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calculatedColumnFormula>
    </tableColumn>
    <tableColumn id="43" xr3:uid="{00000000-0010-0000-0000-00002B000000}" name="Field Code" dataDxfId="511">
      <calculatedColumnFormula>IF(Table_Question_Sets[[#This Row],[Header]]="Yes","",IF(Table_Question_Sets[[#This Row],[Property]]&lt;&gt;"",SUBSTITUTE(Table_Question_Sets[[#This Row],[Property]]," ",""),""))</calculatedColumnFormula>
    </tableColumn>
    <tableColumn id="3" xr3:uid="{00000000-0010-0000-0000-000003000000}" name="Value" dataDxfId="510" dataCellStyle="uBind Input"/>
    <tableColumn id="6" xr3:uid="{00000000-0010-0000-0000-000006000000}" name="Data Type" dataDxfId="509" dataCellStyle="Normal"/>
    <tableColumn id="7" xr3:uid="{00000000-0010-0000-0000-000007000000}" name="Field Type" dataDxfId="508" dataCellStyle="Normal"/>
    <tableColumn id="48" xr3:uid="{00000000-0010-0000-0000-000030000000}" name="Option Set" dataDxfId="507"/>
    <tableColumn id="12" xr3:uid="{00000000-0010-0000-0000-00000C000000}" name="Required" dataDxfId="506" dataCellStyle="Normal"/>
    <tableColumn id="44" xr3:uid="{00000000-0010-0000-0000-00002C000000}" name="Min Qty" dataDxfId="505"/>
    <tableColumn id="45" xr3:uid="{00000000-0010-0000-0000-00002D000000}" name="Max Qty" dataDxfId="504"/>
    <tableColumn id="10" xr3:uid="{00000000-0010-0000-0000-00000A000000}" name="Row" dataDxfId="503"/>
    <tableColumn id="24" xr3:uid="{00000000-0010-0000-0000-000018000000}" name="X" dataDxfId="502"/>
    <tableColumn id="25" xr3:uid="{00000000-0010-0000-0000-000019000000}" name="S" dataDxfId="501"/>
    <tableColumn id="26" xr3:uid="{00000000-0010-0000-0000-00001A000000}" name="M" dataDxfId="500"/>
    <tableColumn id="27" xr3:uid="{00000000-0010-0000-0000-00001B000000}" name="L" dataDxfId="499"/>
    <tableColumn id="65" xr3:uid="{00000000-0010-0000-0000-000041000000}" name="Width" dataDxfId="498"/>
    <tableColumn id="5" xr3:uid="{00000000-0010-0000-0000-000005000000}" name="Label" dataDxfId="497" dataCellStyle="Normal"/>
    <tableColumn id="49" xr3:uid="{00000000-0010-0000-0000-000031000000}" name="Question" dataDxfId="496"/>
    <tableColumn id="14" xr3:uid="{00000000-0010-0000-0000-00000E000000}" name="Hide Condition" dataDxfId="495" dataCellStyle="Normal"/>
    <tableColumn id="11" xr3:uid="{00000000-0010-0000-0000-00000B000000}" name="Validation Rules" dataDxfId="494" dataCellStyle="Normal"/>
    <tableColumn id="30" xr3:uid="{00000000-0010-0000-0000-00001E000000}" name="Heading 2" dataDxfId="493"/>
    <tableColumn id="32" xr3:uid="{00000000-0010-0000-0000-000020000000}" name="Heading 3" dataDxfId="492"/>
    <tableColumn id="37" xr3:uid="{00000000-0010-0000-0000-000025000000}" name="Heading 4" dataDxfId="491"/>
    <tableColumn id="33" xr3:uid="{00000000-0010-0000-0000-000021000000}" name="Paragraph" dataDxfId="490"/>
    <tableColumn id="69" xr3:uid="{00000000-0010-0000-0000-000045000000}" name="HTML" dataDxfId="489"/>
    <tableColumn id="58" xr3:uid="{00000000-0010-0000-0000-00003A000000}" name="Terms" dataDxfId="488"/>
    <tableColumn id="8" xr3:uid="{00000000-0010-0000-0000-000008000000}" name="Placeholder" dataDxfId="487" dataCellStyle="Normal"/>
    <tableColumn id="17" xr3:uid="{00000000-0010-0000-0000-000011000000}" name="Help Message" dataDxfId="486" dataCellStyle="Normal"/>
    <tableColumn id="46" xr3:uid="{00000000-0010-0000-0000-00002E000000}" name="Tooltip" dataDxfId="485"/>
    <tableColumn id="68" xr3:uid="{00000000-0010-0000-0000-000044000000}" name="Icon" dataDxfId="484"/>
    <tableColumn id="9" xr3:uid="{00000000-0010-0000-0000-000009000000}" name="Default Value" dataDxfId="483" dataCellStyle="Normal"/>
    <tableColumn id="64" xr3:uid="{00000000-0010-0000-0000-000040000000}" name="Calculated Value" dataDxfId="482"/>
    <tableColumn id="72" xr3:uid="{080C4285-8BB3-4CB5-AB9D-A2EFB50D0011}" name="Calculated Trigger" dataDxfId="481"/>
    <tableColumn id="73" xr3:uid="{41F47FAA-AED3-48B6-A114-9C77AC8CD6DB}" name="Calculated Condition" dataDxfId="480"/>
    <tableColumn id="35" xr3:uid="{00000000-0010-0000-0000-000023000000}" name="Assumed Value" dataDxfId="479"/>
    <tableColumn id="36" xr3:uid="{00000000-0010-0000-0000-000024000000}" name="Used Value" dataDxfId="478">
      <calculatedColumnFormula>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calculatedColumnFormula>
    </tableColumn>
    <tableColumn id="23" xr3:uid="{00000000-0010-0000-0000-000017000000}" name="Custom Invalid" dataDxfId="477"/>
    <tableColumn id="47" xr3:uid="{00000000-0010-0000-0000-00002F000000}" name="Invalid" dataDxfId="476">
      <calculatedColumnFormula>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calculatedColumnFormula>
    </tableColumn>
    <tableColumn id="63" xr3:uid="{00000000-0010-0000-0000-00003F000000}" name="Invalid Rollup" dataDxfId="475">
      <calculatedColumnFormula>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calculatedColumnFormula>
    </tableColumn>
    <tableColumn id="13" xr3:uid="{00000000-0010-0000-0000-00000D000000}" name="Disabled Condition" dataDxfId="474" dataCellStyle="Normal"/>
    <tableColumn id="42" xr3:uid="{00000000-0010-0000-0000-00002A000000}" name="Summary Label" dataDxfId="473"/>
    <tableColumn id="51" xr3:uid="{00000000-0010-0000-0000-000033000000}" name="Affects Premium" dataDxfId="472"/>
    <tableColumn id="52" xr3:uid="{00000000-0010-0000-0000-000034000000}" name="Affects Triggers" dataDxfId="471"/>
    <tableColumn id="16" xr3:uid="{00000000-0010-0000-0000-000010000000}" name="Workflow Role" dataDxfId="470"/>
    <tableColumn id="70" xr3:uid="{00000000-0010-0000-0000-000046000000}" name="Private" dataDxfId="469"/>
    <tableColumn id="67" xr3:uid="{00000000-0010-0000-0000-000043000000}" name="Container Class" dataDxfId="468"/>
    <tableColumn id="66" xr3:uid="{00000000-0010-0000-0000-000042000000}" name="Container Style" dataDxfId="467"/>
    <tableColumn id="21" xr3:uid="{00000000-0010-0000-0000-000015000000}" name="Text" dataDxfId="466" dataCellStyle="Normal">
      <calculatedColumnFormula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calculatedColumnFormula>
    </tableColumn>
    <tableColumn id="22" xr3:uid="{00000000-0010-0000-0000-000016000000}" name="String" dataDxfId="465" dataCellStyle="Normal">
      <calculatedColumnFormula>IF(OR(Table_Question_Sets[[#This Row],[Header]]="Yes",Table_Question_Sets[[#This Row],[Text]]=""),"",IF(OR(Table_Question_Sets[[#This Row],[Text]]="true",Table_Question_Sets[[#This Row],[Text]]="false",ISNUMBER(Table_Question_Sets[[#This Row],[Text]])),Table_Question_Sets[[#This Row],[Text]],""""&amp;Table_Question_Sets[[#This Row],[Text]]&amp;""""))</calculatedColumnFormula>
    </tableColumn>
    <tableColumn id="41" xr3:uid="{00000000-0010-0000-0000-000029000000}" name="Summary Key Mapping" dataDxfId="464">
      <calculatedColumnFormula>IF(AND(Table_Question_Sets[[#This Row],[Header]]&lt;&gt;"Yes",Table_Question_Sets[[#This Row],[Property]]&lt;&gt;"",Table_Question_Sets[[#This Row],[Summary Label]]&lt;&gt;""),""""&amp;Table_Question_Sets[[#This Row],[Key]]&amp;""": """&amp;Table_Question_Sets[[#This Row],[Summary Label]]&amp;"""","")</calculatedColumnFormula>
    </tableColumn>
    <tableColumn id="29" xr3:uid="{00000000-0010-0000-0000-00001D000000}" name="Config Count Fwd" dataDxfId="463">
      <calculatedColumnFormula>IF(Table_Question_Sets[[#This Row],[Header]]="Yes","",_xlfn.NUMBERVALUE(INDIRECT(SUBSTITUTE(ADDRESS(1,COLUMN(),4),"1","")&amp;ROW()-1))+IF(Table_Question_Sets[[#This Row],[Property]]&lt;&gt;"",1,0))</calculatedColumnFormula>
    </tableColumn>
    <tableColumn id="28" xr3:uid="{00000000-0010-0000-0000-00001C000000}" name="Config Count Back" dataDxfId="462">
      <calculatedColumnFormula>IF(Table_Question_Sets[[#This Row],[Header]]="Yes","",_xlfn.NUMBERVALUE(INDIRECT(SUBSTITUTE(ADDRESS(1,COLUMN(),4),"1","")&amp;ROW()+1))+IF(Table_Question_Sets[[#This Row],[Property]]&lt;&gt;"",1,0))</calculatedColumnFormula>
    </tableColumn>
    <tableColumn id="20" xr3:uid="{00000000-0010-0000-0000-000014000000}" name="Config Options" dataDxfId="461">
      <calculatedColumnFormula array="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calculatedColumnFormula>
    </tableColumn>
    <tableColumn id="50" xr3:uid="{00000000-0010-0000-0000-000032000000}" name="Config Validators" dataDxfId="460">
      <calculatedColumnFormula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calculatedColumnFormula>
    </tableColumn>
    <tableColumn id="54" xr3:uid="{00000000-0010-0000-0000-000036000000}" name="Config TO Repeating" dataDxfId="459">
      <calculatedColumnFormula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calculatedColumnFormula>
    </tableColumn>
    <tableColumn id="55" xr3:uid="{00000000-0010-0000-0000-000037000000}" name="Config TO" dataDxfId="458">
      <calculatedColumnFormula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calculatedColumnFormula>
    </tableColumn>
    <tableColumn id="34" xr3:uid="{00000000-0010-0000-0000-000022000000}" name="Config Field" dataDxfId="457">
      <calculatedColumnFormula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calculatedColumnFormula>
    </tableColumn>
    <tableColumn id="15" xr3:uid="{00000000-0010-0000-0000-00000F000000}" name="Config Content" dataDxfId="456" dataCellStyle="Normal">
      <calculatedColumnFormula xml:space="preserve">
IF(Table_Question_Sets[[#This Row],[Row]]="Yes","]},{""className"": ""row"",""fieldGroup"": [","")&amp;
SUBSTITUTE(Table_Question_Sets[[#This Row],[Config Field]],CHAR(10),"")</calculatedColumnFormula>
    </tableColumn>
    <tableColumn id="56" xr3:uid="{00000000-0010-0000-0000-000038000000}" name="Config Rollup" dataDxfId="455">
      <calculatedColumnFormula>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calculatedColumnFormula>
    </tableColumn>
    <tableColumn id="57" xr3:uid="{00000000-0010-0000-0000-000039000000}" name="Config Use Row" dataDxfId="454">
      <calculatedColumnFormula>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calculatedColumnFormula>
    </tableColumn>
    <tableColumn id="53" xr3:uid="{00000000-0010-0000-0000-000035000000}" name="Config Keys Nested" dataDxfId="453">
      <calculatedColumnFormula>IF(AND(Table_Question_Sets[[#This Row],[Header]]="",Table_Question_Sets[[#This Row],[Property]]&lt;&gt;"",Table_Question_Sets[[#This Row],[Field Type]]&lt;&gt;""),
""""&amp;Table_Question_Sets[[#This Row],[Key]]&amp;"""","")</calculatedColumnFormula>
    </tableColumn>
    <tableColumn id="59" xr3:uid="{00000000-0010-0000-0000-00003B000000}" name="Config Keys Nested Rollup" dataDxfId="452">
      <calculatedColumnFormula>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calculatedColumnFormula>
    </tableColumn>
    <tableColumn id="18" xr3:uid="{00000000-0010-0000-0000-000012000000}" name="Config Workflow Roles" dataDxfId="451">
      <calculatedColumnFormula>IF(AND(Table_Question_Sets[[#This Row],[Header]]&lt;&gt;"Yes",Table_Question_Sets[[#This Row],[Property]]&lt;&gt;"",Table_Question_Sets[[#This Row],[Workflow Role]]&lt;&gt;""),
""""&amp;Table_Question_Sets[[#This Row],[Workflow Role]]&amp;""":"""&amp;Table_Question_Sets[[#This Row],[Key]]&amp;"""","")</calculatedColumnFormula>
    </tableColumn>
    <tableColumn id="71" xr3:uid="{00000000-0010-0000-0000-000047000000}" name="Config Private Fields" dataDxfId="450">
      <calculatedColumnFormula>IF(AND(Table_Question_Sets[[#This Row],[Header]]&lt;&gt;"Yes",Table_Question_Sets[[#This Row],[Property]]&lt;&gt;"",Table_Question_Sets[[#This Row],[Private]]="Yes"),
""""&amp;Table_Question_Sets[[#This Row],[Key]]&amp;"""","")</calculatedColumnFormula>
    </tableColumn>
    <tableColumn id="40" xr3:uid="{00000000-0010-0000-0000-000028000000}" name="Calculation Count Back" dataDxfId="449">
      <calculatedColumnFormula>IF(Table_Question_Sets[[#This Row],[Header]]="Yes","",_xlfn.NUMBERVALUE(INDIRECT(SUBSTITUTE(ADDRESS(1,COLUMN(),4),"1","")&amp;ROW()+1))+IF(OR(Table_Question_Sets[[#This Row],[Value]]&lt;&gt;"",AND(Table_Question_Sets[[#This Row],[Data Type]]="Repeating",Table_Question_Sets[[#This Row],[Calculation Repeating]]&lt;&gt;"")),1,0))</calculatedColumnFormula>
    </tableColumn>
    <tableColumn id="39" xr3:uid="{00000000-0010-0000-0000-000027000000}" name="Calculation Repeating" dataDxfId="448">
      <calculatedColumnFormula xml:space="preserve">
IF(Table_Question_Sets[[#This Row],[Data Type]]="Repeating",
OFFSET(Table_Repeating_Question_Sets[[#Headers],[Property]],MATCH(Table_Question_Sets[[#This Row],[Property]],Table_Repeating_Question_Sets[Property],0),MATCH("Calculation",Table_Repeating_Question_Sets[#Headers],0)-1,1,1),
"")</calculatedColumnFormula>
    </tableColumn>
    <tableColumn id="38" xr3:uid="{00000000-0010-0000-0000-000026000000}" name="Calculation" dataDxfId="447">
      <calculatedColumnFormula>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calculatedColumnFormula>
    </tableColumn>
    <tableColumn id="61" xr3:uid="{00000000-0010-0000-0000-00003D000000}" name="Calculation Rollup" dataDxfId="446">
      <calculatedColumnFormula>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calculatedColumnFormula>
    </tableColumn>
    <tableColumn id="31" xr3:uid="{00000000-0010-0000-0000-00001F000000}" name="Output Config" dataDxfId="445">
      <calculatedColumnFormula>IF(ISNUMBER(Table_Question_Sets[[#This Row],[Config Use Row]]),INDEX(Table_Question_Sets[Config Rollup],Table_Question_Sets[[#This Row],[Config Use Row]]),"")</calculatedColumnFormula>
    </tableColumn>
    <tableColumn id="60" xr3:uid="{00000000-0010-0000-0000-00003C000000}" name="Output Config Keys Nested" dataDxfId="444">
      <calculatedColumnFormula>IF(ISNUMBER(Table_Question_Sets[[#This Row],[Config Use Row]]),INDEX(Table_Question_Sets[Config Keys Nested Rollup],Table_Question_Sets[[#This Row],[Config Use Row]]),"")</calculatedColumnFormula>
    </tableColumn>
    <tableColumn id="62" xr3:uid="{00000000-0010-0000-0000-00003E000000}" name="Output Calculation" dataDxfId="443">
      <calculatedColumnFormula>IF(ISNUMBER(Table_Question_Sets[[#This Row],[Config Use Row]]),INDEX(Table_Question_Sets[Calculation Rollup],Table_Question_Sets[[#This Row],[Config Use Row]]),"")</calculatedColumnFormula>
    </tableColumn>
  </tableColumns>
  <tableStyleInfo name="uBind Tab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01000000}" name="Table_Repeating_Question_Sets" displayName="Table_Repeating_Question_Sets" ref="B4:CQ16" totalsRowShown="0" headerRowDxfId="442" dataDxfId="441" headerRowCellStyle="Normal" dataCellStyle="Normal">
  <autoFilter ref="B4:CQ16" xr:uid="{00000000-0009-0000-0100-00001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autoFilter>
  <tableColumns count="94">
    <tableColumn id="2" xr3:uid="{00000000-0010-0000-0100-000002000000}" name="Property" dataDxfId="440" dataCellStyle="Normal"/>
    <tableColumn id="19" xr3:uid="{00000000-0010-0000-0100-000013000000}" name="Header" dataDxfId="439" dataCellStyle="Normal"/>
    <tableColumn id="4" xr3:uid="{00000000-0010-0000-0100-000004000000}" name="Type" dataDxfId="438" dataCellStyle="Normal">
      <calculatedColumnFormula>IF(Table_Repeating_Question_Sets[[#This Row],[Header]]="Yes","",
IF(INDIRECT(SUBSTITUTE(ADDRESS(1,COLUMN(),4),"1","")&amp;ROW()-1)="",
INDIRECT(SUBSTITUTE(ADDRESS(1,COLUMN(Table_Repeating_Question_Sets[[#This Row],[Property]]),4),"1","")&amp;ROW()-1),
INDIRECT(SUBSTITUTE(ADDRESS(1,COLUMN(),4),"1","")&amp;ROW()-1)))</calculatedColumnFormula>
    </tableColumn>
    <tableColumn id="1" xr3:uid="{00000000-0010-0000-0100-000001000000}" name="Key" dataDxfId="437" dataCellStyle="Normal">
      <calculatedColumnFormula>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calculatedColumnFormula>
    </tableColumn>
    <tableColumn id="62" xr3:uid="{00000000-0010-0000-0100-00003E000000}" name="Field Key Prefix" dataDxfId="436">
      <calculatedColumnFormula>IF(Table_Repeating_Question_Sets[[#This Row],[Header]]="Yes","",IF(INDIRECT(SUBSTITUTE(ADDRESS(1,COLUMN(),4),"1","")&amp;ROW()-1)="",
INDIRECT(SUBSTITUTE(ADDRESS(1,COLUMN(Table_Repeating_Question_Sets[[#This Row],[Property]]),4),"1","")&amp;ROW()-1),INDIRECT(SUBSTITUTE(ADDRESS(1,COLUMN(),4),"1","")&amp;ROW()-1)))</calculatedColumnFormula>
    </tableColumn>
    <tableColumn id="61" xr3:uid="{00000000-0010-0000-0100-00003D000000}" name="Field Key" dataDxfId="435">
      <calculatedColumnFormula>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calculatedColumnFormula>
    </tableColumn>
    <tableColumn id="31" xr3:uid="{00000000-0010-0000-0100-00001F000000}" name="Field Code" dataDxfId="434">
      <calculatedColumnFormula>IF(Table_Repeating_Question_Sets[[#This Row],[Header]]="Yes","",IF(Table_Repeating_Question_Sets[[#This Row],[Property]]&lt;&gt;"",SUBSTITUTE(Table_Repeating_Question_Sets[[#This Row],[Property]]," ",""),""))</calculatedColumnFormula>
    </tableColumn>
    <tableColumn id="3" xr3:uid="{00000000-0010-0000-0100-000003000000}" name="Value 1" dataDxfId="433" dataCellStyle="uBind Input"/>
    <tableColumn id="20" xr3:uid="{00000000-0010-0000-0100-000014000000}" name="Value 2" dataDxfId="432" dataCellStyle="uBind Input"/>
    <tableColumn id="23" xr3:uid="{00000000-0010-0000-0100-000017000000}" name="Value 3" dataDxfId="431" dataCellStyle="uBind Input"/>
    <tableColumn id="24" xr3:uid="{00000000-0010-0000-0100-000018000000}" name="Value 4" dataDxfId="430" dataCellStyle="uBind Input"/>
    <tableColumn id="25" xr3:uid="{00000000-0010-0000-0100-000019000000}" name="Value 5" dataDxfId="429" dataCellStyle="uBind Input"/>
    <tableColumn id="26" xr3:uid="{00000000-0010-0000-0100-00001A000000}" name="Value 6" dataDxfId="428" dataCellStyle="uBind Input"/>
    <tableColumn id="27" xr3:uid="{00000000-0010-0000-0100-00001B000000}" name="Value 7" dataDxfId="427" dataCellStyle="uBind Input"/>
    <tableColumn id="28" xr3:uid="{00000000-0010-0000-0100-00001C000000}" name="Value 8" dataDxfId="426" dataCellStyle="uBind Input"/>
    <tableColumn id="29" xr3:uid="{00000000-0010-0000-0100-00001D000000}" name="Value 9" dataDxfId="425" dataCellStyle="uBind Input"/>
    <tableColumn id="30" xr3:uid="{00000000-0010-0000-0100-00001E000000}" name="Value 10" dataDxfId="424" dataCellStyle="uBind Input"/>
    <tableColumn id="32" xr3:uid="{00000000-0010-0000-0100-000020000000}" name="Total" dataDxfId="423" dataCellStyle="uBind Input">
      <calculatedColumnFormula>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calculatedColumnFormula>
    </tableColumn>
    <tableColumn id="55" xr3:uid="{00000000-0010-0000-0100-000037000000}" name="Count" dataDxfId="422" dataCellStyle="uBind Input">
      <calculatedColumnFormula>IF(Table_Repeating_Question_Sets[[#This Row],[Header]]&lt;&gt;"Yes",COUNTA(Table_Repeating_Question_Sets[[#This Row],[Value 1]:[Value 10]]),"")</calculatedColumnFormula>
    </tableColumn>
    <tableColumn id="6" xr3:uid="{00000000-0010-0000-0100-000006000000}" name="Data Type" dataDxfId="421" dataCellStyle="Normal"/>
    <tableColumn id="7" xr3:uid="{00000000-0010-0000-0100-000007000000}" name="Field Type" dataDxfId="420" dataCellStyle="Normal"/>
    <tableColumn id="51" xr3:uid="{00000000-0010-0000-0100-000033000000}" name="Option Set" dataDxfId="419"/>
    <tableColumn id="12" xr3:uid="{00000000-0010-0000-0100-00000C000000}" name="Required" dataDxfId="418" dataCellStyle="Normal"/>
    <tableColumn id="10" xr3:uid="{00000000-0010-0000-0100-00000A000000}" name="Row" dataDxfId="417"/>
    <tableColumn id="16" xr3:uid="{00000000-0010-0000-0100-000010000000}" name="X" dataDxfId="416"/>
    <tableColumn id="18" xr3:uid="{00000000-0010-0000-0100-000012000000}" name="S" dataDxfId="415"/>
    <tableColumn id="82" xr3:uid="{00000000-0010-0000-0100-000052000000}" name="M" dataDxfId="414"/>
    <tableColumn id="83" xr3:uid="{00000000-0010-0000-0100-000053000000}" name="L" dataDxfId="413"/>
    <tableColumn id="91" xr3:uid="{00000000-0010-0000-0100-00005B000000}" name="Width" dataDxfId="412"/>
    <tableColumn id="5" xr3:uid="{00000000-0010-0000-0100-000005000000}" name="Label" dataDxfId="411" dataCellStyle="Normal"/>
    <tableColumn id="56" xr3:uid="{00000000-0010-0000-0100-000038000000}" name="Question" dataDxfId="410"/>
    <tableColumn id="14" xr3:uid="{00000000-0010-0000-0100-00000E000000}" name="Hide Condition" dataDxfId="409" dataCellStyle="Normal"/>
    <tableColumn id="11" xr3:uid="{00000000-0010-0000-0100-00000B000000}" name="Validation Rules" dataDxfId="408" dataCellStyle="Normal"/>
    <tableColumn id="86" xr3:uid="{00000000-0010-0000-0100-000056000000}" name="Heading 2" dataDxfId="407"/>
    <tableColumn id="87" xr3:uid="{00000000-0010-0000-0100-000057000000}" name="Heading 3" dataDxfId="406"/>
    <tableColumn id="75" xr3:uid="{00000000-0010-0000-0100-00004B000000}" name="Heading 4" dataDxfId="405"/>
    <tableColumn id="88" xr3:uid="{00000000-0010-0000-0100-000058000000}" name="Paragraph" dataDxfId="404"/>
    <tableColumn id="80" xr3:uid="{00000000-0010-0000-0100-000050000000}" name="Terms" dataDxfId="403"/>
    <tableColumn id="8" xr3:uid="{00000000-0010-0000-0100-000008000000}" name="Placeholder" dataDxfId="402" dataCellStyle="Normal"/>
    <tableColumn id="17" xr3:uid="{00000000-0010-0000-0100-000011000000}" name="Help Message" dataDxfId="401" dataCellStyle="Normal"/>
    <tableColumn id="57" xr3:uid="{00000000-0010-0000-0100-000039000000}" name="Tooltip" dataDxfId="400"/>
    <tableColumn id="94" xr3:uid="{00000000-0010-0000-0100-00005E000000}" name="Icon" dataDxfId="399"/>
    <tableColumn id="9" xr3:uid="{00000000-0010-0000-0100-000009000000}" name="Default Value" dataDxfId="398" dataCellStyle="Normal"/>
    <tableColumn id="90" xr3:uid="{00000000-0010-0000-0100-00005A000000}" name="Calculated value" dataDxfId="397"/>
    <tableColumn id="13" xr3:uid="{00000000-0010-0000-0100-00000D000000}" name="Disabled Condition" dataDxfId="396" dataCellStyle="Normal"/>
    <tableColumn id="66" xr3:uid="{00000000-0010-0000-0100-000042000000}" name="Affects Premium" dataDxfId="395"/>
    <tableColumn id="65" xr3:uid="{00000000-0010-0000-0100-000041000000}" name="Affects Triggers" dataDxfId="394"/>
    <tableColumn id="92" xr3:uid="{00000000-0010-0000-0100-00005C000000}" name="Container Class" dataDxfId="393"/>
    <tableColumn id="93" xr3:uid="{00000000-0010-0000-0100-00005D000000}" name="Container Style" dataDxfId="392"/>
    <tableColumn id="37" xr3:uid="{00000000-0010-0000-0100-000025000000}" name="Count 1" dataDxfId="391" dataCellStyle="Normal">
      <calculatedColumnFormula>IF(Table_Repeating_Question_Sets[[#This Row],[Header]]="Yes","",_xlfn.NUMBERVALUE(INDIRECT(SUBSTITUTE(ADDRESS(1,COLUMN(Table_Repeating_Question_Sets[[#This Row],[Count 1]]),4),"1","")&amp;ROW(Table_Repeating_Question_Sets[[#This Row],[Count 1]])+1))+IF(Table_Repeating_Question_Sets[[#This Row],[Value 1]]&lt;&gt;"",1,0))</calculatedColumnFormula>
    </tableColumn>
    <tableColumn id="22" xr3:uid="{00000000-0010-0000-0100-000016000000}" name="Invalid 1" dataDxfId="390">
      <calculatedColumnFormula>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calculatedColumnFormula>
    </tableColumn>
    <tableColumn id="40" xr3:uid="{00000000-0010-0000-0100-000028000000}" name="Calculation 1" dataDxfId="389" dataCellStyle="Normal">
      <calculatedColumnFormula>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calculatedColumnFormula>
    </tableColumn>
    <tableColumn id="43" xr3:uid="{00000000-0010-0000-0100-00002B000000}" name="Count 2" dataDxfId="388" dataCellStyle="Normal">
      <calculatedColumnFormula>IF(Table_Repeating_Question_Sets[[#This Row],[Header]]="Yes","",_xlfn.NUMBERVALUE(INDIRECT(SUBSTITUTE(ADDRESS(1,COLUMN(Table_Repeating_Question_Sets[[#This Row],[Count 2]]),4),"1","")&amp;ROW(Table_Repeating_Question_Sets[[#This Row],[Count 2]])+1))+IF(Table_Repeating_Question_Sets[[#This Row],[Value 2]]&lt;&gt;"",1,0))</calculatedColumnFormula>
    </tableColumn>
    <tableColumn id="33" xr3:uid="{00000000-0010-0000-0100-000021000000}" name="Invalid 2" dataDxfId="387">
      <calculatedColumnFormula>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calculatedColumnFormula>
    </tableColumn>
    <tableColumn id="36" xr3:uid="{00000000-0010-0000-0100-000024000000}" name="Calculation 2" dataDxfId="386" dataCellStyle="Normal">
      <calculatedColumnFormula>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calculatedColumnFormula>
    </tableColumn>
    <tableColumn id="41" xr3:uid="{00000000-0010-0000-0100-000029000000}" name="Count 3" dataDxfId="385" dataCellStyle="Normal">
      <calculatedColumnFormula>IF(Table_Repeating_Question_Sets[[#This Row],[Header]]="Yes","",_xlfn.NUMBERVALUE(INDIRECT(SUBSTITUTE(ADDRESS(1,COLUMN(Table_Repeating_Question_Sets[[#This Row],[Count 3]]),4),"1","")&amp;ROW(Table_Repeating_Question_Sets[[#This Row],[Count 3]])+1))+IF(Table_Repeating_Question_Sets[[#This Row],[Value 3]]&lt;&gt;"",1,0))</calculatedColumnFormula>
    </tableColumn>
    <tableColumn id="34" xr3:uid="{00000000-0010-0000-0100-000022000000}" name="Invalid 3" dataDxfId="384">
      <calculatedColumnFormula>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calculatedColumnFormula>
    </tableColumn>
    <tableColumn id="42" xr3:uid="{00000000-0010-0000-0100-00002A000000}" name="Calculation 3" dataDxfId="383" dataCellStyle="Normal">
      <calculatedColumnFormula>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calculatedColumnFormula>
    </tableColumn>
    <tableColumn id="48" xr3:uid="{00000000-0010-0000-0100-000030000000}" name="Count 4" dataDxfId="382" dataCellStyle="Normal">
      <calculatedColumnFormula>IF(Table_Repeating_Question_Sets[[#This Row],[Header]]="Yes","",_xlfn.NUMBERVALUE(INDIRECT(SUBSTITUTE(ADDRESS(1,COLUMN(Table_Repeating_Question_Sets[[#This Row],[Count 4]]),4),"1","")&amp;ROW(Table_Repeating_Question_Sets[[#This Row],[Count 4]])+1))+IF(Table_Repeating_Question_Sets[[#This Row],[Value 4]]&lt;&gt;"",1,0))</calculatedColumnFormula>
    </tableColumn>
    <tableColumn id="35" xr3:uid="{00000000-0010-0000-0100-000023000000}" name="Invalid 4" dataDxfId="381">
      <calculatedColumnFormula>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calculatedColumnFormula>
    </tableColumn>
    <tableColumn id="49" xr3:uid="{00000000-0010-0000-0100-000031000000}" name="Calculation 4" dataDxfId="380" dataCellStyle="Normal">
      <calculatedColumnFormula>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calculatedColumnFormula>
    </tableColumn>
    <tableColumn id="53" xr3:uid="{00000000-0010-0000-0100-000035000000}" name="Count 5" dataDxfId="379" dataCellStyle="Normal">
      <calculatedColumnFormula>IF(Table_Repeating_Question_Sets[[#This Row],[Header]]="Yes","",_xlfn.NUMBERVALUE(INDIRECT(SUBSTITUTE(ADDRESS(1,COLUMN(Table_Repeating_Question_Sets[[#This Row],[Count 5]]),4),"1","")&amp;ROW(Table_Repeating_Question_Sets[[#This Row],[Count 5]])+1))+IF(Table_Repeating_Question_Sets[[#This Row],[Value 5]]&lt;&gt;"",1,0))</calculatedColumnFormula>
    </tableColumn>
    <tableColumn id="38" xr3:uid="{00000000-0010-0000-0100-000026000000}" name="Invalid 5" dataDxfId="378">
      <calculatedColumnFormula>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calculatedColumnFormula>
    </tableColumn>
    <tableColumn id="54" xr3:uid="{00000000-0010-0000-0100-000036000000}" name="Calculation 5" dataDxfId="377" dataCellStyle="Normal">
      <calculatedColumnFormula>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calculatedColumnFormula>
    </tableColumn>
    <tableColumn id="58" xr3:uid="{00000000-0010-0000-0100-00003A000000}" name="Count 6" dataDxfId="376" dataCellStyle="Normal">
      <calculatedColumnFormula>IF(Table_Repeating_Question_Sets[[#This Row],[Header]]="Yes","",_xlfn.NUMBERVALUE(INDIRECT(SUBSTITUTE(ADDRESS(1,COLUMN(Table_Repeating_Question_Sets[[#This Row],[Count 6]]),4),"1","")&amp;ROW(Table_Repeating_Question_Sets[[#This Row],[Count 6]])+1))+IF(Table_Repeating_Question_Sets[[#This Row],[Value 6]]&lt;&gt;"",1,0))</calculatedColumnFormula>
    </tableColumn>
    <tableColumn id="39" xr3:uid="{00000000-0010-0000-0100-000027000000}" name="Invalid 6" dataDxfId="375">
      <calculatedColumnFormula>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calculatedColumnFormula>
    </tableColumn>
    <tableColumn id="59" xr3:uid="{00000000-0010-0000-0100-00003B000000}" name="Calculation 6" dataDxfId="374" dataCellStyle="Normal">
      <calculatedColumnFormula>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calculatedColumnFormula>
    </tableColumn>
    <tableColumn id="63" xr3:uid="{00000000-0010-0000-0100-00003F000000}" name="Count 7" dataDxfId="373" dataCellStyle="Normal">
      <calculatedColumnFormula>IF(Table_Repeating_Question_Sets[[#This Row],[Header]]="Yes","",_xlfn.NUMBERVALUE(INDIRECT(SUBSTITUTE(ADDRESS(1,COLUMN(Table_Repeating_Question_Sets[[#This Row],[Count 7]]),4),"1","")&amp;ROW(Table_Repeating_Question_Sets[[#This Row],[Count 7]])+1))+IF(Table_Repeating_Question_Sets[[#This Row],[Value 7]]&lt;&gt;"",1,0))</calculatedColumnFormula>
    </tableColumn>
    <tableColumn id="45" xr3:uid="{00000000-0010-0000-0100-00002D000000}" name="Invalid 7" dataDxfId="372">
      <calculatedColumnFormula>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calculatedColumnFormula>
    </tableColumn>
    <tableColumn id="64" xr3:uid="{00000000-0010-0000-0100-000040000000}" name="Calculation 7" dataDxfId="371" dataCellStyle="Normal">
      <calculatedColumnFormula>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calculatedColumnFormula>
    </tableColumn>
    <tableColumn id="68" xr3:uid="{00000000-0010-0000-0100-000044000000}" name="Count 8" dataDxfId="370" dataCellStyle="Normal">
      <calculatedColumnFormula>IF(Table_Repeating_Question_Sets[[#This Row],[Header]]="Yes","",_xlfn.NUMBERVALUE(INDIRECT(SUBSTITUTE(ADDRESS(1,COLUMN(Table_Repeating_Question_Sets[[#This Row],[Count 8]]),4),"1","")&amp;ROW(Table_Repeating_Question_Sets[[#This Row],[Count 8]])+1))+IF(Table_Repeating_Question_Sets[[#This Row],[Value 8]]&lt;&gt;"",1,0))</calculatedColumnFormula>
    </tableColumn>
    <tableColumn id="46" xr3:uid="{00000000-0010-0000-0100-00002E000000}" name="Invalid 8" dataDxfId="369">
      <calculatedColumnFormula>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calculatedColumnFormula>
    </tableColumn>
    <tableColumn id="69" xr3:uid="{00000000-0010-0000-0100-000045000000}" name="Calculation 8" dataDxfId="368" dataCellStyle="Normal">
      <calculatedColumnFormula>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calculatedColumnFormula>
    </tableColumn>
    <tableColumn id="73" xr3:uid="{00000000-0010-0000-0100-000049000000}" name="Count 9" dataDxfId="367" dataCellStyle="Normal">
      <calculatedColumnFormula>IF(Table_Repeating_Question_Sets[[#This Row],[Header]]="Yes","",_xlfn.NUMBERVALUE(INDIRECT(SUBSTITUTE(ADDRESS(1,COLUMN(Table_Repeating_Question_Sets[[#This Row],[Count 9]]),4),"1","")&amp;ROW(Table_Repeating_Question_Sets[[#This Row],[Count 9]])+1))+IF(Table_Repeating_Question_Sets[[#This Row],[Value 9]]&lt;&gt;"",1,0))</calculatedColumnFormula>
    </tableColumn>
    <tableColumn id="47" xr3:uid="{00000000-0010-0000-0100-00002F000000}" name="Invalid 9" dataDxfId="366">
      <calculatedColumnFormula>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calculatedColumnFormula>
    </tableColumn>
    <tableColumn id="74" xr3:uid="{00000000-0010-0000-0100-00004A000000}" name="Calculation 9" dataDxfId="365" dataCellStyle="Normal">
      <calculatedColumnFormula>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calculatedColumnFormula>
    </tableColumn>
    <tableColumn id="78" xr3:uid="{00000000-0010-0000-0100-00004E000000}" name="Count 10" dataDxfId="364" dataCellStyle="Normal">
      <calculatedColumnFormula>IF(Table_Repeating_Question_Sets[[#This Row],[Header]]="Yes","",_xlfn.NUMBERVALUE(INDIRECT(SUBSTITUTE(ADDRESS(1,COLUMN(Table_Repeating_Question_Sets[[#This Row],[Count 10]]),4),"1","")&amp;ROW(Table_Repeating_Question_Sets[[#This Row],[Count 10]])+1))+IF(Table_Repeating_Question_Sets[[#This Row],[Value 10]]&lt;&gt;"",1,0))</calculatedColumnFormula>
    </tableColumn>
    <tableColumn id="50" xr3:uid="{00000000-0010-0000-0100-000032000000}" name="Invalid 10" dataDxfId="363">
      <calculatedColumnFormula>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calculatedColumnFormula>
    </tableColumn>
    <tableColumn id="79" xr3:uid="{00000000-0010-0000-0100-00004F000000}" name="Calculation 10" dataDxfId="362" dataCellStyle="Normal">
      <calculatedColumnFormula>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calculatedColumnFormula>
    </tableColumn>
    <tableColumn id="52" xr3:uid="{00000000-0010-0000-0100-000034000000}" name="Invalid" dataDxfId="361">
      <calculatedColumnFormula>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calculatedColumnFormula>
    </tableColumn>
    <tableColumn id="44" xr3:uid="{00000000-0010-0000-0100-00002C000000}" name="Calculation" dataDxfId="360" dataCellStyle="Normal">
      <calculatedColumnFormula>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calculatedColumnFormula>
    </tableColumn>
    <tableColumn id="85" xr3:uid="{00000000-0010-0000-0100-000055000000}" name="Config Count Fwd" dataDxfId="359">
      <calculatedColumnFormula>IF(Table_Repeating_Question_Sets[[#This Row],[Header]]="Yes","",_xlfn.NUMBERVALUE(INDIRECT(SUBSTITUTE(ADDRESS(1,COLUMN(Table_Repeating_Question_Sets[[#This Row],[Config Count Fwd]]),4),"1","")&amp;ROW(Table_Repeating_Question_Sets[[#This Row],[Config Count Fwd]])-1))+IF(Table_Repeating_Question_Sets[[#This Row],[Property]]&lt;&gt;"",1,0))</calculatedColumnFormula>
    </tableColumn>
    <tableColumn id="84" xr3:uid="{00000000-0010-0000-0100-000054000000}" name="Config Count Back" dataDxfId="358">
      <calculatedColumnFormula>IF(Table_Repeating_Question_Sets[[#This Row],[Header]]="Yes","",_xlfn.NUMBERVALUE(INDIRECT(SUBSTITUTE(ADDRESS(1,COLUMN(Table_Repeating_Question_Sets[[#This Row],[Config Count Back]]),4),"1","")&amp;ROW(Table_Repeating_Question_Sets[[#This Row],[Config Count Back]])+1))+IF(Table_Repeating_Question_Sets[[#This Row],[Property]]&lt;&gt;"",1,0))</calculatedColumnFormula>
    </tableColumn>
    <tableColumn id="81" xr3:uid="{00000000-0010-0000-0100-000051000000}" name="Config Options" dataDxfId="357" dataCellStyle="Normal">
      <calculatedColumnFormula array="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calculatedColumnFormula>
    </tableColumn>
    <tableColumn id="60" xr3:uid="{00000000-0010-0000-0100-00003C000000}" name="Config Validators" dataDxfId="356">
      <calculatedColumnFormula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calculatedColumnFormula>
    </tableColumn>
    <tableColumn id="70" xr3:uid="{00000000-0010-0000-0100-000046000000}" name="Config TO" dataDxfId="355">
      <calculatedColumnFormula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calculatedColumnFormula>
    </tableColumn>
    <tableColumn id="89" xr3:uid="{00000000-0010-0000-0100-000059000000}" name="Config Field" dataDxfId="354">
      <calculatedColumnFormula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calculatedColumnFormula>
    </tableColumn>
    <tableColumn id="15" xr3:uid="{00000000-0010-0000-0100-00000F000000}" name="Config Content" dataDxfId="353" dataCellStyle="Normal">
      <calculatedColumnFormula xml:space="preserve">
IF(Table_Repeating_Question_Sets[[#This Row],[Row]]="Yes","]},{""className"": ""row"",""fieldGroup"": [","")&amp;
Table_Repeating_Question_Sets[[#This Row],[Config Field]]</calculatedColumnFormula>
    </tableColumn>
    <tableColumn id="71" xr3:uid="{00000000-0010-0000-0100-000047000000}" name="Config Rollup" dataDxfId="352">
      <calculatedColumnFormula>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calculatedColumnFormula>
    </tableColumn>
    <tableColumn id="72" xr3:uid="{00000000-0010-0000-0100-000048000000}" name="Config Use Row" dataDxfId="351">
      <calculatedColumnFormula>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calculatedColumnFormula>
    </tableColumn>
    <tableColumn id="67" xr3:uid="{00000000-0010-0000-0100-000043000000}" name="Config Keys Nested" dataDxfId="350" dataCellStyle="Normal">
      <calculatedColumnFormula>IF(AND(Table_Repeating_Question_Sets[[#This Row],[Header]]="",Table_Repeating_Question_Sets[[#This Row],[Property]]&lt;&gt;"",Table_Repeating_Question_Sets[[#This Row],[Field Type]]&lt;&gt;""),
""""&amp;Table_Repeating_Question_Sets[[#This Row],[Key]]&amp;"""","")</calculatedColumnFormula>
    </tableColumn>
    <tableColumn id="76" xr3:uid="{00000000-0010-0000-0100-00004C000000}" name="Config Keys Nested Rollup" dataDxfId="349" dataCellStyle="Normal">
      <calculatedColumnFormula>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calculatedColumnFormula>
    </tableColumn>
    <tableColumn id="21" xr3:uid="{00000000-0010-0000-0100-000015000000}" name="Output Config" dataDxfId="348" dataCellStyle="Normal">
      <calculatedColumnFormula>IF(ISNUMBER(Table_Repeating_Question_Sets[[#This Row],[Config Use Row]]),INDEX(Table_Repeating_Question_Sets[Config Rollup],Table_Repeating_Question_Sets[[#This Row],[Config Use Row]]),"")</calculatedColumnFormula>
    </tableColumn>
    <tableColumn id="77" xr3:uid="{00000000-0010-0000-0100-00004D000000}" name="Output Config Keys Nested" dataDxfId="347" dataCellStyle="Normal">
      <calculatedColumnFormula>IF(ISNUMBER(Table_Repeating_Question_Sets[[#This Row],[Config Use Row]]),INDEX(Table_Repeating_Question_Sets[Config Keys Nested Rollup],Table_Repeating_Question_Sets[[#This Row],[Config Use Row]]),"")</calculatedColumnFormula>
    </tableColumn>
  </tableColumns>
  <tableStyleInfo name="uBind Tab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02000000}" name="Table_Question_Options" displayName="Table_Question_Options" ref="B5:I120" totalsRowShown="0" headerRowDxfId="346" dataDxfId="345" headerRowCellStyle="Normal" dataCellStyle="Normal">
  <autoFilter ref="B5:I120" xr:uid="{00000000-0009-0000-0100-00001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0000000-0010-0000-0200-000001000000}" name="Value" dataDxfId="344" dataCellStyle="Normal"/>
    <tableColumn id="5" xr3:uid="{00000000-0010-0000-0200-000005000000}" name="Header" dataDxfId="343"/>
    <tableColumn id="2" xr3:uid="{00000000-0010-0000-0200-000002000000}" name="Display" dataDxfId="342" dataCellStyle="Normal"/>
    <tableColumn id="3" xr3:uid="{00000000-0010-0000-0200-000003000000}" name="Icon" dataDxfId="341" dataCellStyle="Normal"/>
    <tableColumn id="4" xr3:uid="{00000000-0010-0000-0200-000004000000}" name="Hide Condition" dataDxfId="340" dataCellStyle="Normal"/>
    <tableColumn id="8" xr3:uid="{00000000-0010-0000-0200-000008000000}" name="Config Buttons" dataDxfId="339">
      <calculatedColumnFormula>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calculatedColumnFormula>
    </tableColumn>
    <tableColumn id="7" xr3:uid="{00000000-0010-0000-0200-000007000000}" name="Config Radio" dataDxfId="338" dataCellStyle="uBind Normal">
      <calculatedColumnFormula>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calculatedColumnFormula>
    </tableColumn>
    <tableColumn id="6" xr3:uid="{00000000-0010-0000-0200-000006000000}" name="Config Select" dataDxfId="337" dataCellStyle="Normal">
      <calculatedColumnFormula>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calculatedColumnFormula>
    </tableColumn>
  </tableColumns>
  <tableStyleInfo name="uBind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Table_Triggers" displayName="Table_Triggers" ref="B4:P13" totalsRowShown="0" headerRowDxfId="335" dataDxfId="334" headerRowCellStyle="Normal" dataCellStyle="Normal">
  <autoFilter ref="B4:P13" xr:uid="{00000000-0009-0000-0100-00000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0300-000001000000}" name="Property" dataDxfId="333" dataCellStyle="Normal"/>
    <tableColumn id="9" xr3:uid="{00000000-0010-0000-0300-000009000000}" name="Header" dataDxfId="332" dataCellStyle="Normal"/>
    <tableColumn id="4" xr3:uid="{00000000-0010-0000-0300-000004000000}" name="Type" dataDxfId="331" dataCellStyle="Normal">
      <calculatedColumnFormula>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calculatedColumnFormula>
    </tableColumn>
    <tableColumn id="3" xr3:uid="{00000000-0010-0000-0300-000003000000}" name="Key" dataDxfId="330" dataCellStyle="Normal">
      <calculatedColumnFormula>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calculatedColumnFormula>
    </tableColumn>
    <tableColumn id="12" xr3:uid="{00000000-0010-0000-0300-00000C000000}" name="Field Code" dataDxfId="329">
      <calculatedColumnFormula>IF(Table_Triggers[[#This Row],[Header]]="Yes","",IF(Table_Triggers[[#This Row],[Property]]&lt;&gt;"",SUBSTITUTE(Table_Triggers[[#This Row],[Type]]," ","")&amp;SUBSTITUTE(Table_Triggers[[#This Row],[Property]]," ",""),""))</calculatedColumnFormula>
    </tableColumn>
    <tableColumn id="7" xr3:uid="{00000000-0010-0000-0300-000007000000}" name="Text" dataDxfId="328" dataCellStyle="Normal">
      <calculatedColumnFormula>IF(Table_Triggers[[#This Row],[Header]]&lt;&gt;"Yes",IF(Table_Triggers[[#This Row],[Value]]=FALSE,"false",IF(Table_Triggers[[#This Row],[Value]]=TRUE,"true","")),"")</calculatedColumnFormula>
    </tableColumn>
    <tableColumn id="6" xr3:uid="{00000000-0010-0000-0300-000006000000}" name="Config" dataDxfId="327">
      <calculatedColumnFormula xml:space="preserve">
IF(AND(Table_Triggers[[#This Row],[Header]]&lt;&gt;"Yes",Table_Triggers[[#This Row],[Property]]&lt;&gt;"",Table_Triggers[[#This Row],[Text]]&lt;&gt;""),
"""" &amp;  Table_Triggers[[#This Row],[Key]] &amp; """: """ &amp; Table_Triggers[[#This Row],[Message]] &amp; """",
"")</calculatedColumnFormula>
    </tableColumn>
    <tableColumn id="13" xr3:uid="{00000000-0010-0000-0300-00000D000000}" name="Config Rollup" dataDxfId="326">
      <calculatedColumnFormula>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calculatedColumnFormula>
    </tableColumn>
    <tableColumn id="14" xr3:uid="{00000000-0010-0000-0300-00000E000000}" name="Config Use Row" dataDxfId="325">
      <calculatedColumnFormula>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calculatedColumnFormula>
    </tableColumn>
    <tableColumn id="11" xr3:uid="{00000000-0010-0000-0300-00000B000000}" name="Output Config" dataDxfId="324">
      <calculatedColumnFormula>IF(ISNUMBER(Table_Triggers[[#This Row],[Config Use Row]]),INDEX(Table_Triggers[Config Rollup],Table_Triggers[[#This Row],[Config Use Row]]),"")</calculatedColumnFormula>
    </tableColumn>
    <tableColumn id="16" xr3:uid="{00000000-0010-0000-0300-000010000000}" name="Calculation" dataDxfId="323">
      <calculatedColumnFormula xml:space="preserve">
IF(AND(Table_Triggers[[#This Row],[Header]]&lt;&gt;"Yes",Table_Triggers[[#This Row],[Property]]&lt;&gt;"",Table_Triggers[[#This Row],[Text]]&lt;&gt;""),
""""&amp;Table_Triggers[[#This Row],[Key]]&amp;""":"&amp;Table_Triggers[[#This Row],[Text]],
"")</calculatedColumnFormula>
    </tableColumn>
    <tableColumn id="17" xr3:uid="{00000000-0010-0000-0300-000011000000}" name="Calculation Rollup" dataDxfId="322">
      <calculatedColumnFormula>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calculatedColumnFormula>
    </tableColumn>
    <tableColumn id="8" xr3:uid="{00000000-0010-0000-0300-000008000000}" name="Output Calculation" dataDxfId="321">
      <calculatedColumnFormula>IF(ISNUMBER(Table_Triggers[[#This Row],[Config Use Row]]),INDEX(Table_Triggers[Calculation Rollup],Table_Triggers[[#This Row],[Config Use Row]]),"")</calculatedColumnFormula>
    </tableColumn>
    <tableColumn id="2" xr3:uid="{00000000-0010-0000-0300-000002000000}" name="Value" dataDxfId="320" dataCellStyle="Normal"/>
    <tableColumn id="10" xr3:uid="{00000000-0010-0000-0300-00000A000000}" name="Message" dataDxfId="319" dataCellStyle="Normal"/>
  </tableColumns>
  <tableStyleInfo name="uBind Tabl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4000000}" name="Table_Risk_1" displayName="Table_Risk_1" ref="B4:N51" headerRowDxfId="317" dataDxfId="316" totalsRowDxfId="315" headerRowCellStyle="Normal" dataCellStyle="Normal" totalsRowCellStyle="Normal">
  <autoFilter ref="B4:N51" xr:uid="{00000000-0009-0000-0100-00000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3" xr3:uid="{00000000-0010-0000-0400-000003000000}" name="Property" dataDxfId="314" totalsRowDxfId="313" dataCellStyle="Normal"/>
    <tableColumn id="5" xr3:uid="{00000000-0010-0000-0400-000005000000}" name="Header" dataDxfId="312" totalsRowDxfId="311" dataCellStyle="Normal"/>
    <tableColumn id="2" xr3:uid="{00000000-0010-0000-0400-000002000000}" name="Type" totalsRowLabel="Total" dataDxfId="310" totalsRowDxfId="309" dataCellStyle="Normal">
      <calculatedColumnFormula>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calculatedColumnFormula>
    </tableColumn>
    <tableColumn id="1" xr3:uid="{00000000-0010-0000-0400-000001000000}" name="Key" dataDxfId="308" totalsRowDxfId="307" dataCellStyle="Normal">
      <calculatedColumnFormula>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calculatedColumnFormula>
    </tableColumn>
    <tableColumn id="8" xr3:uid="{00000000-0010-0000-0400-000008000000}" name="Field Code" dataDxfId="306" totalsRowDxfId="305">
      <calculatedColumnFormula>IF(Table_Risk_1[[#This Row],[Header]]="Yes","",IF(Table_Risk_1[[#This Row],[Property]]&lt;&gt;"",Risk_1_Prefix&amp;SUBSTITUTE(Table_Risk_1[[#This Row],[Type]]," ","")&amp;SUBSTITUTE(Table_Risk_1[[#This Row],[Property]]," ",""),""))</calculatedColumnFormula>
    </tableColumn>
    <tableColumn id="6" xr3:uid="{00000000-0010-0000-0400-000006000000}" name="Text" dataDxfId="304" totalsRowDxfId="303">
      <calculatedColumnFormula>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calculatedColumnFormula>
    </tableColumn>
    <tableColumn id="9" xr3:uid="{00000000-0010-0000-0400-000009000000}" name="String" dataDxfId="302" totalsRowDxfId="301" dataCellStyle="Normal">
      <calculatedColumnFormula>IF(OR(Table_Risk_1[[#This Row],[Header]]="Yes",Table_Risk_1[[#This Row],[Property]]=""),"",IF(OR(Table_Risk_1[[#This Row],[Text]]="true",Table_Risk_1[[#This Row],[Text]]="false",ISNUMBER(Table_Risk_1[[#This Row],[Text]])),Table_Risk_1[[#This Row],[Text]],""""&amp;Table_Risk_1[[#This Row],[Text]]&amp;""""))</calculatedColumnFormula>
    </tableColumn>
    <tableColumn id="14" xr3:uid="{00000000-0010-0000-0400-00000E000000}" name="Output Calculation" dataDxfId="300" totalsRowDxfId="299">
      <calculatedColumnFormula>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calculatedColumnFormula>
    </tableColumn>
    <tableColumn id="4" xr3:uid="{00000000-0010-0000-0400-000004000000}" name="Value" dataDxfId="298" dataCellStyle="Normal"/>
    <tableColumn id="10" xr3:uid="{00000000-0010-0000-0400-00000A000000}" name="Test 1" dataDxfId="297" totalsRowDxfId="296" dataCellStyle="Normal"/>
    <tableColumn id="11" xr3:uid="{00000000-0010-0000-0400-00000B000000}" name="Test 2" dataDxfId="295" totalsRowDxfId="294" dataCellStyle="Normal"/>
    <tableColumn id="12" xr3:uid="{00000000-0010-0000-0400-00000C000000}" name="Test 3" dataDxfId="293" totalsRowDxfId="292" dataCellStyle="Normal"/>
    <tableColumn id="13" xr3:uid="{00000000-0010-0000-0400-00000D000000}" name="Test 4" dataDxfId="291" totalsRowDxfId="290" dataCellStyle="Normal"/>
  </tableColumns>
  <tableStyleInfo name="uBind Tab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5000000}" name="Table_Statutory_Rates" displayName="Table_Statutory_Rates" ref="B6:M22" totalsRowShown="0" headerRowDxfId="289" dataDxfId="288" headerRowCellStyle="Normal" dataCellStyle="Normal">
  <autoFilter ref="B6:M22" xr:uid="{00000000-0009-0000-0100-00000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Effective Date" dataDxfId="287" dataCellStyle="Normal"/>
    <tableColumn id="14" xr3:uid="{00000000-0010-0000-0500-00000E000000}" name="Header" dataDxfId="286"/>
    <tableColumn id="13" xr3:uid="{00000000-0010-0000-0500-00000D000000}" name="Type" dataDxfId="285">
      <calculatedColumnFormula>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calculatedColumnFormula>
    </tableColumn>
    <tableColumn id="15" xr3:uid="{00000000-0010-0000-0500-00000F000000}" name="Next Value" dataDxfId="284">
      <calculatedColumnFormula>IF(INDIRECT(SUBSTITUTE(ADDRESS(1,COLUMN(Table_Statutory_Rates[[#This Row],[Effective Date]]),4),"1","")&amp;ROW()+1)&lt;&gt;"",INDIRECT(SUBSTITUTE(ADDRESS(1,COLUMN(Table_Statutory_Rates[[#This Row],[Effective Date]]),4),"1","")&amp;ROW()+1),"END")</calculatedColumnFormula>
    </tableColumn>
    <tableColumn id="2" xr3:uid="{00000000-0010-0000-0500-000002000000}" name="ACT" dataDxfId="283" dataCellStyle="Percent"/>
    <tableColumn id="3" xr3:uid="{00000000-0010-0000-0500-000003000000}" name="NSW" dataDxfId="282" dataCellStyle="Percent"/>
    <tableColumn id="5" xr3:uid="{00000000-0010-0000-0500-000005000000}" name="NT" dataDxfId="281" dataCellStyle="Percent"/>
    <tableColumn id="9" xr3:uid="{00000000-0010-0000-0500-000009000000}" name="QLD" dataDxfId="280" dataCellStyle="Percent"/>
    <tableColumn id="4" xr3:uid="{00000000-0010-0000-0500-000004000000}" name="SA" dataDxfId="279" dataCellStyle="Percent"/>
    <tableColumn id="10" xr3:uid="{00000000-0010-0000-0500-00000A000000}" name="TAS" dataDxfId="278" dataCellStyle="Percent">
      <calculatedColumnFormula>Table_Statutory_Rates[[#This Row],[SA]]</calculatedColumnFormula>
    </tableColumn>
    <tableColumn id="11" xr3:uid="{00000000-0010-0000-0500-00000B000000}" name="VIC" dataDxfId="277" dataCellStyle="Percent">
      <calculatedColumnFormula>Table_Statutory_Rates[[#This Row],[TAS]]</calculatedColumnFormula>
    </tableColumn>
    <tableColumn id="12" xr3:uid="{00000000-0010-0000-0500-00000C000000}" name="WA" dataDxfId="276" dataCellStyle="Percent">
      <calculatedColumnFormula>Table_Statutory_Rates[[#This Row],[VIC]]</calculatedColumnFormula>
    </tableColumn>
  </tableColumns>
  <tableStyleInfo name="uBind Tab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6000000}" name="Table_Risk_Types" displayName="Table_Risk_Types" ref="B29:B34" totalsRowShown="0" headerRowDxfId="275" dataDxfId="274" headerRowCellStyle="Normal" dataCellStyle="Normal">
  <autoFilter ref="B29:B34" xr:uid="{00000000-0009-0000-0100-00000C000000}">
    <filterColumn colId="0" hiddenButton="1"/>
  </autoFilter>
  <tableColumns count="1">
    <tableColumn id="1" xr3:uid="{00000000-0010-0000-0600-000001000000}" name="Value" dataDxfId="273" dataCellStyle="Normal"/>
  </tableColumns>
  <tableStyleInfo name="uBind Table"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7000000}" name="Table_ESL" displayName="Table_ESL" ref="B38:B40" totalsRowShown="0" headerRowDxfId="272" dataDxfId="271" headerRowCellStyle="Normal" dataCellStyle="Normal">
  <autoFilter ref="B38:B40" xr:uid="{00000000-0009-0000-0100-000011000000}">
    <filterColumn colId="0" hiddenButton="1"/>
  </autoFilter>
  <tableColumns count="1">
    <tableColumn id="1" xr3:uid="{00000000-0010-0000-0700-000001000000}" name="Value" dataDxfId="270" dataCellStyle="Normal"/>
  </tableColumns>
  <tableStyleInfo name="uBind Table"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8000000}" name="Table_Payment_Options" displayName="Table_Payment_Options" ref="B6:F17" totalsRowShown="0" headerRowDxfId="269" dataDxfId="268" headerRowCellStyle="Normal" dataCellStyle="Normal">
  <autoFilter ref="B6:F17" xr:uid="{00000000-0009-0000-0100-00000F000000}">
    <filterColumn colId="0" hiddenButton="1"/>
    <filterColumn colId="1" hiddenButton="1"/>
    <filterColumn colId="2" hiddenButton="1"/>
    <filterColumn colId="3" hiddenButton="1"/>
    <filterColumn colId="4" hiddenButton="1"/>
  </autoFilter>
  <tableColumns count="5">
    <tableColumn id="1" xr3:uid="{00000000-0010-0000-0800-000001000000}" name="Item" dataDxfId="267" dataCellStyle="Normal"/>
    <tableColumn id="2" xr3:uid="{00000000-0010-0000-0800-000002000000}" name="Yearly" dataDxfId="266" dataCellStyle="Normal"/>
    <tableColumn id="3" xr3:uid="{00000000-0010-0000-0800-000003000000}" name="Monthly" dataDxfId="265" dataCellStyle="Normal"/>
    <tableColumn id="4" xr3:uid="{00000000-0010-0000-0800-000004000000}" name="Fortnightly" dataDxfId="264" dataCellStyle="Normal"/>
    <tableColumn id="5" xr3:uid="{00000000-0010-0000-0800-000005000000}" name="Weekly" dataDxfId="263" dataCellStyle="Normal"/>
  </tableColumns>
  <tableStyleInfo name="uBind Table"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09000000}" name="Table_Payment_Methods" displayName="Table_Payment_Methods" ref="B21:G31" totalsRowShown="0" headerRowDxfId="262" dataDxfId="261" headerRowCellStyle="Normal" dataCellStyle="Normal">
  <autoFilter ref="B21:G31" xr:uid="{00000000-0009-0000-0100-000022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900-000001000000}" name="Item" dataDxfId="260" dataCellStyle="Normal"/>
    <tableColumn id="5" xr3:uid="{00000000-0010-0000-0900-000005000000}" name="EFT" dataDxfId="259"/>
    <tableColumn id="2" xr3:uid="{00000000-0010-0000-0900-000002000000}" name="Direct Debit" dataDxfId="258" dataCellStyle="Normal"/>
    <tableColumn id="3" xr3:uid="{00000000-0010-0000-0900-000003000000}" name="Visa" dataDxfId="257" dataCellStyle="Normal"/>
    <tableColumn id="4" xr3:uid="{00000000-0010-0000-0900-000004000000}" name="Mastercard" dataDxfId="256" dataCellStyle="Normal"/>
    <tableColumn id="6" xr3:uid="{00000000-0010-0000-0900-000006000000}" name="Amex" dataDxfId="255" dataCellStyle="Normal"/>
  </tableColumns>
  <tableStyleInfo name="uBind Table"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A000000}" name="Table_Premium_Breakdown" displayName="Table_Premium_Breakdown" ref="B20:M31" totalsRowCount="1" headerRowCellStyle="Normal" dataCellStyle="Normal">
  <autoFilter ref="B20:M30"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A00-000001000000}" name="Item" totalsRowLabel="Total" totalsRowDxfId="254" dataCellStyle="Normal"/>
    <tableColumn id="3" xr3:uid="{00000000-0010-0000-0A00-000003000000}" name="Premium" totalsRowFunction="custom" dataDxfId="253" totalsRowDxfId="252" dataCellStyle="Currency">
      <totalsRowFormula>SUM(Table_Premium_Breakdown[Premium])</totalsRowFormula>
    </tableColumn>
    <tableColumn id="2" xr3:uid="{00000000-0010-0000-0A00-000002000000}" name="ESL" totalsRowFunction="custom" dataDxfId="251" totalsRowDxfId="250" dataCellStyle="Currency">
      <calculatedColumnFormula>#REF!</calculatedColumnFormula>
      <totalsRowFormula>SUM(Table_Premium_Breakdown[ESL])</totalsRowFormula>
    </tableColumn>
    <tableColumn id="5" xr3:uid="{00000000-0010-0000-0A00-000005000000}" name="GST" totalsRowFunction="custom" dataDxfId="249" totalsRowDxfId="248" dataCellStyle="Currency">
      <totalsRowFormula>SUM(Table_Premium_Breakdown[GST])</totalsRowFormula>
    </tableColumn>
    <tableColumn id="6" xr3:uid="{00000000-0010-0000-0A00-000006000000}" name="Stamp Duty" totalsRowFunction="custom" dataDxfId="247" totalsRowDxfId="246" dataCellStyle="Currency">
      <totalsRowFormula>SUM(Table_Premium_Breakdown[Stamp Duty])</totalsRowFormula>
    </tableColumn>
    <tableColumn id="9" xr3:uid="{00000000-0010-0000-0A00-000009000000}" name="Service Fees" totalsRowFunction="custom" dataDxfId="245" totalsRowDxfId="244">
      <totalsRowFormula>SUM(Table_Premium_Breakdown[Service Fees])</totalsRowFormula>
    </tableColumn>
    <tableColumn id="15" xr3:uid="{00000000-0010-0000-0A00-00000F000000}" name="Sub Total 1" totalsRowFunction="custom" dataDxfId="243" totalsRowDxfId="242" dataCellStyle="Currency">
      <calculatedColumnFormula>SUM(Table_Premium_Breakdown[[#This Row],[Premium]:[Service Fees]])</calculatedColumnFormula>
      <totalsRowFormula>SUM(Table_Premium_Breakdown[Sub Total 1])</totalsRowFormula>
    </tableColumn>
    <tableColumn id="10" xr3:uid="{00000000-0010-0000-0A00-00000A000000}" name="Interest" totalsRowFunction="custom" dataDxfId="241" totalsRowDxfId="240" dataCellStyle="Currency">
      <totalsRowFormula>SUM(Table_Premium_Breakdown[Interest])</totalsRowFormula>
    </tableColumn>
    <tableColumn id="13" xr3:uid="{00000000-0010-0000-0A00-00000D000000}" name="Sub Total 2" totalsRowFunction="custom" dataDxfId="239" totalsRowDxfId="238">
      <totalsRowFormula>SUM(Table_Premium_Breakdown[Sub Total 2])</totalsRowFormula>
    </tableColumn>
    <tableColumn id="12" xr3:uid="{00000000-0010-0000-0A00-00000C000000}" name="Merchant Fees" totalsRowFunction="custom" totalsRowDxfId="237">
      <totalsRowFormula>SUM(Table_Premium_Breakdown[Merchant Fees])</totalsRowFormula>
    </tableColumn>
    <tableColumn id="11" xr3:uid="{00000000-0010-0000-0A00-00000B000000}" name="Transaction Costs" totalsRowFunction="custom" dataDxfId="236" totalsRowDxfId="235">
      <totalsRowFormula>SUM(Table_Premium_Breakdown[Transaction Costs])</totalsRowFormula>
    </tableColumn>
    <tableColumn id="7" xr3:uid="{00000000-0010-0000-0A00-000007000000}" name="Total" totalsRowFunction="custom" dataDxfId="234" totalsRowDxfId="233" dataCellStyle="Currency">
      <calculatedColumnFormula>SUM(Table_Premium_Breakdown[[#This Row],[Sub Total 2]:[Transaction Costs]])</calculatedColumnFormula>
      <totalsRowFormula>SUM(Table_Premium_Breakdown[Total])</totalsRowFormula>
    </tableColumn>
  </tableColumns>
  <tableStyleInfo name="uBind 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B000000}" name="Table_Broker_Fee" displayName="Table_Broker_Fee" ref="B42:C45" totalsRowCount="1" headerRowCellStyle="Normal" dataCellStyle="Normal">
  <autoFilter ref="B42:C44" xr:uid="{00000000-0009-0000-0100-000012000000}">
    <filterColumn colId="0" hiddenButton="1"/>
    <filterColumn colId="1" hiddenButton="1"/>
  </autoFilter>
  <tableColumns count="2">
    <tableColumn id="1" xr3:uid="{00000000-0010-0000-0B00-000001000000}" name="Item" totalsRowLabel="Total" totalsRowDxfId="232" dataCellStyle="Normal"/>
    <tableColumn id="2" xr3:uid="{00000000-0010-0000-0B00-000002000000}" name="Amount" totalsRowFunction="custom" dataDxfId="231" totalsRowDxfId="230" dataCellStyle="Currency">
      <calculatedColumnFormula>Settings_Financial_Service_Fee_Once_Off+(Table_Premium_Breakdown[[#Totals],[Premium]]*Settings_Financial_Service_Fee_Premium_Percent)</calculatedColumnFormula>
      <totalsRowFormula>SUM(Table_Broker_Fee[Amount])</totalsRowFormula>
    </tableColumn>
  </tableColumns>
  <tableStyleInfo name="uBind Tab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C000000}" name="Table_Instalments" displayName="Table_Instalments" ref="B36:C38" totalsRowShown="0" headerRowCellStyle="Normal" dataCellStyle="Normal">
  <autoFilter ref="B36:C38" xr:uid="{00000000-0009-0000-0100-00000B000000}">
    <filterColumn colId="0" hiddenButton="1"/>
    <filterColumn colId="1" hiddenButton="1"/>
  </autoFilter>
  <tableColumns count="2">
    <tableColumn id="1" xr3:uid="{00000000-0010-0000-0C00-000001000000}" name="Property" dataCellStyle="Normal"/>
    <tableColumn id="2" xr3:uid="{00000000-0010-0000-0C00-000002000000}" name="Value" dataDxfId="229" dataCellStyle="Normal">
      <calculatedColumnFormula xml:space="preserve">
IF(Input_Payment_Option="Yearly",1,
IF(Input_Payment_Option="Monthly",12,
IF(Input_Payment_Option="Fortnightly",26,
IF(Input_Payment_Option="Weekly",52,
1))))</calculatedColumnFormula>
    </tableColumn>
  </tableColumns>
  <tableStyleInfo name="uBind Tab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0D000000}" name="Table_Totals_Stamp_Duty" displayName="Table_Totals_Stamp_Duty" ref="B6:K16" headerRowCellStyle="Normal" dataCellStyle="Normal">
  <autoFilter ref="B6:K16" xr:uid="{00000000-0009-0000-0100-00001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10">
    <tableColumn id="1" xr3:uid="{00000000-0010-0000-0D00-000001000000}" name="Item" dataCellStyle="Normal"/>
    <tableColumn id="2" xr3:uid="{00000000-0010-0000-0D00-000002000000}" name="ACT" totalsRowFunction="custom" dataCellStyle="Normal">
      <totalsRowFormula>C14</totalsRowFormula>
    </tableColumn>
    <tableColumn id="3" xr3:uid="{00000000-0010-0000-0D00-000003000000}" name="NSW" totalsRowFunction="custom" dataCellStyle="Normal">
      <totalsRowFormula>D14</totalsRowFormula>
    </tableColumn>
    <tableColumn id="4" xr3:uid="{00000000-0010-0000-0D00-000004000000}" name="NT" totalsRowFunction="custom" dataCellStyle="Normal">
      <totalsRowFormula>E14</totalsRowFormula>
    </tableColumn>
    <tableColumn id="5" xr3:uid="{00000000-0010-0000-0D00-000005000000}" name="QLD" totalsRowFunction="custom" dataCellStyle="Normal">
      <totalsRowFormula>F14</totalsRowFormula>
    </tableColumn>
    <tableColumn id="6" xr3:uid="{00000000-0010-0000-0D00-000006000000}" name="SA" totalsRowFunction="custom" dataCellStyle="Normal">
      <totalsRowFormula>G14</totalsRowFormula>
    </tableColumn>
    <tableColumn id="7" xr3:uid="{00000000-0010-0000-0D00-000007000000}" name="TAS" totalsRowFunction="custom" dataCellStyle="Normal">
      <totalsRowFormula>H14</totalsRowFormula>
    </tableColumn>
    <tableColumn id="8" xr3:uid="{00000000-0010-0000-0D00-000008000000}" name="VIC" totalsRowFunction="custom" dataCellStyle="Normal">
      <totalsRowFormula>I14</totalsRowFormula>
    </tableColumn>
    <tableColumn id="9" xr3:uid="{00000000-0010-0000-0D00-000009000000}" name="WA" totalsRowFunction="custom" dataCellStyle="Normal">
      <totalsRowFormula>J14</totalsRowFormula>
    </tableColumn>
    <tableColumn id="10" xr3:uid="{00000000-0010-0000-0D00-00000A000000}" name="Total" dataCellStyle="Normal"/>
  </tableColumns>
  <tableStyleInfo name="uBind Tab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0E000000}" name="Table_Custom_Calculation_Output" displayName="Table_Custom_Calculation_Output" ref="B49:C59" totalsRowShown="0" headerRowCellStyle="Normal" dataCellStyle="Normal">
  <autoFilter ref="B49:C59" xr:uid="{00000000-0009-0000-0100-000014000000}">
    <filterColumn colId="0" hiddenButton="1"/>
    <filterColumn colId="1" hiddenButton="1"/>
  </autoFilter>
  <tableColumns count="2">
    <tableColumn id="1" xr3:uid="{00000000-0010-0000-0E00-000001000000}" name="Item" dataCellStyle="Normal"/>
    <tableColumn id="2" xr3:uid="{00000000-0010-0000-0E00-000002000000}" name="Amount" dataDxfId="228" dataCellStyle="Currency"/>
  </tableColumns>
  <tableStyleInfo name="uBind Tab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F000000}" name="Table_Settings" displayName="Table_Settings" ref="B4:K48" totalsRowShown="0" headerRowCellStyle="Normal" dataCellStyle="Normal">
  <autoFilter ref="B4:K48" xr:uid="{00000000-0009-0000-0100-00000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0000000-0010-0000-0F00-000001000000}" name="Property" dataCellStyle="Normal"/>
    <tableColumn id="3" xr3:uid="{00000000-0010-0000-0F00-000003000000}" name="Header"/>
    <tableColumn id="4" xr3:uid="{00000000-0010-0000-0F00-000004000000}" name="Type" dataDxfId="227"/>
    <tableColumn id="5" xr3:uid="{00000000-0010-0000-0F00-000005000000}" name="Key" dataDxfId="226"/>
    <tableColumn id="6" xr3:uid="{00000000-0010-0000-0F00-000006000000}" name="Field Code" dataDxfId="225"/>
    <tableColumn id="7" xr3:uid="{00000000-0010-0000-0F00-000007000000}" name="Text" dataDxfId="224"/>
    <tableColumn id="10" xr3:uid="{00000000-0010-0000-0F00-00000A000000}" name="String" dataDxfId="223"/>
    <tableColumn id="8" xr3:uid="{00000000-0010-0000-0F00-000008000000}" name="Config" dataDxfId="222"/>
    <tableColumn id="9" xr3:uid="{00000000-0010-0000-0F00-000009000000}" name="Config Min" dataDxfId="221"/>
    <tableColumn id="2" xr3:uid="{00000000-0010-0000-0F00-000002000000}" name="Value" dataDxfId="220" dataCellStyle="Normal"/>
  </tableColumns>
  <tableStyleInfo name="uBind Tab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10000000}" name="Table_Styles" displayName="Table_Styles" ref="B4:CG210" totalsRowShown="0" dataDxfId="219" headerRowCellStyle="Normal" dataCellStyle="Normal">
  <autoFilter ref="B4:CG210"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autoFilter>
  <tableColumns count="84">
    <tableColumn id="1" xr3:uid="{00000000-0010-0000-1000-000001000000}" name="Element" dataDxfId="218" dataCellStyle="Normal"/>
    <tableColumn id="57" xr3:uid="{00000000-0010-0000-1000-000039000000}" name="Selector" dataDxfId="217"/>
    <tableColumn id="2" xr3:uid="{00000000-0010-0000-1000-000002000000}" name="Font Family" dataDxfId="216" dataCellStyle="Normal"/>
    <tableColumn id="21" xr3:uid="{00000000-0010-0000-1000-000015000000}" name="Font Family Default" dataDxfId="215"/>
    <tableColumn id="22" xr3:uid="{00000000-0010-0000-1000-000016000000}" name="Font Family Used" dataDxfId="214">
      <calculatedColumnFormula>IF(Table_Styles[[#This Row],[Font Family]]&lt;&gt;"",Table_Styles[[#This Row],[Font Family]],IF(Table_Styles[[#This Row],[Font Family Default]]&lt;&gt;"",Table_Styles[[#This Row],[Font Family Default]],""))</calculatedColumnFormula>
    </tableColumn>
    <tableColumn id="3" xr3:uid="{00000000-0010-0000-1000-000003000000}" name="Font Size" dataDxfId="213" dataCellStyle="Normal"/>
    <tableColumn id="23" xr3:uid="{00000000-0010-0000-1000-000017000000}" name="Font Size Default" dataDxfId="212"/>
    <tableColumn id="24" xr3:uid="{00000000-0010-0000-1000-000018000000}" name="Font Size Used" dataDxfId="211">
      <calculatedColumnFormula>IF(Table_Styles[[#This Row],[Font Size]]&lt;&gt;"",Table_Styles[[#This Row],[Font Size]],IF(Table_Styles[[#This Row],[Font Size Default]]&lt;&gt;"",Table_Styles[[#This Row],[Font Size Default]],""))</calculatedColumnFormula>
    </tableColumn>
    <tableColumn id="4" xr3:uid="{00000000-0010-0000-1000-000004000000}" name="Font Weight" dataDxfId="210" dataCellStyle="Normal"/>
    <tableColumn id="25" xr3:uid="{00000000-0010-0000-1000-000019000000}" name="Font Weight Default" dataDxfId="209"/>
    <tableColumn id="26" xr3:uid="{00000000-0010-0000-1000-00001A000000}" name="Font Weight Used" dataDxfId="208">
      <calculatedColumnFormula>IF(Table_Styles[[#This Row],[Font Weight]]&lt;&gt;"",Table_Styles[[#This Row],[Font Weight]],IF(Table_Styles[[#This Row],[Font Weight Default]]&lt;&gt;"",Table_Styles[[#This Row],[Font Weight Default]],""))</calculatedColumnFormula>
    </tableColumn>
    <tableColumn id="5" xr3:uid="{00000000-0010-0000-1000-000005000000}" name="Colour" dataDxfId="207" dataCellStyle="Normal"/>
    <tableColumn id="27" xr3:uid="{00000000-0010-0000-1000-00001B000000}" name="Colour Default" dataDxfId="206"/>
    <tableColumn id="28" xr3:uid="{00000000-0010-0000-1000-00001C000000}" name="Colour Used" dataDxfId="205">
      <calculatedColumnFormula>IF(Table_Styles[[#This Row],[Colour]]&lt;&gt;"",Table_Styles[[#This Row],[Colour]],IF(Table_Styles[[#This Row],[Colour Default]]&lt;&gt;"",Table_Styles[[#This Row],[Colour Default]],""))</calculatedColumnFormula>
    </tableColumn>
    <tableColumn id="6" xr3:uid="{00000000-0010-0000-1000-000006000000}" name="Background" dataDxfId="204" dataCellStyle="Normal"/>
    <tableColumn id="29" xr3:uid="{00000000-0010-0000-1000-00001D000000}" name="Background Default" dataDxfId="203"/>
    <tableColumn id="30" xr3:uid="{00000000-0010-0000-1000-00001E000000}" name="Background Used" dataDxfId="202">
      <calculatedColumnFormula>IF(Table_Styles[[#This Row],[Background]]&lt;&gt;"",Table_Styles[[#This Row],[Background]],IF(Table_Styles[[#This Row],[Background Default]]&lt;&gt;"",Table_Styles[[#This Row],[Background Default]],""))</calculatedColumnFormula>
    </tableColumn>
    <tableColumn id="7" xr3:uid="{00000000-0010-0000-1000-000007000000}" name="Border" dataDxfId="201" dataCellStyle="Normal"/>
    <tableColumn id="31" xr3:uid="{00000000-0010-0000-1000-00001F000000}" name="Border Default" dataDxfId="200"/>
    <tableColumn id="32" xr3:uid="{00000000-0010-0000-1000-000020000000}" name="Border Used" dataDxfId="199">
      <calculatedColumnFormula>IF(Table_Styles[[#This Row],[Border]]&lt;&gt;"",Table_Styles[[#This Row],[Border]],IF(Table_Styles[[#This Row],[Border Default]]&lt;&gt;"",Table_Styles[[#This Row],[Border Default]],""))</calculatedColumnFormula>
    </tableColumn>
    <tableColumn id="64" xr3:uid="{00000000-0010-0000-1000-000040000000}" name="Border Radius" dataDxfId="198"/>
    <tableColumn id="63" xr3:uid="{00000000-0010-0000-1000-00003F000000}" name="Border Radius Default" dataDxfId="197"/>
    <tableColumn id="62" xr3:uid="{00000000-0010-0000-1000-00003E000000}" name="Border Radius Used" dataDxfId="196">
      <calculatedColumnFormula>IF(Table_Styles[[#This Row],[Border Radius]]&lt;&gt;"",Table_Styles[[#This Row],[Border Radius]],IF(Table_Styles[[#This Row],[Border Radius Default]]&lt;&gt;"",Table_Styles[[#This Row],[Border Radius Default]],""))</calculatedColumnFormula>
    </tableColumn>
    <tableColumn id="8" xr3:uid="{00000000-0010-0000-1000-000008000000}" name="MT" dataDxfId="195" dataCellStyle="Normal"/>
    <tableColumn id="33" xr3:uid="{00000000-0010-0000-1000-000021000000}" name="MT Default" dataDxfId="194"/>
    <tableColumn id="34" xr3:uid="{00000000-0010-0000-1000-000022000000}" name="MT Used" dataDxfId="193">
      <calculatedColumnFormula>IF(Table_Styles[[#This Row],[MT]]&lt;&gt;"",Table_Styles[[#This Row],[MT]],IF(Table_Styles[[#This Row],[MT Default]]&lt;&gt;"",Table_Styles[[#This Row],[MT Default]],""))</calculatedColumnFormula>
    </tableColumn>
    <tableColumn id="9" xr3:uid="{00000000-0010-0000-1000-000009000000}" name="MR" dataDxfId="192" dataCellStyle="Normal"/>
    <tableColumn id="35" xr3:uid="{00000000-0010-0000-1000-000023000000}" name="MR Default" dataDxfId="191"/>
    <tableColumn id="36" xr3:uid="{00000000-0010-0000-1000-000024000000}" name="MR Used" dataDxfId="190">
      <calculatedColumnFormula>IF(Table_Styles[[#This Row],[MR]]&lt;&gt;"",Table_Styles[[#This Row],[MR]],IF(Table_Styles[[#This Row],[MR Default]]&lt;&gt;"",Table_Styles[[#This Row],[MR Default]],""))</calculatedColumnFormula>
    </tableColumn>
    <tableColumn id="10" xr3:uid="{00000000-0010-0000-1000-00000A000000}" name="MB" dataDxfId="189" dataCellStyle="Normal"/>
    <tableColumn id="37" xr3:uid="{00000000-0010-0000-1000-000025000000}" name="MB Default" dataDxfId="188"/>
    <tableColumn id="38" xr3:uid="{00000000-0010-0000-1000-000026000000}" name="MB Used" dataDxfId="187">
      <calculatedColumnFormula>IF(Table_Styles[[#This Row],[MB]]&lt;&gt;"",Table_Styles[[#This Row],[MB]],IF(Table_Styles[[#This Row],[MB Default]]&lt;&gt;"",Table_Styles[[#This Row],[MB Default]],""))</calculatedColumnFormula>
    </tableColumn>
    <tableColumn id="11" xr3:uid="{00000000-0010-0000-1000-00000B000000}" name="ML" dataDxfId="186" dataCellStyle="Normal"/>
    <tableColumn id="39" xr3:uid="{00000000-0010-0000-1000-000027000000}" name="ML Default" dataDxfId="185"/>
    <tableColumn id="40" xr3:uid="{00000000-0010-0000-1000-000028000000}" name="ML Used" dataDxfId="184">
      <calculatedColumnFormula>IF(Table_Styles[[#This Row],[ML]]&lt;&gt;"",Table_Styles[[#This Row],[ML]],IF(Table_Styles[[#This Row],[ML Default]]&lt;&gt;"",Table_Styles[[#This Row],[ML Default]],""))</calculatedColumnFormula>
    </tableColumn>
    <tableColumn id="12" xr3:uid="{00000000-0010-0000-1000-00000C000000}" name="PT" dataDxfId="183" dataCellStyle="Normal"/>
    <tableColumn id="41" xr3:uid="{00000000-0010-0000-1000-000029000000}" name="PT Default" dataDxfId="182"/>
    <tableColumn id="42" xr3:uid="{00000000-0010-0000-1000-00002A000000}" name="PT Used" dataDxfId="181">
      <calculatedColumnFormula>IF(Table_Styles[[#This Row],[PT]]&lt;&gt;"",Table_Styles[[#This Row],[PT]],IF(Table_Styles[[#This Row],[PT Default]]&lt;&gt;"",Table_Styles[[#This Row],[PT Default]],""))</calculatedColumnFormula>
    </tableColumn>
    <tableColumn id="13" xr3:uid="{00000000-0010-0000-1000-00000D000000}" name="PR" dataDxfId="180" dataCellStyle="Normal"/>
    <tableColumn id="43" xr3:uid="{00000000-0010-0000-1000-00002B000000}" name="PR Default" dataDxfId="179"/>
    <tableColumn id="44" xr3:uid="{00000000-0010-0000-1000-00002C000000}" name="PR Used" dataDxfId="178">
      <calculatedColumnFormula>IF(Table_Styles[[#This Row],[PR]]&lt;&gt;"",Table_Styles[[#This Row],[PR]],IF(Table_Styles[[#This Row],[PR Default]]&lt;&gt;"",Table_Styles[[#This Row],[PR Default]],""))</calculatedColumnFormula>
    </tableColumn>
    <tableColumn id="14" xr3:uid="{00000000-0010-0000-1000-00000E000000}" name="PB" dataDxfId="177" dataCellStyle="Normal"/>
    <tableColumn id="45" xr3:uid="{00000000-0010-0000-1000-00002D000000}" name="PB Default" dataDxfId="176"/>
    <tableColumn id="46" xr3:uid="{00000000-0010-0000-1000-00002E000000}" name="PB Used" dataDxfId="175">
      <calculatedColumnFormula>IF(Table_Styles[[#This Row],[PB]]&lt;&gt;"",Table_Styles[[#This Row],[PB]],IF(Table_Styles[[#This Row],[PB Default]]&lt;&gt;"",Table_Styles[[#This Row],[PB Default]],""))</calculatedColumnFormula>
    </tableColumn>
    <tableColumn id="15" xr3:uid="{00000000-0010-0000-1000-00000F000000}" name="PL" dataDxfId="174" dataCellStyle="Normal"/>
    <tableColumn id="47" xr3:uid="{00000000-0010-0000-1000-00002F000000}" name="PL Default" dataDxfId="173"/>
    <tableColumn id="48" xr3:uid="{00000000-0010-0000-1000-000030000000}" name="PL Used" dataDxfId="172">
      <calculatedColumnFormula>IF(Table_Styles[[#This Row],[PL]]&lt;&gt;"",Table_Styles[[#This Row],[PL]],IF(Table_Styles[[#This Row],[PL Default]]&lt;&gt;"",Table_Styles[[#This Row],[PL Default]],""))</calculatedColumnFormula>
    </tableColumn>
    <tableColumn id="16" xr3:uid="{00000000-0010-0000-1000-000010000000}" name="BT" dataDxfId="171" dataCellStyle="Normal"/>
    <tableColumn id="49" xr3:uid="{00000000-0010-0000-1000-000031000000}" name="BT Default" dataDxfId="170"/>
    <tableColumn id="50" xr3:uid="{00000000-0010-0000-1000-000032000000}" name="BT Used" dataDxfId="169">
      <calculatedColumnFormula>IF(Table_Styles[[#This Row],[BT]]&lt;&gt;"",Table_Styles[[#This Row],[BT]],IF(Table_Styles[[#This Row],[BT Default]]&lt;&gt;"",Table_Styles[[#This Row],[BT Default]],""))</calculatedColumnFormula>
    </tableColumn>
    <tableColumn id="17" xr3:uid="{00000000-0010-0000-1000-000011000000}" name="BR" dataDxfId="168" dataCellStyle="Normal"/>
    <tableColumn id="51" xr3:uid="{00000000-0010-0000-1000-000033000000}" name="BR Default" dataDxfId="167"/>
    <tableColumn id="52" xr3:uid="{00000000-0010-0000-1000-000034000000}" name="BR Used" dataDxfId="166">
      <calculatedColumnFormula>IF(Table_Styles[[#This Row],[BR]]&lt;&gt;"",Table_Styles[[#This Row],[BR]],IF(Table_Styles[[#This Row],[BR Default]]&lt;&gt;"",Table_Styles[[#This Row],[BR Default]],""))</calculatedColumnFormula>
    </tableColumn>
    <tableColumn id="18" xr3:uid="{00000000-0010-0000-1000-000012000000}" name="BB" dataDxfId="165" dataCellStyle="Normal"/>
    <tableColumn id="53" xr3:uid="{00000000-0010-0000-1000-000035000000}" name="BB Default" dataDxfId="164"/>
    <tableColumn id="54" xr3:uid="{00000000-0010-0000-1000-000036000000}" name="BB Used" dataDxfId="163">
      <calculatedColumnFormula>IF(Table_Styles[[#This Row],[BB]]&lt;&gt;"",Table_Styles[[#This Row],[BB]],IF(Table_Styles[[#This Row],[BB Default]]&lt;&gt;"",Table_Styles[[#This Row],[BB Default]],""))</calculatedColumnFormula>
    </tableColumn>
    <tableColumn id="19" xr3:uid="{00000000-0010-0000-1000-000013000000}" name="BL" dataDxfId="162" dataCellStyle="Normal"/>
    <tableColumn id="55" xr3:uid="{00000000-0010-0000-1000-000037000000}" name="BL Default" dataDxfId="161"/>
    <tableColumn id="56" xr3:uid="{00000000-0010-0000-1000-000038000000}" name="BL Used" dataDxfId="160">
      <calculatedColumnFormula>IF(Table_Styles[[#This Row],[BL]]&lt;&gt;"",Table_Styles[[#This Row],[BL]],IF(Table_Styles[[#This Row],[BL Default]]&lt;&gt;"",Table_Styles[[#This Row],[BL Default]],""))</calculatedColumnFormula>
    </tableColumn>
    <tableColumn id="66" xr3:uid="{00000000-0010-0000-1000-000042000000}" name="Width" dataDxfId="159"/>
    <tableColumn id="67" xr3:uid="{00000000-0010-0000-1000-000043000000}" name="Width Default" dataDxfId="158"/>
    <tableColumn id="69" xr3:uid="{00000000-0010-0000-1000-000045000000}" name="Width Used" dataDxfId="157">
      <calculatedColumnFormula>IF(Table_Styles[[#This Row],[Width]]&lt;&gt;"",Table_Styles[[#This Row],[Width]],IF(Table_Styles[[#This Row],[Width Default]]&lt;&gt;"",Table_Styles[[#This Row],[Width Default]],""))</calculatedColumnFormula>
    </tableColumn>
    <tableColumn id="70" xr3:uid="{00000000-0010-0000-1000-000046000000}" name="Height" dataDxfId="156"/>
    <tableColumn id="71" xr3:uid="{00000000-0010-0000-1000-000047000000}" name="Height Default" dataDxfId="155"/>
    <tableColumn id="72" xr3:uid="{00000000-0010-0000-1000-000048000000}" name="Height Used" dataDxfId="154">
      <calculatedColumnFormula>IF(Table_Styles[[#This Row],[Height]]&lt;&gt;"",Table_Styles[[#This Row],[Height]],IF(Table_Styles[[#This Row],[Height Default]]&lt;&gt;"",Table_Styles[[#This Row],[Height Default]],""))</calculatedColumnFormula>
    </tableColumn>
    <tableColumn id="73" xr3:uid="{00000000-0010-0000-1000-000049000000}" name="Top" dataDxfId="153"/>
    <tableColumn id="74" xr3:uid="{00000000-0010-0000-1000-00004A000000}" name="Top Default" dataDxfId="152"/>
    <tableColumn id="75" xr3:uid="{00000000-0010-0000-1000-00004B000000}" name="Top Used" dataDxfId="151">
      <calculatedColumnFormula>IF(Table_Styles[[#This Row],[Top]]&lt;&gt;"",Table_Styles[[#This Row],[Top]],IF(Table_Styles[[#This Row],[Top Default]]&lt;&gt;"",Table_Styles[[#This Row],[Top Default]],""))</calculatedColumnFormula>
    </tableColumn>
    <tableColumn id="79" xr3:uid="{00000000-0010-0000-1000-00004F000000}" name="Right" dataDxfId="150"/>
    <tableColumn id="80" xr3:uid="{00000000-0010-0000-1000-000050000000}" name="Right Default" dataDxfId="149"/>
    <tableColumn id="81" xr3:uid="{00000000-0010-0000-1000-000051000000}" name="Right Used" dataDxfId="148">
      <calculatedColumnFormula>IF(Table_Styles[[#This Row],[Right]]&lt;&gt;"",Table_Styles[[#This Row],[Right]],IF(Table_Styles[[#This Row],[Right Default]]&lt;&gt;"",Table_Styles[[#This Row],[Right Default]],""))</calculatedColumnFormula>
    </tableColumn>
    <tableColumn id="82" xr3:uid="{00000000-0010-0000-1000-000052000000}" name="Bottom" dataDxfId="147"/>
    <tableColumn id="83" xr3:uid="{00000000-0010-0000-1000-000053000000}" name="Bottom Default" dataDxfId="146"/>
    <tableColumn id="84" xr3:uid="{00000000-0010-0000-1000-000054000000}" name="Bottom Used" dataDxfId="145">
      <calculatedColumnFormula>IF(Table_Styles[[#This Row],[Bottom]]&lt;&gt;"",Table_Styles[[#This Row],[Bottom]],IF(Table_Styles[[#This Row],[Bottom Default]]&lt;&gt;"",Table_Styles[[#This Row],[Bottom Default]],""))</calculatedColumnFormula>
    </tableColumn>
    <tableColumn id="76" xr3:uid="{00000000-0010-0000-1000-00004C000000}" name="Left" dataDxfId="144"/>
    <tableColumn id="77" xr3:uid="{00000000-0010-0000-1000-00004D000000}" name="Left Default" dataDxfId="143"/>
    <tableColumn id="78" xr3:uid="{00000000-0010-0000-1000-00004E000000}" name="Left Used" dataDxfId="142">
      <calculatedColumnFormula>IF(Table_Styles[[#This Row],[Left]]&lt;&gt;"",Table_Styles[[#This Row],[Left]],IF(Table_Styles[[#This Row],[Left Default]]&lt;&gt;"",Table_Styles[[#This Row],[Left Default]],""))</calculatedColumnFormula>
    </tableColumn>
    <tableColumn id="20" xr3:uid="{00000000-0010-0000-1000-000014000000}" name="Custom" dataDxfId="141" dataCellStyle="Normal"/>
    <tableColumn id="59" xr3:uid="{00000000-0010-0000-1000-00003B000000}" name="Font" dataDxfId="140">
      <calculatedColumnFormula>IF(AND(Table_Styles[[#This Row],[Selector]]&lt;&gt;"",Table_Styles[[#This Row],[Font Family Used]]&lt;&gt;"",Table_Styles[[#This Row],[Font Weight Used]]&lt;&gt;""),Table_Styles[[#This Row],[Font Family Used]]&amp;" "&amp;Table_Styles[[#This Row],[Font Weight Used]],"")</calculatedColumnFormula>
    </tableColumn>
    <tableColumn id="60" xr3:uid="{00000000-0010-0000-1000-00003C000000}" name="Unique Font" dataDxfId="139">
      <calculatedColumnFormula>IF(AND(Table_Styles[[#This Row],[Selector]],COUNTIF(OFFSET(CC:CC,0,0,ROW()-1,1),"="&amp;Table_Styles[[#This Row],[Font]])=0),Table_Styles[[#This Row],[Font]],"")</calculatedColumnFormula>
    </tableColumn>
    <tableColumn id="68" xr3:uid="{00000000-0010-0000-1000-000044000000}" name="Config Font" dataDxfId="138">
      <calculatedColumnFormula>IF(Table_Styles[[#This Row],[Unique Font]]&lt;&gt;"",
"{""fontFamily"":"""&amp;Table_Styles[[#This Row],[Font Family Used]]&amp;""",""fontWeight"":"&amp;Table_Styles[[#This Row],[Font Weight Used]]&amp;"}","")</calculatedColumnFormula>
    </tableColumn>
    <tableColumn id="65" xr3:uid="{00000000-0010-0000-1000-000041000000}" name="Config Properties" dataDxfId="137">
      <calculatedColumnFormula>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calculatedColumnFormula>
    </tableColumn>
    <tableColumn id="58" xr3:uid="{00000000-0010-0000-1000-00003A000000}" name="Config" dataDxfId="136" dataCellStyle="Normal">
      <calculatedColumnFormula>IF(AND(Table_Styles[[#This Row],[Selector]]&lt;&gt;"", Table_Styles[[#This Row],[Config Properties]]&lt;&gt;""),
Table_Styles[[#This Row],[Selector]]&amp;" { "&amp;Table_Styles[[#This Row],[Config Properties]]&amp;" }","")</calculatedColumnFormula>
    </tableColumn>
    <tableColumn id="61" xr3:uid="{00000000-0010-0000-1000-00003D000000}" name="Config Min" dataDxfId="135" dataCellStyle="Normal">
      <calculatedColumnFormula xml:space="preserve">
SUBSTITUTE(SUBSTITUTE(SUBSTITUTE(SUBSTITUTE(SUBSTITUTE(SUBSTITUTE(SUBSTITUTE(SUBSTITUTE(Table_Styles[[#This Row],[Config]],
" {","{"),
"{ ","{"),
" }","}"),
"} ","}"),
" ,",","),
", ",","),
" :",":"),
": ",":")</calculatedColumnFormula>
    </tableColumn>
  </tableColumns>
  <tableStyleInfo name="uBind Tab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11000000}" name="Table_Text" displayName="Table_Text" ref="B4:L145" totalsRowShown="0" headerRowDxfId="134" dataDxfId="133" headerRowCellStyle="Normal" dataCellStyle="Normal">
  <autoFilter ref="B4:L145" xr:uid="{00000000-0009-0000-0100-00000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0000000-0010-0000-1100-000001000000}" name="Property" dataDxfId="132" dataCellStyle="Normal"/>
    <tableColumn id="9" xr3:uid="{00000000-0010-0000-1100-000009000000}" name="Header" dataDxfId="131" dataCellStyle="Normal"/>
    <tableColumn id="4" xr3:uid="{00000000-0010-0000-1100-000004000000}" name="Type" dataDxfId="130" dataCellStyle="Normal">
      <calculatedColumnFormula>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calculatedColumnFormula>
    </tableColumn>
    <tableColumn id="3" xr3:uid="{00000000-0010-0000-1100-000003000000}" name="Key" dataDxfId="129" dataCellStyle="Normal">
      <calculatedColumnFormula>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calculatedColumnFormula>
    </tableColumn>
    <tableColumn id="13" xr3:uid="{00000000-0010-0000-1100-00000D000000}" name="Field Code" dataDxfId="128">
      <calculatedColumnFormula>IF(Table_Text[[#This Row],[Header]]="Yes","",IF(Table_Text[[#This Row],[Property]]&lt;&gt;"",SUBSTITUTE(Table_Text[[#This Row],[Type]]," ","")&amp;SUBSTITUTE(Table_Text[[#This Row],[Property]]," ",""),""))</calculatedColumnFormula>
    </tableColumn>
    <tableColumn id="10" xr3:uid="{00000000-0010-0000-1100-00000A000000}" name="Config" dataDxfId="127">
      <calculatedColumnFormula>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calculatedColumnFormula>
    </tableColumn>
    <tableColumn id="11" xr3:uid="{00000000-0010-0000-1100-00000B000000}" name="Config Min" dataDxfId="126" dataCellStyle="uBind Normal">
      <calculatedColumnFormula>SUBSTITUTE(SUBSTITUTE(SUBSTITUTE(SUBSTITUTE(SUBSTITUTE(SUBSTITUTE(SUBSTITUTE(SUBSTITUTE(
TRIM(CLEAN(Table_Text[[#This Row],[Config]])),
" {","{"),
"{ ","{"),
" }","}"),
"} ","}"),
" [","["),
"[ ","["),
" ]","]"),
"] ","]")</calculatedColumnFormula>
    </tableColumn>
    <tableColumn id="5" xr3:uid="{00000000-0010-0000-1100-000005000000}" name="Quote" dataDxfId="125" dataCellStyle="Normal">
      <calculatedColumnFormula>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calculatedColumnFormula>
    </tableColumn>
    <tableColumn id="12" xr3:uid="{00000000-0010-0000-1100-00000C000000}" name="Quote Min" dataDxfId="124">
      <calculatedColumnFormula>SUBSTITUTE(SUBSTITUTE(SUBSTITUTE(SUBSTITUTE(SUBSTITUTE(SUBSTITUTE(SUBSTITUTE(SUBSTITUTE(
TRIM(CLEAN(Table_Text[[#This Row],[Quote]])),
" {","{"),
"{ ","{"),
" }","}"),
"} ","}"),
" [","["),
"[ ","["),
" ]","]"),
"] ","]")</calculatedColumnFormula>
    </tableColumn>
    <tableColumn id="6" xr3:uid="{00000000-0010-0000-1100-000006000000}" name="Icon" dataDxfId="123" dataCellStyle="Normal"/>
    <tableColumn id="2" xr3:uid="{00000000-0010-0000-1100-000002000000}" name="Text" dataDxfId="122" dataCellStyle="Normal"/>
  </tableColumns>
  <tableStyleInfo name="uBind Table"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2000000}" name="Table_Drop_Down" displayName="Table_Drop_Down" ref="B28:B54" totalsRowShown="0" headerRowCellStyle="Normal" dataCellStyle="Normal">
  <autoFilter ref="B28:B54" xr:uid="{00000000-0009-0000-0100-00000A000000}">
    <filterColumn colId="0" hiddenButton="1"/>
  </autoFilter>
  <tableColumns count="1">
    <tableColumn id="1" xr3:uid="{00000000-0010-0000-1200-000001000000}" name="Value" dataCellStyle="Normal"/>
  </tableColumns>
  <tableStyleInfo name="uBind Table"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3000000}" name="Table_Data_Type_Field_Types" displayName="Table_Data_Type_Field_Types" ref="B6:K24" totalsRowShown="0" headerRowCellStyle="Normal" dataCellStyle="Normal">
  <autoFilter ref="B6:K24" xr:uid="{00000000-0009-0000-0100-00001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0000000-0010-0000-1300-000001000000}" name="Data Type" dataCellStyle="Normal"/>
    <tableColumn id="2" xr3:uid="{00000000-0010-0000-1300-000002000000}" name="Repeating" dataCellStyle="Normal"/>
    <tableColumn id="3" xr3:uid="{00000000-0010-0000-1300-000003000000}" name="Repeating Types" dataDxfId="121" dataCellStyle="Normal">
      <calculatedColumnFormula>IF(Table_Data_Type_Field_Types[[#This Row],[Repeating]]&lt;&gt;"No",""&amp;Table_Data_Type_Field_Types[[#This Row],[Data Type]],"")</calculatedColumnFormula>
    </tableColumn>
    <tableColumn id="4" xr3:uid="{00000000-0010-0000-1300-000004000000}" name="Field 1" dataCellStyle="Normal"/>
    <tableColumn id="5" xr3:uid="{00000000-0010-0000-1300-000005000000}" name="Field 2" dataCellStyle="Normal"/>
    <tableColumn id="6" xr3:uid="{00000000-0010-0000-1300-000006000000}" name="Field 3" dataCellStyle="Normal"/>
    <tableColumn id="7" xr3:uid="{00000000-0010-0000-1300-000007000000}" name="Field 4" dataCellStyle="Normal"/>
    <tableColumn id="8" xr3:uid="{00000000-0010-0000-1300-000008000000}" name="Field 5" dataCellStyle="Normal"/>
    <tableColumn id="9" xr3:uid="{00000000-0010-0000-1300-000009000000}" name="Field 6" dataCellStyle="Normal"/>
    <tableColumn id="10" xr3:uid="{00000000-0010-0000-1300-00000A000000}" name="Field 7" dataCellStyle="Normal"/>
  </tableColumns>
  <tableStyleInfo name="uBind Table"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14000000}" name="Table_Policy" displayName="Table_Policy" ref="B6:L12" totalsRowShown="0" headerRowDxfId="120" dataDxfId="119">
  <autoFilter ref="B6:L12" xr:uid="{00000000-0009-0000-0100-00000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2" xr3:uid="{00000000-0010-0000-1400-000002000000}" name="Property" dataDxfId="118" dataCellStyle="uBind Normal"/>
    <tableColumn id="9" xr3:uid="{00000000-0010-0000-1400-000009000000}" name="Header" dataDxfId="117"/>
    <tableColumn id="4" xr3:uid="{00000000-0010-0000-1400-000004000000}" name="Type" dataDxfId="116" dataCellStyle="Normal"/>
    <tableColumn id="1" xr3:uid="{00000000-0010-0000-1400-000001000000}" name="Key" dataDxfId="115" dataCellStyle="Normal">
      <calculatedColumnFormula>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calculatedColumnFormula>
    </tableColumn>
    <tableColumn id="11" xr3:uid="{00000000-0010-0000-1400-00000B000000}" name="Field Code" dataDxfId="114">
      <calculatedColumnFormula>IF(Table_Policy[[#This Row],[Header]]="Yes","",IF(Table_Policy[[#This Row],[Property]]&lt;&gt;"",SUBSTITUTE(Table_Policy[[#This Row],[Type]]," ","")&amp;SUBSTITUTE(Table_Policy[[#This Row],[Property]]," ",""),""))</calculatedColumnFormula>
    </tableColumn>
    <tableColumn id="5" xr3:uid="{00000000-0010-0000-1400-000005000000}" name="Text" dataDxfId="113" dataCellStyle="Normal">
      <calculatedColumnFormula>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calculatedColumnFormula>
    </tableColumn>
    <tableColumn id="6" xr3:uid="{00000000-0010-0000-1400-000006000000}" name="String" dataDxfId="112" dataCellStyle="Normal">
      <calculatedColumnFormula>IF(OR(Table_Policy[[#This Row],[Header]]="Yes",Table_Policy[[#This Row],[Text]]=""),"",IF(OR(Table_Policy[[#This Row],[Text]]="true",Table_Policy[[#This Row],[Text]]="false",ISNUMBER(Table_Policy[[#This Row],[Text]])),Table_Policy[[#This Row],[Text]],""""&amp;Table_Policy[[#This Row],[Text]]&amp;""""))</calculatedColumnFormula>
    </tableColumn>
    <tableColumn id="7" xr3:uid="{00000000-0010-0000-1400-000007000000}" name="Quote" dataDxfId="111" dataCellStyle="Normal">
      <calculatedColumnFormula>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calculatedColumnFormula>
    </tableColumn>
    <tableColumn id="10" xr3:uid="{00000000-0010-0000-1400-00000A000000}" name="Quote Min" dataDxfId="110">
      <calculatedColumnFormula>SUBSTITUTE(SUBSTITUTE(SUBSTITUTE(SUBSTITUTE(SUBSTITUTE(SUBSTITUTE(SUBSTITUTE(SUBSTITUTE(
TRIM(CLEAN(Table_Policy[[#This Row],[Quote]])),
" {","{"),
"{ ","{"),
" }","}"),
"} ","}"),
" [","["),
"[ ","["),
" ]","]"),
"] ","]")</calculatedColumnFormula>
    </tableColumn>
    <tableColumn id="8" xr3:uid="{00000000-0010-0000-1400-000008000000}" name="URL" dataDxfId="109" dataCellStyle="Normal">
      <calculatedColumnFormula>IF(Table_Policy[[#This Row],[Header]]="Yes","",IF(Table_Policy[[#This Row],[Property]]&lt;&gt;"",Table_Policy[[#This Row],[Key]]&amp;"="&amp;SUBSTITUTE(SUBSTITUTE(Table_Policy[[#This Row],[Text]],"&amp;","%26")," ","%20"),""))</calculatedColumnFormula>
    </tableColumn>
    <tableColumn id="3" xr3:uid="{00000000-0010-0000-1400-000003000000}" name="Value" dataDxfId="108" dataCellStyle="Normal"/>
  </tableColumns>
  <tableStyleInfo name="uBind Table"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15000000}" name="Table_Quote" displayName="Table_Quote" ref="C23:BB28" totalsRowShown="0" headerRowDxfId="107" dataDxfId="106" dataCellStyle="Normal">
  <autoFilter ref="C23:BB28" xr:uid="{00000000-0009-0000-0100-000009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autoFilter>
  <tableColumns count="52">
    <tableColumn id="1" xr3:uid="{00000000-0010-0000-1500-000001000000}" name="Before" dataDxfId="105" dataCellStyle="Normal">
      <calculatedColumnFormula xml:space="preserve">
"{"&amp;
"""state"": """ &amp;
IF(_xlfn.TEXTJOIN("",TRUE,'Question Sets'!AO5:AO28)&lt;&gt;"","incomplete",
IF(_xlfn.TEXTJOIN("",TRUE,'Question Sets'!AO5:AO32)&lt;&gt;"","estimate",
IF(_xlfn.TEXTJOIN("",TRUE,Table_Question_Sets[Invalid])&lt;&gt;"","quote","binding"))) &amp; ""","&amp;
"""id"": ""SOME_ID"","&amp;
"""questions"": {"&amp;
"""rating"": {"&amp;
_xlfn.TEXTJOIN(",",TRUE,'Question Sets'!BR5:BR32)&amp;
"},"&amp;
"""contact"": {"&amp;
_xlfn.TEXTJOIN(",",TRUE,'Question Sets'!BR32:BR126)&amp;
"},"&amp;
"""personal"": {"&amp;
_xlfn.TEXTJOIN(",",TRUE,'Question Sets'!BR126:BR134)&amp;
"},"&amp;
"""disclosure"": {"&amp;
_xlfn.TEXTJOIN(",",TRUE,'Question Sets'!BR134:BR143)&amp;
"}"&amp;
"},"&amp;
"""risk1"": {"&amp;_xlfn.TEXTJOIN("",TRUE,Table_Risk_1[Output Calculation])&amp;"},"&amp;
"""risk2"": {"&amp;_xlfn.TEXTJOIN("",TRUE,#REF!)&amp;"},"&amp;
"""triggers"": {"&amp;
"""softReferral"": {"&amp;
_xlfn.TEXTJOIN(",",TRUE,Triggers!N5:N7)&amp;
"},"&amp;
"""hardReferral"": {"&amp;
_xlfn.TEXTJOIN(",",TRUE,Triggers!N7:N9)&amp;
"},"&amp;
"""decline"": {"&amp;
_xlfn.TEXTJOIN(",",TRUE,Triggers!N9:N11)&amp;
"},"&amp;
"""error"": {"&amp;
_xlfn.TEXTJOIN(",",TRUE,Triggers!N11:N14)&amp;
"}"&amp;
"},"&amp;
_xlfn.TEXTJOIN("",TRUE,Table_Policy[Quote Min])&amp;","&amp;
"""payment"": {"&amp;
"""total"": {"&amp;
"""premium"": """&amp;TEXT(Table_Premium_Breakdown[[#Totals],[Premium]],"$#,##0.00")&amp;""","&amp;
"""ESL"": """&amp;TEXT(Table_Premium_Breakdown[[#Totals],[ESL]],"$#,##0.00")&amp;""","&amp;
"""GST"": """&amp;TEXT(Table_Premium_Breakdown[[#Totals],[GST]],"$#,##0.00")&amp;""","&amp;
"""stampDuty"": """&amp;TEXT(Table_Premium_Breakdown[[#Totals],[Stamp Duty]],"$#,##0.00")&amp;""","&amp;
"""serviceFees"": """&amp;TEXT(Table_Premium_Breakdown[[#Totals],[Service Fees]],"$#,##0.00")&amp;""","&amp;
"""interest"": """&amp;TEXT(Table_Premium_Breakdown[[#Totals],[Interest]],"$#,##0.00")&amp;""","&amp;
"""merchantFees"": """&amp;TEXT(Table_Premium_Breakdown[[#Totals],[Merchant Fees]],"$#,##0.00")&amp;""","&amp;
"""transactionCosts"": """&amp;TEXT(Table_Premium_Breakdown[[#Totals],[Transaction Costs]],"$#,##0.00")&amp;""","&amp;
"""payable"": """&amp;TEXT(Table_Premium_Breakdown[[#Totals],[Total]],"$#,##0.00")&amp;""""&amp;
"},"&amp;
"""instalments"": {"&amp;
"""instalmentsPerYear"": """&amp;TEXT(Totals_Instalment_Instalment_Amount,"$#,##0.00")&amp;""","&amp;
"""instalmentAmount"": """&amp;TEXT(Totals_Instalment_Instalment_Amount,"$#,##0.00")&amp;""""&amp;
"}"&amp;
"}"&amp;
"}"</calculatedColumnFormula>
    </tableColumn>
    <tableColumn id="2" xr3:uid="{00000000-0010-0000-1500-000002000000}" name="Value 1" dataDxfId="104" dataCellStyle="Normal"/>
    <tableColumn id="3" xr3:uid="{00000000-0010-0000-1500-000003000000}" name="Value 2" dataDxfId="103" dataCellStyle="Normal"/>
    <tableColumn id="4" xr3:uid="{00000000-0010-0000-1500-000004000000}" name="Value 3" dataDxfId="102" dataCellStyle="Normal"/>
    <tableColumn id="5" xr3:uid="{00000000-0010-0000-1500-000005000000}" name="Value 4" dataDxfId="101" dataCellStyle="Normal"/>
    <tableColumn id="6" xr3:uid="{00000000-0010-0000-1500-000006000000}" name="Value 5" dataDxfId="100" dataCellStyle="Normal"/>
    <tableColumn id="7" xr3:uid="{00000000-0010-0000-1500-000007000000}" name="Value 6" dataDxfId="99" dataCellStyle="Normal"/>
    <tableColumn id="8" xr3:uid="{00000000-0010-0000-1500-000008000000}" name="Value 7" dataDxfId="98" dataCellStyle="Normal"/>
    <tableColumn id="9" xr3:uid="{00000000-0010-0000-1500-000009000000}" name="Value 8" dataDxfId="97" dataCellStyle="Normal"/>
    <tableColumn id="10" xr3:uid="{00000000-0010-0000-1500-00000A000000}" name="Value 9" dataDxfId="96" dataCellStyle="Normal"/>
    <tableColumn id="11" xr3:uid="{00000000-0010-0000-1500-00000B000000}" name="Value 10" dataDxfId="95" dataCellStyle="Normal"/>
    <tableColumn id="12" xr3:uid="{00000000-0010-0000-1500-00000C000000}" name="Value 11" dataDxfId="94" dataCellStyle="Normal"/>
    <tableColumn id="13" xr3:uid="{00000000-0010-0000-1500-00000D000000}" name="Value 12" dataDxfId="93" dataCellStyle="Normal"/>
    <tableColumn id="14" xr3:uid="{00000000-0010-0000-1500-00000E000000}" name="Value 13" dataDxfId="92" dataCellStyle="Normal"/>
    <tableColumn id="15" xr3:uid="{00000000-0010-0000-1500-00000F000000}" name="Value 14" dataDxfId="91" dataCellStyle="Normal"/>
    <tableColumn id="16" xr3:uid="{00000000-0010-0000-1500-000010000000}" name="Value 15" dataDxfId="90" dataCellStyle="Normal"/>
    <tableColumn id="17" xr3:uid="{00000000-0010-0000-1500-000011000000}" name="Value 16" dataDxfId="89" dataCellStyle="Normal"/>
    <tableColumn id="18" xr3:uid="{00000000-0010-0000-1500-000012000000}" name="Value 17" dataDxfId="88" dataCellStyle="Normal"/>
    <tableColumn id="19" xr3:uid="{00000000-0010-0000-1500-000013000000}" name="Value 18" dataDxfId="87" dataCellStyle="Normal"/>
    <tableColumn id="20" xr3:uid="{00000000-0010-0000-1500-000014000000}" name="Value 19" dataDxfId="86" dataCellStyle="Normal"/>
    <tableColumn id="21" xr3:uid="{00000000-0010-0000-1500-000015000000}" name="Value 20" dataDxfId="85" dataCellStyle="Normal"/>
    <tableColumn id="22" xr3:uid="{00000000-0010-0000-1500-000016000000}" name="Value 21" dataDxfId="84" dataCellStyle="Normal"/>
    <tableColumn id="23" xr3:uid="{00000000-0010-0000-1500-000017000000}" name="Value 22" dataDxfId="83" dataCellStyle="Normal"/>
    <tableColumn id="24" xr3:uid="{00000000-0010-0000-1500-000018000000}" name="Value 23" dataDxfId="82" dataCellStyle="Normal"/>
    <tableColumn id="25" xr3:uid="{00000000-0010-0000-1500-000019000000}" name="Value 24" dataDxfId="81" dataCellStyle="Normal"/>
    <tableColumn id="26" xr3:uid="{00000000-0010-0000-1500-00001A000000}" name="Value 25" dataDxfId="80" dataCellStyle="Normal"/>
    <tableColumn id="27" xr3:uid="{00000000-0010-0000-1500-00001B000000}" name="Value 26" dataDxfId="79" dataCellStyle="Normal"/>
    <tableColumn id="28" xr3:uid="{00000000-0010-0000-1500-00001C000000}" name="Value 27" dataDxfId="78" dataCellStyle="Normal"/>
    <tableColumn id="29" xr3:uid="{00000000-0010-0000-1500-00001D000000}" name="Value 28" dataDxfId="77" dataCellStyle="Normal"/>
    <tableColumn id="30" xr3:uid="{00000000-0010-0000-1500-00001E000000}" name="Value 29" dataDxfId="76" dataCellStyle="Normal"/>
    <tableColumn id="31" xr3:uid="{00000000-0010-0000-1500-00001F000000}" name="Value 30" dataDxfId="75" dataCellStyle="Normal"/>
    <tableColumn id="32" xr3:uid="{00000000-0010-0000-1500-000020000000}" name="Value 31" dataDxfId="74" dataCellStyle="Normal"/>
    <tableColumn id="33" xr3:uid="{00000000-0010-0000-1500-000021000000}" name="Value 32" dataDxfId="73" dataCellStyle="Normal"/>
    <tableColumn id="34" xr3:uid="{00000000-0010-0000-1500-000022000000}" name="Value 33" dataDxfId="72" dataCellStyle="Normal"/>
    <tableColumn id="35" xr3:uid="{00000000-0010-0000-1500-000023000000}" name="Value 34" dataDxfId="71" dataCellStyle="Normal"/>
    <tableColumn id="36" xr3:uid="{00000000-0010-0000-1500-000024000000}" name="Value 35" dataDxfId="70" dataCellStyle="Normal"/>
    <tableColumn id="37" xr3:uid="{00000000-0010-0000-1500-000025000000}" name="Value 36" dataDxfId="69" dataCellStyle="Normal"/>
    <tableColumn id="38" xr3:uid="{00000000-0010-0000-1500-000026000000}" name="Value 37" dataDxfId="68" dataCellStyle="Normal"/>
    <tableColumn id="39" xr3:uid="{00000000-0010-0000-1500-000027000000}" name="Value 38" dataDxfId="67" dataCellStyle="Normal"/>
    <tableColumn id="40" xr3:uid="{00000000-0010-0000-1500-000028000000}" name="Value 39" dataDxfId="66" dataCellStyle="Normal"/>
    <tableColumn id="41" xr3:uid="{00000000-0010-0000-1500-000029000000}" name="Value 40" dataDxfId="65" dataCellStyle="Normal"/>
    <tableColumn id="42" xr3:uid="{00000000-0010-0000-1500-00002A000000}" name="Value 41" dataDxfId="64" dataCellStyle="Normal"/>
    <tableColumn id="43" xr3:uid="{00000000-0010-0000-1500-00002B000000}" name="Value 42" dataDxfId="63" dataCellStyle="Normal"/>
    <tableColumn id="44" xr3:uid="{00000000-0010-0000-1500-00002C000000}" name="Value 43" dataDxfId="62" dataCellStyle="Normal"/>
    <tableColumn id="45" xr3:uid="{00000000-0010-0000-1500-00002D000000}" name="Value 44" dataDxfId="61" dataCellStyle="Normal"/>
    <tableColumn id="46" xr3:uid="{00000000-0010-0000-1500-00002E000000}" name="Value 45" dataDxfId="60" dataCellStyle="Normal"/>
    <tableColumn id="47" xr3:uid="{00000000-0010-0000-1500-00002F000000}" name="Value 46" dataDxfId="59" dataCellStyle="Normal"/>
    <tableColumn id="48" xr3:uid="{00000000-0010-0000-1500-000030000000}" name="Value 47" dataDxfId="58" dataCellStyle="Normal"/>
    <tableColumn id="49" xr3:uid="{00000000-0010-0000-1500-000031000000}" name="Value 48" dataDxfId="57" dataCellStyle="Normal"/>
    <tableColumn id="50" xr3:uid="{00000000-0010-0000-1500-000032000000}" name="Value 49" dataDxfId="56" dataCellStyle="Normal"/>
    <tableColumn id="51" xr3:uid="{00000000-0010-0000-1500-000033000000}" name="Value 50" dataDxfId="55" dataCellStyle="Normal"/>
    <tableColumn id="52" xr3:uid="{00000000-0010-0000-1500-000034000000}" name="After" dataDxfId="54" dataCellStyle="Normal"/>
  </tableColumns>
  <tableStyleInfo name="uBind Table"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6000000}" name="Table_Configuration" displayName="Table_Configuration" ref="C6:BB19" totalsRowShown="0" headerRowDxfId="53" dataCellStyle="Normal">
  <autoFilter ref="C6:BB19" xr:uid="{00000000-0009-0000-0100-00001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autoFilter>
  <tableColumns count="52">
    <tableColumn id="1" xr3:uid="{00000000-0010-0000-1600-000001000000}" name="Before" dataCellStyle="Normal"/>
    <tableColumn id="2" xr3:uid="{00000000-0010-0000-1600-000002000000}" name="Value 1" dataDxfId="52" dataCellStyle="Normal"/>
    <tableColumn id="3" xr3:uid="{00000000-0010-0000-1600-000003000000}" name="Value 2" dataDxfId="51" dataCellStyle="Normal"/>
    <tableColumn id="4" xr3:uid="{00000000-0010-0000-1600-000004000000}" name="Value 3" dataDxfId="50" dataCellStyle="Normal"/>
    <tableColumn id="5" xr3:uid="{00000000-0010-0000-1600-000005000000}" name="Value 4" dataDxfId="49" dataCellStyle="Normal"/>
    <tableColumn id="6" xr3:uid="{00000000-0010-0000-1600-000006000000}" name="Value 5" dataDxfId="48" dataCellStyle="Normal"/>
    <tableColumn id="7" xr3:uid="{00000000-0010-0000-1600-000007000000}" name="Value 6" dataDxfId="47" dataCellStyle="Normal"/>
    <tableColumn id="8" xr3:uid="{00000000-0010-0000-1600-000008000000}" name="Value 7" dataDxfId="46" dataCellStyle="Normal"/>
    <tableColumn id="10" xr3:uid="{00000000-0010-0000-1600-00000A000000}" name="Value 8" dataDxfId="45"/>
    <tableColumn id="11" xr3:uid="{00000000-0010-0000-1600-00000B000000}" name="Value 9" dataDxfId="44"/>
    <tableColumn id="12" xr3:uid="{00000000-0010-0000-1600-00000C000000}" name="Value 10" dataDxfId="43"/>
    <tableColumn id="13" xr3:uid="{00000000-0010-0000-1600-00000D000000}" name="Value 11" dataDxfId="42"/>
    <tableColumn id="14" xr3:uid="{00000000-0010-0000-1600-00000E000000}" name="Value 12" dataDxfId="41"/>
    <tableColumn id="15" xr3:uid="{00000000-0010-0000-1600-00000F000000}" name="Value 13" dataDxfId="40"/>
    <tableColumn id="16" xr3:uid="{00000000-0010-0000-1600-000010000000}" name="Value 14" dataDxfId="39"/>
    <tableColumn id="17" xr3:uid="{00000000-0010-0000-1600-000011000000}" name="Value 15" dataDxfId="38"/>
    <tableColumn id="18" xr3:uid="{00000000-0010-0000-1600-000012000000}" name="Value 16" dataDxfId="37"/>
    <tableColumn id="19" xr3:uid="{00000000-0010-0000-1600-000013000000}" name="Value 17" dataDxfId="36"/>
    <tableColumn id="20" xr3:uid="{00000000-0010-0000-1600-000014000000}" name="Value 18" dataDxfId="35"/>
    <tableColumn id="21" xr3:uid="{00000000-0010-0000-1600-000015000000}" name="Value 19" dataDxfId="34"/>
    <tableColumn id="22" xr3:uid="{00000000-0010-0000-1600-000016000000}" name="Value 20" dataDxfId="33"/>
    <tableColumn id="23" xr3:uid="{00000000-0010-0000-1600-000017000000}" name="Value 21" dataDxfId="32"/>
    <tableColumn id="24" xr3:uid="{00000000-0010-0000-1600-000018000000}" name="Value 22" dataDxfId="31"/>
    <tableColumn id="25" xr3:uid="{00000000-0010-0000-1600-000019000000}" name="Value 23" dataDxfId="30"/>
    <tableColumn id="26" xr3:uid="{00000000-0010-0000-1600-00001A000000}" name="Value 24" dataDxfId="29"/>
    <tableColumn id="27" xr3:uid="{00000000-0010-0000-1600-00001B000000}" name="Value 25" dataDxfId="28"/>
    <tableColumn id="28" xr3:uid="{00000000-0010-0000-1600-00001C000000}" name="Value 26" dataDxfId="27"/>
    <tableColumn id="29" xr3:uid="{00000000-0010-0000-1600-00001D000000}" name="Value 27" dataDxfId="26"/>
    <tableColumn id="30" xr3:uid="{00000000-0010-0000-1600-00001E000000}" name="Value 28" dataDxfId="25"/>
    <tableColumn id="31" xr3:uid="{00000000-0010-0000-1600-00001F000000}" name="Value 29" dataDxfId="24"/>
    <tableColumn id="32" xr3:uid="{00000000-0010-0000-1600-000020000000}" name="Value 30" dataDxfId="23"/>
    <tableColumn id="33" xr3:uid="{00000000-0010-0000-1600-000021000000}" name="Value 31" dataDxfId="22"/>
    <tableColumn id="34" xr3:uid="{00000000-0010-0000-1600-000022000000}" name="Value 32" dataDxfId="21"/>
    <tableColumn id="35" xr3:uid="{00000000-0010-0000-1600-000023000000}" name="Value 33" dataDxfId="20"/>
    <tableColumn id="36" xr3:uid="{00000000-0010-0000-1600-000024000000}" name="Value 34" dataDxfId="19"/>
    <tableColumn id="37" xr3:uid="{00000000-0010-0000-1600-000025000000}" name="Value 35" dataDxfId="18"/>
    <tableColumn id="38" xr3:uid="{00000000-0010-0000-1600-000026000000}" name="Value 36" dataDxfId="17"/>
    <tableColumn id="39" xr3:uid="{00000000-0010-0000-1600-000027000000}" name="Value 37" dataDxfId="16"/>
    <tableColumn id="40" xr3:uid="{00000000-0010-0000-1600-000028000000}" name="Value 38" dataDxfId="15"/>
    <tableColumn id="41" xr3:uid="{00000000-0010-0000-1600-000029000000}" name="Value 39" dataDxfId="14"/>
    <tableColumn id="42" xr3:uid="{00000000-0010-0000-1600-00002A000000}" name="Value 40" dataDxfId="13"/>
    <tableColumn id="43" xr3:uid="{00000000-0010-0000-1600-00002B000000}" name="Value 41" dataDxfId="12"/>
    <tableColumn id="45" xr3:uid="{00000000-0010-0000-1600-00002D000000}" name="Value 42" dataDxfId="11"/>
    <tableColumn id="46" xr3:uid="{00000000-0010-0000-1600-00002E000000}" name="Value 43" dataDxfId="10"/>
    <tableColumn id="47" xr3:uid="{00000000-0010-0000-1600-00002F000000}" name="Value 44" dataDxfId="9"/>
    <tableColumn id="48" xr3:uid="{00000000-0010-0000-1600-000030000000}" name="Value 45" dataDxfId="8"/>
    <tableColumn id="49" xr3:uid="{00000000-0010-0000-1600-000031000000}" name="Value 46" dataDxfId="7"/>
    <tableColumn id="50" xr3:uid="{00000000-0010-0000-1600-000032000000}" name="Value 47" dataDxfId="6"/>
    <tableColumn id="51" xr3:uid="{00000000-0010-0000-1600-000033000000}" name="Value 48" dataDxfId="5"/>
    <tableColumn id="52" xr3:uid="{00000000-0010-0000-1600-000034000000}" name="Value 49" dataDxfId="4"/>
    <tableColumn id="53" xr3:uid="{00000000-0010-0000-1600-000035000000}" name="Value 50" dataDxfId="3"/>
    <tableColumn id="9" xr3:uid="{00000000-0010-0000-1600-000009000000}" name="After" dataCellStyle="Normal"/>
  </tableColumns>
  <tableStyleInfo name="uBind Table"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7000000}" name="Table_Probabilities" displayName="Table_Probabilities" ref="B17:D21" totalsRowShown="0" headerRowCellStyle="Normal" dataCellStyle="Normal">
  <autoFilter ref="B17:D21" xr:uid="{00000000-0009-0000-0100-00001B000000}">
    <filterColumn colId="0" hiddenButton="1"/>
    <filterColumn colId="1" hiddenButton="1"/>
    <filterColumn colId="2" hiddenButton="1"/>
  </autoFilter>
  <tableColumns count="3">
    <tableColumn id="1" xr3:uid="{00000000-0010-0000-1700-000001000000}" name="Probability" dataDxfId="2" dataCellStyle="Normal"/>
    <tableColumn id="2" xr3:uid="{00000000-0010-0000-1700-000002000000}" name="Insurance Rate" dataDxfId="1" dataCellStyle="Currency"/>
    <tableColumn id="3" xr3:uid="{00000000-0010-0000-1700-000003000000}" name="CL Fee" dataCellStyle="Currency"/>
  </tableColumns>
  <tableStyleInfo name="uBind Table"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18000000}" name="Table_General_Rating_Factors" displayName="Table_General_Rating_Factors" ref="B6:C12" totalsRowShown="0" headerRowCellStyle="Normal" dataCellStyle="Normal">
  <autoFilter ref="B6:C12" xr:uid="{00000000-0009-0000-0100-000010000000}">
    <filterColumn colId="0" hiddenButton="1"/>
    <filterColumn colId="1" hiddenButton="1"/>
  </autoFilter>
  <tableColumns count="2">
    <tableColumn id="1" xr3:uid="{00000000-0010-0000-1800-000001000000}" name="Factor" dataCellStyle="Normal"/>
    <tableColumn id="2" xr3:uid="{00000000-0010-0000-1800-000002000000}" name="Value" dataCellStyle="Normal"/>
  </tableColumns>
  <tableStyleInfo name="uBind Table"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9000000}" name="Table_Permit_Insured" displayName="Table_Permit_Insured" ref="B36:D40" totalsRowShown="0" headerRowCellStyle="Normal" dataCellStyle="Currency">
  <autoFilter ref="B36:D40" xr:uid="{00000000-0009-0000-0100-000017000000}">
    <filterColumn colId="0" hiddenButton="1"/>
    <filterColumn colId="1" hiddenButton="1"/>
    <filterColumn colId="2" hiddenButton="1"/>
  </autoFilter>
  <tableColumns count="3">
    <tableColumn id="1" xr3:uid="{00000000-0010-0000-1900-000001000000}" name="Prize" dataCellStyle="Currency"/>
    <tableColumn id="2" xr3:uid="{00000000-0010-0000-1900-000002000000}" name="NSW" dataCellStyle="Currency"/>
    <tableColumn id="3" xr3:uid="{00000000-0010-0000-1900-000003000000}" name="ACT" dataCellStyle="Currency"/>
  </tableColumns>
  <tableStyleInfo name="uBind Table"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1A000000}" name="Table_Permit_Non_Insured" displayName="Table_Permit_Non_Insured" ref="B44:D49" totalsRowShown="0" headerRowCellStyle="Normal" dataCellStyle="Currency">
  <autoFilter ref="B44:D49" xr:uid="{00000000-0009-0000-0100-00000E000000}">
    <filterColumn colId="0" hiddenButton="1"/>
    <filterColumn colId="1" hiddenButton="1"/>
    <filterColumn colId="2" hiddenButton="1"/>
  </autoFilter>
  <tableColumns count="3">
    <tableColumn id="1" xr3:uid="{00000000-0010-0000-1A00-000001000000}" name="Prize" dataCellStyle="Currency"/>
    <tableColumn id="2" xr3:uid="{00000000-0010-0000-1A00-000002000000}" name="NSW" dataCellStyle="Currency"/>
    <tableColumn id="3" xr3:uid="{00000000-0010-0000-1A00-000003000000}" name="ACT" dataCellStyle="Currency"/>
  </tableColumns>
  <tableStyleInfo name="uBind Table"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B000000}" name="Table_Population" displayName="Table_Population" ref="B54:C62" totalsRowShown="0" headerRowCellStyle="Normal" dataCellStyle="Normal">
  <autoFilter ref="B54:C62" xr:uid="{00000000-0009-0000-0100-000019000000}">
    <filterColumn colId="0" hiddenButton="1"/>
    <filterColumn colId="1" hiddenButton="1"/>
  </autoFilter>
  <tableColumns count="2">
    <tableColumn id="1" xr3:uid="{00000000-0010-0000-1B00-000001000000}" name="State" dataCellStyle="Normal"/>
    <tableColumn id="2" xr3:uid="{00000000-0010-0000-1B00-000002000000}" name="Population" dataDxfId="0" dataCellStyle="Comma"/>
  </tableColumns>
  <tableStyleInfo name="uBind Table"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C000000}" name="Table_Fulfillment_Fees" displayName="Table_Fulfillment_Fees" ref="B25:C30" totalsRowShown="0" headerRowCellStyle="Normal" dataCellStyle="Currency">
  <autoFilter ref="B25:C30" xr:uid="{00000000-0009-0000-0100-00001A000000}">
    <filterColumn colId="0" hiddenButton="1"/>
    <filterColumn colId="1" hiddenButton="1"/>
  </autoFilter>
  <tableColumns count="2">
    <tableColumn id="1" xr3:uid="{00000000-0010-0000-1C00-000001000000}" name="Prize" dataCellStyle="Currency"/>
    <tableColumn id="2" xr3:uid="{00000000-0010-0000-1C00-000002000000}" name="Fee" dataCellStyle="Currency"/>
  </tableColumns>
  <tableStyleInfo name="uBind Table" showFirstColumn="0" showLastColumn="0" showRowStripes="1" showColumnStripes="0"/>
</table>
</file>

<file path=xl/theme/theme1.xml><?xml version="1.0" encoding="utf-8"?>
<a:theme xmlns:a="http://schemas.openxmlformats.org/drawingml/2006/main" name="Office Theme">
  <a:themeElements>
    <a:clrScheme name="uBind">
      <a:dk1>
        <a:srgbClr val="151515"/>
      </a:dk1>
      <a:lt1>
        <a:srgbClr val="A7A7A7"/>
      </a:lt1>
      <a:dk2>
        <a:srgbClr val="44546A"/>
      </a:dk2>
      <a:lt2>
        <a:srgbClr val="E7E6E6"/>
      </a:lt2>
      <a:accent1>
        <a:srgbClr val="5B9BD5"/>
      </a:accent1>
      <a:accent2>
        <a:srgbClr val="ED7D31"/>
      </a:accent2>
      <a:accent3>
        <a:srgbClr val="A5A5A5"/>
      </a:accent3>
      <a:accent4>
        <a:srgbClr val="FFC000"/>
      </a:accent4>
      <a:accent5>
        <a:srgbClr val="4472C4"/>
      </a:accent5>
      <a:accent6>
        <a:srgbClr val="2A2A2A"/>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 Id="rId4" Type="http://schemas.openxmlformats.org/officeDocument/2006/relationships/table" Target="../tables/table8.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printerSettings" Target="../printerSettings/printerSettings8.bin"/><Relationship Id="rId6" Type="http://schemas.openxmlformats.org/officeDocument/2006/relationships/table" Target="../tables/table15.xml"/><Relationship Id="rId5" Type="http://schemas.openxmlformats.org/officeDocument/2006/relationships/table" Target="../tables/table14.xml"/><Relationship Id="rId4"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table" Target="../tables/table1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25.xml"/><Relationship Id="rId7" Type="http://schemas.openxmlformats.org/officeDocument/2006/relationships/table" Target="../tables/table29.xml"/><Relationship Id="rId2" Type="http://schemas.openxmlformats.org/officeDocument/2006/relationships/table" Target="../tables/table24.xml"/><Relationship Id="rId1" Type="http://schemas.openxmlformats.org/officeDocument/2006/relationships/printerSettings" Target="../printerSettings/printerSettings15.bin"/><Relationship Id="rId6" Type="http://schemas.openxmlformats.org/officeDocument/2006/relationships/table" Target="../tables/table28.xml"/><Relationship Id="rId5" Type="http://schemas.openxmlformats.org/officeDocument/2006/relationships/table" Target="../tables/table27.xml"/><Relationship Id="rId4" Type="http://schemas.openxmlformats.org/officeDocument/2006/relationships/table" Target="../tables/table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1F5F34"/>
  </sheetPr>
  <dimension ref="B1:BV163"/>
  <sheetViews>
    <sheetView zoomScaleNormal="100" workbookViewId="0">
      <pane xSplit="6" ySplit="4" topLeftCell="X120" activePane="bottomRight" state="frozen"/>
      <selection pane="topRight" activeCell="G1" sqref="G1"/>
      <selection pane="bottomLeft" activeCell="A5" sqref="A5"/>
      <selection pane="bottomRight" activeCell="AD141" sqref="AD141"/>
    </sheetView>
  </sheetViews>
  <sheetFormatPr defaultColWidth="9.140625" defaultRowHeight="21" customHeight="1"/>
  <cols>
    <col min="1" max="1" width="9.140625" style="3" customWidth="1"/>
    <col min="2" max="2" width="52.85546875" style="3" customWidth="1"/>
    <col min="3" max="3" width="22" style="3" hidden="1" customWidth="1"/>
    <col min="4" max="4" width="22.5703125" style="3" hidden="1" customWidth="1"/>
    <col min="5" max="5" width="23.85546875" style="3" hidden="1" customWidth="1"/>
    <col min="6" max="6" width="38.42578125" style="3" hidden="1" customWidth="1"/>
    <col min="7" max="7" width="28.5703125" style="22" customWidth="1"/>
    <col min="8" max="9" width="10.7109375" style="3" customWidth="1"/>
    <col min="10" max="10" width="17.85546875" style="3" customWidth="1"/>
    <col min="11" max="13" width="9.28515625" style="3" customWidth="1"/>
    <col min="14" max="14" width="7.140625" style="3" customWidth="1"/>
    <col min="15" max="18" width="3.5703125" style="3" customWidth="1"/>
    <col min="19" max="19" width="7.7109375" style="3" customWidth="1"/>
    <col min="20" max="20" width="57.140625" style="3" customWidth="1"/>
    <col min="21" max="22" width="28.5703125" style="3" customWidth="1"/>
    <col min="23" max="34" width="21.42578125" style="3" customWidth="1"/>
    <col min="35" max="37" width="16.140625" style="3" customWidth="1"/>
    <col min="38" max="38" width="29.42578125" style="3" customWidth="1"/>
    <col min="39" max="39" width="19.28515625" style="3" customWidth="1"/>
    <col min="40" max="41" width="21.42578125" style="3" customWidth="1"/>
    <col min="42" max="43" width="17.85546875" style="3" customWidth="1"/>
    <col min="44" max="49" width="17" style="3" customWidth="1"/>
    <col min="50" max="50" width="28.5703125" style="3" customWidth="1"/>
    <col min="51" max="52" width="28.5703125" style="22" customWidth="1"/>
    <col min="53" max="83" width="28.5703125" style="3" customWidth="1"/>
    <col min="84" max="84" width="31.85546875" style="3" customWidth="1"/>
    <col min="85" max="85" width="9.140625" style="3"/>
    <col min="86" max="86" width="30.42578125" style="3" customWidth="1"/>
    <col min="87" max="87" width="96.42578125" style="3" customWidth="1"/>
    <col min="88" max="91" width="102.140625" style="3" customWidth="1"/>
    <col min="92" max="94" width="17.28515625" style="3" customWidth="1"/>
    <col min="95" max="95" width="23.85546875" style="3" customWidth="1"/>
    <col min="96" max="96" width="53.140625" style="3" customWidth="1"/>
    <col min="97" max="97" width="115.85546875" style="3" customWidth="1"/>
    <col min="98" max="98" width="21.42578125" style="3" customWidth="1"/>
    <col min="99" max="99" width="23.42578125" style="3" customWidth="1"/>
    <col min="100" max="100" width="25" style="3" customWidth="1"/>
    <col min="101" max="101" width="28" style="3" customWidth="1"/>
    <col min="102" max="102" width="21.85546875" style="3" customWidth="1"/>
    <col min="103" max="104" width="21.140625" style="3" customWidth="1"/>
    <col min="105" max="107" width="81" style="3" customWidth="1"/>
    <col min="108" max="108" width="22.28515625" style="3" customWidth="1"/>
    <col min="109" max="109" width="19.5703125" style="3" customWidth="1"/>
    <col min="110" max="110" width="16" style="3" customWidth="1"/>
    <col min="111" max="16384" width="9.140625" style="3"/>
  </cols>
  <sheetData>
    <row r="1" spans="2:74" s="20" customFormat="1" ht="21" customHeight="1">
      <c r="G1" s="57"/>
      <c r="K1" s="57"/>
      <c r="M1" s="77"/>
      <c r="N1" s="33"/>
      <c r="O1" s="33"/>
      <c r="P1" s="33"/>
      <c r="Q1" s="33"/>
      <c r="R1" s="33"/>
      <c r="AE1" s="77"/>
      <c r="AF1" s="77"/>
      <c r="AG1" s="77"/>
      <c r="AH1" s="132"/>
      <c r="AI1" s="82"/>
      <c r="AJ1" s="82"/>
      <c r="AK1" s="82"/>
      <c r="AL1" s="82"/>
      <c r="AM1" s="82"/>
      <c r="AO1" s="33"/>
      <c r="AS1" s="33"/>
      <c r="AT1" s="33"/>
      <c r="AU1" s="33"/>
      <c r="AV1" s="33"/>
      <c r="AW1" s="33"/>
      <c r="AX1" s="33"/>
      <c r="AY1" s="33"/>
      <c r="AZ1" s="33"/>
      <c r="BA1" s="33"/>
      <c r="BB1" s="33"/>
      <c r="BC1" s="33"/>
      <c r="BD1" s="33"/>
      <c r="BE1" s="33"/>
    </row>
    <row r="2" spans="2:74" s="20" customFormat="1" ht="47.25" thickBot="1">
      <c r="B2" s="18" t="s">
        <v>0</v>
      </c>
      <c r="C2" s="18"/>
      <c r="D2" s="19"/>
      <c r="E2" s="19"/>
      <c r="F2" s="19"/>
      <c r="G2" s="86"/>
      <c r="H2" s="19"/>
      <c r="I2" s="19"/>
      <c r="J2" s="19"/>
      <c r="K2" s="52"/>
      <c r="L2" s="19"/>
      <c r="M2" s="92"/>
      <c r="N2" s="60"/>
      <c r="O2" s="60"/>
      <c r="P2" s="60"/>
      <c r="Q2" s="60"/>
      <c r="R2" s="60"/>
      <c r="S2" s="19"/>
      <c r="T2" s="19"/>
      <c r="U2" s="19"/>
      <c r="V2" s="19"/>
      <c r="W2" s="19"/>
      <c r="X2" s="19"/>
      <c r="Y2" s="19"/>
      <c r="Z2" s="19"/>
      <c r="AA2" s="19"/>
      <c r="AB2" s="19"/>
      <c r="AC2" s="19"/>
      <c r="AD2" s="19"/>
      <c r="AE2" s="92"/>
      <c r="AF2" s="92"/>
      <c r="AG2" s="92"/>
      <c r="AH2" s="133"/>
      <c r="AI2" s="265"/>
      <c r="AJ2" s="265"/>
      <c r="AK2" s="265"/>
      <c r="AL2" s="83"/>
      <c r="AM2" s="83"/>
      <c r="AN2" s="19"/>
      <c r="AO2" s="60"/>
      <c r="AP2" s="19"/>
      <c r="AQ2" s="19"/>
      <c r="AR2" s="19"/>
      <c r="AS2" s="30"/>
      <c r="AT2" s="30"/>
      <c r="AU2" s="30"/>
      <c r="AV2" s="30"/>
      <c r="AW2" s="30"/>
      <c r="AX2" s="30"/>
      <c r="AY2" s="30"/>
      <c r="AZ2" s="30"/>
      <c r="BA2" s="30"/>
      <c r="BB2" s="30"/>
      <c r="BC2" s="30"/>
      <c r="BD2" s="30"/>
      <c r="BE2" s="30"/>
      <c r="BF2" s="30"/>
      <c r="BG2" s="30"/>
      <c r="BH2" s="30"/>
      <c r="BI2" s="30"/>
      <c r="BJ2" s="30"/>
      <c r="BK2" s="30"/>
      <c r="BL2" s="18"/>
      <c r="BM2" s="18"/>
      <c r="BN2" s="18"/>
      <c r="BO2" s="18"/>
      <c r="BP2" s="18"/>
      <c r="BQ2" s="30"/>
      <c r="BR2" s="30"/>
      <c r="BS2" s="18"/>
    </row>
    <row r="3" spans="2:74" s="20" customFormat="1" ht="21" customHeight="1">
      <c r="G3" s="57"/>
      <c r="K3" s="57"/>
      <c r="M3" s="77"/>
      <c r="N3" s="33"/>
      <c r="O3" s="33"/>
      <c r="P3" s="33"/>
      <c r="Q3" s="33"/>
      <c r="R3" s="33"/>
      <c r="AE3" s="77"/>
      <c r="AF3" s="77"/>
      <c r="AG3" s="77"/>
      <c r="AH3" s="132"/>
      <c r="AI3" s="82"/>
      <c r="AJ3" s="82"/>
      <c r="AK3" s="82"/>
      <c r="AL3" s="82"/>
      <c r="AM3" s="82"/>
      <c r="AO3" s="33"/>
      <c r="AS3" s="33"/>
      <c r="AT3" s="33"/>
      <c r="AU3" s="33"/>
      <c r="AV3" s="33"/>
      <c r="AW3" s="33"/>
      <c r="AX3" s="33"/>
      <c r="AY3" s="33"/>
      <c r="AZ3" s="33"/>
      <c r="BA3" s="33"/>
      <c r="BB3" s="33"/>
      <c r="BC3" s="33"/>
      <c r="BD3" s="33"/>
      <c r="BE3" s="33"/>
    </row>
    <row r="4" spans="2:74" s="20" customFormat="1" ht="15">
      <c r="B4" s="188" t="s">
        <v>1</v>
      </c>
      <c r="C4" s="188" t="s">
        <v>2</v>
      </c>
      <c r="D4" s="15" t="s">
        <v>3</v>
      </c>
      <c r="E4" s="15" t="s">
        <v>4</v>
      </c>
      <c r="F4" s="15" t="s">
        <v>5</v>
      </c>
      <c r="G4" s="53" t="s">
        <v>6</v>
      </c>
      <c r="H4" s="16" t="s">
        <v>7</v>
      </c>
      <c r="I4" s="188" t="s">
        <v>8</v>
      </c>
      <c r="J4" s="188" t="s">
        <v>9</v>
      </c>
      <c r="K4" s="53" t="s">
        <v>10</v>
      </c>
      <c r="L4" s="16" t="s">
        <v>11</v>
      </c>
      <c r="M4" s="79" t="s">
        <v>12</v>
      </c>
      <c r="N4" s="61" t="s">
        <v>13</v>
      </c>
      <c r="O4" s="61" t="s">
        <v>14</v>
      </c>
      <c r="P4" s="61" t="s">
        <v>15</v>
      </c>
      <c r="Q4" s="61" t="s">
        <v>16</v>
      </c>
      <c r="R4" s="61" t="s">
        <v>17</v>
      </c>
      <c r="S4" s="61" t="s">
        <v>18</v>
      </c>
      <c r="T4" s="16" t="s">
        <v>19</v>
      </c>
      <c r="U4" s="16" t="s">
        <v>20</v>
      </c>
      <c r="V4" s="16" t="s">
        <v>21</v>
      </c>
      <c r="W4" s="16" t="s">
        <v>22</v>
      </c>
      <c r="X4" s="16" t="s">
        <v>23</v>
      </c>
      <c r="Y4" s="16" t="s">
        <v>24</v>
      </c>
      <c r="Z4" s="16" t="s">
        <v>25</v>
      </c>
      <c r="AA4" s="16" t="s">
        <v>26</v>
      </c>
      <c r="AB4" s="16" t="s">
        <v>913</v>
      </c>
      <c r="AC4" s="16" t="s">
        <v>27</v>
      </c>
      <c r="AD4" s="16" t="s">
        <v>28</v>
      </c>
      <c r="AE4" s="16" t="s">
        <v>29</v>
      </c>
      <c r="AF4" s="16" t="s">
        <v>30</v>
      </c>
      <c r="AG4" s="16" t="s">
        <v>31</v>
      </c>
      <c r="AH4" s="79" t="s">
        <v>32</v>
      </c>
      <c r="AI4" s="79" t="s">
        <v>33</v>
      </c>
      <c r="AJ4" s="79" t="s">
        <v>1494</v>
      </c>
      <c r="AK4" s="79" t="s">
        <v>1495</v>
      </c>
      <c r="AL4" s="134" t="s">
        <v>34</v>
      </c>
      <c r="AM4" s="84" t="s">
        <v>35</v>
      </c>
      <c r="AN4" s="84" t="s">
        <v>36</v>
      </c>
      <c r="AO4" s="84" t="s">
        <v>37</v>
      </c>
      <c r="AP4" s="84" t="s">
        <v>38</v>
      </c>
      <c r="AQ4" s="16" t="s">
        <v>39</v>
      </c>
      <c r="AR4" s="61" t="s">
        <v>40</v>
      </c>
      <c r="AS4" s="16" t="s">
        <v>41</v>
      </c>
      <c r="AT4" s="16" t="s">
        <v>42</v>
      </c>
      <c r="AU4" s="16" t="s">
        <v>43</v>
      </c>
      <c r="AV4" s="16" t="s">
        <v>1343</v>
      </c>
      <c r="AW4" s="16" t="s">
        <v>44</v>
      </c>
      <c r="AX4" s="16" t="s">
        <v>45</v>
      </c>
      <c r="AY4" s="31" t="s">
        <v>46</v>
      </c>
      <c r="AZ4" s="31" t="s">
        <v>47</v>
      </c>
      <c r="BA4" s="31" t="s">
        <v>48</v>
      </c>
      <c r="BB4" s="61" t="s">
        <v>49</v>
      </c>
      <c r="BC4" s="61" t="s">
        <v>50</v>
      </c>
      <c r="BD4" s="189" t="s">
        <v>51</v>
      </c>
      <c r="BE4" s="189" t="s">
        <v>52</v>
      </c>
      <c r="BF4" s="189" t="s">
        <v>53</v>
      </c>
      <c r="BG4" s="189" t="s">
        <v>54</v>
      </c>
      <c r="BH4" s="189" t="s">
        <v>55</v>
      </c>
      <c r="BI4" s="188" t="s">
        <v>56</v>
      </c>
      <c r="BJ4" s="188" t="s">
        <v>57</v>
      </c>
      <c r="BK4" s="188" t="s">
        <v>58</v>
      </c>
      <c r="BL4" s="188" t="s">
        <v>59</v>
      </c>
      <c r="BM4" s="188" t="s">
        <v>60</v>
      </c>
      <c r="BN4" s="188" t="s">
        <v>61</v>
      </c>
      <c r="BO4" s="262" t="s">
        <v>1345</v>
      </c>
      <c r="BP4" s="188" t="s">
        <v>62</v>
      </c>
      <c r="BQ4" s="188" t="s">
        <v>63</v>
      </c>
      <c r="BR4" s="16" t="s">
        <v>64</v>
      </c>
      <c r="BS4" s="16" t="s">
        <v>65</v>
      </c>
      <c r="BT4" s="188" t="s">
        <v>66</v>
      </c>
      <c r="BU4" s="188" t="s">
        <v>67</v>
      </c>
      <c r="BV4" s="16" t="s">
        <v>68</v>
      </c>
    </row>
    <row r="5" spans="2:74" s="20" customFormat="1" ht="29.25" thickBot="1">
      <c r="B5" s="14" t="s">
        <v>903</v>
      </c>
      <c r="C5" s="14" t="s">
        <v>69</v>
      </c>
      <c r="D5" s="14" t="str">
        <f ca="1">IF(Table_Question_Sets[[#This Row],[Header]]="Yes","",
IF(INDIRECT(SUBSTITUTE(ADDRESS(1,COLUMN(),4),"1","")&amp;ROW()-1)="",
INDIRECT(SUBSTITUTE(ADDRESS(1,COLUMN(Table_Question_Sets[[#This Row],[Property]]),4),"1","")&amp;ROW()-1),
INDIRECT(SUBSTITUTE(ADDRESS(1,COLUMN(),4),"1","")&amp;ROW()-1)))</f>
        <v/>
      </c>
      <c r="E5" s="14"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v>
      </c>
      <c r="F5" s="14" t="str">
        <f>IF(Table_Question_Sets[[#This Row],[Header]]="Yes","",IF(Table_Question_Sets[[#This Row],[Property]]&lt;&gt;"",SUBSTITUTE(Table_Question_Sets[[#This Row],[Property]]," ",""),""))</f>
        <v/>
      </c>
      <c r="G5" s="32"/>
      <c r="H5" s="14"/>
      <c r="I5" s="14"/>
      <c r="J5" s="14"/>
      <c r="K5" s="32"/>
      <c r="L5" s="14"/>
      <c r="M5" s="14"/>
      <c r="N5" s="32"/>
      <c r="O5" s="32"/>
      <c r="P5" s="32"/>
      <c r="Q5" s="32"/>
      <c r="R5" s="32"/>
      <c r="S5" s="32"/>
      <c r="T5" s="14"/>
      <c r="U5" s="14"/>
      <c r="V5" s="14"/>
      <c r="W5" s="14"/>
      <c r="X5" s="14"/>
      <c r="Y5" s="14"/>
      <c r="Z5" s="14"/>
      <c r="AA5" s="14"/>
      <c r="AB5" s="14"/>
      <c r="AC5" s="14"/>
      <c r="AD5" s="14"/>
      <c r="AE5" s="14"/>
      <c r="AF5" s="14"/>
      <c r="AG5" s="14"/>
      <c r="AH5" s="14"/>
      <c r="AI5" s="14"/>
      <c r="AJ5" s="14"/>
      <c r="AK5" s="14"/>
      <c r="AL5" s="14"/>
      <c r="AM5"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 s="94"/>
      <c r="AO5" s="1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 s="1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5" s="14"/>
      <c r="AR5" s="32"/>
      <c r="AS5" s="14"/>
      <c r="AT5" s="14"/>
      <c r="AU5" s="14"/>
      <c r="AV5" s="14"/>
      <c r="AW5" s="14"/>
      <c r="AX5" s="14"/>
      <c r="AY5"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 s="32" t="str">
        <f>IF(OR(Table_Question_Sets[[#This Row],[Header]]="Yes",Table_Question_Sets[[#This Row],[Text]]=""),"",IF(OR(Table_Question_Sets[[#This Row],[Text]]="true",Table_Question_Sets[[#This Row],[Text]]="false",ISNUMBER(Table_Question_Sets[[#This Row],[Text]])),Table_Question_Sets[[#This Row],[Text]],""""&amp;Table_Question_Sets[[#This Row],[Text]]&amp;""""))</f>
        <v/>
      </c>
      <c r="BA5" s="32" t="str">
        <f>IF(AND(Table_Question_Sets[[#This Row],[Header]]&lt;&gt;"Yes",Table_Question_Sets[[#This Row],[Property]]&lt;&gt;"",Table_Question_Sets[[#This Row],[Summary Label]]&lt;&gt;""),""""&amp;Table_Question_Sets[[#This Row],[Key]]&amp;""": """&amp;Table_Question_Sets[[#This Row],[Summary Label]]&amp;"""","")</f>
        <v/>
      </c>
      <c r="BB5" s="32" t="str">
        <f ca="1">IF(Table_Question_Sets[[#This Row],[Header]]="Yes","",_xlfn.NUMBERVALUE(INDIRECT(SUBSTITUTE(ADDRESS(1,COLUMN(),4),"1","")&amp;ROW()-1))+IF(Table_Question_Sets[[#This Row],[Property]]&lt;&gt;"",1,0))</f>
        <v/>
      </c>
      <c r="BC5" s="32" t="str">
        <f ca="1">IF(Table_Question_Sets[[#This Row],[Header]]="Yes","",_xlfn.NUMBERVALUE(INDIRECT(SUBSTITUTE(ADDRESS(1,COLUMN(),4),"1","")&amp;ROW()+1))+IF(Table_Question_Sets[[#This Row],[Property]]&lt;&gt;"",1,0))</f>
        <v/>
      </c>
      <c r="BD5" s="32" t="str">
        <f t="array" aca="1" ref="BD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 s="3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5" s="3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 s="3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5" s="32"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5" s="14" t="str">
        <f xml:space="preserve">
IF(Table_Question_Sets[[#This Row],[Row]]="Yes","]},{""className"": ""row"",""fieldGroup"": [","")&amp;
SUBSTITUTE(Table_Question_Sets[[#This Row],[Config Field]],CHAR(10),"")</f>
        <v/>
      </c>
      <c r="BJ5" s="1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"promotion":[{"className": "row","fieldGroup":[{"key":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5" s="14">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v>
      </c>
      <c r="BL5" s="14" t="str">
        <f>IF(AND(Table_Question_Sets[[#This Row],[Header]]="",Table_Question_Sets[[#This Row],[Property]]&lt;&gt;"",Table_Question_Sets[[#This Row],[Field Type]]&lt;&gt;""),
""""&amp;Table_Question_Sets[[#This Row],[Key]]&amp;"""","")</f>
        <v/>
      </c>
      <c r="BM5" s="1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omotionHeading","promotionSelection","promotionID","promotionPremium","promotionPrize","promotionType","promotionImageURL","stateHeading","stateAllToggle","stateAll","usedStateNSW","usedStateQLD","usedStateTAS","usedStateNT","usedStateVIC","usedStateACT","usedStateWA","usedStateSA","stateValidation","SAMessage","permitMessage"],</v>
      </c>
      <c r="BN5" s="14" t="str">
        <f>IF(AND(Table_Question_Sets[[#This Row],[Header]]&lt;&gt;"Yes",Table_Question_Sets[[#This Row],[Property]]&lt;&gt;"",Table_Question_Sets[[#This Row],[Workflow Role]]&lt;&gt;""),
""""&amp;Table_Question_Sets[[#This Row],[Workflow Role]]&amp;""":"""&amp;Table_Question_Sets[[#This Row],[Key]]&amp;"""","")</f>
        <v/>
      </c>
      <c r="BO5" s="14" t="str">
        <f>IF(AND(Table_Question_Sets[[#This Row],[Header]]&lt;&gt;"Yes",Table_Question_Sets[[#This Row],[Property]]&lt;&gt;"",Table_Question_Sets[[#This Row],[Private]]="Yes"),
""""&amp;Table_Question_Sets[[#This Row],[Key]]&amp;"""","")</f>
        <v/>
      </c>
      <c r="BP5" s="14" t="str">
        <f ca="1">IF(Table_Question_Sets[[#This Row],[Header]]="Yes","",_xlfn.NUMBERVALUE(INDIRECT(SUBSTITUTE(ADDRESS(1,COLUMN(),4),"1","")&amp;ROW()+1))+IF(OR(Table_Question_Sets[[#This Row],[Value]]&lt;&gt;"",AND(Table_Question_Sets[[#This Row],[Data Type]]="Repeating",Table_Question_Sets[[#This Row],[Calculation Repeating]]&lt;&gt;"")),1,0))</f>
        <v/>
      </c>
      <c r="BQ5" s="14" t="str">
        <f ca="1" xml:space="preserve">
IF(Table_Question_Sets[[#This Row],[Data Type]]="Repeating",
OFFSET(Table_Repeating_Question_Sets[[#Headers],[Property]],MATCH(Table_Question_Sets[[#This Row],[Property]],Table_Repeating_Question_Sets[Property],0),MATCH("Calculation",Table_Repeating_Question_Sets[#Headers],0)-1,1,1),
"")</f>
        <v/>
      </c>
      <c r="BR5" s="1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 s="1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"promotion":{"promotionID": "ctw-car-100k","promotionPremium": "$5,961.00","promotionPrize": "$100,000.00","promotionType": "chanceToWin","promotionImageURL": "https://insuremypromo-promoinabox-qa.aptiture.com/wp-content/uploads/2018/04/PIAB_10k-Groceries_FB-Post-504x504px.png","usedStateNSW": true,"usedStateVIC": true},</v>
      </c>
      <c r="BT5" s="14" t="str">
        <f ca="1">IF(ISNUMBER(Table_Question_Sets[[#This Row],[Config Use Row]]),INDEX(Table_Question_Sets[Config Rollup],Table_Question_Sets[[#This Row],[Config Use Row]]),"")</f>
        <v>"promotion":[{"className": "row","fieldGroup":[{"key":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U5" s="14" t="str">
        <f ca="1">IF(ISNUMBER(Table_Question_Sets[[#This Row],[Config Use Row]]),INDEX(Table_Question_Sets[Config Keys Nested Rollup],Table_Question_Sets[[#This Row],[Config Use Row]]),"")</f>
        <v>"promotion":["promotionHeading","promotionSelection","promotionID","promotionPremium","promotionPrize","promotionType","promotionImageURL","stateHeading","stateAllToggle","stateAll","usedStateNSW","usedStateQLD","usedStateTAS","usedStateNT","usedStateVIC","usedStateACT","usedStateWA","usedStateSA","stateValidation","SAMessage","permitMessage"],</v>
      </c>
      <c r="BV5" s="14" t="str">
        <f ca="1">IF(ISNUMBER(Table_Question_Sets[[#This Row],[Config Use Row]]),INDEX(Table_Question_Sets[Calculation Rollup],Table_Question_Sets[[#This Row],[Config Use Row]]),"")</f>
        <v>"promotion":{"promotionID": "ctw-car-100k","promotionPremium": "$5,961.00","promotionPrize": "$100,000.00","promotionType": "chanceToWin","promotionImageURL": "https://insuremypromo-promoinabox-qa.aptiture.com/wp-content/uploads/2018/04/PIAB_10k-Groceries_FB-Post-504x504px.png","usedStateNSW": true,"usedStateVIC": true},</v>
      </c>
    </row>
    <row r="6" spans="2:74" s="21" customFormat="1" ht="16.5" hidden="1" customHeight="1">
      <c r="B6" s="26"/>
      <c r="C6" s="190"/>
      <c r="D6" s="25" t="str">
        <f ca="1">IF(Table_Question_Sets[[#This Row],[Header]]="Yes","",
IF(INDIRECT(SUBSTITUTE(ADDRESS(1,COLUMN(),4),"1","")&amp;ROW()-1)="",
INDIRECT(SUBSTITUTE(ADDRESS(1,COLUMN(Table_Question_Sets[[#This Row],[Property]]),4),"1","")&amp;ROW()-1),
INDIRECT(SUBSTITUTE(ADDRESS(1,COLUMN(),4),"1","")&amp;ROW()-1)))</f>
        <v>Promotion</v>
      </c>
      <c r="E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6" s="25" t="str">
        <f>IF(Table_Question_Sets[[#This Row],[Header]]="Yes","",IF(Table_Question_Sets[[#This Row],[Property]]&lt;&gt;"",SUBSTITUTE(Table_Question_Sets[[#This Row],[Property]]," ",""),""))</f>
        <v/>
      </c>
      <c r="G6" s="88"/>
      <c r="H6" s="26"/>
      <c r="I6" s="26"/>
      <c r="J6" s="26"/>
      <c r="K6" s="55"/>
      <c r="L6" s="76"/>
      <c r="M6" s="76"/>
      <c r="N6" s="50"/>
      <c r="O6" s="50"/>
      <c r="P6" s="50"/>
      <c r="Q6" s="50"/>
      <c r="R6" s="50"/>
      <c r="S6" s="50"/>
      <c r="T6" s="26"/>
      <c r="U6" s="26"/>
      <c r="V6" s="26"/>
      <c r="W6" s="26"/>
      <c r="X6" s="26"/>
      <c r="Y6" s="26"/>
      <c r="Z6" s="26"/>
      <c r="AA6" s="26"/>
      <c r="AB6" s="26"/>
      <c r="AC6" s="26"/>
      <c r="AD6" s="26"/>
      <c r="AE6" s="26"/>
      <c r="AF6" s="26"/>
      <c r="AG6" s="26"/>
      <c r="AH6" s="76"/>
      <c r="AI6" s="76"/>
      <c r="AJ6" s="76"/>
      <c r="AK6" s="76"/>
      <c r="AL6" s="25"/>
      <c r="AM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 s="191"/>
      <c r="AO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6" s="26"/>
      <c r="AR6" s="50"/>
      <c r="AS6" s="26"/>
      <c r="AT6" s="26"/>
      <c r="AU6" s="26"/>
      <c r="AV6" s="26"/>
      <c r="AW6" s="26"/>
      <c r="AX6" s="26"/>
      <c r="AY6"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 s="48" t="str">
        <f>IF(OR(Table_Question_Sets[[#This Row],[Header]]="Yes",Table_Question_Sets[[#This Row],[Text]]=""),"",IF(OR(Table_Question_Sets[[#This Row],[Text]]="true",Table_Question_Sets[[#This Row],[Text]]="false",ISNUMBER(Table_Question_Sets[[#This Row],[Text]])),Table_Question_Sets[[#This Row],[Text]],""""&amp;Table_Question_Sets[[#This Row],[Text]]&amp;""""))</f>
        <v/>
      </c>
      <c r="BA6" s="48" t="str">
        <f>IF(AND(Table_Question_Sets[[#This Row],[Header]]&lt;&gt;"Yes",Table_Question_Sets[[#This Row],[Property]]&lt;&gt;"",Table_Question_Sets[[#This Row],[Summary Label]]&lt;&gt;""),""""&amp;Table_Question_Sets[[#This Row],[Key]]&amp;""": """&amp;Table_Question_Sets[[#This Row],[Summary Label]]&amp;"""","")</f>
        <v/>
      </c>
      <c r="BB6" s="48">
        <f ca="1">IF(Table_Question_Sets[[#This Row],[Header]]="Yes","",_xlfn.NUMBERVALUE(INDIRECT(SUBSTITUTE(ADDRESS(1,COLUMN(),4),"1","")&amp;ROW()-1))+IF(Table_Question_Sets[[#This Row],[Property]]&lt;&gt;"",1,0))</f>
        <v>0</v>
      </c>
      <c r="BC6" s="48">
        <f ca="1">IF(Table_Question_Sets[[#This Row],[Header]]="Yes","",_xlfn.NUMBERVALUE(INDIRECT(SUBSTITUTE(ADDRESS(1,COLUMN(),4),"1","")&amp;ROW()+1))+IF(Table_Question_Sets[[#This Row],[Property]]&lt;&gt;"",1,0))</f>
        <v>21</v>
      </c>
      <c r="BD6" s="24" t="str">
        <f t="array" aca="1" ref="BD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6"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6" s="10" t="str">
        <f xml:space="preserve">
IF(Table_Question_Sets[[#This Row],[Row]]="Yes","]},{""className"": ""row"",""fieldGroup"": [","")&amp;
SUBSTITUTE(Table_Question_Sets[[#This Row],[Config Field]],CHAR(10),"")</f>
        <v/>
      </c>
      <c r="BJ6"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6" s="10">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24</v>
      </c>
      <c r="BL6" s="10" t="str">
        <f>IF(AND(Table_Question_Sets[[#This Row],[Header]]="",Table_Question_Sets[[#This Row],[Property]]&lt;&gt;"",Table_Question_Sets[[#This Row],[Field Type]]&lt;&gt;""),
""""&amp;Table_Question_Sets[[#This Row],[Key]]&amp;"""","")</f>
        <v/>
      </c>
      <c r="BM6"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Heading","promotionSelection","promotionID","promotionPremium","promotionPrize","promotionType","promotionImageURL","stateHeading","stateAllToggle","stateAll","usedStateNSW","usedStateQLD","usedStateTAS","usedStateNT","usedStateVIC","usedStateACT","usedStateWA","usedStateSA","stateValidation","SAMessage","permitMessage"</v>
      </c>
      <c r="BN6" s="10" t="str">
        <f>IF(AND(Table_Question_Sets[[#This Row],[Header]]&lt;&gt;"Yes",Table_Question_Sets[[#This Row],[Property]]&lt;&gt;"",Table_Question_Sets[[#This Row],[Workflow Role]]&lt;&gt;""),
""""&amp;Table_Question_Sets[[#This Row],[Workflow Role]]&amp;""":"""&amp;Table_Question_Sets[[#This Row],[Key]]&amp;"""","")</f>
        <v/>
      </c>
      <c r="BO6" s="10" t="str">
        <f>IF(AND(Table_Question_Sets[[#This Row],[Header]]&lt;&gt;"Yes",Table_Question_Sets[[#This Row],[Property]]&lt;&gt;"",Table_Question_Sets[[#This Row],[Private]]="Yes"),
""""&amp;Table_Question_Sets[[#This Row],[Key]]&amp;"""","")</f>
        <v/>
      </c>
      <c r="BP6" s="10">
        <f ca="1">IF(Table_Question_Sets[[#This Row],[Header]]="Yes","",_xlfn.NUMBERVALUE(INDIRECT(SUBSTITUTE(ADDRESS(1,COLUMN(),4),"1","")&amp;ROW()+1))+IF(OR(Table_Question_Sets[[#This Row],[Value]]&lt;&gt;"",AND(Table_Question_Sets[[#This Row],[Data Type]]="Repeating",Table_Question_Sets[[#This Row],[Calculation Repeating]]&lt;&gt;"")),1,0))</f>
        <v>7</v>
      </c>
      <c r="BQ6" s="10" t="str">
        <f ca="1" xml:space="preserve">
IF(Table_Question_Sets[[#This Row],[Data Type]]="Repeating",
OFFSET(Table_Repeating_Question_Sets[[#Headers],[Property]],MATCH(Table_Question_Sets[[#This Row],[Property]],Table_Repeating_Question_Sets[Property],0),MATCH("Calculation",Table_Repeating_Question_Sets[#Headers],0)-1,1,1),
"")</f>
        <v/>
      </c>
      <c r="BR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"promotionID": "ctw-car-100k","promotionPremium": "$5,961.00","promotionPrize": "$100,000.00","promotionType": "chanceToWin","promotionImageURL": "https://insuremypromo-promoinabox-qa.aptiture.com/wp-content/uploads/2018/04/PIAB_10k-Groceries_FB-Post-504x504px.png","usedStateNSW": true,"usedStateVIC": true</v>
      </c>
      <c r="BT6" s="10" t="str">
        <f ca="1">IF(ISNUMBER(Table_Question_Sets[[#This Row],[Config Use Row]]),INDEX(Table_Question_Sets[Config Rollup],Table_Question_Sets[[#This Row],[Config Use Row]]),"")</f>
        <v>"summary":[{"className": "row","fieldGroup":[{"key":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U6" s="10" t="str">
        <f ca="1">IF(ISNUMBER(Table_Question_Sets[[#This Row],[Config Use Row]]),INDEX(Table_Question_Sets[Config Keys Nested Rollup],Table_Question_Sets[[#This Row],[Config Use Row]]),"")</f>
        <v>"summary":["promotionProbability","summaryTable"],</v>
      </c>
      <c r="BV6" s="25" t="str">
        <f ca="1">IF(ISNUMBER(Table_Question_Sets[[#This Row],[Config Use Row]]),INDEX(Table_Question_Sets[Calculation Rollup],Table_Question_Sets[[#This Row],[Config Use Row]]),"")</f>
        <v>"summary":{"promotionProbability": "1 in 100"},</v>
      </c>
    </row>
    <row r="7" spans="2:74" s="20" customFormat="1" ht="21" customHeight="1">
      <c r="B7" s="26" t="s">
        <v>908</v>
      </c>
      <c r="C7" s="190"/>
      <c r="D7" s="25" t="str">
        <f ca="1">IF(Table_Question_Sets[[#This Row],[Header]]="Yes","",
IF(INDIRECT(SUBSTITUTE(ADDRESS(1,COLUMN(),4),"1","")&amp;ROW()-1)="",
INDIRECT(SUBSTITUTE(ADDRESS(1,COLUMN(Table_Question_Sets[[#This Row],[Property]]),4),"1","")&amp;ROW()-1),
INDIRECT(SUBSTITUTE(ADDRESS(1,COLUMN(),4),"1","")&amp;ROW()-1)))</f>
        <v>Promotion</v>
      </c>
      <c r="E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promotionHeading</v>
      </c>
      <c r="F7" s="25" t="str">
        <f>IF(Table_Question_Sets[[#This Row],[Header]]="Yes","",IF(Table_Question_Sets[[#This Row],[Property]]&lt;&gt;"",SUBSTITUTE(Table_Question_Sets[[#This Row],[Property]]," ",""),""))</f>
        <v>PromotionHeading</v>
      </c>
      <c r="G7" s="88"/>
      <c r="H7" s="10" t="s">
        <v>90</v>
      </c>
      <c r="I7" s="11" t="s">
        <v>90</v>
      </c>
      <c r="J7" s="11"/>
      <c r="K7" s="58"/>
      <c r="L7" s="73"/>
      <c r="M7" s="73"/>
      <c r="N7" s="56"/>
      <c r="O7" s="184" t="s">
        <v>73</v>
      </c>
      <c r="P7" s="184"/>
      <c r="Q7" s="269" t="s">
        <v>758</v>
      </c>
      <c r="R7" s="184"/>
      <c r="S7" s="184"/>
      <c r="T7" s="27"/>
      <c r="U7" s="27"/>
      <c r="V7" s="26"/>
      <c r="W7" s="26"/>
      <c r="X7" s="10" t="s">
        <v>879</v>
      </c>
      <c r="Y7" s="27" t="s">
        <v>1398</v>
      </c>
      <c r="Z7" s="27"/>
      <c r="AA7" s="271" t="s">
        <v>1452</v>
      </c>
      <c r="AB7" s="10"/>
      <c r="AC7" s="10"/>
      <c r="AD7" s="26"/>
      <c r="AE7" s="26"/>
      <c r="AF7" s="190"/>
      <c r="AG7" s="190"/>
      <c r="AH7" s="138"/>
      <c r="AI7" s="138"/>
      <c r="AJ7" s="138"/>
      <c r="AK7" s="138"/>
      <c r="AL7" s="138"/>
      <c r="AM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 s="191"/>
      <c r="AO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7" s="26"/>
      <c r="AR7" s="192"/>
      <c r="AS7" s="26"/>
      <c r="AT7" s="26"/>
      <c r="AU7" s="26"/>
      <c r="AV7" s="26"/>
      <c r="AW7" s="26"/>
      <c r="AX7" s="26"/>
      <c r="AY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 s="48" t="str">
        <f>IF(OR(Table_Question_Sets[[#This Row],[Header]]="Yes",Table_Question_Sets[[#This Row],[Text]]=""),"",IF(OR(Table_Question_Sets[[#This Row],[Text]]="true",Table_Question_Sets[[#This Row],[Text]]="false",ISNUMBER(Table_Question_Sets[[#This Row],[Text]])),Table_Question_Sets[[#This Row],[Text]],""""&amp;Table_Question_Sets[[#This Row],[Text]]&amp;""""))</f>
        <v/>
      </c>
      <c r="BA7" s="28" t="str">
        <f>IF(AND(Table_Question_Sets[[#This Row],[Header]]&lt;&gt;"Yes",Table_Question_Sets[[#This Row],[Property]]&lt;&gt;"",Table_Question_Sets[[#This Row],[Summary Label]]&lt;&gt;""),""""&amp;Table_Question_Sets[[#This Row],[Key]]&amp;""": """&amp;Table_Question_Sets[[#This Row],[Summary Label]]&amp;"""","")</f>
        <v/>
      </c>
      <c r="BB7" s="28">
        <f ca="1">IF(Table_Question_Sets[[#This Row],[Header]]="Yes","",_xlfn.NUMBERVALUE(INDIRECT(SUBSTITUTE(ADDRESS(1,COLUMN(),4),"1","")&amp;ROW()-1))+IF(Table_Question_Sets[[#This Row],[Property]]&lt;&gt;"",1,0))</f>
        <v>1</v>
      </c>
      <c r="BC7" s="28">
        <f ca="1">IF(Table_Question_Sets[[#This Row],[Header]]="Yes","",_xlfn.NUMBERVALUE(INDIRECT(SUBSTITUTE(ADDRESS(1,COLUMN(),4),"1","")&amp;ROW()+1))+IF(Table_Question_Sets[[#This Row],[Property]]&lt;&gt;"",1,0))</f>
        <v>21</v>
      </c>
      <c r="BD7" s="28" t="str">
        <f t="array" aca="1" ref="BD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"templateOptions":{"content":{"heading2":"Let's Get Started!","heading3":"Choose the promotion you'd like to run?","paragraph":"(Click only one and scroll down)"}}</v>
      </c>
      <c r="BH7"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"promotionHeading","type": "content-field","className":"col-xs-12 col-md- ","templateOptions":{"content":{"heading2":"Let's Get Started!","heading3":"Choose the promotion you'd like to run?","paragraph":"(Click only one and scroll down)"}},"validators": {"validation": Validators.compose([])}}</v>
      </c>
      <c r="BI7" s="25" t="str">
        <f ca="1" xml:space="preserve">
IF(Table_Question_Sets[[#This Row],[Row]]="Yes","]},{""className"": ""row"",""fieldGroup"": [","")&amp;
SUBSTITUTE(Table_Question_Sets[[#This Row],[Config Field]],CHAR(10),"")</f>
        <v>{"key": "promotionHeading","type": "content-field","className":"col-xs-12 col-md- ","templateOptions":{"content":{"heading2":"Let's Get Started!","heading3":"Choose the promotion you'd like to run?","paragraph":"(Click only one and scroll down)"}},"validators": {"validation": Validators.compose([])}}</v>
      </c>
      <c r="BJ7" s="2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7" s="25">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28</v>
      </c>
      <c r="BL7" s="131" t="str">
        <f>IF(AND(Table_Question_Sets[[#This Row],[Header]]="",Table_Question_Sets[[#This Row],[Property]]&lt;&gt;"",Table_Question_Sets[[#This Row],[Field Type]]&lt;&gt;""),
""""&amp;Table_Question_Sets[[#This Row],[Key]]&amp;"""","")</f>
        <v>"promotionHeading"</v>
      </c>
      <c r="BM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Heading","promotionSelection","promotionID","promotionPremium","promotionPrize","promotionType","promotionImageURL","stateHeading","stateAllToggle","stateAll","usedStateNSW","usedStateQLD","usedStateTAS","usedStateNT","usedStateVIC","usedStateACT","usedStateWA","usedStateSA","stateValidation","SAMessage","permitMessage"</v>
      </c>
      <c r="BN7" s="131" t="str">
        <f>IF(AND(Table_Question_Sets[[#This Row],[Header]]&lt;&gt;"Yes",Table_Question_Sets[[#This Row],[Property]]&lt;&gt;"",Table_Question_Sets[[#This Row],[Workflow Role]]&lt;&gt;""),
""""&amp;Table_Question_Sets[[#This Row],[Workflow Role]]&amp;""":"""&amp;Table_Question_Sets[[#This Row],[Key]]&amp;"""","")</f>
        <v/>
      </c>
      <c r="BO7" s="131" t="str">
        <f>IF(AND(Table_Question_Sets[[#This Row],[Header]]&lt;&gt;"Yes",Table_Question_Sets[[#This Row],[Property]]&lt;&gt;"",Table_Question_Sets[[#This Row],[Private]]="Yes"),
""""&amp;Table_Question_Sets[[#This Row],[Key]]&amp;"""","")</f>
        <v/>
      </c>
      <c r="BP7" s="131">
        <f ca="1">IF(Table_Question_Sets[[#This Row],[Header]]="Yes","",_xlfn.NUMBERVALUE(INDIRECT(SUBSTITUTE(ADDRESS(1,COLUMN(),4),"1","")&amp;ROW()+1))+IF(OR(Table_Question_Sets[[#This Row],[Value]]&lt;&gt;"",AND(Table_Question_Sets[[#This Row],[Data Type]]="Repeating",Table_Question_Sets[[#This Row],[Calculation Repeating]]&lt;&gt;"")),1,0))</f>
        <v>7</v>
      </c>
      <c r="BQ7" s="131" t="str">
        <f ca="1" xml:space="preserve">
IF(Table_Question_Sets[[#This Row],[Data Type]]="Repeating",
OFFSET(Table_Repeating_Question_Sets[[#Headers],[Property]],MATCH(Table_Question_Sets[[#This Row],[Property]],Table_Repeating_Question_Sets[Property],0),MATCH("Calculation",Table_Repeating_Question_Sets[#Headers],0)-1,1,1),
"")</f>
        <v/>
      </c>
      <c r="BR7"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"promotionID": "ctw-car-100k","promotionPremium": "$5,961.00","promotionPrize": "$100,000.00","promotionType": "chanceToWin","promotionImageURL": "https://insuremypromo-promoinabox-qa.aptiture.com/wp-content/uploads/2018/04/PIAB_10k-Groceries_FB-Post-504x504px.png","usedStateNSW": true,"usedStateVIC": true</v>
      </c>
      <c r="BT7" s="131" t="str">
        <f ca="1">IF(ISNUMBER(Table_Question_Sets[[#This Row],[Config Use Row]]),INDEX(Table_Question_Sets[Config Rollup],Table_Question_Sets[[#This Row],[Config Use Row]]),"")</f>
        <v>"details1":[{"className": "row","fieldGroup":[{"key":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U7" s="131" t="str">
        <f ca="1">IF(ISNUMBER(Table_Question_Sets[[#This Row],[Config Use Row]]),INDEX(Table_Question_Sets[Config Keys Nested Rollup],Table_Question_Sets[[#This Row],[Config Use Row]]),"")</f>
        <v>"details1":["detailsHeading","name","phone","email"],</v>
      </c>
      <c r="BV7" s="131" t="str">
        <f ca="1">IF(ISNUMBER(Table_Question_Sets[[#This Row],[Config Use Row]]),INDEX(Table_Question_Sets[Calculation Rollup],Table_Question_Sets[[#This Row],[Config Use Row]]),"")</f>
        <v>"details1":{},</v>
      </c>
    </row>
    <row r="8" spans="2:74" s="21" customFormat="1" ht="18" customHeight="1">
      <c r="B8" s="218" t="s">
        <v>910</v>
      </c>
      <c r="C8" s="190"/>
      <c r="D8" s="25" t="str">
        <f ca="1">IF(Table_Question_Sets[[#This Row],[Header]]="Yes","",
IF(INDIRECT(SUBSTITUTE(ADDRESS(1,COLUMN(),4),"1","")&amp;ROW()-1)="",
INDIRECT(SUBSTITUTE(ADDRESS(1,COLUMN(Table_Question_Sets[[#This Row],[Property]]),4),"1","")&amp;ROW()-1),
INDIRECT(SUBSTITUTE(ADDRESS(1,COLUMN(),4),"1","")&amp;ROW()-1)))</f>
        <v>Promotion</v>
      </c>
      <c r="E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promotionSelection</v>
      </c>
      <c r="F8" s="25" t="str">
        <f>IF(Table_Question_Sets[[#This Row],[Header]]="Yes","",IF(Table_Question_Sets[[#This Row],[Property]]&lt;&gt;"",SUBSTITUTE(Table_Question_Sets[[#This Row],[Property]]," ",""),""))</f>
        <v>PromotionSelection</v>
      </c>
      <c r="G8" s="91"/>
      <c r="H8" s="26" t="s">
        <v>90</v>
      </c>
      <c r="I8" s="26" t="s">
        <v>917</v>
      </c>
      <c r="J8" s="11"/>
      <c r="K8" s="58"/>
      <c r="L8" s="73"/>
      <c r="M8" s="73"/>
      <c r="N8" s="24"/>
      <c r="O8" s="192">
        <v>12</v>
      </c>
      <c r="P8" s="192"/>
      <c r="Q8" s="192"/>
      <c r="R8" s="192"/>
      <c r="S8" s="192"/>
      <c r="T8" s="11"/>
      <c r="U8" s="11"/>
      <c r="V8" s="10"/>
      <c r="W8" s="11" t="s">
        <v>956</v>
      </c>
      <c r="X8" s="10"/>
      <c r="Y8" s="10"/>
      <c r="Z8" s="10"/>
      <c r="AA8" s="10"/>
      <c r="AB8" s="219"/>
      <c r="AC8" s="193"/>
      <c r="AD8" s="147" t="s">
        <v>1471</v>
      </c>
      <c r="AE8" s="10"/>
      <c r="AF8" s="190"/>
      <c r="AG8" s="190"/>
      <c r="AH8" s="141"/>
      <c r="AI8" s="141"/>
      <c r="AJ8" s="141"/>
      <c r="AK8" s="141"/>
      <c r="AL8" s="131"/>
      <c r="AM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 s="191"/>
      <c r="AO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8" s="10"/>
      <c r="AR8" s="192"/>
      <c r="AS8" s="10"/>
      <c r="AT8" s="10"/>
      <c r="AU8" s="10"/>
      <c r="AV8" s="10" t="s">
        <v>69</v>
      </c>
      <c r="AW8" s="10"/>
      <c r="AX8" s="10"/>
      <c r="AY8"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 s="24" t="str">
        <f>IF(OR(Table_Question_Sets[[#This Row],[Header]]="Yes",Table_Question_Sets[[#This Row],[Text]]=""),"",IF(OR(Table_Question_Sets[[#This Row],[Text]]="true",Table_Question_Sets[[#This Row],[Text]]="false",ISNUMBER(Table_Question_Sets[[#This Row],[Text]])),Table_Question_Sets[[#This Row],[Text]],""""&amp;Table_Question_Sets[[#This Row],[Text]]&amp;""""))</f>
        <v/>
      </c>
      <c r="BA8" s="24" t="str">
        <f>IF(AND(Table_Question_Sets[[#This Row],[Header]]&lt;&gt;"Yes",Table_Question_Sets[[#This Row],[Property]]&lt;&gt;"",Table_Question_Sets[[#This Row],[Summary Label]]&lt;&gt;""),""""&amp;Table_Question_Sets[[#This Row],[Key]]&amp;""": """&amp;Table_Question_Sets[[#This Row],[Summary Label]]&amp;"""","")</f>
        <v/>
      </c>
      <c r="BB8" s="24">
        <f ca="1">IF(Table_Question_Sets[[#This Row],[Header]]="Yes","",_xlfn.NUMBERVALUE(INDIRECT(SUBSTITUTE(ADDRESS(1,COLUMN(),4),"1","")&amp;ROW()-1))+IF(Table_Question_Sets[[#This Row],[Property]]&lt;&gt;"",1,0))</f>
        <v>2</v>
      </c>
      <c r="BC8" s="24">
        <f ca="1">IF(Table_Question_Sets[[#This Row],[Header]]="Yes","",_xlfn.NUMBERVALUE(INDIRECT(SUBSTITUTE(ADDRESS(1,COLUMN(),4),"1","")&amp;ROW()+1))+IF(Table_Question_Sets[[#This Row],[Property]]&lt;&gt;"",1,0))</f>
        <v>20</v>
      </c>
      <c r="BD8" s="24" t="str">
        <f t="array" aca="1" ref="BD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 s="2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Validators.compose([ValidationService.customExpression('promotionPremium != \'\'', 'You must select a promotion from the options provided')])}</v>
      </c>
      <c r="BF8" s="2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 s="2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 (stringContains(referrerUrl(), 'insuremypromo-promoinabox') || stringContains(referrerUrl(), 'promoinabox.win')) ? baseUrl(referrerUrl()) : 'https://insuremypromo-promoinabox-qa.aptiture.com' }%/promotions-frame/"}</v>
      </c>
      <c r="BH8" s="2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v>
      </c>
      <c r="BI8" s="10" t="str">
        <f ca="1" xml:space="preserve">
IF(Table_Question_Sets[[#This Row],[Row]]="Yes","]},{""className"": ""row"",""fieldGroup"": [","")&amp;
SUBSTITUTE(Table_Question_Sets[[#This Row],[Config Field]],CHAR(10),"")</f>
        <v>{"key":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v>
      </c>
      <c r="BJ8"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8" s="10">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34</v>
      </c>
      <c r="BL8" s="10" t="str">
        <f>IF(AND(Table_Question_Sets[[#This Row],[Header]]="",Table_Question_Sets[[#This Row],[Property]]&lt;&gt;"",Table_Question_Sets[[#This Row],[Field Type]]&lt;&gt;""),
""""&amp;Table_Question_Sets[[#This Row],[Key]]&amp;"""","")</f>
        <v>"promotionSelection"</v>
      </c>
      <c r="BM8"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Selection","promotionID","promotionPremium","promotionPrize","promotionType","promotionImageURL","stateHeading","stateAllToggle","stateAll","usedStateNSW","usedStateQLD","usedStateTAS","usedStateNT","usedStateVIC","usedStateACT","usedStateWA","usedStateSA","stateValidation","SAMessage","permitMessage"</v>
      </c>
      <c r="BN8" s="10" t="str">
        <f>IF(AND(Table_Question_Sets[[#This Row],[Header]]&lt;&gt;"Yes",Table_Question_Sets[[#This Row],[Property]]&lt;&gt;"",Table_Question_Sets[[#This Row],[Workflow Role]]&lt;&gt;""),
""""&amp;Table_Question_Sets[[#This Row],[Workflow Role]]&amp;""":"""&amp;Table_Question_Sets[[#This Row],[Key]]&amp;"""","")</f>
        <v/>
      </c>
      <c r="BO8" s="10" t="str">
        <f>IF(AND(Table_Question_Sets[[#This Row],[Header]]&lt;&gt;"Yes",Table_Question_Sets[[#This Row],[Property]]&lt;&gt;"",Table_Question_Sets[[#This Row],[Private]]="Yes"),
""""&amp;Table_Question_Sets[[#This Row],[Key]]&amp;"""","")</f>
        <v>"promotionSelection"</v>
      </c>
      <c r="BP8" s="10">
        <f ca="1">IF(Table_Question_Sets[[#This Row],[Header]]="Yes","",_xlfn.NUMBERVALUE(INDIRECT(SUBSTITUTE(ADDRESS(1,COLUMN(),4),"1","")&amp;ROW()+1))+IF(OR(Table_Question_Sets[[#This Row],[Value]]&lt;&gt;"",AND(Table_Question_Sets[[#This Row],[Data Type]]="Repeating",Table_Question_Sets[[#This Row],[Calculation Repeating]]&lt;&gt;"")),1,0))</f>
        <v>7</v>
      </c>
      <c r="BQ8" s="10" t="str">
        <f ca="1" xml:space="preserve">
IF(Table_Question_Sets[[#This Row],[Data Type]]="Repeating",
OFFSET(Table_Repeating_Question_Sets[[#Headers],[Property]],MATCH(Table_Question_Sets[[#This Row],[Property]],Table_Repeating_Question_Sets[Property],0),MATCH("Calculation",Table_Repeating_Question_Sets[#Headers],0)-1,1,1),
"")</f>
        <v/>
      </c>
      <c r="BR8"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"promotionID": "ctw-car-100k","promotionPremium": "$5,961.00","promotionPrize": "$100,000.00","promotionType": "chanceToWin","promotionImageURL": "https://insuremypromo-promoinabox-qa.aptiture.com/wp-content/uploads/2018/04/PIAB_10k-Groceries_FB-Post-504x504px.png","usedStateNSW": true,"usedStateVIC": true</v>
      </c>
      <c r="BT8" s="10" t="str">
        <f ca="1">IF(ISNUMBER(Table_Question_Sets[[#This Row],[Config Use Row]]),INDEX(Table_Question_Sets[Config Rollup],Table_Question_Sets[[#This Row],[Config Use Row]]),"")</f>
        <v>"details2":[{"className": "row","fieldGroup":[{"key":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U8" s="10" t="str">
        <f ca="1">IF(ISNUMBER(Table_Question_Sets[[#This Row],[Config Use Row]]),INDEX(Table_Question_Sets[Config Keys Nested Rollup],Table_Question_Sets[[#This Row],[Config Use Row]]),"")</f>
        <v>"details2":["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V8" s="10" t="str">
        <f ca="1">IF(ISNUMBER(Table_Question_Sets[[#This Row],[Config Use Row]]),INDEX(Table_Question_Sets[Calculation Rollup],Table_Question_Sets[[#This Row],[Config Use Row]]),"")</f>
        <v>"details2":{},</v>
      </c>
    </row>
    <row r="9" spans="2:74" s="21" customFormat="1" ht="21" customHeight="1">
      <c r="B9" s="26" t="s">
        <v>918</v>
      </c>
      <c r="C9" s="190"/>
      <c r="D9" s="25" t="str">
        <f ca="1">IF(Table_Question_Sets[[#This Row],[Header]]="Yes","",
IF(INDIRECT(SUBSTITUTE(ADDRESS(1,COLUMN(),4),"1","")&amp;ROW()-1)="",
INDIRECT(SUBSTITUTE(ADDRESS(1,COLUMN(Table_Question_Sets[[#This Row],[Property]]),4),"1","")&amp;ROW()-1),
INDIRECT(SUBSTITUTE(ADDRESS(1,COLUMN(),4),"1","")&amp;ROW()-1)))</f>
        <v>Promotion</v>
      </c>
      <c r="E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promotionID</v>
      </c>
      <c r="F9" s="25" t="str">
        <f>IF(Table_Question_Sets[[#This Row],[Header]]="Yes","",IF(Table_Question_Sets[[#This Row],[Property]]&lt;&gt;"",SUBSTITUTE(Table_Question_Sets[[#This Row],[Property]]," ",""),""))</f>
        <v>PromotionID</v>
      </c>
      <c r="G9" s="88" t="s">
        <v>1449</v>
      </c>
      <c r="H9" s="26" t="s">
        <v>46</v>
      </c>
      <c r="I9" s="26" t="s">
        <v>81</v>
      </c>
      <c r="J9" s="11"/>
      <c r="K9" s="58"/>
      <c r="L9" s="73"/>
      <c r="M9" s="73"/>
      <c r="N9" s="24"/>
      <c r="O9" s="215" t="s">
        <v>912</v>
      </c>
      <c r="P9" s="184"/>
      <c r="Q9" s="184"/>
      <c r="R9" s="184"/>
      <c r="S9" s="184"/>
      <c r="T9" s="26"/>
      <c r="U9" s="11"/>
      <c r="V9" s="27"/>
      <c r="W9" s="26"/>
      <c r="X9" s="10"/>
      <c r="Y9" s="10"/>
      <c r="Z9" s="10"/>
      <c r="AA9" s="10"/>
      <c r="AB9" s="10"/>
      <c r="AC9" s="193"/>
      <c r="AD9" s="206" t="s">
        <v>1381</v>
      </c>
      <c r="AE9" s="26"/>
      <c r="AF9" s="208"/>
      <c r="AG9" s="190"/>
      <c r="AH9" s="170"/>
      <c r="AI9" s="207"/>
      <c r="AJ9" s="207"/>
      <c r="AK9" s="207"/>
      <c r="AL9" s="131"/>
      <c r="AM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ctw-car-100k</v>
      </c>
      <c r="AN9" s="191"/>
      <c r="AO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9" s="206" t="s">
        <v>875</v>
      </c>
      <c r="AR9" s="192"/>
      <c r="AS9" s="10"/>
      <c r="AT9" s="10"/>
      <c r="AU9" s="10"/>
      <c r="AV9" s="10"/>
      <c r="AW9" s="10"/>
      <c r="AX9" s="10"/>
      <c r="AY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ctw-car-100k</v>
      </c>
      <c r="AZ9" s="48" t="str">
        <f>IF(OR(Table_Question_Sets[[#This Row],[Header]]="Yes",Table_Question_Sets[[#This Row],[Text]]=""),"",IF(OR(Table_Question_Sets[[#This Row],[Text]]="true",Table_Question_Sets[[#This Row],[Text]]="false",ISNUMBER(Table_Question_Sets[[#This Row],[Text]])),Table_Question_Sets[[#This Row],[Text]],""""&amp;Table_Question_Sets[[#This Row],[Text]]&amp;""""))</f>
        <v>"ctw-car-100k"</v>
      </c>
      <c r="BA9" s="28" t="str">
        <f>IF(AND(Table_Question_Sets[[#This Row],[Header]]&lt;&gt;"Yes",Table_Question_Sets[[#This Row],[Property]]&lt;&gt;"",Table_Question_Sets[[#This Row],[Summary Label]]&lt;&gt;""),""""&amp;Table_Question_Sets[[#This Row],[Key]]&amp;""": """&amp;Table_Question_Sets[[#This Row],[Summary Label]]&amp;"""","")</f>
        <v/>
      </c>
      <c r="BB9" s="28">
        <f ca="1">IF(Table_Question_Sets[[#This Row],[Header]]="Yes","",_xlfn.NUMBERVALUE(INDIRECT(SUBSTITUTE(ADDRESS(1,COLUMN(),4),"1","")&amp;ROW()-1))+IF(Table_Question_Sets[[#This Row],[Property]]&lt;&gt;"",1,0))</f>
        <v>3</v>
      </c>
      <c r="BC9" s="28">
        <f ca="1">IF(Table_Question_Sets[[#This Row],[Header]]="Yes","",_xlfn.NUMBERVALUE(INDIRECT(SUBSTITUTE(ADDRESS(1,COLUMN(),4),"1","")&amp;ROW()+1))+IF(Table_Question_Sets[[#This Row],[Property]]&lt;&gt;"",1,0))</f>
        <v>19</v>
      </c>
      <c r="BD9" s="28" t="str">
        <f t="array" aca="1" ref="BD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9"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"promotionID","type": "hidden-field","className":"col-xs-1","templateOptions":{},"validators": {"validation": Validators.compose([])},"expressionProperties": { "templateOptions.disabled": "true"}}</v>
      </c>
      <c r="BI9" s="25" t="str">
        <f ca="1" xml:space="preserve">
IF(Table_Question_Sets[[#This Row],[Row]]="Yes","]},{""className"": ""row"",""fieldGroup"": [","")&amp;
SUBSTITUTE(Table_Question_Sets[[#This Row],[Config Field]],CHAR(10),"")</f>
        <v>{"key": "promotionID","type": "hidden-field","className":"col-xs-1","templateOptions":{},"validators": {"validation": Validators.compose([])},"expressionProperties": { "templateOptions.disabled": "true"}}</v>
      </c>
      <c r="BJ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9"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58</v>
      </c>
      <c r="BL9" s="131" t="str">
        <f>IF(AND(Table_Question_Sets[[#This Row],[Header]]="",Table_Question_Sets[[#This Row],[Property]]&lt;&gt;"",Table_Question_Sets[[#This Row],[Field Type]]&lt;&gt;""),
""""&amp;Table_Question_Sets[[#This Row],[Key]]&amp;"""","")</f>
        <v>"promotionID"</v>
      </c>
      <c r="BM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ID","promotionPremium","promotionPrize","promotionType","promotionImageURL","stateHeading","stateAllToggle","stateAll","usedStateNSW","usedStateQLD","usedStateTAS","usedStateNT","usedStateVIC","usedStateACT","usedStateWA","usedStateSA","stateValidation","SAMessage","permitMessage"</v>
      </c>
      <c r="BN9" s="131" t="str">
        <f>IF(AND(Table_Question_Sets[[#This Row],[Header]]&lt;&gt;"Yes",Table_Question_Sets[[#This Row],[Property]]&lt;&gt;"",Table_Question_Sets[[#This Row],[Workflow Role]]&lt;&gt;""),
""""&amp;Table_Question_Sets[[#This Row],[Workflow Role]]&amp;""":"""&amp;Table_Question_Sets[[#This Row],[Key]]&amp;"""","")</f>
        <v/>
      </c>
      <c r="BO9" s="131" t="str">
        <f>IF(AND(Table_Question_Sets[[#This Row],[Header]]&lt;&gt;"Yes",Table_Question_Sets[[#This Row],[Property]]&lt;&gt;"",Table_Question_Sets[[#This Row],[Private]]="Yes"),
""""&amp;Table_Question_Sets[[#This Row],[Key]]&amp;"""","")</f>
        <v/>
      </c>
      <c r="BP9" s="131">
        <f ca="1">IF(Table_Question_Sets[[#This Row],[Header]]="Yes","",_xlfn.NUMBERVALUE(INDIRECT(SUBSTITUTE(ADDRESS(1,COLUMN(),4),"1","")&amp;ROW()+1))+IF(OR(Table_Question_Sets[[#This Row],[Value]]&lt;&gt;"",AND(Table_Question_Sets[[#This Row],[Data Type]]="Repeating",Table_Question_Sets[[#This Row],[Calculation Repeating]]&lt;&gt;"")),1,0))</f>
        <v>7</v>
      </c>
      <c r="BQ9" s="131" t="str">
        <f ca="1" xml:space="preserve">
IF(Table_Question_Sets[[#This Row],[Data Type]]="Repeating",
OFFSET(Table_Repeating_Question_Sets[[#Headers],[Property]],MATCH(Table_Question_Sets[[#This Row],[Property]],Table_Repeating_Question_Sets[Property],0),MATCH("Calculation",Table_Repeating_Question_Sets[#Headers],0)-1,1,1),
"")</f>
        <v/>
      </c>
      <c r="BR9"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"promotionID": "ctw-car-100k"</v>
      </c>
      <c r="BS9"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"promotionID": "ctw-car-100k","promotionPremium": "$5,961.00","promotionPrize": "$100,000.00","promotionType": "chanceToWin","promotionImageURL": "https://insuremypromo-promoinabox-qa.aptiture.com/wp-content/uploads/2018/04/PIAB_10k-Groceries_FB-Post-504x504px.png","usedStateNSW": true,"usedStateVIC": true</v>
      </c>
      <c r="BT9" s="131" t="str">
        <f ca="1">IF(ISNUMBER(Table_Question_Sets[[#This Row],[Config Use Row]]),INDEX(Table_Question_Sets[Config Rollup],Table_Question_Sets[[#This Row],[Config Use Row]]),"")</f>
        <v>"details3":[{"className": "row","fieldGroup":[{"key":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U9" s="131" t="str">
        <f ca="1">IF(ISNUMBER(Table_Question_Sets[[#This Row],[Config Use Row]]),INDEX(Table_Question_Sets[Config Keys Nested Rollup],Table_Question_Sets[[#This Row],[Config Use Row]]),"")</f>
        <v>"details3":["businessHeading","businessName","businessABN","businessAddress","businessTown","businessState","businessPostcode","businessCountry","businessString"],</v>
      </c>
      <c r="BV9" s="131" t="str">
        <f ca="1">IF(ISNUMBER(Table_Question_Sets[[#This Row],[Config Use Row]]),INDEX(Table_Question_Sets[Calculation Rollup],Table_Question_Sets[[#This Row],[Config Use Row]]),"")</f>
        <v>"details3":{},</v>
      </c>
    </row>
    <row r="10" spans="2:74" s="21" customFormat="1" ht="21" customHeight="1">
      <c r="B10" s="26" t="s">
        <v>919</v>
      </c>
      <c r="C10" s="190"/>
      <c r="D10" s="25" t="str">
        <f ca="1">IF(Table_Question_Sets[[#This Row],[Header]]="Yes","",
IF(INDIRECT(SUBSTITUTE(ADDRESS(1,COLUMN(),4),"1","")&amp;ROW()-1)="",
INDIRECT(SUBSTITUTE(ADDRESS(1,COLUMN(Table_Question_Sets[[#This Row],[Property]]),4),"1","")&amp;ROW()-1),
INDIRECT(SUBSTITUTE(ADDRESS(1,COLUMN(),4),"1","")&amp;ROW()-1)))</f>
        <v>Promotion</v>
      </c>
      <c r="E1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promotionPremium</v>
      </c>
      <c r="F10" s="25" t="str">
        <f>IF(Table_Question_Sets[[#This Row],[Header]]="Yes","",IF(Table_Question_Sets[[#This Row],[Property]]&lt;&gt;"",SUBSTITUTE(Table_Question_Sets[[#This Row],[Property]]," ",""),""))</f>
        <v>PromotionPremium</v>
      </c>
      <c r="G10" s="88" t="s">
        <v>1450</v>
      </c>
      <c r="H10" s="26" t="s">
        <v>192</v>
      </c>
      <c r="I10" s="26" t="s">
        <v>81</v>
      </c>
      <c r="J10" s="11"/>
      <c r="K10" s="58"/>
      <c r="L10" s="73"/>
      <c r="M10" s="73"/>
      <c r="N10" s="56"/>
      <c r="O10" s="215" t="s">
        <v>912</v>
      </c>
      <c r="P10" s="184"/>
      <c r="Q10" s="184"/>
      <c r="R10" s="184"/>
      <c r="S10" s="184"/>
      <c r="T10" s="26"/>
      <c r="U10" s="11"/>
      <c r="V10" s="26"/>
      <c r="W10" s="27"/>
      <c r="X10" s="10"/>
      <c r="Y10" s="10"/>
      <c r="Z10" s="10"/>
      <c r="AA10" s="10"/>
      <c r="AB10" s="10"/>
      <c r="AC10" s="193"/>
      <c r="AD10" s="26"/>
      <c r="AE10" s="26"/>
      <c r="AF10" s="208"/>
      <c r="AG10" s="190"/>
      <c r="AH10" s="170"/>
      <c r="AI10" s="207"/>
      <c r="AJ10" s="207"/>
      <c r="AK10" s="207"/>
      <c r="AL10" s="131"/>
      <c r="AM10" s="191">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5961</v>
      </c>
      <c r="AN10" s="191"/>
      <c r="AO1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0" s="206"/>
      <c r="AR10" s="192"/>
      <c r="AS10" s="10"/>
      <c r="AT10" s="10"/>
      <c r="AU10" s="10"/>
      <c r="AV10" s="10"/>
      <c r="AW10" s="10"/>
      <c r="AX10" s="10"/>
      <c r="AY1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$5,961.00</v>
      </c>
      <c r="AZ10" s="48" t="str">
        <f>IF(OR(Table_Question_Sets[[#This Row],[Header]]="Yes",Table_Question_Sets[[#This Row],[Text]]=""),"",IF(OR(Table_Question_Sets[[#This Row],[Text]]="true",Table_Question_Sets[[#This Row],[Text]]="false",ISNUMBER(Table_Question_Sets[[#This Row],[Text]])),Table_Question_Sets[[#This Row],[Text]],""""&amp;Table_Question_Sets[[#This Row],[Text]]&amp;""""))</f>
        <v>"$5,961.00"</v>
      </c>
      <c r="BA10" s="28" t="str">
        <f>IF(AND(Table_Question_Sets[[#This Row],[Header]]&lt;&gt;"Yes",Table_Question_Sets[[#This Row],[Property]]&lt;&gt;"",Table_Question_Sets[[#This Row],[Summary Label]]&lt;&gt;""),""""&amp;Table_Question_Sets[[#This Row],[Key]]&amp;""": """&amp;Table_Question_Sets[[#This Row],[Summary Label]]&amp;"""","")</f>
        <v/>
      </c>
      <c r="BB10" s="28">
        <f ca="1">IF(Table_Question_Sets[[#This Row],[Header]]="Yes","",_xlfn.NUMBERVALUE(INDIRECT(SUBSTITUTE(ADDRESS(1,COLUMN(),4),"1","")&amp;ROW()-1))+IF(Table_Question_Sets[[#This Row],[Property]]&lt;&gt;"",1,0))</f>
        <v>4</v>
      </c>
      <c r="BC10" s="28">
        <f ca="1">IF(Table_Question_Sets[[#This Row],[Header]]="Yes","",_xlfn.NUMBERVALUE(INDIRECT(SUBSTITUTE(ADDRESS(1,COLUMN(),4),"1","")&amp;ROW()+1))+IF(Table_Question_Sets[[#This Row],[Property]]&lt;&gt;"",1,0))</f>
        <v>18</v>
      </c>
      <c r="BD10" s="28" t="str">
        <f t="array" aca="1" ref="BD1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1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"promotionPremium","type": "hidden-field","className":"col-xs-1","templateOptions":{},"validators": {"validation": Validators.compose([])}}</v>
      </c>
      <c r="BI10" s="25" t="str">
        <f ca="1" xml:space="preserve">
IF(Table_Question_Sets[[#This Row],[Row]]="Yes","]},{""className"": ""row"",""fieldGroup"": [","")&amp;
SUBSTITUTE(Table_Question_Sets[[#This Row],[Config Field]],CHAR(10),"")</f>
        <v>{"key": "promotionPremium","type": "hidden-field","className":"col-xs-1","templateOptions":{},"validators": {"validation": Validators.compose([])}}</v>
      </c>
      <c r="BJ1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0"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69</v>
      </c>
      <c r="BL10" s="131" t="str">
        <f>IF(AND(Table_Question_Sets[[#This Row],[Header]]="",Table_Question_Sets[[#This Row],[Property]]&lt;&gt;"",Table_Question_Sets[[#This Row],[Field Type]]&lt;&gt;""),
""""&amp;Table_Question_Sets[[#This Row],[Key]]&amp;"""","")</f>
        <v>"promotionPremium"</v>
      </c>
      <c r="BM1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"promotionPremium","promotionPrize","promotionType","promotionImageURL","stateHeading","stateAllToggle","stateAll","usedStateNSW","usedStateQLD","usedStateTAS","usedStateNT","usedStateVIC","usedStateACT","usedStateWA","usedStateSA","stateValidation","SAMessage","permitMessage"</v>
      </c>
      <c r="BN10" s="131" t="str">
        <f>IF(AND(Table_Question_Sets[[#This Row],[Header]]&lt;&gt;"Yes",Table_Question_Sets[[#This Row],[Property]]&lt;&gt;"",Table_Question_Sets[[#This Row],[Workflow Role]]&lt;&gt;""),
""""&amp;Table_Question_Sets[[#This Row],[Workflow Role]]&amp;""":"""&amp;Table_Question_Sets[[#This Row],[Key]]&amp;"""","")</f>
        <v/>
      </c>
      <c r="BO10" s="131" t="str">
        <f>IF(AND(Table_Question_Sets[[#This Row],[Header]]&lt;&gt;"Yes",Table_Question_Sets[[#This Row],[Property]]&lt;&gt;"",Table_Question_Sets[[#This Row],[Private]]="Yes"),
""""&amp;Table_Question_Sets[[#This Row],[Key]]&amp;"""","")</f>
        <v/>
      </c>
      <c r="BP10" s="131">
        <f ca="1">IF(Table_Question_Sets[[#This Row],[Header]]="Yes","",_xlfn.NUMBERVALUE(INDIRECT(SUBSTITUTE(ADDRESS(1,COLUMN(),4),"1","")&amp;ROW()+1))+IF(OR(Table_Question_Sets[[#This Row],[Value]]&lt;&gt;"",AND(Table_Question_Sets[[#This Row],[Data Type]]="Repeating",Table_Question_Sets[[#This Row],[Calculation Repeating]]&lt;&gt;"")),1,0))</f>
        <v>6</v>
      </c>
      <c r="BQ1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"promotionPremium": "$5,961.00"</v>
      </c>
      <c r="BS1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"promotionPremium": "$5,961.00","promotionPrize": "$100,000.00","promotionType": "chanceToWin","promotionImageURL": "https://insuremypromo-promoinabox-qa.aptiture.com/wp-content/uploads/2018/04/PIAB_10k-Groceries_FB-Post-504x504px.png","usedStateNSW": true,"usedStateVIC": true</v>
      </c>
      <c r="BT10" s="131" t="str">
        <f ca="1">IF(ISNUMBER(Table_Question_Sets[[#This Row],[Config Use Row]]),INDEX(Table_Question_Sets[Config Rollup],Table_Question_Sets[[#This Row],[Config Use Row]]),"")</f>
        <v>"details4":[{"className": "row","fieldGroup":[{"key":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U10" s="131" t="str">
        <f ca="1">IF(ISNUMBER(Table_Question_Sets[[#This Row],[Config Use Row]]),INDEX(Table_Question_Sets[Config Keys Nested Rollup],Table_Question_Sets[[#This Row],[Config Use Row]]),"")</f>
        <v>"details4":["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V10" s="131" t="str">
        <f ca="1">IF(ISNUMBER(Table_Question_Sets[[#This Row],[Config Use Row]]),INDEX(Table_Question_Sets[Calculation Rollup],Table_Question_Sets[[#This Row],[Config Use Row]]),"")</f>
        <v>"details4":{"prizeGameDate": "10/09/YYYY"},</v>
      </c>
    </row>
    <row r="11" spans="2:74" s="20" customFormat="1" ht="21" customHeight="1">
      <c r="B11" s="26" t="s">
        <v>920</v>
      </c>
      <c r="C11" s="190"/>
      <c r="D11" s="25" t="str">
        <f ca="1">IF(Table_Question_Sets[[#This Row],[Header]]="Yes","",
IF(INDIRECT(SUBSTITUTE(ADDRESS(1,COLUMN(),4),"1","")&amp;ROW()-1)="",
INDIRECT(SUBSTITUTE(ADDRESS(1,COLUMN(Table_Question_Sets[[#This Row],[Property]]),4),"1","")&amp;ROW()-1),
INDIRECT(SUBSTITUTE(ADDRESS(1,COLUMN(),4),"1","")&amp;ROW()-1)))</f>
        <v>Promotion</v>
      </c>
      <c r="E1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promotionPrize</v>
      </c>
      <c r="F11" s="25" t="str">
        <f>IF(Table_Question_Sets[[#This Row],[Header]]="Yes","",IF(Table_Question_Sets[[#This Row],[Property]]&lt;&gt;"",SUBSTITUTE(Table_Question_Sets[[#This Row],[Property]]," ",""),""))</f>
        <v>PromotionPrize</v>
      </c>
      <c r="G11" s="234" t="s">
        <v>1451</v>
      </c>
      <c r="H11" s="26" t="s">
        <v>192</v>
      </c>
      <c r="I11" s="26" t="s">
        <v>81</v>
      </c>
      <c r="J11" s="11"/>
      <c r="K11" s="58"/>
      <c r="L11" s="73"/>
      <c r="M11" s="73"/>
      <c r="N11" s="56"/>
      <c r="O11" s="215" t="s">
        <v>912</v>
      </c>
      <c r="P11" s="184"/>
      <c r="Q11" s="184"/>
      <c r="R11" s="184"/>
      <c r="S11" s="184"/>
      <c r="T11" s="26"/>
      <c r="U11" s="11"/>
      <c r="V11" s="26"/>
      <c r="W11" s="26"/>
      <c r="X11" s="10"/>
      <c r="Y11" s="10"/>
      <c r="Z11" s="10"/>
      <c r="AA11" s="10"/>
      <c r="AB11" s="10"/>
      <c r="AC11" s="193"/>
      <c r="AD11" s="26"/>
      <c r="AE11" s="26"/>
      <c r="AF11" s="208"/>
      <c r="AG11" s="190"/>
      <c r="AH11" s="170"/>
      <c r="AI11" s="207"/>
      <c r="AJ11" s="207"/>
      <c r="AK11" s="207"/>
      <c r="AL11" s="131"/>
      <c r="AM11" s="191">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100000</v>
      </c>
      <c r="AN11" s="191"/>
      <c r="AO1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 s="206"/>
      <c r="AR11" s="192"/>
      <c r="AS11" s="10"/>
      <c r="AT11" s="10"/>
      <c r="AU11" s="10"/>
      <c r="AV11" s="10"/>
      <c r="AW11" s="10"/>
      <c r="AX11" s="10"/>
      <c r="AY1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$100,000.00</v>
      </c>
      <c r="AZ11" s="48" t="str">
        <f>IF(OR(Table_Question_Sets[[#This Row],[Header]]="Yes",Table_Question_Sets[[#This Row],[Text]]=""),"",IF(OR(Table_Question_Sets[[#This Row],[Text]]="true",Table_Question_Sets[[#This Row],[Text]]="false",ISNUMBER(Table_Question_Sets[[#This Row],[Text]])),Table_Question_Sets[[#This Row],[Text]],""""&amp;Table_Question_Sets[[#This Row],[Text]]&amp;""""))</f>
        <v>"$100,000.00"</v>
      </c>
      <c r="BA11" s="28" t="str">
        <f>IF(AND(Table_Question_Sets[[#This Row],[Header]]&lt;&gt;"Yes",Table_Question_Sets[[#This Row],[Property]]&lt;&gt;"",Table_Question_Sets[[#This Row],[Summary Label]]&lt;&gt;""),""""&amp;Table_Question_Sets[[#This Row],[Key]]&amp;""": """&amp;Table_Question_Sets[[#This Row],[Summary Label]]&amp;"""","")</f>
        <v/>
      </c>
      <c r="BB11" s="28">
        <f ca="1">IF(Table_Question_Sets[[#This Row],[Header]]="Yes","",_xlfn.NUMBERVALUE(INDIRECT(SUBSTITUTE(ADDRESS(1,COLUMN(),4),"1","")&amp;ROW()-1))+IF(Table_Question_Sets[[#This Row],[Property]]&lt;&gt;"",1,0))</f>
        <v>5</v>
      </c>
      <c r="BC11" s="28">
        <f ca="1">IF(Table_Question_Sets[[#This Row],[Header]]="Yes","",_xlfn.NUMBERVALUE(INDIRECT(SUBSTITUTE(ADDRESS(1,COLUMN(),4),"1","")&amp;ROW()+1))+IF(Table_Question_Sets[[#This Row],[Property]]&lt;&gt;"",1,0))</f>
        <v>17</v>
      </c>
      <c r="BD11" s="28" t="str">
        <f t="array" aca="1" ref="BD1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11"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"promotionPrize","type": "hidden-field","className":"col-xs-1","templateOptions":{},"validators": {"validation": Validators.compose([])}}</v>
      </c>
      <c r="BI11" s="25" t="str">
        <f ca="1" xml:space="preserve">
IF(Table_Question_Sets[[#This Row],[Row]]="Yes","]},{""className"": ""row"",""fieldGroup"": [","")&amp;
SUBSTITUTE(Table_Question_Sets[[#This Row],[Config Field]],CHAR(10),"")</f>
        <v>{"key": "promotionPrize","type": "hidden-field","className":"col-xs-1","templateOptions":{},"validators": {"validation": Validators.compose([])}}</v>
      </c>
      <c r="BJ1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1"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91</v>
      </c>
      <c r="BL11" s="131" t="str">
        <f>IF(AND(Table_Question_Sets[[#This Row],[Header]]="",Table_Question_Sets[[#This Row],[Property]]&lt;&gt;"",Table_Question_Sets[[#This Row],[Field Type]]&lt;&gt;""),
""""&amp;Table_Question_Sets[[#This Row],[Key]]&amp;"""","")</f>
        <v>"promotionPrize"</v>
      </c>
      <c r="BM1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"promotionPrize","promotionType","promotionImageURL","stateHeading","stateAllToggle","stateAll","usedStateNSW","usedStateQLD","usedStateTAS","usedStateNT","usedStateVIC","usedStateACT","usedStateWA","usedStateSA","stateValidation","SAMessage","permitMessage"</v>
      </c>
      <c r="BN11" s="131" t="str">
        <f>IF(AND(Table_Question_Sets[[#This Row],[Header]]&lt;&gt;"Yes",Table_Question_Sets[[#This Row],[Property]]&lt;&gt;"",Table_Question_Sets[[#This Row],[Workflow Role]]&lt;&gt;""),
""""&amp;Table_Question_Sets[[#This Row],[Workflow Role]]&amp;""":"""&amp;Table_Question_Sets[[#This Row],[Key]]&amp;"""","")</f>
        <v/>
      </c>
      <c r="BO11" s="131" t="str">
        <f>IF(AND(Table_Question_Sets[[#This Row],[Header]]&lt;&gt;"Yes",Table_Question_Sets[[#This Row],[Property]]&lt;&gt;"",Table_Question_Sets[[#This Row],[Private]]="Yes"),
""""&amp;Table_Question_Sets[[#This Row],[Key]]&amp;"""","")</f>
        <v/>
      </c>
      <c r="BP11" s="131">
        <f ca="1">IF(Table_Question_Sets[[#This Row],[Header]]="Yes","",_xlfn.NUMBERVALUE(INDIRECT(SUBSTITUTE(ADDRESS(1,COLUMN(),4),"1","")&amp;ROW()+1))+IF(OR(Table_Question_Sets[[#This Row],[Value]]&lt;&gt;"",AND(Table_Question_Sets[[#This Row],[Data Type]]="Repeating",Table_Question_Sets[[#This Row],[Calculation Repeating]]&lt;&gt;"")),1,0))</f>
        <v>5</v>
      </c>
      <c r="BQ1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"promotionPrize": "$100,000.00"</v>
      </c>
      <c r="BS11"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"promotionPrize": "$100,000.00","promotionType": "chanceToWin","promotionImageURL": "https://insuremypromo-promoinabox-qa.aptiture.com/wp-content/uploads/2018/04/PIAB_10k-Groceries_FB-Post-504x504px.png","usedStateNSW": true,"usedStateVIC": true</v>
      </c>
      <c r="BT11" s="131" t="str">
        <f ca="1">IF(ISNUMBER(Table_Question_Sets[[#This Row],[Config Use Row]]),INDEX(Table_Question_Sets[Config Rollup],Table_Question_Sets[[#This Row],[Config Use Row]]),"")</f>
        <v>"details5":[{"className": "row","fieldGroup":[{"key":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U11" s="131" t="str">
        <f ca="1">IF(ISNUMBER(Table_Question_Sets[[#This Row],[Config Use Row]]),INDEX(Table_Question_Sets[Config Keys Nested Rollup],Table_Question_Sets[[#This Row],[Config Use Row]]),"")</f>
        <v>"details5":["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V11" s="131" t="str">
        <f ca="1">IF(ISNUMBER(Table_Question_Sets[[#This Row],[Config Use Row]]),INDEX(Table_Question_Sets[Calculation Rollup],Table_Question_Sets[[#This Row],[Config Use Row]]),"")</f>
        <v>"details5":{},</v>
      </c>
    </row>
    <row r="12" spans="2:74" s="21" customFormat="1" ht="21" customHeight="1">
      <c r="B12" s="26" t="s">
        <v>921</v>
      </c>
      <c r="C12" s="190"/>
      <c r="D12" s="25" t="str">
        <f ca="1">IF(Table_Question_Sets[[#This Row],[Header]]="Yes","",
IF(INDIRECT(SUBSTITUTE(ADDRESS(1,COLUMN(),4),"1","")&amp;ROW()-1)="",
INDIRECT(SUBSTITUTE(ADDRESS(1,COLUMN(Table_Question_Sets[[#This Row],[Property]]),4),"1","")&amp;ROW()-1),
INDIRECT(SUBSTITUTE(ADDRESS(1,COLUMN(),4),"1","")&amp;ROW()-1)))</f>
        <v>Promotion</v>
      </c>
      <c r="E1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promotionType</v>
      </c>
      <c r="F12" s="25" t="str">
        <f>IF(Table_Question_Sets[[#This Row],[Header]]="Yes","",IF(Table_Question_Sets[[#This Row],[Property]]&lt;&gt;"",SUBSTITUTE(Table_Question_Sets[[#This Row],[Property]]," ",""),""))</f>
        <v>PromotionType</v>
      </c>
      <c r="G12" s="88" t="s">
        <v>1448</v>
      </c>
      <c r="H12" s="26" t="s">
        <v>46</v>
      </c>
      <c r="I12" s="26" t="s">
        <v>81</v>
      </c>
      <c r="J12" s="11"/>
      <c r="K12" s="58"/>
      <c r="L12" s="73"/>
      <c r="M12" s="73"/>
      <c r="N12" s="56"/>
      <c r="O12" s="215" t="s">
        <v>912</v>
      </c>
      <c r="P12" s="184"/>
      <c r="Q12" s="184"/>
      <c r="R12" s="184"/>
      <c r="S12" s="184"/>
      <c r="T12" s="26"/>
      <c r="U12" s="11"/>
      <c r="V12" s="26"/>
      <c r="W12" s="26"/>
      <c r="X12" s="10"/>
      <c r="Y12" s="10"/>
      <c r="Z12" s="10"/>
      <c r="AA12" s="10"/>
      <c r="AB12" s="10"/>
      <c r="AC12" s="193"/>
      <c r="AD12" s="26"/>
      <c r="AE12" s="26"/>
      <c r="AF12" s="208"/>
      <c r="AG12" s="190"/>
      <c r="AH12" s="170"/>
      <c r="AI12" s="207"/>
      <c r="AJ12" s="207"/>
      <c r="AK12" s="207"/>
      <c r="AL12" s="131"/>
      <c r="AM1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chanceToWin</v>
      </c>
      <c r="AN12" s="191"/>
      <c r="AO1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 s="206"/>
      <c r="AR12" s="192"/>
      <c r="AS12" s="10"/>
      <c r="AT12" s="10"/>
      <c r="AU12" s="10"/>
      <c r="AV12" s="10"/>
      <c r="AW12" s="10"/>
      <c r="AX12" s="10"/>
      <c r="AY1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chanceToWin</v>
      </c>
      <c r="AZ12" s="48" t="str">
        <f>IF(OR(Table_Question_Sets[[#This Row],[Header]]="Yes",Table_Question_Sets[[#This Row],[Text]]=""),"",IF(OR(Table_Question_Sets[[#This Row],[Text]]="true",Table_Question_Sets[[#This Row],[Text]]="false",ISNUMBER(Table_Question_Sets[[#This Row],[Text]])),Table_Question_Sets[[#This Row],[Text]],""""&amp;Table_Question_Sets[[#This Row],[Text]]&amp;""""))</f>
        <v>"chanceToWin"</v>
      </c>
      <c r="BA12" s="28" t="str">
        <f>IF(AND(Table_Question_Sets[[#This Row],[Header]]&lt;&gt;"Yes",Table_Question_Sets[[#This Row],[Property]]&lt;&gt;"",Table_Question_Sets[[#This Row],[Summary Label]]&lt;&gt;""),""""&amp;Table_Question_Sets[[#This Row],[Key]]&amp;""": """&amp;Table_Question_Sets[[#This Row],[Summary Label]]&amp;"""","")</f>
        <v/>
      </c>
      <c r="BB12" s="28">
        <f ca="1">IF(Table_Question_Sets[[#This Row],[Header]]="Yes","",_xlfn.NUMBERVALUE(INDIRECT(SUBSTITUTE(ADDRESS(1,COLUMN(),4),"1","")&amp;ROW()-1))+IF(Table_Question_Sets[[#This Row],[Property]]&lt;&gt;"",1,0))</f>
        <v>6</v>
      </c>
      <c r="BC12" s="28">
        <f ca="1">IF(Table_Question_Sets[[#This Row],[Header]]="Yes","",_xlfn.NUMBERVALUE(INDIRECT(SUBSTITUTE(ADDRESS(1,COLUMN(),4),"1","")&amp;ROW()+1))+IF(Table_Question_Sets[[#This Row],[Property]]&lt;&gt;"",1,0))</f>
        <v>16</v>
      </c>
      <c r="BD12" s="28" t="str">
        <f t="array" aca="1" ref="BD1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2"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12"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"promotionType","type": "hidden-field","className":"col-xs-1","templateOptions":{},"validators": {"validation": Validators.compose([])}}</v>
      </c>
      <c r="BI12" s="25" t="str">
        <f ca="1" xml:space="preserve">
IF(Table_Question_Sets[[#This Row],[Row]]="Yes","]},{""className"": ""row"",""fieldGroup"": [","")&amp;
SUBSTITUTE(Table_Question_Sets[[#This Row],[Config Field]],CHAR(10),"")</f>
        <v>{"key": "promotionType","type": "hidden-field","className":"col-xs-1","templateOptions":{},"validators": {"validation": Validators.compose([])}}</v>
      </c>
      <c r="BJ1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2"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117</v>
      </c>
      <c r="BL12" s="131" t="str">
        <f>IF(AND(Table_Question_Sets[[#This Row],[Header]]="",Table_Question_Sets[[#This Row],[Property]]&lt;&gt;"",Table_Question_Sets[[#This Row],[Field Type]]&lt;&gt;""),
""""&amp;Table_Question_Sets[[#This Row],[Key]]&amp;"""","")</f>
        <v>"promotionType"</v>
      </c>
      <c r="BM1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"promotionType","promotionImageURL","stateHeading","stateAllToggle","stateAll","usedStateNSW","usedStateQLD","usedStateTAS","usedStateNT","usedStateVIC","usedStateACT","usedStateWA","usedStateSA","stateValidation","SAMessage","permitMessage"</v>
      </c>
      <c r="BN12" s="131" t="str">
        <f>IF(AND(Table_Question_Sets[[#This Row],[Header]]&lt;&gt;"Yes",Table_Question_Sets[[#This Row],[Property]]&lt;&gt;"",Table_Question_Sets[[#This Row],[Workflow Role]]&lt;&gt;""),
""""&amp;Table_Question_Sets[[#This Row],[Workflow Role]]&amp;""":"""&amp;Table_Question_Sets[[#This Row],[Key]]&amp;"""","")</f>
        <v/>
      </c>
      <c r="BO12" s="131" t="str">
        <f>IF(AND(Table_Question_Sets[[#This Row],[Header]]&lt;&gt;"Yes",Table_Question_Sets[[#This Row],[Property]]&lt;&gt;"",Table_Question_Sets[[#This Row],[Private]]="Yes"),
""""&amp;Table_Question_Sets[[#This Row],[Key]]&amp;"""","")</f>
        <v/>
      </c>
      <c r="BP12" s="131">
        <f ca="1">IF(Table_Question_Sets[[#This Row],[Header]]="Yes","",_xlfn.NUMBERVALUE(INDIRECT(SUBSTITUTE(ADDRESS(1,COLUMN(),4),"1","")&amp;ROW()+1))+IF(OR(Table_Question_Sets[[#This Row],[Value]]&lt;&gt;"",AND(Table_Question_Sets[[#This Row],[Data Type]]="Repeating",Table_Question_Sets[[#This Row],[Calculation Repeating]]&lt;&gt;"")),1,0))</f>
        <v>4</v>
      </c>
      <c r="BQ1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"promotionType": "chanceToWin"</v>
      </c>
      <c r="BS12"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"promotionType": "chanceToWin","promotionImageURL": "https://insuremypromo-promoinabox-qa.aptiture.com/wp-content/uploads/2018/04/PIAB_10k-Groceries_FB-Post-504x504px.png","usedStateNSW": true,"usedStateVIC": true</v>
      </c>
      <c r="BT12" s="131" t="str">
        <f ca="1">IF(ISNUMBER(Table_Question_Sets[[#This Row],[Config Use Row]]),INDEX(Table_Question_Sets[Config Rollup],Table_Question_Sets[[#This Row],[Config Use Row]]),"")</f>
        <v>"details6":[{"className": "row","fieldGroup":[{"key":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U12" s="131" t="str">
        <f ca="1">IF(ISNUMBER(Table_Question_Sets[[#This Row],[Config Use Row]]),INDEX(Table_Question_Sets[Config Keys Nested Rollup],Table_Question_Sets[[#This Row],[Config Use Row]]),"")</f>
        <v>"details6":["privacyPolicyHeading","privacyPolicyRequired","privacyPolicyUrl"],</v>
      </c>
      <c r="BV12" s="131" t="str">
        <f ca="1">IF(ISNUMBER(Table_Question_Sets[[#This Row],[Config Use Row]]),INDEX(Table_Question_Sets[Calculation Rollup],Table_Question_Sets[[#This Row],[Config Use Row]]),"")</f>
        <v>"details6":{},</v>
      </c>
    </row>
    <row r="13" spans="2:74" s="21" customFormat="1" ht="21" customHeight="1">
      <c r="B13" s="26" t="s">
        <v>1382</v>
      </c>
      <c r="C13" s="190"/>
      <c r="D13" s="25" t="str">
        <f ca="1">IF(Table_Question_Sets[[#This Row],[Header]]="Yes","",
IF(INDIRECT(SUBSTITUTE(ADDRESS(1,COLUMN(),4),"1","")&amp;ROW()-1)="",
INDIRECT(SUBSTITUTE(ADDRESS(1,COLUMN(Table_Question_Sets[[#This Row],[Property]]),4),"1","")&amp;ROW()-1),
INDIRECT(SUBSTITUTE(ADDRESS(1,COLUMN(),4),"1","")&amp;ROW()-1)))</f>
        <v>Promotion</v>
      </c>
      <c r="E1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promotionImageURL</v>
      </c>
      <c r="F13" s="25" t="str">
        <f>IF(Table_Question_Sets[[#This Row],[Header]]="Yes","",IF(Table_Question_Sets[[#This Row],[Property]]&lt;&gt;"",SUBSTITUTE(Table_Question_Sets[[#This Row],[Property]]," ",""),""))</f>
        <v>PromotionImageURL</v>
      </c>
      <c r="G13" s="88" t="s">
        <v>1472</v>
      </c>
      <c r="H13" s="26" t="s">
        <v>46</v>
      </c>
      <c r="I13" s="26" t="s">
        <v>81</v>
      </c>
      <c r="J13" s="11"/>
      <c r="K13" s="55"/>
      <c r="L13" s="73"/>
      <c r="M13" s="73"/>
      <c r="N13" s="56"/>
      <c r="O13" s="263" t="s">
        <v>912</v>
      </c>
      <c r="P13" s="184"/>
      <c r="Q13" s="184"/>
      <c r="R13" s="184"/>
      <c r="S13" s="184"/>
      <c r="T13" s="26"/>
      <c r="U13" s="11"/>
      <c r="V13" s="26"/>
      <c r="W13" s="26"/>
      <c r="X13" s="10"/>
      <c r="Y13" s="10"/>
      <c r="Z13" s="10"/>
      <c r="AA13" s="10"/>
      <c r="AB13" s="10"/>
      <c r="AC13" s="193"/>
      <c r="AD13" s="26"/>
      <c r="AE13" s="26"/>
      <c r="AF13" s="208"/>
      <c r="AG13" s="190"/>
      <c r="AH13" s="170" t="s">
        <v>1473</v>
      </c>
      <c r="AI13" s="207"/>
      <c r="AJ13" s="207"/>
      <c r="AK13" s="207"/>
      <c r="AL13" s="131"/>
      <c r="AM1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https://insuremypromo-promoinabox-qa.aptiture.com/wp-content/uploads/2018/04/PIAB_10k-Groceries_FB-Post-504x504px.png</v>
      </c>
      <c r="AN13" s="191"/>
      <c r="AO1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 s="206"/>
      <c r="AR13" s="192"/>
      <c r="AS13" s="10"/>
      <c r="AT13" s="10"/>
      <c r="AU13" s="10"/>
      <c r="AV13" s="10"/>
      <c r="AW13" s="10"/>
      <c r="AX13" s="10"/>
      <c r="AY1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https://insuremypromo-promoinabox-qa.aptiture.com/wp-content/uploads/2018/04/PIAB_10k-Groceries_FB-Post-504x504px.png</v>
      </c>
      <c r="AZ13" s="48" t="str">
        <f>IF(OR(Table_Question_Sets[[#This Row],[Header]]="Yes",Table_Question_Sets[[#This Row],[Text]]=""),"",IF(OR(Table_Question_Sets[[#This Row],[Text]]="true",Table_Question_Sets[[#This Row],[Text]]="false",ISNUMBER(Table_Question_Sets[[#This Row],[Text]])),Table_Question_Sets[[#This Row],[Text]],""""&amp;Table_Question_Sets[[#This Row],[Text]]&amp;""""))</f>
        <v>"https://insuremypromo-promoinabox-qa.aptiture.com/wp-content/uploads/2018/04/PIAB_10k-Groceries_FB-Post-504x504px.png"</v>
      </c>
      <c r="BA13" s="28" t="str">
        <f>IF(AND(Table_Question_Sets[[#This Row],[Header]]&lt;&gt;"Yes",Table_Question_Sets[[#This Row],[Property]]&lt;&gt;"",Table_Question_Sets[[#This Row],[Summary Label]]&lt;&gt;""),""""&amp;Table_Question_Sets[[#This Row],[Key]]&amp;""": """&amp;Table_Question_Sets[[#This Row],[Summary Label]]&amp;"""","")</f>
        <v/>
      </c>
      <c r="BB13" s="28">
        <f ca="1">IF(Table_Question_Sets[[#This Row],[Header]]="Yes","",_xlfn.NUMBERVALUE(INDIRECT(SUBSTITUTE(ADDRESS(1,COLUMN(),4),"1","")&amp;ROW()-1))+IF(Table_Question_Sets[[#This Row],[Property]]&lt;&gt;"",1,0))</f>
        <v>7</v>
      </c>
      <c r="BC13" s="28">
        <f ca="1">IF(Table_Question_Sets[[#This Row],[Header]]="Yes","",_xlfn.NUMBERVALUE(INDIRECT(SUBSTITUTE(ADDRESS(1,COLUMN(),4),"1","")&amp;ROW()+1))+IF(Table_Question_Sets[[#This Row],[Property]]&lt;&gt;"",1,0))</f>
        <v>15</v>
      </c>
      <c r="BD13" s="28" t="str">
        <f t="array" aca="1" ref="BD1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"templateOptions":{"defaultValue":"'https://insuremypromo-promoinabox-qa.aptiture.com/wp-content/uploads/2018/04/PIAB_Holiday-50k-Opt2_FB-Post-504x504px.png'"}</v>
      </c>
      <c r="BH13"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"promotionImageURL","type": "hidden-field","className":"col-xs-1","templateOptions":{"defaultValue":"'https://insuremypromo-promoinabox-qa.aptiture.com/wp-content/uploads/2018/04/PIAB_Holiday-50k-Opt2_FB-Post-504x504px.png'"},"validators": {"validation": Validators.compose([])}}</v>
      </c>
      <c r="BI13" s="25" t="str">
        <f ca="1" xml:space="preserve">
IF(Table_Question_Sets[[#This Row],[Row]]="Yes","]},{""className"": ""row"",""fieldGroup"": [","")&amp;
SUBSTITUTE(Table_Question_Sets[[#This Row],[Config Field]],CHAR(10),"")</f>
        <v>{"key": "promotionImageURL","type": "hidden-field","className":"col-xs-1","templateOptions":{"defaultValue":"'https://insuremypromo-promoinabox-qa.aptiture.com/wp-content/uploads/2018/04/PIAB_Holiday-50k-Opt2_FB-Post-504x504px.png'"},"validators": {"validation": Validators.compose([])}}</v>
      </c>
      <c r="BJ1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3"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122</v>
      </c>
      <c r="BL13" s="131" t="str">
        <f>IF(AND(Table_Question_Sets[[#This Row],[Header]]="",Table_Question_Sets[[#This Row],[Property]]&lt;&gt;"",Table_Question_Sets[[#This Row],[Field Type]]&lt;&gt;""),
""""&amp;Table_Question_Sets[[#This Row],[Key]]&amp;"""","")</f>
        <v>"promotionImageURL"</v>
      </c>
      <c r="BM1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"promotionImageURL","stateHeading","stateAllToggle","stateAll","usedStateNSW","usedStateQLD","usedStateTAS","usedStateNT","usedStateVIC","usedStateACT","usedStateWA","usedStateSA","stateValidation","SAMessage","permitMessage"</v>
      </c>
      <c r="BN13" s="131" t="str">
        <f>IF(AND(Table_Question_Sets[[#This Row],[Header]]&lt;&gt;"Yes",Table_Question_Sets[[#This Row],[Property]]&lt;&gt;"",Table_Question_Sets[[#This Row],[Workflow Role]]&lt;&gt;""),
""""&amp;Table_Question_Sets[[#This Row],[Workflow Role]]&amp;""":"""&amp;Table_Question_Sets[[#This Row],[Key]]&amp;"""","")</f>
        <v/>
      </c>
      <c r="BO13" s="131" t="str">
        <f>IF(AND(Table_Question_Sets[[#This Row],[Header]]&lt;&gt;"Yes",Table_Question_Sets[[#This Row],[Property]]&lt;&gt;"",Table_Question_Sets[[#This Row],[Private]]="Yes"),
""""&amp;Table_Question_Sets[[#This Row],[Key]]&amp;"""","")</f>
        <v/>
      </c>
      <c r="BP13" s="131">
        <f ca="1">IF(Table_Question_Sets[[#This Row],[Header]]="Yes","",_xlfn.NUMBERVALUE(INDIRECT(SUBSTITUTE(ADDRESS(1,COLUMN(),4),"1","")&amp;ROW()+1))+IF(OR(Table_Question_Sets[[#This Row],[Value]]&lt;&gt;"",AND(Table_Question_Sets[[#This Row],[Data Type]]="Repeating",Table_Question_Sets[[#This Row],[Calculation Repeating]]&lt;&gt;"")),1,0))</f>
        <v>3</v>
      </c>
      <c r="BQ13"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"promotionImageURL": "https://insuremypromo-promoinabox-qa.aptiture.com/wp-content/uploads/2018/04/PIAB_10k-Groceries_FB-Post-504x504px.png"</v>
      </c>
      <c r="BS13"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"promotionImageURL": "https://insuremypromo-promoinabox-qa.aptiture.com/wp-content/uploads/2018/04/PIAB_10k-Groceries_FB-Post-504x504px.png","usedStateNSW": true,"usedStateVIC": true</v>
      </c>
      <c r="BT13" s="131" t="str">
        <f ca="1">IF(ISNUMBER(Table_Question_Sets[[#This Row],[Config Use Row]]),INDEX(Table_Question_Sets[Config Rollup],Table_Question_Sets[[#This Row],[Config Use Row]]),"")</f>
        <v>"logo":[{"className": "row","fieldGroup":[{"key":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U13" s="131" t="str">
        <f ca="1">IF(ISNUMBER(Table_Question_Sets[[#This Row],[Config Use Row]]),INDEX(Table_Question_Sets[Config Keys Nested Rollup],Table_Question_Sets[[#This Row],[Config Use Row]]),"")</f>
        <v>"logo":["logoHeading","logoUpload","logoMessage","bannerImage","bannerLoaderImage","bannerWebhook"],</v>
      </c>
      <c r="BV13" s="131" t="str">
        <f ca="1">IF(ISNUMBER(Table_Question_Sets[[#This Row],[Config Use Row]]),INDEX(Table_Question_Sets[Calculation Rollup],Table_Question_Sets[[#This Row],[Config Use Row]]),"")</f>
        <v>"logo":{},</v>
      </c>
    </row>
    <row r="14" spans="2:74" s="21" customFormat="1" ht="21" customHeight="1">
      <c r="B14" s="26" t="s">
        <v>880</v>
      </c>
      <c r="C14" s="190"/>
      <c r="D14" s="25" t="str">
        <f ca="1">IF(Table_Question_Sets[[#This Row],[Header]]="Yes","",
IF(INDIRECT(SUBSTITUTE(ADDRESS(1,COLUMN(),4),"1","")&amp;ROW()-1)="",
INDIRECT(SUBSTITUTE(ADDRESS(1,COLUMN(Table_Question_Sets[[#This Row],[Property]]),4),"1","")&amp;ROW()-1),
INDIRECT(SUBSTITUTE(ADDRESS(1,COLUMN(),4),"1","")&amp;ROW()-1)))</f>
        <v>Promotion</v>
      </c>
      <c r="E1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stateHeading</v>
      </c>
      <c r="F14" s="25" t="str">
        <f>IF(Table_Question_Sets[[#This Row],[Header]]="Yes","",IF(Table_Question_Sets[[#This Row],[Property]]&lt;&gt;"",SUBSTITUTE(Table_Question_Sets[[#This Row],[Property]]," ",""),""))</f>
        <v>StateHeading</v>
      </c>
      <c r="G14" s="88"/>
      <c r="H14" s="26" t="s">
        <v>90</v>
      </c>
      <c r="I14" s="26" t="s">
        <v>90</v>
      </c>
      <c r="J14" s="26"/>
      <c r="K14" s="55"/>
      <c r="L14" s="76"/>
      <c r="M14" s="76"/>
      <c r="N14" s="55"/>
      <c r="O14" s="55" t="s">
        <v>73</v>
      </c>
      <c r="P14" s="55"/>
      <c r="Q14" s="55"/>
      <c r="R14" s="55"/>
      <c r="S14" s="55"/>
      <c r="T14" s="26"/>
      <c r="U14" s="26"/>
      <c r="V14" s="26"/>
      <c r="W14" s="26"/>
      <c r="X14" s="214"/>
      <c r="Y14" s="26" t="s">
        <v>1496</v>
      </c>
      <c r="Z14" s="26"/>
      <c r="AA14" s="272" t="s">
        <v>1503</v>
      </c>
      <c r="AB14" s="214"/>
      <c r="AC14" s="26"/>
      <c r="AD14" s="26"/>
      <c r="AE14" s="26"/>
      <c r="AF14" s="26"/>
      <c r="AG14" s="26"/>
      <c r="AH14" s="76"/>
      <c r="AI14" s="76"/>
      <c r="AJ14" s="76"/>
      <c r="AK14" s="76"/>
      <c r="AL14" s="25"/>
      <c r="AM1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 s="191"/>
      <c r="AO1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 s="26"/>
      <c r="AR14" s="50"/>
      <c r="AS14" s="26"/>
      <c r="AT14" s="26"/>
      <c r="AU14" s="26"/>
      <c r="AV14" s="26"/>
      <c r="AW14" s="26"/>
      <c r="AX14" s="26"/>
      <c r="AY1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 s="48" t="str">
        <f>IF(OR(Table_Question_Sets[[#This Row],[Header]]="Yes",Table_Question_Sets[[#This Row],[Text]]=""),"",IF(OR(Table_Question_Sets[[#This Row],[Text]]="true",Table_Question_Sets[[#This Row],[Text]]="false",ISNUMBER(Table_Question_Sets[[#This Row],[Text]])),Table_Question_Sets[[#This Row],[Text]],""""&amp;Table_Question_Sets[[#This Row],[Text]]&amp;""""))</f>
        <v/>
      </c>
      <c r="BA14" s="48" t="str">
        <f>IF(AND(Table_Question_Sets[[#This Row],[Header]]&lt;&gt;"Yes",Table_Question_Sets[[#This Row],[Property]]&lt;&gt;"",Table_Question_Sets[[#This Row],[Summary Label]]&lt;&gt;""),""""&amp;Table_Question_Sets[[#This Row],[Key]]&amp;""": """&amp;Table_Question_Sets[[#This Row],[Summary Label]]&amp;"""","")</f>
        <v/>
      </c>
      <c r="BB14" s="48">
        <f ca="1">IF(Table_Question_Sets[[#This Row],[Header]]="Yes","",_xlfn.NUMBERVALUE(INDIRECT(SUBSTITUTE(ADDRESS(1,COLUMN(),4),"1","")&amp;ROW()-1))+IF(Table_Question_Sets[[#This Row],[Property]]&lt;&gt;"",1,0))</f>
        <v>8</v>
      </c>
      <c r="BC14" s="48">
        <f ca="1">IF(Table_Question_Sets[[#This Row],[Header]]="Yes","",_xlfn.NUMBERVALUE(INDIRECT(SUBSTITUTE(ADDRESS(1,COLUMN(),4),"1","")&amp;ROW()+1))+IF(Table_Question_Sets[[#This Row],[Property]]&lt;&gt;"",1,0))</f>
        <v>14</v>
      </c>
      <c r="BD14" s="28" t="str">
        <f t="array" aca="1" ref="BD1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"templateOptions":{"content":{"heading3":"Which states are you going to run the promotion in?","paragraph":"Click on all states that apply.&lt;br/&gt;"}}</v>
      </c>
      <c r="BH1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"stateHeading","type": "content-field","className":"col-xs-12","templateOptions":{"content":{"heading3":"Which states are you going to run the promotion in?","paragraph":"Click on all states that apply.&lt;br/&gt;"}},"validators": {"validation": Validators.compose([])}}</v>
      </c>
      <c r="BI14" s="25" t="str">
        <f ca="1" xml:space="preserve">
IF(Table_Question_Sets[[#This Row],[Row]]="Yes","]},{""className"": ""row"",""fieldGroup"": [","")&amp;
SUBSTITUTE(Table_Question_Sets[[#This Row],[Config Field]],CHAR(10),"")</f>
        <v>{"key": "stateHeading","type": "content-field","className":"col-xs-12","templateOptions":{"content":{"heading3":"Which states are you going to run the promotion in?","paragraph":"Click on all states that apply.&lt;br/&gt;"}},"validators": {"validation": Validators.compose([])}}</v>
      </c>
      <c r="BJ1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4"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130</v>
      </c>
      <c r="BL14" s="131" t="str">
        <f>IF(AND(Table_Question_Sets[[#This Row],[Header]]="",Table_Question_Sets[[#This Row],[Property]]&lt;&gt;"",Table_Question_Sets[[#This Row],[Field Type]]&lt;&gt;""),
""""&amp;Table_Question_Sets[[#This Row],[Key]]&amp;"""","")</f>
        <v>"stateHeading"</v>
      </c>
      <c r="BM1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"stateHeading","stateAllToggle","stateAll","usedStateNSW","usedStateQLD","usedStateTAS","usedStateNT","usedStateVIC","usedStateACT","usedStateWA","usedStateSA","stateValidation","SAMessage","permitMessage"</v>
      </c>
      <c r="BN14" s="131" t="str">
        <f>IF(AND(Table_Question_Sets[[#This Row],[Header]]&lt;&gt;"Yes",Table_Question_Sets[[#This Row],[Property]]&lt;&gt;"",Table_Question_Sets[[#This Row],[Workflow Role]]&lt;&gt;""),
""""&amp;Table_Question_Sets[[#This Row],[Workflow Role]]&amp;""":"""&amp;Table_Question_Sets[[#This Row],[Key]]&amp;"""","")</f>
        <v/>
      </c>
      <c r="BO14" s="131" t="str">
        <f>IF(AND(Table_Question_Sets[[#This Row],[Header]]&lt;&gt;"Yes",Table_Question_Sets[[#This Row],[Property]]&lt;&gt;"",Table_Question_Sets[[#This Row],[Private]]="Yes"),
""""&amp;Table_Question_Sets[[#This Row],[Key]]&amp;"""","")</f>
        <v/>
      </c>
      <c r="BP14" s="131">
        <f ca="1">IF(Table_Question_Sets[[#This Row],[Header]]="Yes","",_xlfn.NUMBERVALUE(INDIRECT(SUBSTITUTE(ADDRESS(1,COLUMN(),4),"1","")&amp;ROW()+1))+IF(OR(Table_Question_Sets[[#This Row],[Value]]&lt;&gt;"",AND(Table_Question_Sets[[#This Row],[Data Type]]="Repeating",Table_Question_Sets[[#This Row],[Calculation Repeating]]&lt;&gt;"")),1,0))</f>
        <v>2</v>
      </c>
      <c r="BQ14"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"usedStateNSW": true,"usedStateVIC": true</v>
      </c>
      <c r="BT14" s="131" t="str">
        <f ca="1">IF(ISNUMBER(Table_Question_Sets[[#This Row],[Config Use Row]]),INDEX(Table_Question_Sets[Config Rollup],Table_Question_Sets[[#This Row],[Config Use Row]]),"")</f>
        <v>"review":[{"className": "row","fieldGroup":[{"key":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U14" s="131" t="str">
        <f ca="1">IF(ISNUMBER(Table_Question_Sets[[#This Row],[Config Use Row]]),INDEX(Table_Question_Sets[Config Keys Nested Rollup],Table_Question_Sets[[#This Row],[Config Use Row]]),"")</f>
        <v>"review":["reviewHeading","confirmation1","confirmation2ChanceToWin","confirmation2Sweepstake","confirmation3","confirmation4","confirmation4Sweepstake"],</v>
      </c>
      <c r="BV14" s="25" t="str">
        <f ca="1">IF(ISNUMBER(Table_Question_Sets[[#This Row],[Config Use Row]]),INDEX(Table_Question_Sets[Calculation Rollup],Table_Question_Sets[[#This Row],[Config Use Row]]),"")</f>
        <v>"review":{"reviewHeading": "No"},</v>
      </c>
    </row>
    <row r="15" spans="2:74" s="21" customFormat="1" ht="21" customHeight="1">
      <c r="B15" s="26" t="s">
        <v>1499</v>
      </c>
      <c r="C15" s="190"/>
      <c r="D15" s="25" t="str">
        <f ca="1">IF(Table_Question_Sets[[#This Row],[Header]]="Yes","",
IF(INDIRECT(SUBSTITUTE(ADDRESS(1,COLUMN(),4),"1","")&amp;ROW()-1)="",
INDIRECT(SUBSTITUTE(ADDRESS(1,COLUMN(Table_Question_Sets[[#This Row],[Property]]),4),"1","")&amp;ROW()-1),
INDIRECT(SUBSTITUTE(ADDRESS(1,COLUMN(),4),"1","")&amp;ROW()-1)))</f>
        <v>Promotion</v>
      </c>
      <c r="E1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stateAllToggle</v>
      </c>
      <c r="F15" s="25" t="str">
        <f>IF(Table_Question_Sets[[#This Row],[Header]]="Yes","",IF(Table_Question_Sets[[#This Row],[Property]]&lt;&gt;"",SUBSTITUTE(Table_Question_Sets[[#This Row],[Property]]," ",""),""))</f>
        <v>StateAllToggle</v>
      </c>
      <c r="G15" s="88"/>
      <c r="H15" s="26" t="s">
        <v>46</v>
      </c>
      <c r="I15" s="26" t="s">
        <v>81</v>
      </c>
      <c r="J15" s="26"/>
      <c r="K15" s="55"/>
      <c r="L15" s="76"/>
      <c r="M15" s="76"/>
      <c r="N15" s="129"/>
      <c r="O15" s="55" t="s">
        <v>73</v>
      </c>
      <c r="P15" s="55"/>
      <c r="Q15" s="55"/>
      <c r="R15" s="55"/>
      <c r="S15" s="55"/>
      <c r="T15" s="26"/>
      <c r="U15" s="26"/>
      <c r="V15" s="26"/>
      <c r="W15" s="26"/>
      <c r="X15" s="26"/>
      <c r="Y15" s="26"/>
      <c r="Z15" s="26"/>
      <c r="AA15" s="26"/>
      <c r="AB15" s="26"/>
      <c r="AC15" s="26"/>
      <c r="AD15" s="26"/>
      <c r="AE15" s="26"/>
      <c r="AF15" s="26"/>
      <c r="AG15" s="26"/>
      <c r="AH15" s="76"/>
      <c r="AI15" s="76" t="s">
        <v>1497</v>
      </c>
      <c r="AJ15" s="76" t="s">
        <v>1497</v>
      </c>
      <c r="AK15" s="76" t="s">
        <v>1502</v>
      </c>
      <c r="AL15" s="25"/>
      <c r="AM1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 s="191"/>
      <c r="AO1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 s="26"/>
      <c r="AR15" s="50"/>
      <c r="AS15" s="10"/>
      <c r="AT15" s="26"/>
      <c r="AU15" s="26"/>
      <c r="AV15" s="26" t="s">
        <v>69</v>
      </c>
      <c r="AW15" s="26"/>
      <c r="AX15" s="26"/>
      <c r="AY1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 s="48" t="str">
        <f>IF(OR(Table_Question_Sets[[#This Row],[Header]]="Yes",Table_Question_Sets[[#This Row],[Text]]=""),"",IF(OR(Table_Question_Sets[[#This Row],[Text]]="true",Table_Question_Sets[[#This Row],[Text]]="false",ISNUMBER(Table_Question_Sets[[#This Row],[Text]])),Table_Question_Sets[[#This Row],[Text]],""""&amp;Table_Question_Sets[[#This Row],[Text]]&amp;""""))</f>
        <v/>
      </c>
      <c r="BA15" s="48" t="str">
        <f>IF(AND(Table_Question_Sets[[#This Row],[Header]]&lt;&gt;"Yes",Table_Question_Sets[[#This Row],[Property]]&lt;&gt;"",Table_Question_Sets[[#This Row],[Summary Label]]&lt;&gt;""),""""&amp;Table_Question_Sets[[#This Row],[Key]]&amp;""": """&amp;Table_Question_Sets[[#This Row],[Summary Label]]&amp;"""","")</f>
        <v/>
      </c>
      <c r="BB15" s="48">
        <f ca="1">IF(Table_Question_Sets[[#This Row],[Header]]="Yes","",_xlfn.NUMBERVALUE(INDIRECT(SUBSTITUTE(ADDRESS(1,COLUMN(),4),"1","")&amp;ROW()-1))+IF(Table_Question_Sets[[#This Row],[Property]]&lt;&gt;"",1,0))</f>
        <v>9</v>
      </c>
      <c r="BC15" s="48">
        <f ca="1">IF(Table_Question_Sets[[#This Row],[Header]]="Yes","",_xlfn.NUMBERVALUE(INDIRECT(SUBSTITUTE(ADDRESS(1,COLUMN(),4),"1","")&amp;ROW()+1))+IF(Table_Question_Sets[[#This Row],[Property]]&lt;&gt;"",1,0))</f>
        <v>13</v>
      </c>
      <c r="BD15" s="28" t="str">
        <f t="array" aca="1" ref="BD1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"templateOptions":{"calculatedValue":"stateAll","calculatedTrigger":"stateAll","calculatedCondition":"((usedStateNSW &amp;&amp; usedStateQLD &amp;&amp; usedStateTAS &amp;&amp; usedStateNT &amp;&amp; usedStateVIC &amp;&amp; usedStateACT &amp;&amp; usedStateWA) &amp;&amp; !stateAll) || stateAll"}</v>
      </c>
      <c r="BH1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v>
      </c>
      <c r="BI15" s="25" t="str">
        <f ca="1" xml:space="preserve">
IF(Table_Question_Sets[[#This Row],[Row]]="Yes","]},{""className"": ""row"",""fieldGroup"": [","")&amp;
SUBSTITUTE(Table_Question_Sets[[#This Row],[Config Field]],CHAR(10),"")</f>
        <v>{"key":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v>
      </c>
      <c r="BJ1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5"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139</v>
      </c>
      <c r="BL15" s="131" t="str">
        <f>IF(AND(Table_Question_Sets[[#This Row],[Header]]="",Table_Question_Sets[[#This Row],[Property]]&lt;&gt;"",Table_Question_Sets[[#This Row],[Field Type]]&lt;&gt;""),
""""&amp;Table_Question_Sets[[#This Row],[Key]]&amp;"""","")</f>
        <v>"stateAllToggle"</v>
      </c>
      <c r="BM1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"stateAllToggle","stateAll","usedStateNSW","usedStateQLD","usedStateTAS","usedStateNT","usedStateVIC","usedStateACT","usedStateWA","usedStateSA","stateValidation","SAMessage","permitMessage"</v>
      </c>
      <c r="BN15" s="131" t="str">
        <f>IF(AND(Table_Question_Sets[[#This Row],[Header]]&lt;&gt;"Yes",Table_Question_Sets[[#This Row],[Property]]&lt;&gt;"",Table_Question_Sets[[#This Row],[Workflow Role]]&lt;&gt;""),
""""&amp;Table_Question_Sets[[#This Row],[Workflow Role]]&amp;""":"""&amp;Table_Question_Sets[[#This Row],[Key]]&amp;"""","")</f>
        <v/>
      </c>
      <c r="BO15" s="131" t="str">
        <f>IF(AND(Table_Question_Sets[[#This Row],[Header]]&lt;&gt;"Yes",Table_Question_Sets[[#This Row],[Property]]&lt;&gt;"",Table_Question_Sets[[#This Row],[Private]]="Yes"),
""""&amp;Table_Question_Sets[[#This Row],[Key]]&amp;"""","")</f>
        <v>"stateAllToggle"</v>
      </c>
      <c r="BP15" s="131">
        <f ca="1">IF(Table_Question_Sets[[#This Row],[Header]]="Yes","",_xlfn.NUMBERVALUE(INDIRECT(SUBSTITUTE(ADDRESS(1,COLUMN(),4),"1","")&amp;ROW()+1))+IF(OR(Table_Question_Sets[[#This Row],[Value]]&lt;&gt;"",AND(Table_Question_Sets[[#This Row],[Data Type]]="Repeating",Table_Question_Sets[[#This Row],[Calculation Repeating]]&lt;&gt;"")),1,0))</f>
        <v>2</v>
      </c>
      <c r="BQ15"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"usedStateNSW": true,"usedStateVIC": true</v>
      </c>
      <c r="BT15" s="131" t="str">
        <f ca="1">IF(ISNUMBER(Table_Question_Sets[[#This Row],[Config Use Row]]),INDEX(Table_Question_Sets[Config Rollup],Table_Question_Sets[[#This Row],[Config Use Row]]),"")</f>
        <v>"paymentOptions":[{"className": "row","fieldGroup":[{"key":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U15" s="131" t="str">
        <f ca="1">IF(ISNUMBER(Table_Question_Sets[[#This Row],[Config Use Row]]),INDEX(Table_Question_Sets[Config Keys Nested Rollup],Table_Question_Sets[[#This Row],[Config Use Row]]),"")</f>
        <v>"paymentOptions":["paymentHeading","reviewTable","creditCardHeading","creditCardNumber","creditCardName","creditCardExpiryDate","creditCardCCV","creditCardErrorMessage"],</v>
      </c>
      <c r="BV15" s="25" t="str">
        <f ca="1">IF(ISNUMBER(Table_Question_Sets[[#This Row],[Config Use Row]]),INDEX(Table_Question_Sets[Calculation Rollup],Table_Question_Sets[[#This Row],[Config Use Row]]),"")</f>
        <v>"paymentOptions":{},</v>
      </c>
    </row>
    <row r="16" spans="2:74" s="21" customFormat="1" ht="21" customHeight="1">
      <c r="B16" s="27" t="s">
        <v>881</v>
      </c>
      <c r="C16" s="190"/>
      <c r="D16" s="25" t="str">
        <f ca="1">IF(Table_Question_Sets[[#This Row],[Header]]="Yes","",
IF(INDIRECT(SUBSTITUTE(ADDRESS(1,COLUMN(),4),"1","")&amp;ROW()-1)="",
INDIRECT(SUBSTITUTE(ADDRESS(1,COLUMN(Table_Question_Sets[[#This Row],[Property]]),4),"1","")&amp;ROW()-1),
INDIRECT(SUBSTITUTE(ADDRESS(1,COLUMN(),4),"1","")&amp;ROW()-1)))</f>
        <v>Promotion</v>
      </c>
      <c r="E1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stateAll</v>
      </c>
      <c r="F16" s="25" t="str">
        <f>IF(Table_Question_Sets[[#This Row],[Header]]="Yes","",IF(Table_Question_Sets[[#This Row],[Property]]&lt;&gt;"",SUBSTITUTE(Table_Question_Sets[[#This Row],[Property]]," ",""),""))</f>
        <v>StateAll</v>
      </c>
      <c r="G16" s="88"/>
      <c r="H16" s="26" t="s">
        <v>787</v>
      </c>
      <c r="I16" s="26" t="s">
        <v>789</v>
      </c>
      <c r="J16" s="26"/>
      <c r="K16" s="55"/>
      <c r="L16" s="76"/>
      <c r="M16" s="76"/>
      <c r="N16" s="129" t="s">
        <v>69</v>
      </c>
      <c r="O16" s="55" t="s">
        <v>94</v>
      </c>
      <c r="P16" s="55" t="s">
        <v>95</v>
      </c>
      <c r="Q16" s="55"/>
      <c r="R16" s="55"/>
      <c r="S16" s="55" t="s">
        <v>574</v>
      </c>
      <c r="T16" s="26"/>
      <c r="U16" s="26"/>
      <c r="V16" s="26"/>
      <c r="W16" s="26"/>
      <c r="X16" s="26"/>
      <c r="Y16" s="26"/>
      <c r="Z16" s="26"/>
      <c r="AA16" s="26"/>
      <c r="AB16" s="26"/>
      <c r="AC16" s="26"/>
      <c r="AD16" s="27" t="s">
        <v>1108</v>
      </c>
      <c r="AE16" s="26"/>
      <c r="AF16" s="26"/>
      <c r="AG16" s="26"/>
      <c r="AH16" s="76"/>
      <c r="AI16" s="170" t="s">
        <v>1500</v>
      </c>
      <c r="AJ16" s="170" t="s">
        <v>1498</v>
      </c>
      <c r="AK16" s="76"/>
      <c r="AL16" s="25"/>
      <c r="AM1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 s="191"/>
      <c r="AO1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6" s="26"/>
      <c r="AR16" s="50"/>
      <c r="AS16" s="10"/>
      <c r="AT16" s="26"/>
      <c r="AU16" s="26"/>
      <c r="AV16" s="26"/>
      <c r="AW16" s="26"/>
      <c r="AX16" s="26"/>
      <c r="AY1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 s="48" t="str">
        <f>IF(OR(Table_Question_Sets[[#This Row],[Header]]="Yes",Table_Question_Sets[[#This Row],[Text]]=""),"",IF(OR(Table_Question_Sets[[#This Row],[Text]]="true",Table_Question_Sets[[#This Row],[Text]]="false",ISNUMBER(Table_Question_Sets[[#This Row],[Text]])),Table_Question_Sets[[#This Row],[Text]],""""&amp;Table_Question_Sets[[#This Row],[Text]]&amp;""""))</f>
        <v/>
      </c>
      <c r="BA16" s="48" t="str">
        <f>IF(AND(Table_Question_Sets[[#This Row],[Header]]&lt;&gt;"Yes",Table_Question_Sets[[#This Row],[Property]]&lt;&gt;"",Table_Question_Sets[[#This Row],[Summary Label]]&lt;&gt;""),""""&amp;Table_Question_Sets[[#This Row],[Key]]&amp;""": """&amp;Table_Question_Sets[[#This Row],[Summary Label]]&amp;"""","")</f>
        <v/>
      </c>
      <c r="BB16" s="48">
        <f ca="1">IF(Table_Question_Sets[[#This Row],[Header]]="Yes","",_xlfn.NUMBERVALUE(INDIRECT(SUBSTITUTE(ADDRESS(1,COLUMN(),4),"1","")&amp;ROW()-1))+IF(Table_Question_Sets[[#This Row],[Property]]&lt;&gt;"",1,0))</f>
        <v>10</v>
      </c>
      <c r="BC16" s="48">
        <f ca="1">IF(Table_Question_Sets[[#This Row],[Header]]="Yes","",_xlfn.NUMBERVALUE(INDIRECT(SUBSTITUTE(ADDRESS(1,COLUMN(),4),"1","")&amp;ROW()+1))+IF(Table_Question_Sets[[#This Row],[Property]]&lt;&gt;"",1,0))</f>
        <v>12</v>
      </c>
      <c r="BD16" s="28" t="str">
        <f t="array" aca="1" ref="BD1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
      </c>
      <c r="BH1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v>
      </c>
      <c r="BI16" s="25" t="str">
        <f ca="1" xml:space="preserve">
IF(Table_Question_Sets[[#This Row],[Row]]="Yes","]},{""className"": ""row"",""fieldGroup"": [","")&amp;
SUBSTITUTE(Table_Question_Sets[[#This Row],[Config Field]],CHAR(10),"")</f>
        <v>]},{"className":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v>
      </c>
      <c r="BJ1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6"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149</v>
      </c>
      <c r="BL16" s="131" t="str">
        <f>IF(AND(Table_Question_Sets[[#This Row],[Header]]="",Table_Question_Sets[[#This Row],[Property]]&lt;&gt;"",Table_Question_Sets[[#This Row],[Field Type]]&lt;&gt;""),
""""&amp;Table_Question_Sets[[#This Row],[Key]]&amp;"""","")</f>
        <v>"stateAll"</v>
      </c>
      <c r="BM1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"stateAll","usedStateNSW","usedStateQLD","usedStateTAS","usedStateNT","usedStateVIC","usedStateACT","usedStateWA","usedStateSA","stateValidation","SAMessage","permitMessage"</v>
      </c>
      <c r="BN16" s="131" t="str">
        <f>IF(AND(Table_Question_Sets[[#This Row],[Header]]&lt;&gt;"Yes",Table_Question_Sets[[#This Row],[Property]]&lt;&gt;"",Table_Question_Sets[[#This Row],[Workflow Role]]&lt;&gt;""),
""""&amp;Table_Question_Sets[[#This Row],[Workflow Role]]&amp;""":"""&amp;Table_Question_Sets[[#This Row],[Key]]&amp;"""","")</f>
        <v/>
      </c>
      <c r="BO16" s="131" t="str">
        <f>IF(AND(Table_Question_Sets[[#This Row],[Header]]&lt;&gt;"Yes",Table_Question_Sets[[#This Row],[Property]]&lt;&gt;"",Table_Question_Sets[[#This Row],[Private]]="Yes"),
""""&amp;Table_Question_Sets[[#This Row],[Key]]&amp;"""","")</f>
        <v/>
      </c>
      <c r="BP16" s="131">
        <f ca="1">IF(Table_Question_Sets[[#This Row],[Header]]="Yes","",_xlfn.NUMBERVALUE(INDIRECT(SUBSTITUTE(ADDRESS(1,COLUMN(),4),"1","")&amp;ROW()+1))+IF(OR(Table_Question_Sets[[#This Row],[Value]]&lt;&gt;"",AND(Table_Question_Sets[[#This Row],[Data Type]]="Repeating",Table_Question_Sets[[#This Row],[Calculation Repeating]]&lt;&gt;"")),1,0))</f>
        <v>2</v>
      </c>
      <c r="BQ16" s="131" t="str">
        <f ca="1" xml:space="preserve">
IF(Table_Question_Sets[[#This Row],[Data Type]]="Repeating",
OFFSET(Table_Repeating_Question_Sets[[#Headers],[Property]],MATCH(Table_Question_Sets[[#This Row],[Property]],Table_Repeating_Question_Sets[Property],0),MATCH("Calculation",Table_Repeating_Question_Sets[#Headers],0)-1,1,1),
"")</f>
        <v/>
      </c>
      <c r="BR1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"usedStateNSW": true,"usedStateVIC": true</v>
      </c>
      <c r="BT16" s="131" t="str">
        <f ca="1">IF(ISNUMBER(Table_Question_Sets[[#This Row],[Config Use Row]]),INDEX(Table_Question_Sets[Config Rollup],Table_Question_Sets[[#This Row],[Config Use Row]]),"")</f>
        <v>"paymentMethods":[{"className": "row","fieldGroup":[{"key":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U16" s="131" t="str">
        <f ca="1">IF(ISNUMBER(Table_Question_Sets[[#This Row],[Config Use Row]]),INDEX(Table_Question_Sets[Config Keys Nested Rollup],Table_Question_Sets[[#This Row],[Config Use Row]]),"")</f>
        <v>"paymentMethods":["paymentOption","paymentMethod","directDebitHeading","directDebitAccountName","directDebitBSB","directDebitAccountNumber"],</v>
      </c>
      <c r="BV16" s="25" t="str">
        <f ca="1">IF(ISNUMBER(Table_Question_Sets[[#This Row],[Config Use Row]]),INDEX(Table_Question_Sets[Calculation Rollup],Table_Question_Sets[[#This Row],[Config Use Row]]),"")</f>
        <v>"paymentMethods":{"paymentOption": "Monthly","paymentMethod": "Direct Debit"},</v>
      </c>
    </row>
    <row r="17" spans="2:74" s="21" customFormat="1" ht="21" customHeight="1">
      <c r="B17" s="26" t="s">
        <v>882</v>
      </c>
      <c r="C17" s="190"/>
      <c r="D17" s="25" t="str">
        <f ca="1">IF(Table_Question_Sets[[#This Row],[Header]]="Yes","",
IF(INDIRECT(SUBSTITUTE(ADDRESS(1,COLUMN(),4),"1","")&amp;ROW()-1)="",
INDIRECT(SUBSTITUTE(ADDRESS(1,COLUMN(Table_Question_Sets[[#This Row],[Property]]),4),"1","")&amp;ROW()-1),
INDIRECT(SUBSTITUTE(ADDRESS(1,COLUMN(),4),"1","")&amp;ROW()-1)))</f>
        <v>Promotion</v>
      </c>
      <c r="E1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usedStateNSW</v>
      </c>
      <c r="F17" s="25" t="str">
        <f>IF(Table_Question_Sets[[#This Row],[Header]]="Yes","",IF(Table_Question_Sets[[#This Row],[Property]]&lt;&gt;"",SUBSTITUTE(Table_Question_Sets[[#This Row],[Property]]," ",""),""))</f>
        <v>UsedStateNSW</v>
      </c>
      <c r="G17" s="88" t="s">
        <v>875</v>
      </c>
      <c r="H17" s="26" t="s">
        <v>787</v>
      </c>
      <c r="I17" s="26" t="s">
        <v>789</v>
      </c>
      <c r="J17" s="26"/>
      <c r="K17" s="55"/>
      <c r="L17" s="76"/>
      <c r="M17" s="76"/>
      <c r="N17" s="55"/>
      <c r="O17" s="55" t="s">
        <v>94</v>
      </c>
      <c r="P17" s="55" t="s">
        <v>95</v>
      </c>
      <c r="Q17" s="55"/>
      <c r="R17" s="55"/>
      <c r="S17" s="55" t="s">
        <v>574</v>
      </c>
      <c r="T17" s="26"/>
      <c r="U17" s="26"/>
      <c r="V17" s="26"/>
      <c r="W17" s="26"/>
      <c r="X17" s="26"/>
      <c r="Y17" s="26"/>
      <c r="Z17" s="26"/>
      <c r="AA17" s="26"/>
      <c r="AB17" s="26"/>
      <c r="AC17" s="26"/>
      <c r="AD17" s="26" t="s">
        <v>205</v>
      </c>
      <c r="AE17" s="26"/>
      <c r="AF17" s="26"/>
      <c r="AG17" s="26"/>
      <c r="AH17" s="76"/>
      <c r="AI17" s="76" t="s">
        <v>1497</v>
      </c>
      <c r="AJ17" s="76" t="s">
        <v>1497</v>
      </c>
      <c r="AK17" s="76" t="s">
        <v>1501</v>
      </c>
      <c r="AL17" s="25"/>
      <c r="AM17" s="191" t="b">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1</v>
      </c>
      <c r="AN17" s="191"/>
      <c r="AO1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7" s="26"/>
      <c r="AR17" s="50"/>
      <c r="AS17" s="26"/>
      <c r="AT17" s="26"/>
      <c r="AU17" s="26"/>
      <c r="AV17" s="26"/>
      <c r="AW17" s="26"/>
      <c r="AX17" s="26"/>
      <c r="AY1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true</v>
      </c>
      <c r="AZ17" s="48" t="str">
        <f>IF(OR(Table_Question_Sets[[#This Row],[Header]]="Yes",Table_Question_Sets[[#This Row],[Text]]=""),"",IF(OR(Table_Question_Sets[[#This Row],[Text]]="true",Table_Question_Sets[[#This Row],[Text]]="false",ISNUMBER(Table_Question_Sets[[#This Row],[Text]])),Table_Question_Sets[[#This Row],[Text]],""""&amp;Table_Question_Sets[[#This Row],[Text]]&amp;""""))</f>
        <v>true</v>
      </c>
      <c r="BA17" s="48" t="str">
        <f>IF(AND(Table_Question_Sets[[#This Row],[Header]]&lt;&gt;"Yes",Table_Question_Sets[[#This Row],[Property]]&lt;&gt;"",Table_Question_Sets[[#This Row],[Summary Label]]&lt;&gt;""),""""&amp;Table_Question_Sets[[#This Row],[Key]]&amp;""": """&amp;Table_Question_Sets[[#This Row],[Summary Label]]&amp;"""","")</f>
        <v/>
      </c>
      <c r="BB17" s="48">
        <f ca="1">IF(Table_Question_Sets[[#This Row],[Header]]="Yes","",_xlfn.NUMBERVALUE(INDIRECT(SUBSTITUTE(ADDRESS(1,COLUMN(),4),"1","")&amp;ROW()-1))+IF(Table_Question_Sets[[#This Row],[Property]]&lt;&gt;"",1,0))</f>
        <v>11</v>
      </c>
      <c r="BC17" s="48">
        <f ca="1">IF(Table_Question_Sets[[#This Row],[Header]]="Yes","",_xlfn.NUMBERVALUE(INDIRECT(SUBSTITUTE(ADDRESS(1,COLUMN(),4),"1","")&amp;ROW()+1))+IF(Table_Question_Sets[[#This Row],[Property]]&lt;&gt;"",1,0))</f>
        <v>11</v>
      </c>
      <c r="BD17" s="28" t="str">
        <f t="array" aca="1" ref="BD1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stateAll","placeholder":"NSW"}</v>
      </c>
      <c r="BH1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"usedStateNSW","type": "toggle-field","className":"col-xs-6 col-sm-3","templateOptions":{"container":{"style":"width:100%;"},"calculatedValue":"stateAll","calculatedTrigger":"stateAll","calculatedCondition":"stateAllToggle == stateAll","placeholder":"NSW"},"validators": {"validation": Validators.compose([])}}</v>
      </c>
      <c r="BI17" s="25" t="str">
        <f ca="1" xml:space="preserve">
IF(Table_Question_Sets[[#This Row],[Row]]="Yes","]},{""className"": ""row"",""fieldGroup"": [","")&amp;
SUBSTITUTE(Table_Question_Sets[[#This Row],[Config Field]],CHAR(10),"")</f>
        <v>{"key": "usedStateNSW","type": "toggle-field","className":"col-xs-6 col-sm-3","templateOptions":{"container":{"style":"width:100%;"},"calculatedValue":"stateAll","calculatedTrigger":"stateAll","calculatedCondition":"stateAllToggle == stateAll","placeholder":"NSW"},"validators": {"validation": Validators.compose([])}}</v>
      </c>
      <c r="BJ1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7"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157</v>
      </c>
      <c r="BL17" s="131" t="str">
        <f>IF(AND(Table_Question_Sets[[#This Row],[Header]]="",Table_Question_Sets[[#This Row],[Property]]&lt;&gt;"",Table_Question_Sets[[#This Row],[Field Type]]&lt;&gt;""),
""""&amp;Table_Question_Sets[[#This Row],[Key]]&amp;"""","")</f>
        <v>"usedStateNSW"</v>
      </c>
      <c r="BM1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"usedStateNSW","usedStateQLD","usedStateTAS","usedStateNT","usedStateVIC","usedStateACT","usedStateWA","usedStateSA","stateValidation","SAMessage","permitMessage"</v>
      </c>
      <c r="BN17" s="131" t="str">
        <f>IF(AND(Table_Question_Sets[[#This Row],[Header]]&lt;&gt;"Yes",Table_Question_Sets[[#This Row],[Property]]&lt;&gt;"",Table_Question_Sets[[#This Row],[Workflow Role]]&lt;&gt;""),
""""&amp;Table_Question_Sets[[#This Row],[Workflow Role]]&amp;""":"""&amp;Table_Question_Sets[[#This Row],[Key]]&amp;"""","")</f>
        <v/>
      </c>
      <c r="BO17" s="131" t="str">
        <f>IF(AND(Table_Question_Sets[[#This Row],[Header]]&lt;&gt;"Yes",Table_Question_Sets[[#This Row],[Property]]&lt;&gt;"",Table_Question_Sets[[#This Row],[Private]]="Yes"),
""""&amp;Table_Question_Sets[[#This Row],[Key]]&amp;"""","")</f>
        <v/>
      </c>
      <c r="BP17" s="131">
        <f ca="1">IF(Table_Question_Sets[[#This Row],[Header]]="Yes","",_xlfn.NUMBERVALUE(INDIRECT(SUBSTITUTE(ADDRESS(1,COLUMN(),4),"1","")&amp;ROW()+1))+IF(OR(Table_Question_Sets[[#This Row],[Value]]&lt;&gt;"",AND(Table_Question_Sets[[#This Row],[Data Type]]="Repeating",Table_Question_Sets[[#This Row],[Calculation Repeating]]&lt;&gt;"")),1,0))</f>
        <v>2</v>
      </c>
      <c r="BQ1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"usedStateNSW": true</v>
      </c>
      <c r="BS1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"usedStateNSW": true,"usedStateVIC": true</v>
      </c>
      <c r="BT17" s="131" t="str">
        <f ca="1">IF(ISNUMBER(Table_Question_Sets[[#This Row],[Config Use Row]]),INDEX(Table_Question_Sets[Config Rollup],Table_Question_Sets[[#This Row],[Config Use Row]]),"")</f>
        <v>"legalTerms":[{"className": "row","fieldGroup":[{"key":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U17" s="131" t="str">
        <f ca="1">IF(ISNUMBER(Table_Question_Sets[[#This Row],[Config Use Row]]),INDEX(Table_Question_Sets[Config Keys Nested Rollup],Table_Question_Sets[[#This Row],[Config Use Row]]),"")</f>
        <v>"legalTerms":["termsAndConditions"],</v>
      </c>
      <c r="BV17" s="25" t="str">
        <f ca="1">IF(ISNUMBER(Table_Question_Sets[[#This Row],[Config Use Row]]),INDEX(Table_Question_Sets[Calculation Rollup],Table_Question_Sets[[#This Row],[Config Use Row]]),"")</f>
        <v>"legalTerms":{},</v>
      </c>
    </row>
    <row r="18" spans="2:74" s="21" customFormat="1" ht="21" customHeight="1">
      <c r="B18" s="26" t="s">
        <v>883</v>
      </c>
      <c r="C18" s="190"/>
      <c r="D18" s="25" t="str">
        <f ca="1">IF(Table_Question_Sets[[#This Row],[Header]]="Yes","",
IF(INDIRECT(SUBSTITUTE(ADDRESS(1,COLUMN(),4),"1","")&amp;ROW()-1)="",
INDIRECT(SUBSTITUTE(ADDRESS(1,COLUMN(Table_Question_Sets[[#This Row],[Property]]),4),"1","")&amp;ROW()-1),
INDIRECT(SUBSTITUTE(ADDRESS(1,COLUMN(),4),"1","")&amp;ROW()-1)))</f>
        <v>Promotion</v>
      </c>
      <c r="E1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usedStateQLD</v>
      </c>
      <c r="F18" s="25" t="str">
        <f>IF(Table_Question_Sets[[#This Row],[Header]]="Yes","",IF(Table_Question_Sets[[#This Row],[Property]]&lt;&gt;"",SUBSTITUTE(Table_Question_Sets[[#This Row],[Property]]," ",""),""))</f>
        <v>UsedStateQLD</v>
      </c>
      <c r="G18" s="88"/>
      <c r="H18" s="26" t="s">
        <v>787</v>
      </c>
      <c r="I18" s="26" t="s">
        <v>789</v>
      </c>
      <c r="J18" s="26"/>
      <c r="K18" s="55"/>
      <c r="L18" s="76"/>
      <c r="M18" s="76"/>
      <c r="N18" s="55"/>
      <c r="O18" s="55" t="s">
        <v>94</v>
      </c>
      <c r="P18" s="55" t="s">
        <v>95</v>
      </c>
      <c r="Q18" s="55"/>
      <c r="R18" s="55"/>
      <c r="S18" s="55" t="s">
        <v>574</v>
      </c>
      <c r="T18" s="26"/>
      <c r="U18" s="26"/>
      <c r="V18" s="26"/>
      <c r="W18" s="26"/>
      <c r="X18" s="26"/>
      <c r="Y18" s="26"/>
      <c r="Z18" s="26"/>
      <c r="AA18" s="26"/>
      <c r="AB18" s="26"/>
      <c r="AC18" s="26"/>
      <c r="AD18" s="26" t="s">
        <v>207</v>
      </c>
      <c r="AE18" s="26"/>
      <c r="AF18" s="26"/>
      <c r="AG18" s="26"/>
      <c r="AH18" s="76"/>
      <c r="AI18" s="76" t="s">
        <v>1497</v>
      </c>
      <c r="AJ18" s="76" t="s">
        <v>1497</v>
      </c>
      <c r="AK18" s="76" t="s">
        <v>1501</v>
      </c>
      <c r="AL18" s="25"/>
      <c r="AM1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8" s="191"/>
      <c r="AO1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8" s="26"/>
      <c r="AR18" s="50"/>
      <c r="AS18" s="26"/>
      <c r="AT18" s="26"/>
      <c r="AU18" s="26"/>
      <c r="AV18" s="26"/>
      <c r="AW18" s="26"/>
      <c r="AX18" s="26"/>
      <c r="AY1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8" s="48" t="str">
        <f>IF(OR(Table_Question_Sets[[#This Row],[Header]]="Yes",Table_Question_Sets[[#This Row],[Text]]=""),"",IF(OR(Table_Question_Sets[[#This Row],[Text]]="true",Table_Question_Sets[[#This Row],[Text]]="false",ISNUMBER(Table_Question_Sets[[#This Row],[Text]])),Table_Question_Sets[[#This Row],[Text]],""""&amp;Table_Question_Sets[[#This Row],[Text]]&amp;""""))</f>
        <v/>
      </c>
      <c r="BA18" s="48" t="str">
        <f>IF(AND(Table_Question_Sets[[#This Row],[Header]]&lt;&gt;"Yes",Table_Question_Sets[[#This Row],[Property]]&lt;&gt;"",Table_Question_Sets[[#This Row],[Summary Label]]&lt;&gt;""),""""&amp;Table_Question_Sets[[#This Row],[Key]]&amp;""": """&amp;Table_Question_Sets[[#This Row],[Summary Label]]&amp;"""","")</f>
        <v/>
      </c>
      <c r="BB18" s="48">
        <f ca="1">IF(Table_Question_Sets[[#This Row],[Header]]="Yes","",_xlfn.NUMBERVALUE(INDIRECT(SUBSTITUTE(ADDRESS(1,COLUMN(),4),"1","")&amp;ROW()-1))+IF(Table_Question_Sets[[#This Row],[Property]]&lt;&gt;"",1,0))</f>
        <v>12</v>
      </c>
      <c r="BC18" s="48">
        <f ca="1">IF(Table_Question_Sets[[#This Row],[Header]]="Yes","",_xlfn.NUMBERVALUE(INDIRECT(SUBSTITUTE(ADDRESS(1,COLUMN(),4),"1","")&amp;ROW()+1))+IF(Table_Question_Sets[[#This Row],[Property]]&lt;&gt;"",1,0))</f>
        <v>10</v>
      </c>
      <c r="BD18" s="28" t="str">
        <f t="array" aca="1" ref="BD1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stateAll","placeholder":"QLD"}</v>
      </c>
      <c r="BH1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"usedStateQLD","type": "toggle-field","className":"col-xs-6 col-sm-3","templateOptions":{"container":{"style":"width:100%;"},"calculatedValue":"stateAll","calculatedTrigger":"stateAll","calculatedCondition":"stateAllToggle == stateAll","placeholder":"QLD"},"validators": {"validation": Validators.compose([])}}</v>
      </c>
      <c r="BI18" s="25" t="str">
        <f ca="1" xml:space="preserve">
IF(Table_Question_Sets[[#This Row],[Row]]="Yes","]},{""className"": ""row"",""fieldGroup"": [","")&amp;
SUBSTITUTE(Table_Question_Sets[[#This Row],[Config Field]],CHAR(10),"")</f>
        <v>{"key": "usedStateQLD","type": "toggle-field","className":"col-xs-6 col-sm-3","templateOptions":{"container":{"style":"width:100%;"},"calculatedValue":"stateAll","calculatedTrigger":"stateAll","calculatedCondition":"stateAllToggle == stateAll","placeholder":"QLD"},"validators": {"validation": Validators.compose([])}}</v>
      </c>
      <c r="BJ1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8" s="131" t="str">
        <f>IF(AND(Table_Question_Sets[[#This Row],[Header]]="",Table_Question_Sets[[#This Row],[Property]]&lt;&gt;"",Table_Question_Sets[[#This Row],[Field Type]]&lt;&gt;""),
""""&amp;Table_Question_Sets[[#This Row],[Key]]&amp;"""","")</f>
        <v>"usedStateQLD"</v>
      </c>
      <c r="BM1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"usedStateQLD","usedStateTAS","usedStateNT","usedStateVIC","usedStateACT","usedStateWA","usedStateSA","stateValidation","SAMessage","permitMessage"</v>
      </c>
      <c r="BN18" s="131" t="str">
        <f>IF(AND(Table_Question_Sets[[#This Row],[Header]]&lt;&gt;"Yes",Table_Question_Sets[[#This Row],[Property]]&lt;&gt;"",Table_Question_Sets[[#This Row],[Workflow Role]]&lt;&gt;""),
""""&amp;Table_Question_Sets[[#This Row],[Workflow Role]]&amp;""":"""&amp;Table_Question_Sets[[#This Row],[Key]]&amp;"""","")</f>
        <v/>
      </c>
      <c r="BO18" s="131" t="str">
        <f>IF(AND(Table_Question_Sets[[#This Row],[Header]]&lt;&gt;"Yes",Table_Question_Sets[[#This Row],[Property]]&lt;&gt;"",Table_Question_Sets[[#This Row],[Private]]="Yes"),
""""&amp;Table_Question_Sets[[#This Row],[Key]]&amp;"""","")</f>
        <v/>
      </c>
      <c r="BP18" s="131">
        <f ca="1">IF(Table_Question_Sets[[#This Row],[Header]]="Yes","",_xlfn.NUMBERVALUE(INDIRECT(SUBSTITUTE(ADDRESS(1,COLUMN(),4),"1","")&amp;ROW()+1))+IF(OR(Table_Question_Sets[[#This Row],[Value]]&lt;&gt;"",AND(Table_Question_Sets[[#This Row],[Data Type]]="Repeating",Table_Question_Sets[[#This Row],[Calculation Repeating]]&lt;&gt;"")),1,0))</f>
        <v>1</v>
      </c>
      <c r="BQ1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"usedStateVIC": true</v>
      </c>
      <c r="BT18" s="131" t="str">
        <f ca="1">IF(ISNUMBER(Table_Question_Sets[[#This Row],[Config Use Row]]),INDEX(Table_Question_Sets[Config Rollup],Table_Question_Sets[[#This Row],[Config Use Row]]),"")</f>
        <v/>
      </c>
      <c r="BU18" s="131" t="str">
        <f ca="1">IF(ISNUMBER(Table_Question_Sets[[#This Row],[Config Use Row]]),INDEX(Table_Question_Sets[Config Keys Nested Rollup],Table_Question_Sets[[#This Row],[Config Use Row]]),"")</f>
        <v/>
      </c>
      <c r="BV18" s="25" t="str">
        <f ca="1">IF(ISNUMBER(Table_Question_Sets[[#This Row],[Config Use Row]]),INDEX(Table_Question_Sets[Calculation Rollup],Table_Question_Sets[[#This Row],[Config Use Row]]),"")</f>
        <v/>
      </c>
    </row>
    <row r="19" spans="2:74" s="21" customFormat="1" ht="21" customHeight="1">
      <c r="B19" s="26" t="s">
        <v>884</v>
      </c>
      <c r="C19" s="190"/>
      <c r="D19" s="25" t="str">
        <f ca="1">IF(Table_Question_Sets[[#This Row],[Header]]="Yes","",
IF(INDIRECT(SUBSTITUTE(ADDRESS(1,COLUMN(),4),"1","")&amp;ROW()-1)="",
INDIRECT(SUBSTITUTE(ADDRESS(1,COLUMN(Table_Question_Sets[[#This Row],[Property]]),4),"1","")&amp;ROW()-1),
INDIRECT(SUBSTITUTE(ADDRESS(1,COLUMN(),4),"1","")&amp;ROW()-1)))</f>
        <v>Promotion</v>
      </c>
      <c r="E1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usedStateTAS</v>
      </c>
      <c r="F19" s="25" t="str">
        <f>IF(Table_Question_Sets[[#This Row],[Header]]="Yes","",IF(Table_Question_Sets[[#This Row],[Property]]&lt;&gt;"",SUBSTITUTE(Table_Question_Sets[[#This Row],[Property]]," ",""),""))</f>
        <v>UsedStateTAS</v>
      </c>
      <c r="G19" s="88"/>
      <c r="H19" s="26" t="s">
        <v>787</v>
      </c>
      <c r="I19" s="26" t="s">
        <v>789</v>
      </c>
      <c r="J19" s="26"/>
      <c r="K19" s="55"/>
      <c r="L19" s="76"/>
      <c r="M19" s="76"/>
      <c r="N19" s="55"/>
      <c r="O19" s="55" t="s">
        <v>94</v>
      </c>
      <c r="P19" s="55" t="s">
        <v>95</v>
      </c>
      <c r="Q19" s="55"/>
      <c r="R19" s="55"/>
      <c r="S19" s="55" t="s">
        <v>574</v>
      </c>
      <c r="T19" s="26"/>
      <c r="U19" s="26"/>
      <c r="V19" s="26"/>
      <c r="W19" s="26"/>
      <c r="X19" s="26"/>
      <c r="Y19" s="26"/>
      <c r="Z19" s="26"/>
      <c r="AA19" s="26"/>
      <c r="AB19" s="26"/>
      <c r="AC19" s="26"/>
      <c r="AD19" s="26" t="s">
        <v>209</v>
      </c>
      <c r="AE19" s="26"/>
      <c r="AF19" s="26"/>
      <c r="AG19" s="26"/>
      <c r="AH19" s="76"/>
      <c r="AI19" s="76" t="s">
        <v>1497</v>
      </c>
      <c r="AJ19" s="76" t="s">
        <v>1497</v>
      </c>
      <c r="AK19" s="76" t="s">
        <v>1501</v>
      </c>
      <c r="AL19" s="25"/>
      <c r="AM1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9" s="191"/>
      <c r="AO1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 s="26"/>
      <c r="AR19" s="50"/>
      <c r="AS19" s="26"/>
      <c r="AT19" s="26"/>
      <c r="AU19" s="26"/>
      <c r="AV19" s="26"/>
      <c r="AW19" s="26"/>
      <c r="AX19" s="26"/>
      <c r="AY1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9" s="48" t="str">
        <f>IF(OR(Table_Question_Sets[[#This Row],[Header]]="Yes",Table_Question_Sets[[#This Row],[Text]]=""),"",IF(OR(Table_Question_Sets[[#This Row],[Text]]="true",Table_Question_Sets[[#This Row],[Text]]="false",ISNUMBER(Table_Question_Sets[[#This Row],[Text]])),Table_Question_Sets[[#This Row],[Text]],""""&amp;Table_Question_Sets[[#This Row],[Text]]&amp;""""))</f>
        <v/>
      </c>
      <c r="BA19" s="48" t="str">
        <f>IF(AND(Table_Question_Sets[[#This Row],[Header]]&lt;&gt;"Yes",Table_Question_Sets[[#This Row],[Property]]&lt;&gt;"",Table_Question_Sets[[#This Row],[Summary Label]]&lt;&gt;""),""""&amp;Table_Question_Sets[[#This Row],[Key]]&amp;""": """&amp;Table_Question_Sets[[#This Row],[Summary Label]]&amp;"""","")</f>
        <v/>
      </c>
      <c r="BB19" s="48">
        <f ca="1">IF(Table_Question_Sets[[#This Row],[Header]]="Yes","",_xlfn.NUMBERVALUE(INDIRECT(SUBSTITUTE(ADDRESS(1,COLUMN(),4),"1","")&amp;ROW()-1))+IF(Table_Question_Sets[[#This Row],[Property]]&lt;&gt;"",1,0))</f>
        <v>13</v>
      </c>
      <c r="BC19" s="48">
        <f ca="1">IF(Table_Question_Sets[[#This Row],[Header]]="Yes","",_xlfn.NUMBERVALUE(INDIRECT(SUBSTITUTE(ADDRESS(1,COLUMN(),4),"1","")&amp;ROW()+1))+IF(Table_Question_Sets[[#This Row],[Property]]&lt;&gt;"",1,0))</f>
        <v>9</v>
      </c>
      <c r="BD19" s="28" t="str">
        <f t="array" aca="1" ref="BD1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stateAll","placeholder":"TAS"}</v>
      </c>
      <c r="BH1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"usedStateTAS","type": "toggle-field","className":"col-xs-6 col-sm-3","templateOptions":{"container":{"style":"width:100%;"},"calculatedValue":"stateAll","calculatedTrigger":"stateAll","calculatedCondition":"stateAllToggle == stateAll","placeholder":"TAS"},"validators": {"validation": Validators.compose([])}}</v>
      </c>
      <c r="BI19" s="25" t="str">
        <f ca="1" xml:space="preserve">
IF(Table_Question_Sets[[#This Row],[Row]]="Yes","]},{""className"": ""row"",""fieldGroup"": [","")&amp;
SUBSTITUTE(Table_Question_Sets[[#This Row],[Config Field]],CHAR(10),"")</f>
        <v>{"key": "usedStateTAS","type": "toggle-field","className":"col-xs-6 col-sm-3","templateOptions":{"container":{"style":"width:100%;"},"calculatedValue":"stateAll","calculatedTrigger":"stateAll","calculatedCondition":"stateAllToggle == stateAll","placeholder":"TAS"},"validators": {"validation": Validators.compose([])}}</v>
      </c>
      <c r="BJ1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9" s="131" t="str">
        <f>IF(AND(Table_Question_Sets[[#This Row],[Header]]="",Table_Question_Sets[[#This Row],[Property]]&lt;&gt;"",Table_Question_Sets[[#This Row],[Field Type]]&lt;&gt;""),
""""&amp;Table_Question_Sets[[#This Row],[Key]]&amp;"""","")</f>
        <v>"usedStateTAS"</v>
      </c>
      <c r="BM1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"usedStateTAS","usedStateNT","usedStateVIC","usedStateACT","usedStateWA","usedStateSA","stateValidation","SAMessage","permitMessage"</v>
      </c>
      <c r="BN19" s="131" t="str">
        <f>IF(AND(Table_Question_Sets[[#This Row],[Header]]&lt;&gt;"Yes",Table_Question_Sets[[#This Row],[Property]]&lt;&gt;"",Table_Question_Sets[[#This Row],[Workflow Role]]&lt;&gt;""),
""""&amp;Table_Question_Sets[[#This Row],[Workflow Role]]&amp;""":"""&amp;Table_Question_Sets[[#This Row],[Key]]&amp;"""","")</f>
        <v/>
      </c>
      <c r="BO19" s="131" t="str">
        <f>IF(AND(Table_Question_Sets[[#This Row],[Header]]&lt;&gt;"Yes",Table_Question_Sets[[#This Row],[Property]]&lt;&gt;"",Table_Question_Sets[[#This Row],[Private]]="Yes"),
""""&amp;Table_Question_Sets[[#This Row],[Key]]&amp;"""","")</f>
        <v/>
      </c>
      <c r="BP19" s="131">
        <f ca="1">IF(Table_Question_Sets[[#This Row],[Header]]="Yes","",_xlfn.NUMBERVALUE(INDIRECT(SUBSTITUTE(ADDRESS(1,COLUMN(),4),"1","")&amp;ROW()+1))+IF(OR(Table_Question_Sets[[#This Row],[Value]]&lt;&gt;"",AND(Table_Question_Sets[[#This Row],[Data Type]]="Repeating",Table_Question_Sets[[#This Row],[Calculation Repeating]]&lt;&gt;"")),1,0))</f>
        <v>1</v>
      </c>
      <c r="BQ1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"usedStateVIC": true</v>
      </c>
      <c r="BT19" s="131" t="str">
        <f ca="1">IF(ISNUMBER(Table_Question_Sets[[#This Row],[Config Use Row]]),INDEX(Table_Question_Sets[Config Rollup],Table_Question_Sets[[#This Row],[Config Use Row]]),"")</f>
        <v/>
      </c>
      <c r="BU19" s="131" t="str">
        <f ca="1">IF(ISNUMBER(Table_Question_Sets[[#This Row],[Config Use Row]]),INDEX(Table_Question_Sets[Config Keys Nested Rollup],Table_Question_Sets[[#This Row],[Config Use Row]]),"")</f>
        <v/>
      </c>
      <c r="BV19" s="25" t="str">
        <f ca="1">IF(ISNUMBER(Table_Question_Sets[[#This Row],[Config Use Row]]),INDEX(Table_Question_Sets[Calculation Rollup],Table_Question_Sets[[#This Row],[Config Use Row]]),"")</f>
        <v/>
      </c>
    </row>
    <row r="20" spans="2:74" s="21" customFormat="1" ht="21" customHeight="1">
      <c r="B20" s="26" t="s">
        <v>885</v>
      </c>
      <c r="C20" s="190"/>
      <c r="D20" s="25" t="str">
        <f ca="1">IF(Table_Question_Sets[[#This Row],[Header]]="Yes","",
IF(INDIRECT(SUBSTITUTE(ADDRESS(1,COLUMN(),4),"1","")&amp;ROW()-1)="",
INDIRECT(SUBSTITUTE(ADDRESS(1,COLUMN(Table_Question_Sets[[#This Row],[Property]]),4),"1","")&amp;ROW()-1),
INDIRECT(SUBSTITUTE(ADDRESS(1,COLUMN(),4),"1","")&amp;ROW()-1)))</f>
        <v>Promotion</v>
      </c>
      <c r="E2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usedStateNT</v>
      </c>
      <c r="F20" s="25" t="str">
        <f>IF(Table_Question_Sets[[#This Row],[Header]]="Yes","",IF(Table_Question_Sets[[#This Row],[Property]]&lt;&gt;"",SUBSTITUTE(Table_Question_Sets[[#This Row],[Property]]," ",""),""))</f>
        <v>UsedStateNT</v>
      </c>
      <c r="G20" s="88"/>
      <c r="H20" s="26" t="s">
        <v>787</v>
      </c>
      <c r="I20" s="26" t="s">
        <v>789</v>
      </c>
      <c r="J20" s="26"/>
      <c r="K20" s="55"/>
      <c r="L20" s="76"/>
      <c r="M20" s="76"/>
      <c r="N20" s="55"/>
      <c r="O20" s="55" t="s">
        <v>94</v>
      </c>
      <c r="P20" s="55" t="s">
        <v>95</v>
      </c>
      <c r="Q20" s="55"/>
      <c r="R20" s="55"/>
      <c r="S20" s="55" t="s">
        <v>574</v>
      </c>
      <c r="T20" s="26"/>
      <c r="U20" s="26"/>
      <c r="V20" s="26"/>
      <c r="W20" s="26"/>
      <c r="X20" s="26"/>
      <c r="Y20" s="26"/>
      <c r="Z20" s="26"/>
      <c r="AA20" s="26"/>
      <c r="AB20" s="26"/>
      <c r="AC20" s="26"/>
      <c r="AD20" s="26" t="s">
        <v>206</v>
      </c>
      <c r="AE20" s="26"/>
      <c r="AF20" s="26"/>
      <c r="AG20" s="26"/>
      <c r="AH20" s="76"/>
      <c r="AI20" s="76" t="s">
        <v>1497</v>
      </c>
      <c r="AJ20" s="76" t="s">
        <v>1497</v>
      </c>
      <c r="AK20" s="76" t="s">
        <v>1501</v>
      </c>
      <c r="AL20" s="25"/>
      <c r="AM2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0" s="191"/>
      <c r="AO2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0" s="26"/>
      <c r="AR20" s="50"/>
      <c r="AS20" s="26"/>
      <c r="AT20" s="26"/>
      <c r="AU20" s="26"/>
      <c r="AV20" s="26"/>
      <c r="AW20" s="26"/>
      <c r="AX20" s="26"/>
      <c r="AY2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0" s="48" t="str">
        <f>IF(OR(Table_Question_Sets[[#This Row],[Header]]="Yes",Table_Question_Sets[[#This Row],[Text]]=""),"",IF(OR(Table_Question_Sets[[#This Row],[Text]]="true",Table_Question_Sets[[#This Row],[Text]]="false",ISNUMBER(Table_Question_Sets[[#This Row],[Text]])),Table_Question_Sets[[#This Row],[Text]],""""&amp;Table_Question_Sets[[#This Row],[Text]]&amp;""""))</f>
        <v/>
      </c>
      <c r="BA20" s="48" t="str">
        <f>IF(AND(Table_Question_Sets[[#This Row],[Header]]&lt;&gt;"Yes",Table_Question_Sets[[#This Row],[Property]]&lt;&gt;"",Table_Question_Sets[[#This Row],[Summary Label]]&lt;&gt;""),""""&amp;Table_Question_Sets[[#This Row],[Key]]&amp;""": """&amp;Table_Question_Sets[[#This Row],[Summary Label]]&amp;"""","")</f>
        <v/>
      </c>
      <c r="BB20" s="48">
        <f ca="1">IF(Table_Question_Sets[[#This Row],[Header]]="Yes","",_xlfn.NUMBERVALUE(INDIRECT(SUBSTITUTE(ADDRESS(1,COLUMN(),4),"1","")&amp;ROW()-1))+IF(Table_Question_Sets[[#This Row],[Property]]&lt;&gt;"",1,0))</f>
        <v>14</v>
      </c>
      <c r="BC20" s="48">
        <f ca="1">IF(Table_Question_Sets[[#This Row],[Header]]="Yes","",_xlfn.NUMBERVALUE(INDIRECT(SUBSTITUTE(ADDRESS(1,COLUMN(),4),"1","")&amp;ROW()+1))+IF(Table_Question_Sets[[#This Row],[Property]]&lt;&gt;"",1,0))</f>
        <v>8</v>
      </c>
      <c r="BD20" s="28" t="str">
        <f t="array" aca="1" ref="BD2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stateAll","placeholder":"NT"}</v>
      </c>
      <c r="BH2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"usedStateNT","type": "toggle-field","className":"col-xs-6 col-sm-3","templateOptions":{"container":{"style":"width:100%;"},"calculatedValue":"stateAll","calculatedTrigger":"stateAll","calculatedCondition":"stateAllToggle == stateAll","placeholder":"NT"},"validators": {"validation": Validators.compose([])}}</v>
      </c>
      <c r="BI20" s="25" t="str">
        <f ca="1" xml:space="preserve">
IF(Table_Question_Sets[[#This Row],[Row]]="Yes","]},{""className"": ""row"",""fieldGroup"": [","")&amp;
SUBSTITUTE(Table_Question_Sets[[#This Row],[Config Field]],CHAR(10),"")</f>
        <v>{"key": "usedStateNT","type": "toggle-field","className":"col-xs-6 col-sm-3","templateOptions":{"container":{"style":"width:100%;"},"calculatedValue":"stateAll","calculatedTrigger":"stateAll","calculatedCondition":"stateAllToggle == stateAll","placeholder":"NT"},"validators": {"validation": Validators.compose([])}}</v>
      </c>
      <c r="BJ2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0" s="131" t="str">
        <f>IF(AND(Table_Question_Sets[[#This Row],[Header]]="",Table_Question_Sets[[#This Row],[Property]]&lt;&gt;"",Table_Question_Sets[[#This Row],[Field Type]]&lt;&gt;""),
""""&amp;Table_Question_Sets[[#This Row],[Key]]&amp;"""","")</f>
        <v>"usedStateNT"</v>
      </c>
      <c r="BM2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"usedStateNT","usedStateVIC","usedStateACT","usedStateWA","usedStateSA","stateValidation","SAMessage","permitMessage"</v>
      </c>
      <c r="BN20" s="131" t="str">
        <f>IF(AND(Table_Question_Sets[[#This Row],[Header]]&lt;&gt;"Yes",Table_Question_Sets[[#This Row],[Property]]&lt;&gt;"",Table_Question_Sets[[#This Row],[Workflow Role]]&lt;&gt;""),
""""&amp;Table_Question_Sets[[#This Row],[Workflow Role]]&amp;""":"""&amp;Table_Question_Sets[[#This Row],[Key]]&amp;"""","")</f>
        <v/>
      </c>
      <c r="BO20" s="131" t="str">
        <f>IF(AND(Table_Question_Sets[[#This Row],[Header]]&lt;&gt;"Yes",Table_Question_Sets[[#This Row],[Property]]&lt;&gt;"",Table_Question_Sets[[#This Row],[Private]]="Yes"),
""""&amp;Table_Question_Sets[[#This Row],[Key]]&amp;"""","")</f>
        <v/>
      </c>
      <c r="BP20" s="131">
        <f ca="1">IF(Table_Question_Sets[[#This Row],[Header]]="Yes","",_xlfn.NUMBERVALUE(INDIRECT(SUBSTITUTE(ADDRESS(1,COLUMN(),4),"1","")&amp;ROW()+1))+IF(OR(Table_Question_Sets[[#This Row],[Value]]&lt;&gt;"",AND(Table_Question_Sets[[#This Row],[Data Type]]="Repeating",Table_Question_Sets[[#This Row],[Calculation Repeating]]&lt;&gt;"")),1,0))</f>
        <v>1</v>
      </c>
      <c r="BQ20" s="131" t="str">
        <f ca="1" xml:space="preserve">
IF(Table_Question_Sets[[#This Row],[Data Type]]="Repeating",
OFFSET(Table_Repeating_Question_Sets[[#Headers],[Property]],MATCH(Table_Question_Sets[[#This Row],[Property]],Table_Repeating_Question_Sets[Property],0),MATCH("Calculation",Table_Repeating_Question_Sets[#Headers],0)-1,1,1),
"")</f>
        <v/>
      </c>
      <c r="BR2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"usedStateVIC": true</v>
      </c>
      <c r="BT20" s="131" t="str">
        <f ca="1">IF(ISNUMBER(Table_Question_Sets[[#This Row],[Config Use Row]]),INDEX(Table_Question_Sets[Config Rollup],Table_Question_Sets[[#This Row],[Config Use Row]]),"")</f>
        <v/>
      </c>
      <c r="BU20" s="131" t="str">
        <f ca="1">IF(ISNUMBER(Table_Question_Sets[[#This Row],[Config Use Row]]),INDEX(Table_Question_Sets[Config Keys Nested Rollup],Table_Question_Sets[[#This Row],[Config Use Row]]),"")</f>
        <v/>
      </c>
      <c r="BV20" s="25" t="str">
        <f ca="1">IF(ISNUMBER(Table_Question_Sets[[#This Row],[Config Use Row]]),INDEX(Table_Question_Sets[Calculation Rollup],Table_Question_Sets[[#This Row],[Config Use Row]]),"")</f>
        <v/>
      </c>
    </row>
    <row r="21" spans="2:74" s="21" customFormat="1" ht="21" customHeight="1">
      <c r="B21" s="26" t="s">
        <v>886</v>
      </c>
      <c r="C21" s="190"/>
      <c r="D21" s="25" t="str">
        <f ca="1">IF(Table_Question_Sets[[#This Row],[Header]]="Yes","",
IF(INDIRECT(SUBSTITUTE(ADDRESS(1,COLUMN(),4),"1","")&amp;ROW()-1)="",
INDIRECT(SUBSTITUTE(ADDRESS(1,COLUMN(Table_Question_Sets[[#This Row],[Property]]),4),"1","")&amp;ROW()-1),
INDIRECT(SUBSTITUTE(ADDRESS(1,COLUMN(),4),"1","")&amp;ROW()-1)))</f>
        <v>Promotion</v>
      </c>
      <c r="E2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usedStateVIC</v>
      </c>
      <c r="F21" s="25" t="str">
        <f>IF(Table_Question_Sets[[#This Row],[Header]]="Yes","",IF(Table_Question_Sets[[#This Row],[Property]]&lt;&gt;"",SUBSTITUTE(Table_Question_Sets[[#This Row],[Property]]," ",""),""))</f>
        <v>UsedStateVIC</v>
      </c>
      <c r="G21" s="88" t="s">
        <v>875</v>
      </c>
      <c r="H21" s="26" t="s">
        <v>787</v>
      </c>
      <c r="I21" s="26" t="s">
        <v>789</v>
      </c>
      <c r="J21" s="26"/>
      <c r="K21" s="55"/>
      <c r="L21" s="76"/>
      <c r="M21" s="76"/>
      <c r="N21" s="55"/>
      <c r="O21" s="55" t="s">
        <v>94</v>
      </c>
      <c r="P21" s="55" t="s">
        <v>95</v>
      </c>
      <c r="Q21" s="55"/>
      <c r="R21" s="55"/>
      <c r="S21" s="55" t="s">
        <v>574</v>
      </c>
      <c r="T21" s="26"/>
      <c r="U21" s="26"/>
      <c r="V21" s="26"/>
      <c r="W21" s="26"/>
      <c r="X21" s="26"/>
      <c r="Y21" s="26"/>
      <c r="Z21" s="26"/>
      <c r="AA21" s="26"/>
      <c r="AB21" s="26"/>
      <c r="AC21" s="26"/>
      <c r="AD21" s="26" t="s">
        <v>71</v>
      </c>
      <c r="AE21" s="26"/>
      <c r="AF21" s="26"/>
      <c r="AG21" s="26"/>
      <c r="AH21" s="76"/>
      <c r="AI21" s="76" t="s">
        <v>1497</v>
      </c>
      <c r="AJ21" s="76" t="s">
        <v>1497</v>
      </c>
      <c r="AK21" s="76" t="s">
        <v>1501</v>
      </c>
      <c r="AL21" s="25"/>
      <c r="AM21" s="191" t="b">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1</v>
      </c>
      <c r="AN21" s="191"/>
      <c r="AO2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1" s="26"/>
      <c r="AR21" s="50"/>
      <c r="AS21" s="26"/>
      <c r="AT21" s="26"/>
      <c r="AU21" s="26"/>
      <c r="AV21" s="26"/>
      <c r="AW21" s="26"/>
      <c r="AX21" s="26"/>
      <c r="AY2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true</v>
      </c>
      <c r="AZ21" s="48" t="str">
        <f>IF(OR(Table_Question_Sets[[#This Row],[Header]]="Yes",Table_Question_Sets[[#This Row],[Text]]=""),"",IF(OR(Table_Question_Sets[[#This Row],[Text]]="true",Table_Question_Sets[[#This Row],[Text]]="false",ISNUMBER(Table_Question_Sets[[#This Row],[Text]])),Table_Question_Sets[[#This Row],[Text]],""""&amp;Table_Question_Sets[[#This Row],[Text]]&amp;""""))</f>
        <v>true</v>
      </c>
      <c r="BA21" s="48" t="str">
        <f>IF(AND(Table_Question_Sets[[#This Row],[Header]]&lt;&gt;"Yes",Table_Question_Sets[[#This Row],[Property]]&lt;&gt;"",Table_Question_Sets[[#This Row],[Summary Label]]&lt;&gt;""),""""&amp;Table_Question_Sets[[#This Row],[Key]]&amp;""": """&amp;Table_Question_Sets[[#This Row],[Summary Label]]&amp;"""","")</f>
        <v/>
      </c>
      <c r="BB21" s="48">
        <f ca="1">IF(Table_Question_Sets[[#This Row],[Header]]="Yes","",_xlfn.NUMBERVALUE(INDIRECT(SUBSTITUTE(ADDRESS(1,COLUMN(),4),"1","")&amp;ROW()-1))+IF(Table_Question_Sets[[#This Row],[Property]]&lt;&gt;"",1,0))</f>
        <v>15</v>
      </c>
      <c r="BC21" s="48">
        <f ca="1">IF(Table_Question_Sets[[#This Row],[Header]]="Yes","",_xlfn.NUMBERVALUE(INDIRECT(SUBSTITUTE(ADDRESS(1,COLUMN(),4),"1","")&amp;ROW()+1))+IF(Table_Question_Sets[[#This Row],[Property]]&lt;&gt;"",1,0))</f>
        <v>7</v>
      </c>
      <c r="BD21" s="28" t="str">
        <f t="array" aca="1" ref="BD2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stateAll","placeholder":"VIC"}</v>
      </c>
      <c r="BH2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"usedStateVIC","type": "toggle-field","className":"col-xs-6 col-sm-3","templateOptions":{"container":{"style":"width:100%;"},"calculatedValue":"stateAll","calculatedTrigger":"stateAll","calculatedCondition":"stateAllToggle == stateAll","placeholder":"VIC"},"validators": {"validation": Validators.compose([])}}</v>
      </c>
      <c r="BI21" s="25" t="str">
        <f ca="1" xml:space="preserve">
IF(Table_Question_Sets[[#This Row],[Row]]="Yes","]},{""className"": ""row"",""fieldGroup"": [","")&amp;
SUBSTITUTE(Table_Question_Sets[[#This Row],[Config Field]],CHAR(10),"")</f>
        <v>{"key": "usedStateVIC","type": "toggle-field","className":"col-xs-6 col-sm-3","templateOptions":{"container":{"style":"width:100%;"},"calculatedValue":"stateAll","calculatedTrigger":"stateAll","calculatedCondition":"stateAllToggle == stateAll","placeholder":"VIC"},"validators": {"validation": Validators.compose([])}}</v>
      </c>
      <c r="BJ2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1" s="131" t="str">
        <f>IF(AND(Table_Question_Sets[[#This Row],[Header]]="",Table_Question_Sets[[#This Row],[Property]]&lt;&gt;"",Table_Question_Sets[[#This Row],[Field Type]]&lt;&gt;""),
""""&amp;Table_Question_Sets[[#This Row],[Key]]&amp;"""","")</f>
        <v>"usedStateVIC"</v>
      </c>
      <c r="BM2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"usedStateVIC","usedStateACT","usedStateWA","usedStateSA","stateValidation","SAMessage","permitMessage"</v>
      </c>
      <c r="BN21" s="131" t="str">
        <f>IF(AND(Table_Question_Sets[[#This Row],[Header]]&lt;&gt;"Yes",Table_Question_Sets[[#This Row],[Property]]&lt;&gt;"",Table_Question_Sets[[#This Row],[Workflow Role]]&lt;&gt;""),
""""&amp;Table_Question_Sets[[#This Row],[Workflow Role]]&amp;""":"""&amp;Table_Question_Sets[[#This Row],[Key]]&amp;"""","")</f>
        <v/>
      </c>
      <c r="BO21" s="131" t="str">
        <f>IF(AND(Table_Question_Sets[[#This Row],[Header]]&lt;&gt;"Yes",Table_Question_Sets[[#This Row],[Property]]&lt;&gt;"",Table_Question_Sets[[#This Row],[Private]]="Yes"),
""""&amp;Table_Question_Sets[[#This Row],[Key]]&amp;"""","")</f>
        <v/>
      </c>
      <c r="BP21" s="131">
        <f ca="1">IF(Table_Question_Sets[[#This Row],[Header]]="Yes","",_xlfn.NUMBERVALUE(INDIRECT(SUBSTITUTE(ADDRESS(1,COLUMN(),4),"1","")&amp;ROW()+1))+IF(OR(Table_Question_Sets[[#This Row],[Value]]&lt;&gt;"",AND(Table_Question_Sets[[#This Row],[Data Type]]="Repeating",Table_Question_Sets[[#This Row],[Calculation Repeating]]&lt;&gt;"")),1,0))</f>
        <v>1</v>
      </c>
      <c r="BQ21" s="131" t="str">
        <f ca="1" xml:space="preserve">
IF(Table_Question_Sets[[#This Row],[Data Type]]="Repeating",
OFFSET(Table_Repeating_Question_Sets[[#Headers],[Property]],MATCH(Table_Question_Sets[[#This Row],[Property]],Table_Repeating_Question_Sets[Property],0),MATCH("Calculation",Table_Repeating_Question_Sets[#Headers],0)-1,1,1),
"")</f>
        <v/>
      </c>
      <c r="BR2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"usedStateVIC": true</v>
      </c>
      <c r="BS2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"usedStateVIC": true</v>
      </c>
      <c r="BT21" s="131" t="str">
        <f ca="1">IF(ISNUMBER(Table_Question_Sets[[#This Row],[Config Use Row]]),INDEX(Table_Question_Sets[Config Rollup],Table_Question_Sets[[#This Row],[Config Use Row]]),"")</f>
        <v/>
      </c>
      <c r="BU21" s="131" t="str">
        <f ca="1">IF(ISNUMBER(Table_Question_Sets[[#This Row],[Config Use Row]]),INDEX(Table_Question_Sets[Config Keys Nested Rollup],Table_Question_Sets[[#This Row],[Config Use Row]]),"")</f>
        <v/>
      </c>
      <c r="BV21" s="25" t="str">
        <f ca="1">IF(ISNUMBER(Table_Question_Sets[[#This Row],[Config Use Row]]),INDEX(Table_Question_Sets[Calculation Rollup],Table_Question_Sets[[#This Row],[Config Use Row]]),"")</f>
        <v/>
      </c>
    </row>
    <row r="22" spans="2:74" s="21" customFormat="1" ht="21" customHeight="1">
      <c r="B22" s="26" t="s">
        <v>887</v>
      </c>
      <c r="C22" s="190"/>
      <c r="D22" s="25" t="str">
        <f ca="1">IF(Table_Question_Sets[[#This Row],[Header]]="Yes","",
IF(INDIRECT(SUBSTITUTE(ADDRESS(1,COLUMN(),4),"1","")&amp;ROW()-1)="",
INDIRECT(SUBSTITUTE(ADDRESS(1,COLUMN(Table_Question_Sets[[#This Row],[Property]]),4),"1","")&amp;ROW()-1),
INDIRECT(SUBSTITUTE(ADDRESS(1,COLUMN(),4),"1","")&amp;ROW()-1)))</f>
        <v>Promotion</v>
      </c>
      <c r="E2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usedStateACT</v>
      </c>
      <c r="F22" s="25" t="str">
        <f>IF(Table_Question_Sets[[#This Row],[Header]]="Yes","",IF(Table_Question_Sets[[#This Row],[Property]]&lt;&gt;"",SUBSTITUTE(Table_Question_Sets[[#This Row],[Property]]," ",""),""))</f>
        <v>UsedStateACT</v>
      </c>
      <c r="G22" s="88"/>
      <c r="H22" s="26" t="s">
        <v>787</v>
      </c>
      <c r="I22" s="26" t="s">
        <v>789</v>
      </c>
      <c r="J22" s="26"/>
      <c r="K22" s="55"/>
      <c r="L22" s="76"/>
      <c r="M22" s="76"/>
      <c r="N22" s="55"/>
      <c r="O22" s="55" t="s">
        <v>94</v>
      </c>
      <c r="P22" s="55" t="s">
        <v>95</v>
      </c>
      <c r="Q22" s="55"/>
      <c r="R22" s="55"/>
      <c r="S22" s="55" t="s">
        <v>574</v>
      </c>
      <c r="T22" s="26"/>
      <c r="U22" s="26"/>
      <c r="V22" s="26"/>
      <c r="W22" s="26"/>
      <c r="X22" s="26"/>
      <c r="Y22" s="26"/>
      <c r="Z22" s="26"/>
      <c r="AA22" s="26"/>
      <c r="AB22" s="26"/>
      <c r="AC22" s="26"/>
      <c r="AD22" s="26" t="s">
        <v>204</v>
      </c>
      <c r="AE22" s="26"/>
      <c r="AF22" s="26"/>
      <c r="AG22" s="26"/>
      <c r="AH22" s="76"/>
      <c r="AI22" s="76" t="s">
        <v>1497</v>
      </c>
      <c r="AJ22" s="76" t="s">
        <v>1497</v>
      </c>
      <c r="AK22" s="76" t="s">
        <v>1501</v>
      </c>
      <c r="AL22" s="25"/>
      <c r="AM2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2" s="191"/>
      <c r="AO2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2" s="26"/>
      <c r="AR22" s="50"/>
      <c r="AS22" s="26"/>
      <c r="AT22" s="26"/>
      <c r="AU22" s="26"/>
      <c r="AV22" s="26"/>
      <c r="AW22" s="26"/>
      <c r="AX22" s="26"/>
      <c r="AY2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2" s="48" t="str">
        <f>IF(OR(Table_Question_Sets[[#This Row],[Header]]="Yes",Table_Question_Sets[[#This Row],[Text]]=""),"",IF(OR(Table_Question_Sets[[#This Row],[Text]]="true",Table_Question_Sets[[#This Row],[Text]]="false",ISNUMBER(Table_Question_Sets[[#This Row],[Text]])),Table_Question_Sets[[#This Row],[Text]],""""&amp;Table_Question_Sets[[#This Row],[Text]]&amp;""""))</f>
        <v/>
      </c>
      <c r="BA22" s="48" t="str">
        <f>IF(AND(Table_Question_Sets[[#This Row],[Header]]&lt;&gt;"Yes",Table_Question_Sets[[#This Row],[Property]]&lt;&gt;"",Table_Question_Sets[[#This Row],[Summary Label]]&lt;&gt;""),""""&amp;Table_Question_Sets[[#This Row],[Key]]&amp;""": """&amp;Table_Question_Sets[[#This Row],[Summary Label]]&amp;"""","")</f>
        <v/>
      </c>
      <c r="BB22" s="48">
        <f ca="1">IF(Table_Question_Sets[[#This Row],[Header]]="Yes","",_xlfn.NUMBERVALUE(INDIRECT(SUBSTITUTE(ADDRESS(1,COLUMN(),4),"1","")&amp;ROW()-1))+IF(Table_Question_Sets[[#This Row],[Property]]&lt;&gt;"",1,0))</f>
        <v>16</v>
      </c>
      <c r="BC22" s="48">
        <f ca="1">IF(Table_Question_Sets[[#This Row],[Header]]="Yes","",_xlfn.NUMBERVALUE(INDIRECT(SUBSTITUTE(ADDRESS(1,COLUMN(),4),"1","")&amp;ROW()+1))+IF(Table_Question_Sets[[#This Row],[Property]]&lt;&gt;"",1,0))</f>
        <v>6</v>
      </c>
      <c r="BD22" s="28" t="str">
        <f t="array" aca="1" ref="BD2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stateAll","placeholder":"ACT"}</v>
      </c>
      <c r="BH2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"usedStateACT","type": "toggle-field","className":"col-xs-6 col-sm-3","templateOptions":{"container":{"style":"width:100%;"},"calculatedValue":"stateAll","calculatedTrigger":"stateAll","calculatedCondition":"stateAllToggle == stateAll","placeholder":"ACT"},"validators": {"validation": Validators.compose([])}}</v>
      </c>
      <c r="BI22" s="25" t="str">
        <f ca="1" xml:space="preserve">
IF(Table_Question_Sets[[#This Row],[Row]]="Yes","]},{""className"": ""row"",""fieldGroup"": [","")&amp;
SUBSTITUTE(Table_Question_Sets[[#This Row],[Config Field]],CHAR(10),"")</f>
        <v>{"key": "usedStateACT","type": "toggle-field","className":"col-xs-6 col-sm-3","templateOptions":{"container":{"style":"width:100%;"},"calculatedValue":"stateAll","calculatedTrigger":"stateAll","calculatedCondition":"stateAllToggle == stateAll","placeholder":"ACT"},"validators": {"validation": Validators.compose([])}}</v>
      </c>
      <c r="BJ2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2" s="131" t="str">
        <f>IF(AND(Table_Question_Sets[[#This Row],[Header]]="",Table_Question_Sets[[#This Row],[Property]]&lt;&gt;"",Table_Question_Sets[[#This Row],[Field Type]]&lt;&gt;""),
""""&amp;Table_Question_Sets[[#This Row],[Key]]&amp;"""","")</f>
        <v>"usedStateACT"</v>
      </c>
      <c r="BM2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"usedStateACT","usedStateWA","usedStateSA","stateValidation","SAMessage","permitMessage"</v>
      </c>
      <c r="BN22" s="131" t="str">
        <f>IF(AND(Table_Question_Sets[[#This Row],[Header]]&lt;&gt;"Yes",Table_Question_Sets[[#This Row],[Property]]&lt;&gt;"",Table_Question_Sets[[#This Row],[Workflow Role]]&lt;&gt;""),
""""&amp;Table_Question_Sets[[#This Row],[Workflow Role]]&amp;""":"""&amp;Table_Question_Sets[[#This Row],[Key]]&amp;"""","")</f>
        <v/>
      </c>
      <c r="BO22" s="131" t="str">
        <f>IF(AND(Table_Question_Sets[[#This Row],[Header]]&lt;&gt;"Yes",Table_Question_Sets[[#This Row],[Property]]&lt;&gt;"",Table_Question_Sets[[#This Row],[Private]]="Yes"),
""""&amp;Table_Question_Sets[[#This Row],[Key]]&amp;"""","")</f>
        <v/>
      </c>
      <c r="BP22" s="131">
        <f ca="1">IF(Table_Question_Sets[[#This Row],[Header]]="Yes","",_xlfn.NUMBERVALUE(INDIRECT(SUBSTITUTE(ADDRESS(1,COLUMN(),4),"1","")&amp;ROW()+1))+IF(OR(Table_Question_Sets[[#This Row],[Value]]&lt;&gt;"",AND(Table_Question_Sets[[#This Row],[Data Type]]="Repeating",Table_Question_Sets[[#This Row],[Calculation Repeating]]&lt;&gt;"")),1,0))</f>
        <v>0</v>
      </c>
      <c r="BQ22" s="131" t="str">
        <f ca="1" xml:space="preserve">
IF(Table_Question_Sets[[#This Row],[Data Type]]="Repeating",
OFFSET(Table_Repeating_Question_Sets[[#Headers],[Property]],MATCH(Table_Question_Sets[[#This Row],[Property]],Table_Repeating_Question_Sets[Property],0),MATCH("Calculation",Table_Repeating_Question_Sets[#Headers],0)-1,1,1),
"")</f>
        <v/>
      </c>
      <c r="BR2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2" s="131" t="str">
        <f ca="1">IF(ISNUMBER(Table_Question_Sets[[#This Row],[Config Use Row]]),INDEX(Table_Question_Sets[Config Rollup],Table_Question_Sets[[#This Row],[Config Use Row]]),"")</f>
        <v/>
      </c>
      <c r="BU22" s="131" t="str">
        <f ca="1">IF(ISNUMBER(Table_Question_Sets[[#This Row],[Config Use Row]]),INDEX(Table_Question_Sets[Config Keys Nested Rollup],Table_Question_Sets[[#This Row],[Config Use Row]]),"")</f>
        <v/>
      </c>
      <c r="BV22" s="25" t="str">
        <f ca="1">IF(ISNUMBER(Table_Question_Sets[[#This Row],[Config Use Row]]),INDEX(Table_Question_Sets[Calculation Rollup],Table_Question_Sets[[#This Row],[Config Use Row]]),"")</f>
        <v/>
      </c>
    </row>
    <row r="23" spans="2:74" s="21" customFormat="1" ht="21" customHeight="1">
      <c r="B23" s="26" t="s">
        <v>888</v>
      </c>
      <c r="C23" s="190"/>
      <c r="D23" s="25" t="str">
        <f ca="1">IF(Table_Question_Sets[[#This Row],[Header]]="Yes","",
IF(INDIRECT(SUBSTITUTE(ADDRESS(1,COLUMN(),4),"1","")&amp;ROW()-1)="",
INDIRECT(SUBSTITUTE(ADDRESS(1,COLUMN(Table_Question_Sets[[#This Row],[Property]]),4),"1","")&amp;ROW()-1),
INDIRECT(SUBSTITUTE(ADDRESS(1,COLUMN(),4),"1","")&amp;ROW()-1)))</f>
        <v>Promotion</v>
      </c>
      <c r="E2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usedStateWA</v>
      </c>
      <c r="F23" s="25" t="str">
        <f>IF(Table_Question_Sets[[#This Row],[Header]]="Yes","",IF(Table_Question_Sets[[#This Row],[Property]]&lt;&gt;"",SUBSTITUTE(Table_Question_Sets[[#This Row],[Property]]," ",""),""))</f>
        <v>UsedStateWA</v>
      </c>
      <c r="G23" s="88"/>
      <c r="H23" s="26" t="s">
        <v>787</v>
      </c>
      <c r="I23" s="26" t="s">
        <v>789</v>
      </c>
      <c r="J23" s="26"/>
      <c r="K23" s="55"/>
      <c r="L23" s="76"/>
      <c r="M23" s="76"/>
      <c r="N23" s="55"/>
      <c r="O23" s="55" t="s">
        <v>94</v>
      </c>
      <c r="P23" s="55" t="s">
        <v>95</v>
      </c>
      <c r="Q23" s="55"/>
      <c r="R23" s="55"/>
      <c r="S23" s="55" t="s">
        <v>574</v>
      </c>
      <c r="T23" s="26"/>
      <c r="U23" s="26"/>
      <c r="V23" s="26"/>
      <c r="W23" s="26"/>
      <c r="X23" s="26"/>
      <c r="Y23" s="26"/>
      <c r="Z23" s="26"/>
      <c r="AA23" s="26"/>
      <c r="AB23" s="26"/>
      <c r="AC23" s="26"/>
      <c r="AD23" s="26" t="s">
        <v>210</v>
      </c>
      <c r="AE23" s="26"/>
      <c r="AF23" s="26"/>
      <c r="AG23" s="26"/>
      <c r="AH23" s="76"/>
      <c r="AI23" s="76" t="s">
        <v>1497</v>
      </c>
      <c r="AJ23" s="76" t="s">
        <v>1497</v>
      </c>
      <c r="AK23" s="76" t="s">
        <v>1501</v>
      </c>
      <c r="AL23" s="25"/>
      <c r="AM2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3" s="191"/>
      <c r="AO2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3" s="26"/>
      <c r="AR23" s="50"/>
      <c r="AS23" s="26"/>
      <c r="AT23" s="26"/>
      <c r="AU23" s="26"/>
      <c r="AV23" s="26"/>
      <c r="AW23" s="26"/>
      <c r="AX23" s="26"/>
      <c r="AY2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3" s="48" t="str">
        <f>IF(OR(Table_Question_Sets[[#This Row],[Header]]="Yes",Table_Question_Sets[[#This Row],[Text]]=""),"",IF(OR(Table_Question_Sets[[#This Row],[Text]]="true",Table_Question_Sets[[#This Row],[Text]]="false",ISNUMBER(Table_Question_Sets[[#This Row],[Text]])),Table_Question_Sets[[#This Row],[Text]],""""&amp;Table_Question_Sets[[#This Row],[Text]]&amp;""""))</f>
        <v/>
      </c>
      <c r="BA23" s="48" t="str">
        <f>IF(AND(Table_Question_Sets[[#This Row],[Header]]&lt;&gt;"Yes",Table_Question_Sets[[#This Row],[Property]]&lt;&gt;"",Table_Question_Sets[[#This Row],[Summary Label]]&lt;&gt;""),""""&amp;Table_Question_Sets[[#This Row],[Key]]&amp;""": """&amp;Table_Question_Sets[[#This Row],[Summary Label]]&amp;"""","")</f>
        <v/>
      </c>
      <c r="BB23" s="48">
        <f ca="1">IF(Table_Question_Sets[[#This Row],[Header]]="Yes","",_xlfn.NUMBERVALUE(INDIRECT(SUBSTITUTE(ADDRESS(1,COLUMN(),4),"1","")&amp;ROW()-1))+IF(Table_Question_Sets[[#This Row],[Property]]&lt;&gt;"",1,0))</f>
        <v>17</v>
      </c>
      <c r="BC23" s="48">
        <f ca="1">IF(Table_Question_Sets[[#This Row],[Header]]="Yes","",_xlfn.NUMBERVALUE(INDIRECT(SUBSTITUTE(ADDRESS(1,COLUMN(),4),"1","")&amp;ROW()+1))+IF(Table_Question_Sets[[#This Row],[Property]]&lt;&gt;"",1,0))</f>
        <v>5</v>
      </c>
      <c r="BD23" s="28" t="str">
        <f t="array" aca="1" ref="BD2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stateAll","placeholder":"WA"}</v>
      </c>
      <c r="BH2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"usedStateWA","type": "toggle-field","className":"col-xs-6 col-sm-3","templateOptions":{"container":{"style":"width:100%;"},"calculatedValue":"stateAll","calculatedTrigger":"stateAll","calculatedCondition":"stateAllToggle == stateAll","placeholder":"WA"},"validators": {"validation": Validators.compose([])}}</v>
      </c>
      <c r="BI23" s="25" t="str">
        <f ca="1" xml:space="preserve">
IF(Table_Question_Sets[[#This Row],[Row]]="Yes","]},{""className"": ""row"",""fieldGroup"": [","")&amp;
SUBSTITUTE(Table_Question_Sets[[#This Row],[Config Field]],CHAR(10),"")</f>
        <v>{"key": "usedStateWA","type": "toggle-field","className":"col-xs-6 col-sm-3","templateOptions":{"container":{"style":"width:100%;"},"calculatedValue":"stateAll","calculatedTrigger":"stateAll","calculatedCondition":"stateAllToggle == stateAll","placeholder":"WA"},"validators": {"validation": Validators.compose([])}}</v>
      </c>
      <c r="BJ2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3" s="131" t="str">
        <f>IF(AND(Table_Question_Sets[[#This Row],[Header]]="",Table_Question_Sets[[#This Row],[Property]]&lt;&gt;"",Table_Question_Sets[[#This Row],[Field Type]]&lt;&gt;""),
""""&amp;Table_Question_Sets[[#This Row],[Key]]&amp;"""","")</f>
        <v>"usedStateWA"</v>
      </c>
      <c r="BM2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"usedStateWA","usedStateSA","stateValidation","SAMessage","permitMessage"</v>
      </c>
      <c r="BN23" s="131" t="str">
        <f>IF(AND(Table_Question_Sets[[#This Row],[Header]]&lt;&gt;"Yes",Table_Question_Sets[[#This Row],[Property]]&lt;&gt;"",Table_Question_Sets[[#This Row],[Workflow Role]]&lt;&gt;""),
""""&amp;Table_Question_Sets[[#This Row],[Workflow Role]]&amp;""":"""&amp;Table_Question_Sets[[#This Row],[Key]]&amp;"""","")</f>
        <v/>
      </c>
      <c r="BO23" s="131" t="str">
        <f>IF(AND(Table_Question_Sets[[#This Row],[Header]]&lt;&gt;"Yes",Table_Question_Sets[[#This Row],[Property]]&lt;&gt;"",Table_Question_Sets[[#This Row],[Private]]="Yes"),
""""&amp;Table_Question_Sets[[#This Row],[Key]]&amp;"""","")</f>
        <v/>
      </c>
      <c r="BP23" s="131">
        <f ca="1">IF(Table_Question_Sets[[#This Row],[Header]]="Yes","",_xlfn.NUMBERVALUE(INDIRECT(SUBSTITUTE(ADDRESS(1,COLUMN(),4),"1","")&amp;ROW()+1))+IF(OR(Table_Question_Sets[[#This Row],[Value]]&lt;&gt;"",AND(Table_Question_Sets[[#This Row],[Data Type]]="Repeating",Table_Question_Sets[[#This Row],[Calculation Repeating]]&lt;&gt;"")),1,0))</f>
        <v>0</v>
      </c>
      <c r="BQ23" s="131" t="str">
        <f ca="1" xml:space="preserve">
IF(Table_Question_Sets[[#This Row],[Data Type]]="Repeating",
OFFSET(Table_Repeating_Question_Sets[[#Headers],[Property]],MATCH(Table_Question_Sets[[#This Row],[Property]],Table_Repeating_Question_Sets[Property],0),MATCH("Calculation",Table_Repeating_Question_Sets[#Headers],0)-1,1,1),
"")</f>
        <v/>
      </c>
      <c r="BR2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3" s="131" t="str">
        <f ca="1">IF(ISNUMBER(Table_Question_Sets[[#This Row],[Config Use Row]]),INDEX(Table_Question_Sets[Config Rollup],Table_Question_Sets[[#This Row],[Config Use Row]]),"")</f>
        <v/>
      </c>
      <c r="BU23" s="131" t="str">
        <f ca="1">IF(ISNUMBER(Table_Question_Sets[[#This Row],[Config Use Row]]),INDEX(Table_Question_Sets[Config Keys Nested Rollup],Table_Question_Sets[[#This Row],[Config Use Row]]),"")</f>
        <v/>
      </c>
      <c r="BV23" s="25" t="str">
        <f ca="1">IF(ISNUMBER(Table_Question_Sets[[#This Row],[Config Use Row]]),INDEX(Table_Question_Sets[Calculation Rollup],Table_Question_Sets[[#This Row],[Config Use Row]]),"")</f>
        <v/>
      </c>
    </row>
    <row r="24" spans="2:74" s="21" customFormat="1" ht="21" customHeight="1">
      <c r="B24" s="26" t="s">
        <v>889</v>
      </c>
      <c r="C24" s="190"/>
      <c r="D24" s="25" t="str">
        <f ca="1">IF(Table_Question_Sets[[#This Row],[Header]]="Yes","",
IF(INDIRECT(SUBSTITUTE(ADDRESS(1,COLUMN(),4),"1","")&amp;ROW()-1)="",
INDIRECT(SUBSTITUTE(ADDRESS(1,COLUMN(Table_Question_Sets[[#This Row],[Property]]),4),"1","")&amp;ROW()-1),
INDIRECT(SUBSTITUTE(ADDRESS(1,COLUMN(),4),"1","")&amp;ROW()-1)))</f>
        <v>Promotion</v>
      </c>
      <c r="E2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usedStateSA</v>
      </c>
      <c r="F24" s="25" t="str">
        <f>IF(Table_Question_Sets[[#This Row],[Header]]="Yes","",IF(Table_Question_Sets[[#This Row],[Property]]&lt;&gt;"",SUBSTITUTE(Table_Question_Sets[[#This Row],[Property]]," ",""),""))</f>
        <v>UsedStateSA</v>
      </c>
      <c r="G24" s="88"/>
      <c r="H24" s="26" t="s">
        <v>46</v>
      </c>
      <c r="I24" s="26" t="s">
        <v>81</v>
      </c>
      <c r="J24" s="26"/>
      <c r="K24" s="55"/>
      <c r="L24" s="76"/>
      <c r="M24" s="76"/>
      <c r="N24" s="55"/>
      <c r="O24" s="55" t="s">
        <v>94</v>
      </c>
      <c r="P24" s="55" t="s">
        <v>95</v>
      </c>
      <c r="Q24" s="55"/>
      <c r="R24" s="55"/>
      <c r="S24" s="55" t="s">
        <v>574</v>
      </c>
      <c r="T24" s="26"/>
      <c r="U24" s="26"/>
      <c r="V24" s="261" t="s">
        <v>875</v>
      </c>
      <c r="W24" s="26"/>
      <c r="X24" s="26"/>
      <c r="Y24" s="26"/>
      <c r="Z24" s="26"/>
      <c r="AA24" s="26"/>
      <c r="AB24" s="26"/>
      <c r="AC24" s="26"/>
      <c r="AD24" s="26" t="s">
        <v>208</v>
      </c>
      <c r="AE24" s="26"/>
      <c r="AF24" s="26"/>
      <c r="AG24" s="26"/>
      <c r="AH24" s="138" t="s">
        <v>1488</v>
      </c>
      <c r="AI24" s="76" t="s">
        <v>1497</v>
      </c>
      <c r="AJ24" s="76" t="s">
        <v>1497</v>
      </c>
      <c r="AK24" s="76" t="s">
        <v>1501</v>
      </c>
      <c r="AL24" s="25"/>
      <c r="AM2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4" s="191"/>
      <c r="AO2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4" s="26"/>
      <c r="AR24" s="50"/>
      <c r="AS24" s="26"/>
      <c r="AT24" s="26"/>
      <c r="AU24" s="26"/>
      <c r="AV24" s="26"/>
      <c r="AW24" s="26"/>
      <c r="AX24" s="26"/>
      <c r="AY2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4" s="48" t="str">
        <f>IF(OR(Table_Question_Sets[[#This Row],[Header]]="Yes",Table_Question_Sets[[#This Row],[Text]]=""),"",IF(OR(Table_Question_Sets[[#This Row],[Text]]="true",Table_Question_Sets[[#This Row],[Text]]="false",ISNUMBER(Table_Question_Sets[[#This Row],[Text]])),Table_Question_Sets[[#This Row],[Text]],""""&amp;Table_Question_Sets[[#This Row],[Text]]&amp;""""))</f>
        <v/>
      </c>
      <c r="BA24" s="48" t="str">
        <f>IF(AND(Table_Question_Sets[[#This Row],[Header]]&lt;&gt;"Yes",Table_Question_Sets[[#This Row],[Property]]&lt;&gt;"",Table_Question_Sets[[#This Row],[Summary Label]]&lt;&gt;""),""""&amp;Table_Question_Sets[[#This Row],[Key]]&amp;""": """&amp;Table_Question_Sets[[#This Row],[Summary Label]]&amp;"""","")</f>
        <v/>
      </c>
      <c r="BB24" s="48">
        <f ca="1">IF(Table_Question_Sets[[#This Row],[Header]]="Yes","",_xlfn.NUMBERVALUE(INDIRECT(SUBSTITUTE(ADDRESS(1,COLUMN(),4),"1","")&amp;ROW()-1))+IF(Table_Question_Sets[[#This Row],[Property]]&lt;&gt;"",1,0))</f>
        <v>18</v>
      </c>
      <c r="BC24" s="48">
        <f ca="1">IF(Table_Question_Sets[[#This Row],[Header]]="Yes","",_xlfn.NUMBERVALUE(INDIRECT(SUBSTITUTE(ADDRESS(1,COLUMN(),4),"1","")&amp;ROW()+1))+IF(Table_Question_Sets[[#This Row],[Property]]&lt;&gt;"",1,0))</f>
        <v>4</v>
      </c>
      <c r="BD24" s="28" t="str">
        <f t="array" aca="1" ref="BD2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"templateOptions":{"container":{"style":"width:100%;"},"defaultValue":"false","calculatedValue":"stateAll","calculatedTrigger":"stateAll","calculatedCondition":"stateAllToggle == stateAll","placeholder":"SA","hideCondition":"true"}</v>
      </c>
      <c r="BH2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"usedStateSA","type": "hidden-field","className":"col-xs-6 col-sm-3","templateOptions":{"container":{"style":"width:100%;"},"defaultValue":"false","calculatedValue":"stateAll","calculatedTrigger":"stateAll","calculatedCondition":"stateAllToggle == stateAll","placeholder":"SA","hideCondition":"true"},"validators": {"validation": Validators.compose([])}}</v>
      </c>
      <c r="BI24" s="25" t="str">
        <f ca="1" xml:space="preserve">
IF(Table_Question_Sets[[#This Row],[Row]]="Yes","]},{""className"": ""row"",""fieldGroup"": [","")&amp;
SUBSTITUTE(Table_Question_Sets[[#This Row],[Config Field]],CHAR(10),"")</f>
        <v>{"key": "usedStateSA","type": "hidden-field","className":"col-xs-6 col-sm-3","templateOptions":{"container":{"style":"width:100%;"},"defaultValue":"false","calculatedValue":"stateAll","calculatedTrigger":"stateAll","calculatedCondition":"stateAllToggle == stateAll","placeholder":"SA","hideCondition":"true"},"validators": {"validation": Validators.compose([])}}</v>
      </c>
      <c r="BJ2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4" s="131" t="str">
        <f>IF(AND(Table_Question_Sets[[#This Row],[Header]]="",Table_Question_Sets[[#This Row],[Property]]&lt;&gt;"",Table_Question_Sets[[#This Row],[Field Type]]&lt;&gt;""),
""""&amp;Table_Question_Sets[[#This Row],[Key]]&amp;"""","")</f>
        <v>"usedStateSA"</v>
      </c>
      <c r="BM2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"usedStateSA","stateValidation","SAMessage","permitMessage"</v>
      </c>
      <c r="BN24" s="131" t="str">
        <f>IF(AND(Table_Question_Sets[[#This Row],[Header]]&lt;&gt;"Yes",Table_Question_Sets[[#This Row],[Property]]&lt;&gt;"",Table_Question_Sets[[#This Row],[Workflow Role]]&lt;&gt;""),
""""&amp;Table_Question_Sets[[#This Row],[Workflow Role]]&amp;""":"""&amp;Table_Question_Sets[[#This Row],[Key]]&amp;"""","")</f>
        <v/>
      </c>
      <c r="BO24" s="131" t="str">
        <f>IF(AND(Table_Question_Sets[[#This Row],[Header]]&lt;&gt;"Yes",Table_Question_Sets[[#This Row],[Property]]&lt;&gt;"",Table_Question_Sets[[#This Row],[Private]]="Yes"),
""""&amp;Table_Question_Sets[[#This Row],[Key]]&amp;"""","")</f>
        <v/>
      </c>
      <c r="BP24" s="131">
        <f ca="1">IF(Table_Question_Sets[[#This Row],[Header]]="Yes","",_xlfn.NUMBERVALUE(INDIRECT(SUBSTITUTE(ADDRESS(1,COLUMN(),4),"1","")&amp;ROW()+1))+IF(OR(Table_Question_Sets[[#This Row],[Value]]&lt;&gt;"",AND(Table_Question_Sets[[#This Row],[Data Type]]="Repeating",Table_Question_Sets[[#This Row],[Calculation Repeating]]&lt;&gt;"")),1,0))</f>
        <v>0</v>
      </c>
      <c r="BQ24" s="131" t="str">
        <f ca="1" xml:space="preserve">
IF(Table_Question_Sets[[#This Row],[Data Type]]="Repeating",
OFFSET(Table_Repeating_Question_Sets[[#Headers],[Property]],MATCH(Table_Question_Sets[[#This Row],[Property]],Table_Repeating_Question_Sets[Property],0),MATCH("Calculation",Table_Repeating_Question_Sets[#Headers],0)-1,1,1),
"")</f>
        <v/>
      </c>
      <c r="BR2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4" s="131" t="str">
        <f ca="1">IF(ISNUMBER(Table_Question_Sets[[#This Row],[Config Use Row]]),INDEX(Table_Question_Sets[Config Rollup],Table_Question_Sets[[#This Row],[Config Use Row]]),"")</f>
        <v/>
      </c>
      <c r="BU24" s="131" t="str">
        <f ca="1">IF(ISNUMBER(Table_Question_Sets[[#This Row],[Config Use Row]]),INDEX(Table_Question_Sets[Config Keys Nested Rollup],Table_Question_Sets[[#This Row],[Config Use Row]]),"")</f>
        <v/>
      </c>
      <c r="BV24" s="25" t="str">
        <f ca="1">IF(ISNUMBER(Table_Question_Sets[[#This Row],[Config Use Row]]),INDEX(Table_Question_Sets[Calculation Rollup],Table_Question_Sets[[#This Row],[Config Use Row]]),"")</f>
        <v/>
      </c>
    </row>
    <row r="25" spans="2:74" s="21" customFormat="1" ht="21" customHeight="1">
      <c r="B25" s="27" t="s">
        <v>1493</v>
      </c>
      <c r="C25" s="190"/>
      <c r="D25" s="25" t="str">
        <f ca="1">IF(Table_Question_Sets[[#This Row],[Header]]="Yes","",
IF(INDIRECT(SUBSTITUTE(ADDRESS(1,COLUMN(),4),"1","")&amp;ROW()-1)="",
INDIRECT(SUBSTITUTE(ADDRESS(1,COLUMN(Table_Question_Sets[[#This Row],[Property]]),4),"1","")&amp;ROW()-1),
INDIRECT(SUBSTITUTE(ADDRESS(1,COLUMN(),4),"1","")&amp;ROW()-1)))</f>
        <v>Promotion</v>
      </c>
      <c r="E2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stateValidation</v>
      </c>
      <c r="F25" s="25" t="str">
        <f>IF(Table_Question_Sets[[#This Row],[Header]]="Yes","",IF(Table_Question_Sets[[#This Row],[Property]]&lt;&gt;"",SUBSTITUTE(Table_Question_Sets[[#This Row],[Property]]," ",""),""))</f>
        <v>StateValidation</v>
      </c>
      <c r="G25" s="88"/>
      <c r="H25" s="27" t="s">
        <v>46</v>
      </c>
      <c r="I25" s="27" t="s">
        <v>81</v>
      </c>
      <c r="J25" s="26"/>
      <c r="K25" s="55"/>
      <c r="L25" s="76"/>
      <c r="M25" s="76"/>
      <c r="N25" s="55"/>
      <c r="O25" s="129" t="s">
        <v>73</v>
      </c>
      <c r="P25" s="55"/>
      <c r="Q25" s="55"/>
      <c r="R25" s="55"/>
      <c r="S25" s="55"/>
      <c r="T25" s="26"/>
      <c r="U25" s="26"/>
      <c r="V25" s="206"/>
      <c r="W25" s="26" t="s">
        <v>911</v>
      </c>
      <c r="X25" s="26"/>
      <c r="Y25" s="26"/>
      <c r="Z25" s="26"/>
      <c r="AA25" s="26"/>
      <c r="AB25" s="26"/>
      <c r="AC25" s="26"/>
      <c r="AD25" s="26"/>
      <c r="AE25" s="26"/>
      <c r="AF25" s="26"/>
      <c r="AG25" s="26"/>
      <c r="AH25" s="76"/>
      <c r="AI25" s="26"/>
      <c r="AJ25" s="26"/>
      <c r="AK25" s="26"/>
      <c r="AL25" s="25"/>
      <c r="AM2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5" s="191"/>
      <c r="AO2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5" s="26"/>
      <c r="AR25" s="50"/>
      <c r="AS25" s="26"/>
      <c r="AT25" s="26"/>
      <c r="AU25" s="26"/>
      <c r="AV25" s="26" t="s">
        <v>69</v>
      </c>
      <c r="AW25" s="26"/>
      <c r="AX25" s="26"/>
      <c r="AY2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5" s="48" t="str">
        <f>IF(OR(Table_Question_Sets[[#This Row],[Header]]="Yes",Table_Question_Sets[[#This Row],[Text]]=""),"",IF(OR(Table_Question_Sets[[#This Row],[Text]]="true",Table_Question_Sets[[#This Row],[Text]]="false",ISNUMBER(Table_Question_Sets[[#This Row],[Text]])),Table_Question_Sets[[#This Row],[Text]],""""&amp;Table_Question_Sets[[#This Row],[Text]]&amp;""""))</f>
        <v/>
      </c>
      <c r="BA25" s="48" t="str">
        <f>IF(AND(Table_Question_Sets[[#This Row],[Header]]&lt;&gt;"Yes",Table_Question_Sets[[#This Row],[Property]]&lt;&gt;"",Table_Question_Sets[[#This Row],[Summary Label]]&lt;&gt;""),""""&amp;Table_Question_Sets[[#This Row],[Key]]&amp;""": """&amp;Table_Question_Sets[[#This Row],[Summary Label]]&amp;"""","")</f>
        <v/>
      </c>
      <c r="BB25" s="48">
        <f ca="1">IF(Table_Question_Sets[[#This Row],[Header]]="Yes","",_xlfn.NUMBERVALUE(INDIRECT(SUBSTITUTE(ADDRESS(1,COLUMN(),4),"1","")&amp;ROW()-1))+IF(Table_Question_Sets[[#This Row],[Property]]&lt;&gt;"",1,0))</f>
        <v>19</v>
      </c>
      <c r="BC25" s="48">
        <f ca="1">IF(Table_Question_Sets[[#This Row],[Header]]="Yes","",_xlfn.NUMBERVALUE(INDIRECT(SUBSTITUTE(ADDRESS(1,COLUMN(),4),"1","")&amp;ROW()+1))+IF(Table_Question_Sets[[#This Row],[Property]]&lt;&gt;"",1,0))</f>
        <v>3</v>
      </c>
      <c r="BD25" s="28" t="str">
        <f t="array" aca="1" ref="BD2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Validators.compose([ValidationService.customExpression('usedStateNSW || usedStateQLD || usedStateTAS || usedStateNT || usedStateVIC || usedStateACT || usedStateWA || usedStateSA', 'You must select at least one state to run your promotion in')])}</v>
      </c>
      <c r="BF2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2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v>
      </c>
      <c r="BI25" s="25" t="str">
        <f ca="1" xml:space="preserve">
IF(Table_Question_Sets[[#This Row],[Row]]="Yes","]},{""className"": ""row"",""fieldGroup"": [","")&amp;
SUBSTITUTE(Table_Question_Sets[[#This Row],[Config Field]],CHAR(10),"")</f>
        <v>{"key":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v>
      </c>
      <c r="BJ2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5" s="131" t="str">
        <f>IF(AND(Table_Question_Sets[[#This Row],[Header]]="",Table_Question_Sets[[#This Row],[Property]]&lt;&gt;"",Table_Question_Sets[[#This Row],[Field Type]]&lt;&gt;""),
""""&amp;Table_Question_Sets[[#This Row],[Key]]&amp;"""","")</f>
        <v>"stateValidation"</v>
      </c>
      <c r="BM2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"stateValidation","SAMessage","permitMessage"</v>
      </c>
      <c r="BN25" s="131" t="str">
        <f>IF(AND(Table_Question_Sets[[#This Row],[Header]]&lt;&gt;"Yes",Table_Question_Sets[[#This Row],[Property]]&lt;&gt;"",Table_Question_Sets[[#This Row],[Workflow Role]]&lt;&gt;""),
""""&amp;Table_Question_Sets[[#This Row],[Workflow Role]]&amp;""":"""&amp;Table_Question_Sets[[#This Row],[Key]]&amp;"""","")</f>
        <v/>
      </c>
      <c r="BO25" s="131" t="str">
        <f>IF(AND(Table_Question_Sets[[#This Row],[Header]]&lt;&gt;"Yes",Table_Question_Sets[[#This Row],[Property]]&lt;&gt;"",Table_Question_Sets[[#This Row],[Private]]="Yes"),
""""&amp;Table_Question_Sets[[#This Row],[Key]]&amp;"""","")</f>
        <v>"stateValidation"</v>
      </c>
      <c r="BP25" s="131">
        <f ca="1">IF(Table_Question_Sets[[#This Row],[Header]]="Yes","",_xlfn.NUMBERVALUE(INDIRECT(SUBSTITUTE(ADDRESS(1,COLUMN(),4),"1","")&amp;ROW()+1))+IF(OR(Table_Question_Sets[[#This Row],[Value]]&lt;&gt;"",AND(Table_Question_Sets[[#This Row],[Data Type]]="Repeating",Table_Question_Sets[[#This Row],[Calculation Repeating]]&lt;&gt;"")),1,0))</f>
        <v>0</v>
      </c>
      <c r="BQ25" s="131" t="str">
        <f ca="1" xml:space="preserve">
IF(Table_Question_Sets[[#This Row],[Data Type]]="Repeating",
OFFSET(Table_Repeating_Question_Sets[[#Headers],[Property]],MATCH(Table_Question_Sets[[#This Row],[Property]],Table_Repeating_Question_Sets[Property],0),MATCH("Calculation",Table_Repeating_Question_Sets[#Headers],0)-1,1,1),
"")</f>
        <v/>
      </c>
      <c r="BR2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5" s="131" t="str">
        <f ca="1">IF(ISNUMBER(Table_Question_Sets[[#This Row],[Config Use Row]]),INDEX(Table_Question_Sets[Config Rollup],Table_Question_Sets[[#This Row],[Config Use Row]]),"")</f>
        <v/>
      </c>
      <c r="BU25" s="131" t="str">
        <f ca="1">IF(ISNUMBER(Table_Question_Sets[[#This Row],[Config Use Row]]),INDEX(Table_Question_Sets[Config Keys Nested Rollup],Table_Question_Sets[[#This Row],[Config Use Row]]),"")</f>
        <v/>
      </c>
      <c r="BV25" s="25" t="str">
        <f ca="1">IF(ISNUMBER(Table_Question_Sets[[#This Row],[Config Use Row]]),INDEX(Table_Question_Sets[Calculation Rollup],Table_Question_Sets[[#This Row],[Config Use Row]]),"")</f>
        <v/>
      </c>
    </row>
    <row r="26" spans="2:74" s="21" customFormat="1" ht="21" customHeight="1">
      <c r="B26" s="26" t="s">
        <v>909</v>
      </c>
      <c r="C26" s="190"/>
      <c r="D26" s="25" t="str">
        <f ca="1">IF(Table_Question_Sets[[#This Row],[Header]]="Yes","",
IF(INDIRECT(SUBSTITUTE(ADDRESS(1,COLUMN(),4),"1","")&amp;ROW()-1)="",
INDIRECT(SUBSTITUTE(ADDRESS(1,COLUMN(Table_Question_Sets[[#This Row],[Property]]),4),"1","")&amp;ROW()-1),
INDIRECT(SUBSTITUTE(ADDRESS(1,COLUMN(),4),"1","")&amp;ROW()-1)))</f>
        <v>Promotion</v>
      </c>
      <c r="E2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SAMessage</v>
      </c>
      <c r="F26" s="25" t="str">
        <f>IF(Table_Question_Sets[[#This Row],[Header]]="Yes","",IF(Table_Question_Sets[[#This Row],[Property]]&lt;&gt;"",SUBSTITUTE(Table_Question_Sets[[#This Row],[Property]]," ",""),""))</f>
        <v>SAMessage</v>
      </c>
      <c r="G26" s="88"/>
      <c r="H26" s="26" t="s">
        <v>90</v>
      </c>
      <c r="I26" s="26" t="s">
        <v>90</v>
      </c>
      <c r="J26" s="26"/>
      <c r="K26" s="55"/>
      <c r="L26" s="76"/>
      <c r="M26" s="76"/>
      <c r="N26" s="55"/>
      <c r="O26" s="55" t="s">
        <v>73</v>
      </c>
      <c r="P26" s="55"/>
      <c r="Q26" s="55"/>
      <c r="R26" s="55"/>
      <c r="S26" s="55"/>
      <c r="T26" s="26"/>
      <c r="U26" s="26"/>
      <c r="V26" s="206"/>
      <c r="W26" s="26"/>
      <c r="X26" s="26"/>
      <c r="Y26" s="26"/>
      <c r="Z26" s="26"/>
      <c r="AA26" s="26" t="s">
        <v>1109</v>
      </c>
      <c r="AB26" s="26"/>
      <c r="AC26" s="26"/>
      <c r="AD26" s="26"/>
      <c r="AE26" s="26"/>
      <c r="AF26" s="26"/>
      <c r="AG26" s="26"/>
      <c r="AH26" s="170"/>
      <c r="AI26" s="170"/>
      <c r="AJ26" s="170"/>
      <c r="AK26" s="170"/>
      <c r="AL26" s="25"/>
      <c r="AM2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6" s="191"/>
      <c r="AO2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6" s="206"/>
      <c r="AR26" s="50"/>
      <c r="AS26" s="26"/>
      <c r="AT26" s="26"/>
      <c r="AU26" s="26"/>
      <c r="AV26" s="26"/>
      <c r="AW26" s="26"/>
      <c r="AX26" s="26"/>
      <c r="AY2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6" s="48" t="str">
        <f>IF(OR(Table_Question_Sets[[#This Row],[Header]]="Yes",Table_Question_Sets[[#This Row],[Text]]=""),"",IF(OR(Table_Question_Sets[[#This Row],[Text]]="true",Table_Question_Sets[[#This Row],[Text]]="false",ISNUMBER(Table_Question_Sets[[#This Row],[Text]])),Table_Question_Sets[[#This Row],[Text]],""""&amp;Table_Question_Sets[[#This Row],[Text]]&amp;""""))</f>
        <v/>
      </c>
      <c r="BA26" s="48" t="str">
        <f>IF(AND(Table_Question_Sets[[#This Row],[Header]]&lt;&gt;"Yes",Table_Question_Sets[[#This Row],[Property]]&lt;&gt;"",Table_Question_Sets[[#This Row],[Summary Label]]&lt;&gt;""),""""&amp;Table_Question_Sets[[#This Row],[Key]]&amp;""": """&amp;Table_Question_Sets[[#This Row],[Summary Label]]&amp;"""","")</f>
        <v/>
      </c>
      <c r="BB26" s="48">
        <f ca="1">IF(Table_Question_Sets[[#This Row],[Header]]="Yes","",_xlfn.NUMBERVALUE(INDIRECT(SUBSTITUTE(ADDRESS(1,COLUMN(),4),"1","")&amp;ROW()-1))+IF(Table_Question_Sets[[#This Row],[Property]]&lt;&gt;"",1,0))</f>
        <v>20</v>
      </c>
      <c r="BC26" s="48">
        <f ca="1">IF(Table_Question_Sets[[#This Row],[Header]]="Yes","",_xlfn.NUMBERVALUE(INDIRECT(SUBSTITUTE(ADDRESS(1,COLUMN(),4),"1","")&amp;ROW()+1))+IF(Table_Question_Sets[[#This Row],[Property]]&lt;&gt;"",1,0))</f>
        <v>2</v>
      </c>
      <c r="BD26" s="28" t="str">
        <f t="array" aca="1" ref="BD2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"templateOptions":{"content":{"paragraph":"*Please Note: If you select ’All States’, residents of all Australian states &lt;strong&gt;excluding South Australia&lt;/strong&gt; will be eligible to participate. Promotions exclude South Australian residents from entering (due to Permit Regulations)."}}</v>
      </c>
      <c r="BH2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v>
      </c>
      <c r="BI26" s="25" t="str">
        <f ca="1" xml:space="preserve">
IF(Table_Question_Sets[[#This Row],[Row]]="Yes","]},{""className"": ""row"",""fieldGroup"": [","")&amp;
SUBSTITUTE(Table_Question_Sets[[#This Row],[Config Field]],CHAR(10),"")</f>
        <v>{"key":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v>
      </c>
      <c r="BJ2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6" s="131" t="str">
        <f>IF(AND(Table_Question_Sets[[#This Row],[Header]]="",Table_Question_Sets[[#This Row],[Property]]&lt;&gt;"",Table_Question_Sets[[#This Row],[Field Type]]&lt;&gt;""),
""""&amp;Table_Question_Sets[[#This Row],[Key]]&amp;"""","")</f>
        <v>"SAMessage"</v>
      </c>
      <c r="BM2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"SAMessage","permitMessage"</v>
      </c>
      <c r="BN26" s="131" t="str">
        <f>IF(AND(Table_Question_Sets[[#This Row],[Header]]&lt;&gt;"Yes",Table_Question_Sets[[#This Row],[Property]]&lt;&gt;"",Table_Question_Sets[[#This Row],[Workflow Role]]&lt;&gt;""),
""""&amp;Table_Question_Sets[[#This Row],[Workflow Role]]&amp;""":"""&amp;Table_Question_Sets[[#This Row],[Key]]&amp;"""","")</f>
        <v/>
      </c>
      <c r="BO26" s="131" t="str">
        <f>IF(AND(Table_Question_Sets[[#This Row],[Header]]&lt;&gt;"Yes",Table_Question_Sets[[#This Row],[Property]]&lt;&gt;"",Table_Question_Sets[[#This Row],[Private]]="Yes"),
""""&amp;Table_Question_Sets[[#This Row],[Key]]&amp;"""","")</f>
        <v/>
      </c>
      <c r="BP26" s="131">
        <f ca="1">IF(Table_Question_Sets[[#This Row],[Header]]="Yes","",_xlfn.NUMBERVALUE(INDIRECT(SUBSTITUTE(ADDRESS(1,COLUMN(),4),"1","")&amp;ROW()+1))+IF(OR(Table_Question_Sets[[#This Row],[Value]]&lt;&gt;"",AND(Table_Question_Sets[[#This Row],[Data Type]]="Repeating",Table_Question_Sets[[#This Row],[Calculation Repeating]]&lt;&gt;"")),1,0))</f>
        <v>0</v>
      </c>
      <c r="BQ26" s="131" t="str">
        <f ca="1" xml:space="preserve">
IF(Table_Question_Sets[[#This Row],[Data Type]]="Repeating",
OFFSET(Table_Repeating_Question_Sets[[#Headers],[Property]],MATCH(Table_Question_Sets[[#This Row],[Property]],Table_Repeating_Question_Sets[Property],0),MATCH("Calculation",Table_Repeating_Question_Sets[#Headers],0)-1,1,1),
"")</f>
        <v/>
      </c>
      <c r="BR2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6" s="131" t="str">
        <f ca="1">IF(ISNUMBER(Table_Question_Sets[[#This Row],[Config Use Row]]),INDEX(Table_Question_Sets[Config Rollup],Table_Question_Sets[[#This Row],[Config Use Row]]),"")</f>
        <v/>
      </c>
      <c r="BU26" s="131" t="str">
        <f ca="1">IF(ISNUMBER(Table_Question_Sets[[#This Row],[Config Use Row]]),INDEX(Table_Question_Sets[Config Keys Nested Rollup],Table_Question_Sets[[#This Row],[Config Use Row]]),"")</f>
        <v/>
      </c>
      <c r="BV26" s="25" t="str">
        <f ca="1">IF(ISNUMBER(Table_Question_Sets[[#This Row],[Config Use Row]]),INDEX(Table_Question_Sets[Calculation Rollup],Table_Question_Sets[[#This Row],[Config Use Row]]),"")</f>
        <v/>
      </c>
    </row>
    <row r="27" spans="2:74" s="21" customFormat="1" ht="21" customHeight="1">
      <c r="B27" s="27" t="s">
        <v>1223</v>
      </c>
      <c r="C27" s="190"/>
      <c r="D27" s="25" t="str">
        <f ca="1">IF(Table_Question_Sets[[#This Row],[Header]]="Yes","",
IF(INDIRECT(SUBSTITUTE(ADDRESS(1,COLUMN(),4),"1","")&amp;ROW()-1)="",
INDIRECT(SUBSTITUTE(ADDRESS(1,COLUMN(Table_Question_Sets[[#This Row],[Property]]),4),"1","")&amp;ROW()-1),
INDIRECT(SUBSTITUTE(ADDRESS(1,COLUMN(),4),"1","")&amp;ROW()-1)))</f>
        <v>Promotion</v>
      </c>
      <c r="E2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permitMessage</v>
      </c>
      <c r="F27" s="25" t="str">
        <f>IF(Table_Question_Sets[[#This Row],[Header]]="Yes","",IF(Table_Question_Sets[[#This Row],[Property]]&lt;&gt;"",SUBSTITUTE(Table_Question_Sets[[#This Row],[Property]]," ",""),""))</f>
        <v>PermitMessage</v>
      </c>
      <c r="G27" s="88"/>
      <c r="H27" s="10" t="s">
        <v>90</v>
      </c>
      <c r="I27" s="11" t="s">
        <v>90</v>
      </c>
      <c r="J27" s="27"/>
      <c r="K27" s="58"/>
      <c r="L27" s="73"/>
      <c r="M27" s="73"/>
      <c r="N27" s="56"/>
      <c r="O27" s="192">
        <v>12</v>
      </c>
      <c r="P27" s="184"/>
      <c r="Q27" s="184"/>
      <c r="R27" s="184"/>
      <c r="S27" s="184"/>
      <c r="T27" s="27"/>
      <c r="U27" s="27"/>
      <c r="V27" s="26" t="s">
        <v>1222</v>
      </c>
      <c r="W27" s="26"/>
      <c r="X27" s="10"/>
      <c r="Y27" s="11"/>
      <c r="Z27" s="10"/>
      <c r="AA27" s="204"/>
      <c r="AB27" s="204" t="s">
        <v>1317</v>
      </c>
      <c r="AC27" s="10"/>
      <c r="AD27" s="26"/>
      <c r="AE27" s="26"/>
      <c r="AF27" s="27"/>
      <c r="AG27" s="27"/>
      <c r="AH27" s="170"/>
      <c r="AI27" s="170"/>
      <c r="AJ27" s="170"/>
      <c r="AK27" s="170"/>
      <c r="AL27" s="131"/>
      <c r="AM2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7" s="191"/>
      <c r="AO2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7" s="26"/>
      <c r="AR27" s="192"/>
      <c r="AS27" s="26"/>
      <c r="AT27" s="26"/>
      <c r="AU27" s="26"/>
      <c r="AV27" s="26"/>
      <c r="AW27" s="26"/>
      <c r="AX27" s="26"/>
      <c r="AY2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7" s="48" t="str">
        <f>IF(OR(Table_Question_Sets[[#This Row],[Header]]="Yes",Table_Question_Sets[[#This Row],[Text]]=""),"",IF(OR(Table_Question_Sets[[#This Row],[Text]]="true",Table_Question_Sets[[#This Row],[Text]]="false",ISNUMBER(Table_Question_Sets[[#This Row],[Text]])),Table_Question_Sets[[#This Row],[Text]],""""&amp;Table_Question_Sets[[#This Row],[Text]]&amp;""""))</f>
        <v/>
      </c>
      <c r="BA27" s="28" t="str">
        <f>IF(AND(Table_Question_Sets[[#This Row],[Header]]&lt;&gt;"Yes",Table_Question_Sets[[#This Row],[Property]]&lt;&gt;"",Table_Question_Sets[[#This Row],[Summary Label]]&lt;&gt;""),""""&amp;Table_Question_Sets[[#This Row],[Key]]&amp;""": """&amp;Table_Question_Sets[[#This Row],[Summary Label]]&amp;"""","")</f>
        <v/>
      </c>
      <c r="BB27" s="28">
        <f ca="1">IF(Table_Question_Sets[[#This Row],[Header]]="Yes","",_xlfn.NUMBERVALUE(INDIRECT(SUBSTITUTE(ADDRESS(1,COLUMN(),4),"1","")&amp;ROW()-1))+IF(Table_Question_Sets[[#This Row],[Property]]&lt;&gt;"",1,0))</f>
        <v>21</v>
      </c>
      <c r="BC27" s="28">
        <f ca="1">IF(Table_Question_Sets[[#This Row],[Header]]="Yes","",_xlfn.NUMBERVALUE(INDIRECT(SUBSTITUTE(ADDRESS(1,COLUMN(),4),"1","")&amp;ROW()+1))+IF(Table_Question_Sets[[#This Row],[Property]]&lt;&gt;"",1,0))</f>
        <v>1</v>
      </c>
      <c r="BD27" s="28" t="str">
        <f t="array" aca="1" ref="BD2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7"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7"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7"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 class='promoSAMessageHeader'&gt;
Important Information
&lt;/div&gt;
&lt;div class='promoSAMessageBody'&gt;
Your selection includes %{ (usedStateNSW ? '&lt;strong&gt;New South Wales&lt;/strong&gt;' + (usedStateACT ? ' and ' : '') : '') + (usedStateACT ? '&lt;strong&gt;Australian Capital Territory&lt;/strong&gt;' : '') }%, which requires an approved trade promotion lottery permit before we can start your promotion.&lt;br/&gt;&lt;br/&gt;
We include all relevant permit application(s) as part of our service, but please note &lt;strong&gt;the application process can take an additional 5-15 days&lt;/strong&gt; and you will not be able to start your promotion until this has been completed and approved.&lt;br/&gt;&lt;br/&gt;
One of our specialists will be in touch once you have completed your order to begin the permit process.
&lt;/div&gt;"},"hideCondition":"usedStateNSW != true &amp;&amp; usedStateACT != true"}</v>
      </c>
      <c r="BH27"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"permitMessage","type": "content-field","className":"col-xs-12","templateOptions":{"content":{"customHTML":"&lt;div class='promoSAMessageHeader'&gt;
Important Information
&lt;/div&gt;
&lt;div class='promoSAMessageBody'&gt;
Your selection includes %{ (usedStateNSW ? '&lt;strong&gt;New South Wales&lt;/strong&gt;' + (usedStateACT ? ' and ' : '') : '') + (usedStateACT ? '&lt;strong&gt;Australian Capital Territory&lt;/strong&gt;' : '') }%, which requires an approved trade promotion lottery permit before we can start your promotion.&lt;br/&gt;&lt;br/&gt;
We include all relevant permit application(s) as part of our service, but please note &lt;strong&gt;the application process can take an additional 5-15 days&lt;/strong&gt; and you will not be able to start your promotion until this has been completed and approved.&lt;br/&gt;&lt;br/&gt;
One of our specialists will be in touch once you have completed your order to begin the permit process.
&lt;/div&gt;"},"hideCondition":"usedStateNSW != true &amp;&amp; usedStateACT != true"},"validators": {"validation": Validators.compose([])}}</v>
      </c>
      <c r="BI27" s="25" t="str">
        <f ca="1" xml:space="preserve">
IF(Table_Question_Sets[[#This Row],[Row]]="Yes","]},{""className"": ""row"",""fieldGroup"": [","")&amp;
SUBSTITUTE(Table_Question_Sets[[#This Row],[Config Field]],CHAR(10),"")</f>
        <v>{"key":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J27" s="2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7" s="25"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7" s="131" t="str">
        <f>IF(AND(Table_Question_Sets[[#This Row],[Header]]="",Table_Question_Sets[[#This Row],[Property]]&lt;&gt;"",Table_Question_Sets[[#This Row],[Field Type]]&lt;&gt;""),
""""&amp;Table_Question_Sets[[#This Row],[Key]]&amp;"""","")</f>
        <v>"permitMessage"</v>
      </c>
      <c r="BM2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"permitMessage"</v>
      </c>
      <c r="BN27" s="131" t="str">
        <f>IF(AND(Table_Question_Sets[[#This Row],[Header]]&lt;&gt;"Yes",Table_Question_Sets[[#This Row],[Property]]&lt;&gt;"",Table_Question_Sets[[#This Row],[Workflow Role]]&lt;&gt;""),
""""&amp;Table_Question_Sets[[#This Row],[Workflow Role]]&amp;""":"""&amp;Table_Question_Sets[[#This Row],[Key]]&amp;"""","")</f>
        <v/>
      </c>
      <c r="BO27" s="131" t="str">
        <f>IF(AND(Table_Question_Sets[[#This Row],[Header]]&lt;&gt;"Yes",Table_Question_Sets[[#This Row],[Property]]&lt;&gt;"",Table_Question_Sets[[#This Row],[Private]]="Yes"),
""""&amp;Table_Question_Sets[[#This Row],[Key]]&amp;"""","")</f>
        <v/>
      </c>
      <c r="BP27" s="131">
        <f ca="1">IF(Table_Question_Sets[[#This Row],[Header]]="Yes","",_xlfn.NUMBERVALUE(INDIRECT(SUBSTITUTE(ADDRESS(1,COLUMN(),4),"1","")&amp;ROW()+1))+IF(OR(Table_Question_Sets[[#This Row],[Value]]&lt;&gt;"",AND(Table_Question_Sets[[#This Row],[Data Type]]="Repeating",Table_Question_Sets[[#This Row],[Calculation Repeating]]&lt;&gt;"")),1,0))</f>
        <v>0</v>
      </c>
      <c r="BQ27" s="131" t="str">
        <f ca="1" xml:space="preserve">
IF(Table_Question_Sets[[#This Row],[Data Type]]="Repeating",
OFFSET(Table_Repeating_Question_Sets[[#Headers],[Property]],MATCH(Table_Question_Sets[[#This Row],[Property]],Table_Repeating_Question_Sets[Property],0),MATCH("Calculation",Table_Repeating_Question_Sets[#Headers],0)-1,1,1),
"")</f>
        <v/>
      </c>
      <c r="BR27"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7"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7" s="131" t="str">
        <f ca="1">IF(ISNUMBER(Table_Question_Sets[[#This Row],[Config Use Row]]),INDEX(Table_Question_Sets[Config Rollup],Table_Question_Sets[[#This Row],[Config Use Row]]),"")</f>
        <v/>
      </c>
      <c r="BU27" s="131" t="str">
        <f ca="1">IF(ISNUMBER(Table_Question_Sets[[#This Row],[Config Use Row]]),INDEX(Table_Question_Sets[Config Keys Nested Rollup],Table_Question_Sets[[#This Row],[Config Use Row]]),"")</f>
        <v/>
      </c>
      <c r="BV27" s="131" t="str">
        <f ca="1">IF(ISNUMBER(Table_Question_Sets[[#This Row],[Config Use Row]]),INDEX(Table_Question_Sets[Calculation Rollup],Table_Question_Sets[[#This Row],[Config Use Row]]),"")</f>
        <v/>
      </c>
    </row>
    <row r="28" spans="2:74" s="20" customFormat="1" ht="29.25" thickBot="1">
      <c r="B28" s="14" t="s">
        <v>634</v>
      </c>
      <c r="C28" s="14" t="s">
        <v>69</v>
      </c>
      <c r="D28" s="14" t="str">
        <f ca="1">IF(Table_Question_Sets[[#This Row],[Header]]="Yes","",
IF(INDIRECT(SUBSTITUTE(ADDRESS(1,COLUMN(),4),"1","")&amp;ROW()-1)="",
INDIRECT(SUBSTITUTE(ADDRESS(1,COLUMN(Table_Question_Sets[[#This Row],[Property]]),4),"1","")&amp;ROW()-1),
INDIRECT(SUBSTITUTE(ADDRESS(1,COLUMN(),4),"1","")&amp;ROW()-1)))</f>
        <v/>
      </c>
      <c r="E28" s="14"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summary</v>
      </c>
      <c r="F28" s="14" t="str">
        <f>IF(Table_Question_Sets[[#This Row],[Header]]="Yes","",IF(Table_Question_Sets[[#This Row],[Property]]&lt;&gt;"",SUBSTITUTE(Table_Question_Sets[[#This Row],[Property]]," ",""),""))</f>
        <v/>
      </c>
      <c r="G28" s="32"/>
      <c r="H28" s="14"/>
      <c r="I28" s="14"/>
      <c r="J28" s="14"/>
      <c r="K28" s="32"/>
      <c r="L28" s="14"/>
      <c r="M28" s="14"/>
      <c r="N28" s="32"/>
      <c r="O28" s="32"/>
      <c r="P28" s="32"/>
      <c r="Q28" s="32"/>
      <c r="R28" s="32"/>
      <c r="S28" s="32"/>
      <c r="T28" s="14"/>
      <c r="U28" s="14"/>
      <c r="V28" s="14"/>
      <c r="W28" s="14"/>
      <c r="X28" s="14"/>
      <c r="Y28" s="14"/>
      <c r="Z28" s="14"/>
      <c r="AA28" s="14"/>
      <c r="AB28" s="14"/>
      <c r="AC28" s="14"/>
      <c r="AD28" s="14"/>
      <c r="AE28" s="14"/>
      <c r="AF28" s="14"/>
      <c r="AG28" s="14"/>
      <c r="AH28" s="14"/>
      <c r="AI28" s="14"/>
      <c r="AJ28" s="14"/>
      <c r="AK28" s="14"/>
      <c r="AL28" s="14"/>
      <c r="AM28"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8" s="94"/>
      <c r="AO28" s="1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8" s="1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8" s="14"/>
      <c r="AR28" s="32"/>
      <c r="AS28" s="14"/>
      <c r="AT28" s="14"/>
      <c r="AU28" s="14"/>
      <c r="AV28" s="14"/>
      <c r="AW28" s="14"/>
      <c r="AX28" s="14"/>
      <c r="AY28"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8" s="32" t="str">
        <f>IF(OR(Table_Question_Sets[[#This Row],[Header]]="Yes",Table_Question_Sets[[#This Row],[Text]]=""),"",IF(OR(Table_Question_Sets[[#This Row],[Text]]="true",Table_Question_Sets[[#This Row],[Text]]="false",ISNUMBER(Table_Question_Sets[[#This Row],[Text]])),Table_Question_Sets[[#This Row],[Text]],""""&amp;Table_Question_Sets[[#This Row],[Text]]&amp;""""))</f>
        <v/>
      </c>
      <c r="BA28" s="32" t="str">
        <f>IF(AND(Table_Question_Sets[[#This Row],[Header]]&lt;&gt;"Yes",Table_Question_Sets[[#This Row],[Property]]&lt;&gt;"",Table_Question_Sets[[#This Row],[Summary Label]]&lt;&gt;""),""""&amp;Table_Question_Sets[[#This Row],[Key]]&amp;""": """&amp;Table_Question_Sets[[#This Row],[Summary Label]]&amp;"""","")</f>
        <v/>
      </c>
      <c r="BB28" s="32" t="str">
        <f ca="1">IF(Table_Question_Sets[[#This Row],[Header]]="Yes","",_xlfn.NUMBERVALUE(INDIRECT(SUBSTITUTE(ADDRESS(1,COLUMN(),4),"1","")&amp;ROW()-1))+IF(Table_Question_Sets[[#This Row],[Property]]&lt;&gt;"",1,0))</f>
        <v/>
      </c>
      <c r="BC28" s="32" t="str">
        <f ca="1">IF(Table_Question_Sets[[#This Row],[Header]]="Yes","",_xlfn.NUMBERVALUE(INDIRECT(SUBSTITUTE(ADDRESS(1,COLUMN(),4),"1","")&amp;ROW()+1))+IF(Table_Question_Sets[[#This Row],[Property]]&lt;&gt;"",1,0))</f>
        <v/>
      </c>
      <c r="BD28" s="32" t="str">
        <f t="array" aca="1" ref="BD2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8" s="3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28" s="3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8" s="3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28" s="32"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28" s="14" t="str">
        <f xml:space="preserve">
IF(Table_Question_Sets[[#This Row],[Row]]="Yes","]},{""className"": ""row"",""fieldGroup"": [","")&amp;
SUBSTITUTE(Table_Question_Sets[[#This Row],[Config Field]],CHAR(10),"")</f>
        <v/>
      </c>
      <c r="BJ28" s="1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"summary":[{"className": "row","fieldGroup":[{"key":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K28" s="1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8" s="14" t="str">
        <f>IF(AND(Table_Question_Sets[[#This Row],[Header]]="",Table_Question_Sets[[#This Row],[Property]]&lt;&gt;"",Table_Question_Sets[[#This Row],[Field Type]]&lt;&gt;""),
""""&amp;Table_Question_Sets[[#This Row],[Key]]&amp;"""","")</f>
        <v/>
      </c>
      <c r="BM28" s="1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"summary":["promotionProbability","summaryTable"],</v>
      </c>
      <c r="BN28" s="14" t="str">
        <f>IF(AND(Table_Question_Sets[[#This Row],[Header]]&lt;&gt;"Yes",Table_Question_Sets[[#This Row],[Property]]&lt;&gt;"",Table_Question_Sets[[#This Row],[Workflow Role]]&lt;&gt;""),
""""&amp;Table_Question_Sets[[#This Row],[Workflow Role]]&amp;""":"""&amp;Table_Question_Sets[[#This Row],[Key]]&amp;"""","")</f>
        <v/>
      </c>
      <c r="BO28" s="14" t="str">
        <f>IF(AND(Table_Question_Sets[[#This Row],[Header]]&lt;&gt;"Yes",Table_Question_Sets[[#This Row],[Property]]&lt;&gt;"",Table_Question_Sets[[#This Row],[Private]]="Yes"),
""""&amp;Table_Question_Sets[[#This Row],[Key]]&amp;"""","")</f>
        <v/>
      </c>
      <c r="BP28" s="14" t="str">
        <f ca="1">IF(Table_Question_Sets[[#This Row],[Header]]="Yes","",_xlfn.NUMBERVALUE(INDIRECT(SUBSTITUTE(ADDRESS(1,COLUMN(),4),"1","")&amp;ROW()+1))+IF(OR(Table_Question_Sets[[#This Row],[Value]]&lt;&gt;"",AND(Table_Question_Sets[[#This Row],[Data Type]]="Repeating",Table_Question_Sets[[#This Row],[Calculation Repeating]]&lt;&gt;"")),1,0))</f>
        <v/>
      </c>
      <c r="BQ28" s="14" t="str">
        <f ca="1" xml:space="preserve">
IF(Table_Question_Sets[[#This Row],[Data Type]]="Repeating",
OFFSET(Table_Repeating_Question_Sets[[#Headers],[Property]],MATCH(Table_Question_Sets[[#This Row],[Property]],Table_Repeating_Question_Sets[Property],0),MATCH("Calculation",Table_Repeating_Question_Sets[#Headers],0)-1,1,1),
"")</f>
        <v/>
      </c>
      <c r="BR28" s="1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8" s="1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"summary":{"promotionProbability": "1 in 100"},</v>
      </c>
      <c r="BT28" s="14" t="str">
        <f ca="1">IF(ISNUMBER(Table_Question_Sets[[#This Row],[Config Use Row]]),INDEX(Table_Question_Sets[Config Rollup],Table_Question_Sets[[#This Row],[Config Use Row]]),"")</f>
        <v/>
      </c>
      <c r="BU28" s="14" t="str">
        <f ca="1">IF(ISNUMBER(Table_Question_Sets[[#This Row],[Config Use Row]]),INDEX(Table_Question_Sets[Config Keys Nested Rollup],Table_Question_Sets[[#This Row],[Config Use Row]]),"")</f>
        <v/>
      </c>
      <c r="BV28" s="14" t="str">
        <f ca="1">IF(ISNUMBER(Table_Question_Sets[[#This Row],[Config Use Row]]),INDEX(Table_Question_Sets[Calculation Rollup],Table_Question_Sets[[#This Row],[Config Use Row]]),"")</f>
        <v/>
      </c>
    </row>
    <row r="29" spans="2:74" s="21" customFormat="1" ht="18" hidden="1" customHeight="1">
      <c r="B29" s="10"/>
      <c r="C29" s="10"/>
      <c r="D29" s="10" t="str">
        <f ca="1">IF(Table_Question_Sets[[#This Row],[Header]]="Yes","",
IF(INDIRECT(SUBSTITUTE(ADDRESS(1,COLUMN(),4),"1","")&amp;ROW()-1)="",
INDIRECT(SUBSTITUTE(ADDRESS(1,COLUMN(Table_Question_Sets[[#This Row],[Property]]),4),"1","")&amp;ROW()-1),
INDIRECT(SUBSTITUTE(ADDRESS(1,COLUMN(),4),"1","")&amp;ROW()-1)))</f>
        <v>Summary</v>
      </c>
      <c r="E29"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29" s="10" t="str">
        <f>IF(Table_Question_Sets[[#This Row],[Header]]="Yes","",IF(Table_Question_Sets[[#This Row],[Property]]&lt;&gt;"",SUBSTITUTE(Table_Question_Sets[[#This Row],[Property]]," ",""),""))</f>
        <v/>
      </c>
      <c r="G29" s="171"/>
      <c r="H29" s="10"/>
      <c r="I29" s="10"/>
      <c r="J29" s="10"/>
      <c r="K29" s="73"/>
      <c r="L29" s="73"/>
      <c r="M29" s="73"/>
      <c r="N29" s="10"/>
      <c r="O29" s="10"/>
      <c r="P29" s="10"/>
      <c r="Q29" s="10"/>
      <c r="R29" s="10"/>
      <c r="S29" s="10"/>
      <c r="T29" s="10"/>
      <c r="U29" s="10"/>
      <c r="V29" s="10"/>
      <c r="W29" s="10"/>
      <c r="X29" s="10"/>
      <c r="Y29" s="10"/>
      <c r="Z29" s="10"/>
      <c r="AA29" s="10"/>
      <c r="AB29" s="10"/>
      <c r="AC29" s="10"/>
      <c r="AD29" s="10"/>
      <c r="AE29" s="10"/>
      <c r="AF29" s="10"/>
      <c r="AG29" s="10"/>
      <c r="AH29" s="73"/>
      <c r="AI29" s="73"/>
      <c r="AJ29" s="73"/>
      <c r="AK29" s="73"/>
      <c r="AL29" s="131"/>
      <c r="AM2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9" s="191"/>
      <c r="AO29"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9"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9" s="10"/>
      <c r="AR29" s="10"/>
      <c r="AS29" s="10"/>
      <c r="AT29" s="10"/>
      <c r="AU29" s="10"/>
      <c r="AV29" s="10"/>
      <c r="AW29" s="10"/>
      <c r="AX29" s="10"/>
      <c r="AY29"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9" s="10" t="str">
        <f>IF(OR(Table_Question_Sets[[#This Row],[Header]]="Yes",Table_Question_Sets[[#This Row],[Text]]=""),"",IF(OR(Table_Question_Sets[[#This Row],[Text]]="true",Table_Question_Sets[[#This Row],[Text]]="false",ISNUMBER(Table_Question_Sets[[#This Row],[Text]])),Table_Question_Sets[[#This Row],[Text]],""""&amp;Table_Question_Sets[[#This Row],[Text]]&amp;""""))</f>
        <v/>
      </c>
      <c r="BA29" s="10" t="str">
        <f>IF(AND(Table_Question_Sets[[#This Row],[Header]]&lt;&gt;"Yes",Table_Question_Sets[[#This Row],[Property]]&lt;&gt;"",Table_Question_Sets[[#This Row],[Summary Label]]&lt;&gt;""),""""&amp;Table_Question_Sets[[#This Row],[Key]]&amp;""": """&amp;Table_Question_Sets[[#This Row],[Summary Label]]&amp;"""","")</f>
        <v/>
      </c>
      <c r="BB29" s="24">
        <f ca="1">IF(Table_Question_Sets[[#This Row],[Header]]="Yes","",_xlfn.NUMBERVALUE(INDIRECT(SUBSTITUTE(ADDRESS(1,COLUMN(),4),"1","")&amp;ROW()-1))+IF(Table_Question_Sets[[#This Row],[Property]]&lt;&gt;"",1,0))</f>
        <v>0</v>
      </c>
      <c r="BC29" s="24">
        <f ca="1">IF(Table_Question_Sets[[#This Row],[Header]]="Yes","",_xlfn.NUMBERVALUE(INDIRECT(SUBSTITUTE(ADDRESS(1,COLUMN(),4),"1","")&amp;ROW()+1))+IF(Table_Question_Sets[[#This Row],[Property]]&lt;&gt;"",1,0))</f>
        <v>2</v>
      </c>
      <c r="BD29" s="10" t="str">
        <f t="array" aca="1" ref="BD2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9"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29"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9" s="1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29" s="1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29" s="10" t="str">
        <f xml:space="preserve">
IF(Table_Question_Sets[[#This Row],[Row]]="Yes","]},{""className"": ""row"",""fieldGroup"": [","")&amp;
SUBSTITUTE(Table_Question_Sets[[#This Row],[Config Field]],CHAR(10),"")</f>
        <v/>
      </c>
      <c r="BJ29"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K29"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9" s="10" t="str">
        <f>IF(AND(Table_Question_Sets[[#This Row],[Header]]="",Table_Question_Sets[[#This Row],[Property]]&lt;&gt;"",Table_Question_Sets[[#This Row],[Field Type]]&lt;&gt;""),
""""&amp;Table_Question_Sets[[#This Row],[Key]]&amp;"""","")</f>
        <v/>
      </c>
      <c r="BM29"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"promotionProbability","summaryTable"</v>
      </c>
      <c r="BN29" s="10" t="str">
        <f>IF(AND(Table_Question_Sets[[#This Row],[Header]]&lt;&gt;"Yes",Table_Question_Sets[[#This Row],[Property]]&lt;&gt;"",Table_Question_Sets[[#This Row],[Workflow Role]]&lt;&gt;""),
""""&amp;Table_Question_Sets[[#This Row],[Workflow Role]]&amp;""":"""&amp;Table_Question_Sets[[#This Row],[Key]]&amp;"""","")</f>
        <v/>
      </c>
      <c r="BO29" s="10" t="str">
        <f>IF(AND(Table_Question_Sets[[#This Row],[Header]]&lt;&gt;"Yes",Table_Question_Sets[[#This Row],[Property]]&lt;&gt;"",Table_Question_Sets[[#This Row],[Private]]="Yes"),
""""&amp;Table_Question_Sets[[#This Row],[Key]]&amp;"""","")</f>
        <v/>
      </c>
      <c r="BP29" s="10">
        <f ca="1">IF(Table_Question_Sets[[#This Row],[Header]]="Yes","",_xlfn.NUMBERVALUE(INDIRECT(SUBSTITUTE(ADDRESS(1,COLUMN(),4),"1","")&amp;ROW()+1))+IF(OR(Table_Question_Sets[[#This Row],[Value]]&lt;&gt;"",AND(Table_Question_Sets[[#This Row],[Data Type]]="Repeating",Table_Question_Sets[[#This Row],[Calculation Repeating]]&lt;&gt;"")),1,0))</f>
        <v>0</v>
      </c>
      <c r="BQ29" s="10" t="str">
        <f ca="1" xml:space="preserve">
IF(Table_Question_Sets[[#This Row],[Data Type]]="Repeating",
OFFSET(Table_Repeating_Question_Sets[[#Headers],[Property]],MATCH(Table_Question_Sets[[#This Row],[Property]],Table_Repeating_Question_Sets[Property],0),MATCH("Calculation",Table_Repeating_Question_Sets[#Headers],0)-1,1,1),
"")</f>
        <v/>
      </c>
      <c r="BR29"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9"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"promotionProbability": "1 in 100"</v>
      </c>
      <c r="BT29" s="10" t="str">
        <f ca="1">IF(ISNUMBER(Table_Question_Sets[[#This Row],[Config Use Row]]),INDEX(Table_Question_Sets[Config Rollup],Table_Question_Sets[[#This Row],[Config Use Row]]),"")</f>
        <v/>
      </c>
      <c r="BU29" s="10" t="str">
        <f ca="1">IF(ISNUMBER(Table_Question_Sets[[#This Row],[Config Use Row]]),INDEX(Table_Question_Sets[Config Keys Nested Rollup],Table_Question_Sets[[#This Row],[Config Use Row]]),"")</f>
        <v/>
      </c>
      <c r="BV29" s="10" t="str">
        <f ca="1">IF(ISNUMBER(Table_Question_Sets[[#This Row],[Config Use Row]]),INDEX(Table_Question_Sets[Calculation Rollup],Table_Question_Sets[[#This Row],[Config Use Row]]),"")</f>
        <v/>
      </c>
    </row>
    <row r="30" spans="2:74" s="21" customFormat="1" ht="21" customHeight="1">
      <c r="B30" s="26" t="s">
        <v>1038</v>
      </c>
      <c r="C30" s="10"/>
      <c r="D30" s="25" t="str">
        <f ca="1">IF(Table_Question_Sets[[#This Row],[Header]]="Yes","",
IF(INDIRECT(SUBSTITUTE(ADDRESS(1,COLUMN(),4),"1","")&amp;ROW()-1)="",
INDIRECT(SUBSTITUTE(ADDRESS(1,COLUMN(Table_Question_Sets[[#This Row],[Property]]),4),"1","")&amp;ROW()-1),
INDIRECT(SUBSTITUTE(ADDRESS(1,COLUMN(),4),"1","")&amp;ROW()-1)))</f>
        <v>Summary</v>
      </c>
      <c r="E3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promotionProbability</v>
      </c>
      <c r="F30" s="25" t="str">
        <f>IF(Table_Question_Sets[[#This Row],[Header]]="Yes","",IF(Table_Question_Sets[[#This Row],[Property]]&lt;&gt;"",SUBSTITUTE(Table_Question_Sets[[#This Row],[Property]]," ",""),""))</f>
        <v>PromotionProbability</v>
      </c>
      <c r="G30" s="88"/>
      <c r="H30" s="27" t="s">
        <v>46</v>
      </c>
      <c r="I30" s="27" t="s">
        <v>72</v>
      </c>
      <c r="J30" s="11" t="s">
        <v>1135</v>
      </c>
      <c r="K30" s="55"/>
      <c r="L30" s="73"/>
      <c r="M30" s="73"/>
      <c r="N30" s="56"/>
      <c r="O30" s="58" t="s">
        <v>73</v>
      </c>
      <c r="P30" s="56"/>
      <c r="Q30" s="56"/>
      <c r="R30" s="56"/>
      <c r="S30" s="56"/>
      <c r="T30" s="26"/>
      <c r="U30" s="10"/>
      <c r="V30" s="27" t="s">
        <v>1133</v>
      </c>
      <c r="W30" s="26"/>
      <c r="X30" s="11" t="s">
        <v>1136</v>
      </c>
      <c r="Y30" s="10"/>
      <c r="Z30" s="10"/>
      <c r="AA30" s="11" t="s">
        <v>1440</v>
      </c>
      <c r="AB30" s="10"/>
      <c r="AC30" s="10"/>
      <c r="AD30" s="26"/>
      <c r="AE30" s="26"/>
      <c r="AF30" s="10"/>
      <c r="AG30" s="10"/>
      <c r="AH30" s="170" t="s">
        <v>1068</v>
      </c>
      <c r="AI30" s="76"/>
      <c r="AJ30" s="76"/>
      <c r="AK30" s="76"/>
      <c r="AL30" s="251" t="s">
        <v>1032</v>
      </c>
      <c r="AM3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1 in 100</v>
      </c>
      <c r="AN30" s="191"/>
      <c r="AO3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0"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30" s="26"/>
      <c r="AR30" s="24"/>
      <c r="AS30" s="11" t="s">
        <v>69</v>
      </c>
      <c r="AT30" s="10"/>
      <c r="AU30" s="10"/>
      <c r="AV30" s="10"/>
      <c r="AW30" s="10"/>
      <c r="AX30" s="10"/>
      <c r="AY3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 in 100</v>
      </c>
      <c r="AZ30" s="48" t="str">
        <f>IF(OR(Table_Question_Sets[[#This Row],[Header]]="Yes",Table_Question_Sets[[#This Row],[Text]]=""),"",IF(OR(Table_Question_Sets[[#This Row],[Text]]="true",Table_Question_Sets[[#This Row],[Text]]="false",ISNUMBER(Table_Question_Sets[[#This Row],[Text]])),Table_Question_Sets[[#This Row],[Text]],""""&amp;Table_Question_Sets[[#This Row],[Text]]&amp;""""))</f>
        <v>"1 in 100"</v>
      </c>
      <c r="BA30" s="28" t="str">
        <f>IF(AND(Table_Question_Sets[[#This Row],[Header]]&lt;&gt;"Yes",Table_Question_Sets[[#This Row],[Property]]&lt;&gt;"",Table_Question_Sets[[#This Row],[Summary Label]]&lt;&gt;""),""""&amp;Table_Question_Sets[[#This Row],[Key]]&amp;""": """&amp;Table_Question_Sets[[#This Row],[Summary Label]]&amp;"""","")</f>
        <v/>
      </c>
      <c r="BB30" s="28">
        <f ca="1">IF(Table_Question_Sets[[#This Row],[Header]]="Yes","",_xlfn.NUMBERVALUE(INDIRECT(SUBSTITUTE(ADDRESS(1,COLUMN(),4),"1","")&amp;ROW()-1))+IF(Table_Question_Sets[[#This Row],[Property]]&lt;&gt;"",1,0))</f>
        <v>1</v>
      </c>
      <c r="BC30" s="28">
        <f ca="1">IF(Table_Question_Sets[[#This Row],[Header]]="Yes","",_xlfn.NUMBERVALUE(INDIRECT(SUBSTITUTE(ADDRESS(1,COLUMN(),4),"1","")&amp;ROW()+1))+IF(Table_Question_Sets[[#This Row],[Property]]&lt;&gt;"",1,0))</f>
        <v>2</v>
      </c>
      <c r="BD30" s="28" t="str">
        <f t="array" aca="1" ref="BD3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{"value":"1 in 25","key":"1 in 25"},{"value":"1 in 50","key":"1 in 50"},{"value":"1 in 75","key":"1 in 75"},{"value":"1 in 100","key":"1 in 100"}</v>
      </c>
      <c r="BE30"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30"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0"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
      </c>
      <c r="BH3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v>
      </c>
      <c r="BI30" s="25" t="str">
        <f ca="1" xml:space="preserve">
IF(Table_Question_Sets[[#This Row],[Row]]="Yes","]},{""className"": ""row"",""fieldGroup"": [","")&amp;
SUBSTITUTE(Table_Question_Sets[[#This Row],[Config Field]],CHAR(10),"")</f>
        <v>{"key":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v>
      </c>
      <c r="BJ3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K3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0" s="131" t="str">
        <f>IF(AND(Table_Question_Sets[[#This Row],[Header]]="",Table_Question_Sets[[#This Row],[Property]]&lt;&gt;"",Table_Question_Sets[[#This Row],[Field Type]]&lt;&gt;""),
""""&amp;Table_Question_Sets[[#This Row],[Key]]&amp;"""","")</f>
        <v>"promotionProbability"</v>
      </c>
      <c r="BM3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"promotionProbability","summaryTable"</v>
      </c>
      <c r="BN30" s="131" t="str">
        <f>IF(AND(Table_Question_Sets[[#This Row],[Header]]&lt;&gt;"Yes",Table_Question_Sets[[#This Row],[Property]]&lt;&gt;"",Table_Question_Sets[[#This Row],[Workflow Role]]&lt;&gt;""),
""""&amp;Table_Question_Sets[[#This Row],[Workflow Role]]&amp;""":"""&amp;Table_Question_Sets[[#This Row],[Key]]&amp;"""","")</f>
        <v/>
      </c>
      <c r="BO30" s="131" t="str">
        <f>IF(AND(Table_Question_Sets[[#This Row],[Header]]&lt;&gt;"Yes",Table_Question_Sets[[#This Row],[Property]]&lt;&gt;"",Table_Question_Sets[[#This Row],[Private]]="Yes"),
""""&amp;Table_Question_Sets[[#This Row],[Key]]&amp;"""","")</f>
        <v/>
      </c>
      <c r="BP30" s="131">
        <f ca="1">IF(Table_Question_Sets[[#This Row],[Header]]="Yes","",_xlfn.NUMBERVALUE(INDIRECT(SUBSTITUTE(ADDRESS(1,COLUMN(),4),"1","")&amp;ROW()+1))+IF(OR(Table_Question_Sets[[#This Row],[Value]]&lt;&gt;"",AND(Table_Question_Sets[[#This Row],[Data Type]]="Repeating",Table_Question_Sets[[#This Row],[Calculation Repeating]]&lt;&gt;"")),1,0))</f>
        <v>0</v>
      </c>
      <c r="BQ30" s="131" t="str">
        <f ca="1" xml:space="preserve">
IF(Table_Question_Sets[[#This Row],[Data Type]]="Repeating",
OFFSET(Table_Repeating_Question_Sets[[#Headers],[Property]],MATCH(Table_Question_Sets[[#This Row],[Property]],Table_Repeating_Question_Sets[Property],0),MATCH("Calculation",Table_Repeating_Question_Sets[#Headers],0)-1,1,1),
"")</f>
        <v/>
      </c>
      <c r="BR3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"promotionProbability": "1 in 100"</v>
      </c>
      <c r="BS3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"promotionProbability": "1 in 100"</v>
      </c>
      <c r="BT30" s="131" t="str">
        <f ca="1">IF(ISNUMBER(Table_Question_Sets[[#This Row],[Config Use Row]]),INDEX(Table_Question_Sets[Config Rollup],Table_Question_Sets[[#This Row],[Config Use Row]]),"")</f>
        <v/>
      </c>
      <c r="BU30" s="131" t="str">
        <f ca="1">IF(ISNUMBER(Table_Question_Sets[[#This Row],[Config Use Row]]),INDEX(Table_Question_Sets[Config Keys Nested Rollup],Table_Question_Sets[[#This Row],[Config Use Row]]),"")</f>
        <v/>
      </c>
      <c r="BV30" s="131" t="str">
        <f ca="1">IF(ISNUMBER(Table_Question_Sets[[#This Row],[Config Use Row]]),INDEX(Table_Question_Sets[Calculation Rollup],Table_Question_Sets[[#This Row],[Config Use Row]]),"")</f>
        <v/>
      </c>
    </row>
    <row r="31" spans="2:74" s="21" customFormat="1" ht="21" customHeight="1">
      <c r="B31" s="26" t="s">
        <v>915</v>
      </c>
      <c r="C31" s="10"/>
      <c r="D31" s="25" t="str">
        <f ca="1">IF(Table_Question_Sets[[#This Row],[Header]]="Yes","",
IF(INDIRECT(SUBSTITUTE(ADDRESS(1,COLUMN(),4),"1","")&amp;ROW()-1)="",
INDIRECT(SUBSTITUTE(ADDRESS(1,COLUMN(Table_Question_Sets[[#This Row],[Property]]),4),"1","")&amp;ROW()-1),
INDIRECT(SUBSTITUTE(ADDRESS(1,COLUMN(),4),"1","")&amp;ROW()-1)))</f>
        <v>Summary</v>
      </c>
      <c r="E3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summaryTable</v>
      </c>
      <c r="F31" s="25" t="str">
        <f>IF(Table_Question_Sets[[#This Row],[Header]]="Yes","",IF(Table_Question_Sets[[#This Row],[Property]]&lt;&gt;"",SUBSTITUTE(Table_Question_Sets[[#This Row],[Property]]," ",""),""))</f>
        <v>SummaryTable</v>
      </c>
      <c r="G31" s="88"/>
      <c r="H31" s="26" t="s">
        <v>90</v>
      </c>
      <c r="I31" s="26" t="s">
        <v>90</v>
      </c>
      <c r="J31" s="10"/>
      <c r="K31" s="55"/>
      <c r="L31" s="73"/>
      <c r="M31" s="73"/>
      <c r="N31" s="56"/>
      <c r="O31" s="56" t="s">
        <v>73</v>
      </c>
      <c r="P31" s="56"/>
      <c r="Q31" s="56"/>
      <c r="R31" s="56"/>
      <c r="S31" s="56"/>
      <c r="T31" s="26"/>
      <c r="U31" s="10"/>
      <c r="V31" s="26"/>
      <c r="W31" s="26"/>
      <c r="X31" s="10"/>
      <c r="Y31" s="10" t="s">
        <v>1179</v>
      </c>
      <c r="Z31" s="10"/>
      <c r="AA31" s="10" t="s">
        <v>1178</v>
      </c>
      <c r="AB31" s="204" t="s">
        <v>1474</v>
      </c>
      <c r="AC31" s="10"/>
      <c r="AD31" s="26"/>
      <c r="AE31" s="26"/>
      <c r="AF31" s="10"/>
      <c r="AG31" s="10"/>
      <c r="AH31" s="76"/>
      <c r="AI31" s="76"/>
      <c r="AJ31" s="76"/>
      <c r="AK31" s="76"/>
      <c r="AL31" s="131"/>
      <c r="AM3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1" s="191"/>
      <c r="AO3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1"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31" s="26"/>
      <c r="AR31" s="24"/>
      <c r="AS31" s="10"/>
      <c r="AT31" s="10"/>
      <c r="AU31" s="10"/>
      <c r="AV31" s="10"/>
      <c r="AW31" s="10"/>
      <c r="AX31" s="10"/>
      <c r="AY3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1" s="48" t="str">
        <f>IF(OR(Table_Question_Sets[[#This Row],[Header]]="Yes",Table_Question_Sets[[#This Row],[Text]]=""),"",IF(OR(Table_Question_Sets[[#This Row],[Text]]="true",Table_Question_Sets[[#This Row],[Text]]="false",ISNUMBER(Table_Question_Sets[[#This Row],[Text]])),Table_Question_Sets[[#This Row],[Text]],""""&amp;Table_Question_Sets[[#This Row],[Text]]&amp;""""))</f>
        <v/>
      </c>
      <c r="BA31" s="28" t="str">
        <f>IF(AND(Table_Question_Sets[[#This Row],[Header]]&lt;&gt;"Yes",Table_Question_Sets[[#This Row],[Property]]&lt;&gt;"",Table_Question_Sets[[#This Row],[Summary Label]]&lt;&gt;""),""""&amp;Table_Question_Sets[[#This Row],[Key]]&amp;""": """&amp;Table_Question_Sets[[#This Row],[Summary Label]]&amp;"""","")</f>
        <v/>
      </c>
      <c r="BB31" s="28">
        <f ca="1">IF(Table_Question_Sets[[#This Row],[Header]]="Yes","",_xlfn.NUMBERVALUE(INDIRECT(SUBSTITUTE(ADDRESS(1,COLUMN(),4),"1","")&amp;ROW()-1))+IF(Table_Question_Sets[[#This Row],[Property]]&lt;&gt;"",1,0))</f>
        <v>2</v>
      </c>
      <c r="BC31" s="28">
        <f ca="1">IF(Table_Question_Sets[[#This Row],[Header]]="Yes","",_xlfn.NUMBERVALUE(INDIRECT(SUBSTITUTE(ADDRESS(1,COLUMN(),4),"1","")&amp;ROW()+1))+IF(Table_Question_Sets[[#This Row],[Property]]&lt;&gt;"",1,0))</f>
        <v>1</v>
      </c>
      <c r="BD31" s="28" t="str">
        <f t="array" aca="1" ref="BD3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1"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31"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1"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
&lt;div class='promoSummaryCost'&gt;%{ calculationsAreActive() ? '&lt;div class=\"loading-animation summary-loading-animation\"&gt;&lt;div class=\"loader summary-loader\"&gt;&lt;/div&gt;&lt;/div&gt;' : (quoteStatus()['state'] != 'incomplete' ? quoteStatus()['payment']['custom']['totalPayable'] : '$0.00') }%&lt;/div&gt;
&lt;div class='promoSummaryFeatureListTop'&gt;
This price is inclusive of:
&lt;ul&gt;
&lt;li&gt;&lt;span&gt;&lt;/span&gt;Professionally designed artwork&lt;/li&gt;
&lt;li&gt;&lt;span&gt;&lt;/span&gt;Print ready artwork files (PDF format)&lt;/li&gt;
&lt;li&gt;&lt;span&gt;&lt;/span&gt;Print collateral delivered to your door&lt;/li&gt;
&lt;li&gt;&lt;span&gt;&lt;/span&gt;Social media banners (Twitter, Facebook, Instagram)&lt;/li&gt;
&lt;li&gt;&lt;span&gt;&lt;/span&gt;Legally compliant Promotional Terms &amp; Conditions&lt;/li&gt;
%{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
&lt;/ul&gt;
&lt;/div&gt;
&lt;div class='promoSummaryFeatureListBottom'&gt;
&lt;span class='tip'&gt;TIP: Some things you will need before you start!&lt;/span&gt;
&lt;ul&gt;
&lt;li&gt;&lt;span&gt;&lt;/span&gt;Your business logo (in high resolution)&lt;/li&gt;
&lt;li&gt;&lt;span&gt;&lt;/span&gt;Company ABN details&lt;/li&gt;
&lt;li&gt;&lt;span&gt;&lt;/span&gt;Credit/Debit Card&lt;/li&gt;
&lt;/ul&gt;
&lt;/div&gt;
&lt;a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
      </c>
      <c r="BH31"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
&lt;div class='promoSummaryCost'&gt;%{ calculationsAreActive() ? '&lt;div class=\"loading-animation summary-loading-animation\"&gt;&lt;div class=\"loader summary-loader\"&gt;&lt;/div&gt;&lt;/div&gt;' : (quoteStatus()['state'] != 'incomplete' ? quoteStatus()['payment']['custom']['totalPayable'] : '$0.00') }%&lt;/div&gt;
&lt;div class='promoSummaryFeatureListTop'&gt;
This price is inclusive of:
&lt;ul&gt;
&lt;li&gt;&lt;span&gt;&lt;/span&gt;Professionally designed artwork&lt;/li&gt;
&lt;li&gt;&lt;span&gt;&lt;/span&gt;Print ready artwork files (PDF format)&lt;/li&gt;
&lt;li&gt;&lt;span&gt;&lt;/span&gt;Print collateral delivered to your door&lt;/li&gt;
&lt;li&gt;&lt;span&gt;&lt;/span&gt;Social media banners (Twitter, Facebook, Instagram)&lt;/li&gt;
&lt;li&gt;&lt;span&gt;&lt;/span&gt;Legally compliant Promotional Terms &amp; Conditions&lt;/li&gt;
%{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
&lt;/ul&gt;
&lt;/div&gt;
&lt;div class='promoSummaryFeatureListBottom'&gt;
&lt;span class='tip'&gt;TIP: Some things you will need before you start!&lt;/span&gt;
&lt;ul&gt;
&lt;li&gt;&lt;span&gt;&lt;/span&gt;Your business logo (in high resolution)&lt;/li&gt;
&lt;li&gt;&lt;span&gt;&lt;/span&gt;Company ABN details&lt;/li&gt;
&lt;li&gt;&lt;span&gt;&lt;/span&gt;Credit/Debit Card&lt;/li&gt;
&lt;/ul&gt;
&lt;/div&gt;
&lt;a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I31" s="25" t="str">
        <f ca="1" xml:space="preserve">
IF(Table_Question_Sets[[#This Row],[Row]]="Yes","]},{""className"": ""row"",""fieldGroup"": [","")&amp;
SUBSTITUTE(Table_Question_Sets[[#This Row],[Config Field]],CHAR(10),"")</f>
        <v>{"key":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J3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K3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1" s="131" t="str">
        <f>IF(AND(Table_Question_Sets[[#This Row],[Header]]="",Table_Question_Sets[[#This Row],[Property]]&lt;&gt;"",Table_Question_Sets[[#This Row],[Field Type]]&lt;&gt;""),
""""&amp;Table_Question_Sets[[#This Row],[Key]]&amp;"""","")</f>
        <v>"summaryTable"</v>
      </c>
      <c r="BM3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"summaryTable"</v>
      </c>
      <c r="BN31" s="131" t="str">
        <f>IF(AND(Table_Question_Sets[[#This Row],[Header]]&lt;&gt;"Yes",Table_Question_Sets[[#This Row],[Property]]&lt;&gt;"",Table_Question_Sets[[#This Row],[Workflow Role]]&lt;&gt;""),
""""&amp;Table_Question_Sets[[#This Row],[Workflow Role]]&amp;""":"""&amp;Table_Question_Sets[[#This Row],[Key]]&amp;"""","")</f>
        <v/>
      </c>
      <c r="BO31" s="131" t="str">
        <f>IF(AND(Table_Question_Sets[[#This Row],[Header]]&lt;&gt;"Yes",Table_Question_Sets[[#This Row],[Property]]&lt;&gt;"",Table_Question_Sets[[#This Row],[Private]]="Yes"),
""""&amp;Table_Question_Sets[[#This Row],[Key]]&amp;"""","")</f>
        <v/>
      </c>
      <c r="BP31" s="131">
        <f ca="1">IF(Table_Question_Sets[[#This Row],[Header]]="Yes","",_xlfn.NUMBERVALUE(INDIRECT(SUBSTITUTE(ADDRESS(1,COLUMN(),4),"1","")&amp;ROW()+1))+IF(OR(Table_Question_Sets[[#This Row],[Value]]&lt;&gt;"",AND(Table_Question_Sets[[#This Row],[Data Type]]="Repeating",Table_Question_Sets[[#This Row],[Calculation Repeating]]&lt;&gt;"")),1,0))</f>
        <v>0</v>
      </c>
      <c r="BQ31" s="131" t="str">
        <f ca="1" xml:space="preserve">
IF(Table_Question_Sets[[#This Row],[Data Type]]="Repeating",
OFFSET(Table_Repeating_Question_Sets[[#Headers],[Property]],MATCH(Table_Question_Sets[[#This Row],[Property]],Table_Repeating_Question_Sets[Property],0),MATCH("Calculation",Table_Repeating_Question_Sets[#Headers],0)-1,1,1),
"")</f>
        <v/>
      </c>
      <c r="BR31"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1"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1" s="131" t="str">
        <f ca="1">IF(ISNUMBER(Table_Question_Sets[[#This Row],[Config Use Row]]),INDEX(Table_Question_Sets[Config Rollup],Table_Question_Sets[[#This Row],[Config Use Row]]),"")</f>
        <v/>
      </c>
      <c r="BU31" s="131" t="str">
        <f ca="1">IF(ISNUMBER(Table_Question_Sets[[#This Row],[Config Use Row]]),INDEX(Table_Question_Sets[Config Keys Nested Rollup],Table_Question_Sets[[#This Row],[Config Use Row]]),"")</f>
        <v/>
      </c>
      <c r="BV31" s="131" t="str">
        <f ca="1">IF(ISNUMBER(Table_Question_Sets[[#This Row],[Config Use Row]]),INDEX(Table_Question_Sets[Calculation Rollup],Table_Question_Sets[[#This Row],[Config Use Row]]),"")</f>
        <v/>
      </c>
    </row>
    <row r="32" spans="2:74" s="20" customFormat="1" ht="29.25" thickBot="1">
      <c r="B32" s="14" t="s">
        <v>1239</v>
      </c>
      <c r="C32" s="14" t="s">
        <v>69</v>
      </c>
      <c r="D32" s="14" t="str">
        <f ca="1">IF(Table_Question_Sets[[#This Row],[Header]]="Yes","",
IF(INDIRECT(SUBSTITUTE(ADDRESS(1,COLUMN(),4),"1","")&amp;ROW()-1)="",
INDIRECT(SUBSTITUTE(ADDRESS(1,COLUMN(Table_Question_Sets[[#This Row],[Property]]),4),"1","")&amp;ROW()-1),
INDIRECT(SUBSTITUTE(ADDRESS(1,COLUMN(),4),"1","")&amp;ROW()-1)))</f>
        <v/>
      </c>
      <c r="E32" s="14"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details1</v>
      </c>
      <c r="F32" s="14" t="str">
        <f>IF(Table_Question_Sets[[#This Row],[Header]]="Yes","",IF(Table_Question_Sets[[#This Row],[Property]]&lt;&gt;"",SUBSTITUTE(Table_Question_Sets[[#This Row],[Property]]," ",""),""))</f>
        <v/>
      </c>
      <c r="G32" s="54"/>
      <c r="H32" s="14"/>
      <c r="I32" s="14"/>
      <c r="J32" s="14"/>
      <c r="K32" s="54"/>
      <c r="L32" s="72"/>
      <c r="M32" s="72"/>
      <c r="N32" s="32"/>
      <c r="O32" s="32"/>
      <c r="P32" s="32"/>
      <c r="Q32" s="32"/>
      <c r="R32" s="32"/>
      <c r="S32" s="32"/>
      <c r="T32" s="14"/>
      <c r="U32" s="14"/>
      <c r="V32" s="14"/>
      <c r="W32" s="14"/>
      <c r="X32" s="14"/>
      <c r="Y32" s="14"/>
      <c r="Z32" s="14"/>
      <c r="AA32" s="14"/>
      <c r="AB32" s="14"/>
      <c r="AC32" s="14"/>
      <c r="AD32" s="14"/>
      <c r="AE32" s="14"/>
      <c r="AF32" s="14"/>
      <c r="AG32" s="14"/>
      <c r="AH32" s="72"/>
      <c r="AI32" s="72"/>
      <c r="AJ32" s="72"/>
      <c r="AK32" s="72"/>
      <c r="AL32" s="135"/>
      <c r="AM32"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2" s="94"/>
      <c r="AO32" s="1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2" s="1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2" s="14"/>
      <c r="AR32" s="32"/>
      <c r="AS32" s="14"/>
      <c r="AT32" s="14"/>
      <c r="AU32" s="14"/>
      <c r="AV32" s="14"/>
      <c r="AW32" s="14"/>
      <c r="AX32" s="14"/>
      <c r="AY32"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2" s="32" t="str">
        <f>IF(OR(Table_Question_Sets[[#This Row],[Header]]="Yes",Table_Question_Sets[[#This Row],[Text]]=""),"",IF(OR(Table_Question_Sets[[#This Row],[Text]]="true",Table_Question_Sets[[#This Row],[Text]]="false",ISNUMBER(Table_Question_Sets[[#This Row],[Text]])),Table_Question_Sets[[#This Row],[Text]],""""&amp;Table_Question_Sets[[#This Row],[Text]]&amp;""""))</f>
        <v/>
      </c>
      <c r="BA32" s="32" t="str">
        <f>IF(AND(Table_Question_Sets[[#This Row],[Header]]&lt;&gt;"Yes",Table_Question_Sets[[#This Row],[Property]]&lt;&gt;"",Table_Question_Sets[[#This Row],[Summary Label]]&lt;&gt;""),""""&amp;Table_Question_Sets[[#This Row],[Key]]&amp;""": """&amp;Table_Question_Sets[[#This Row],[Summary Label]]&amp;"""","")</f>
        <v/>
      </c>
      <c r="BB32" s="32" t="str">
        <f ca="1">IF(Table_Question_Sets[[#This Row],[Header]]="Yes","",_xlfn.NUMBERVALUE(INDIRECT(SUBSTITUTE(ADDRESS(1,COLUMN(),4),"1","")&amp;ROW()-1))+IF(Table_Question_Sets[[#This Row],[Property]]&lt;&gt;"",1,0))</f>
        <v/>
      </c>
      <c r="BC32" s="32" t="str">
        <f ca="1">IF(Table_Question_Sets[[#This Row],[Header]]="Yes","",_xlfn.NUMBERVALUE(INDIRECT(SUBSTITUTE(ADDRESS(1,COLUMN(),4),"1","")&amp;ROW()+1))+IF(Table_Question_Sets[[#This Row],[Property]]&lt;&gt;"",1,0))</f>
        <v/>
      </c>
      <c r="BD32" s="32" t="str">
        <f t="array" aca="1" ref="BD3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2" s="3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32" s="3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2" s="3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32" s="32"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32" s="14" t="str">
        <f xml:space="preserve">
IF(Table_Question_Sets[[#This Row],[Row]]="Yes","]},{""className"": ""row"",""fieldGroup"": [","")&amp;
SUBSTITUTE(Table_Question_Sets[[#This Row],[Config Field]],CHAR(10),"")</f>
        <v/>
      </c>
      <c r="BJ32" s="1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"details1":[{"className": "row","fieldGroup":[{"key":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2" s="1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2" s="14" t="str">
        <f>IF(AND(Table_Question_Sets[[#This Row],[Header]]="",Table_Question_Sets[[#This Row],[Property]]&lt;&gt;"",Table_Question_Sets[[#This Row],[Field Type]]&lt;&gt;""),
""""&amp;Table_Question_Sets[[#This Row],[Key]]&amp;"""","")</f>
        <v/>
      </c>
      <c r="BM32" s="1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"details1":["detailsHeading","name","phone","email"],</v>
      </c>
      <c r="BN32" s="14" t="str">
        <f>IF(AND(Table_Question_Sets[[#This Row],[Header]]&lt;&gt;"Yes",Table_Question_Sets[[#This Row],[Property]]&lt;&gt;"",Table_Question_Sets[[#This Row],[Workflow Role]]&lt;&gt;""),
""""&amp;Table_Question_Sets[[#This Row],[Workflow Role]]&amp;""":"""&amp;Table_Question_Sets[[#This Row],[Key]]&amp;"""","")</f>
        <v/>
      </c>
      <c r="BO32" s="14" t="str">
        <f>IF(AND(Table_Question_Sets[[#This Row],[Header]]&lt;&gt;"Yes",Table_Question_Sets[[#This Row],[Property]]&lt;&gt;"",Table_Question_Sets[[#This Row],[Private]]="Yes"),
""""&amp;Table_Question_Sets[[#This Row],[Key]]&amp;"""","")</f>
        <v/>
      </c>
      <c r="BP32" s="14" t="str">
        <f ca="1">IF(Table_Question_Sets[[#This Row],[Header]]="Yes","",_xlfn.NUMBERVALUE(INDIRECT(SUBSTITUTE(ADDRESS(1,COLUMN(),4),"1","")&amp;ROW()+1))+IF(OR(Table_Question_Sets[[#This Row],[Value]]&lt;&gt;"",AND(Table_Question_Sets[[#This Row],[Data Type]]="Repeating",Table_Question_Sets[[#This Row],[Calculation Repeating]]&lt;&gt;"")),1,0))</f>
        <v/>
      </c>
      <c r="BQ32" s="14" t="str">
        <f ca="1" xml:space="preserve">
IF(Table_Question_Sets[[#This Row],[Data Type]]="Repeating",
OFFSET(Table_Repeating_Question_Sets[[#Headers],[Property]],MATCH(Table_Question_Sets[[#This Row],[Property]],Table_Repeating_Question_Sets[Property],0),MATCH("Calculation",Table_Repeating_Question_Sets[#Headers],0)-1,1,1),
"")</f>
        <v/>
      </c>
      <c r="BR32" s="1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2" s="1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"details1":{},</v>
      </c>
      <c r="BT32" s="14" t="str">
        <f ca="1">IF(ISNUMBER(Table_Question_Sets[[#This Row],[Config Use Row]]),INDEX(Table_Question_Sets[Config Rollup],Table_Question_Sets[[#This Row],[Config Use Row]]),"")</f>
        <v/>
      </c>
      <c r="BU32" s="14" t="str">
        <f ca="1">IF(ISNUMBER(Table_Question_Sets[[#This Row],[Config Use Row]]),INDEX(Table_Question_Sets[Config Keys Nested Rollup],Table_Question_Sets[[#This Row],[Config Use Row]]),"")</f>
        <v/>
      </c>
      <c r="BV32" s="14" t="str">
        <f ca="1">IF(ISNUMBER(Table_Question_Sets[[#This Row],[Config Use Row]]),INDEX(Table_Question_Sets[Calculation Rollup],Table_Question_Sets[[#This Row],[Config Use Row]]),"")</f>
        <v/>
      </c>
    </row>
    <row r="33" spans="2:74" s="21" customFormat="1" ht="21" hidden="1" customHeight="1">
      <c r="B33" s="26"/>
      <c r="C33" s="10"/>
      <c r="D33" s="25" t="str">
        <f ca="1">IF(Table_Question_Sets[[#This Row],[Header]]="Yes","",
IF(INDIRECT(SUBSTITUTE(ADDRESS(1,COLUMN(),4),"1","")&amp;ROW()-1)="",
INDIRECT(SUBSTITUTE(ADDRESS(1,COLUMN(Table_Question_Sets[[#This Row],[Property]]),4),"1","")&amp;ROW()-1),
INDIRECT(SUBSTITUTE(ADDRESS(1,COLUMN(),4),"1","")&amp;ROW()-1)))</f>
        <v>Details 1</v>
      </c>
      <c r="E3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33" s="25" t="str">
        <f>IF(Table_Question_Sets[[#This Row],[Header]]="Yes","",IF(Table_Question_Sets[[#This Row],[Property]]&lt;&gt;"",SUBSTITUTE(Table_Question_Sets[[#This Row],[Property]]," ",""),""))</f>
        <v/>
      </c>
      <c r="G33" s="88"/>
      <c r="H33" s="26"/>
      <c r="I33" s="26"/>
      <c r="J33" s="26"/>
      <c r="K33" s="55"/>
      <c r="L33" s="76"/>
      <c r="M33" s="76"/>
      <c r="N33" s="50"/>
      <c r="O33" s="50"/>
      <c r="P33" s="50"/>
      <c r="Q33" s="50"/>
      <c r="R33" s="50"/>
      <c r="S33" s="50"/>
      <c r="T33" s="26"/>
      <c r="U33" s="26"/>
      <c r="V33" s="26"/>
      <c r="W33" s="26"/>
      <c r="X33" s="26"/>
      <c r="Y33" s="26"/>
      <c r="Z33" s="26"/>
      <c r="AA33" s="26"/>
      <c r="AB33" s="26"/>
      <c r="AC33" s="26"/>
      <c r="AD33" s="26"/>
      <c r="AE33" s="26"/>
      <c r="AF33" s="26"/>
      <c r="AG33" s="26"/>
      <c r="AH33" s="76"/>
      <c r="AI33" s="76"/>
      <c r="AJ33" s="76"/>
      <c r="AK33" s="76"/>
      <c r="AL33" s="25"/>
      <c r="AM3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3" s="191"/>
      <c r="AO3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3" s="26"/>
      <c r="AR33" s="50"/>
      <c r="AS33" s="26"/>
      <c r="AT33" s="26"/>
      <c r="AU33" s="26"/>
      <c r="AV33" s="26"/>
      <c r="AW33" s="26"/>
      <c r="AX33" s="26"/>
      <c r="AY33"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3" s="48" t="str">
        <f>IF(OR(Table_Question_Sets[[#This Row],[Header]]="Yes",Table_Question_Sets[[#This Row],[Text]]=""),"",IF(OR(Table_Question_Sets[[#This Row],[Text]]="true",Table_Question_Sets[[#This Row],[Text]]="false",ISNUMBER(Table_Question_Sets[[#This Row],[Text]])),Table_Question_Sets[[#This Row],[Text]],""""&amp;Table_Question_Sets[[#This Row],[Text]]&amp;""""))</f>
        <v/>
      </c>
      <c r="BA33" s="48" t="str">
        <f>IF(AND(Table_Question_Sets[[#This Row],[Header]]&lt;&gt;"Yes",Table_Question_Sets[[#This Row],[Property]]&lt;&gt;"",Table_Question_Sets[[#This Row],[Summary Label]]&lt;&gt;""),""""&amp;Table_Question_Sets[[#This Row],[Key]]&amp;""": """&amp;Table_Question_Sets[[#This Row],[Summary Label]]&amp;"""","")</f>
        <v/>
      </c>
      <c r="BB33" s="48">
        <f ca="1">IF(Table_Question_Sets[[#This Row],[Header]]="Yes","",_xlfn.NUMBERVALUE(INDIRECT(SUBSTITUTE(ADDRESS(1,COLUMN(),4),"1","")&amp;ROW()-1))+IF(Table_Question_Sets[[#This Row],[Property]]&lt;&gt;"",1,0))</f>
        <v>0</v>
      </c>
      <c r="BC33" s="48">
        <f ca="1">IF(Table_Question_Sets[[#This Row],[Header]]="Yes","",_xlfn.NUMBERVALUE(INDIRECT(SUBSTITUTE(ADDRESS(1,COLUMN(),4),"1","")&amp;ROW()+1))+IF(Table_Question_Sets[[#This Row],[Property]]&lt;&gt;"",1,0))</f>
        <v>4</v>
      </c>
      <c r="BD33" s="24" t="str">
        <f t="array" aca="1" ref="BD3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3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3"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33"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33" s="10" t="str">
        <f xml:space="preserve">
IF(Table_Question_Sets[[#This Row],[Row]]="Yes","]},{""className"": ""row"",""fieldGroup"": [","")&amp;
SUBSTITUTE(Table_Question_Sets[[#This Row],[Config Field]],CHAR(10),"")</f>
        <v/>
      </c>
      <c r="BJ33"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3"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3" s="10" t="str">
        <f>IF(AND(Table_Question_Sets[[#This Row],[Header]]="",Table_Question_Sets[[#This Row],[Property]]&lt;&gt;"",Table_Question_Sets[[#This Row],[Field Type]]&lt;&gt;""),
""""&amp;Table_Question_Sets[[#This Row],[Key]]&amp;"""","")</f>
        <v/>
      </c>
      <c r="BM33"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"detailsHeading","name","phone","email"</v>
      </c>
      <c r="BN33" s="10" t="str">
        <f>IF(AND(Table_Question_Sets[[#This Row],[Header]]&lt;&gt;"Yes",Table_Question_Sets[[#This Row],[Property]]&lt;&gt;"",Table_Question_Sets[[#This Row],[Workflow Role]]&lt;&gt;""),
""""&amp;Table_Question_Sets[[#This Row],[Workflow Role]]&amp;""":"""&amp;Table_Question_Sets[[#This Row],[Key]]&amp;"""","")</f>
        <v/>
      </c>
      <c r="BO33" s="10" t="str">
        <f>IF(AND(Table_Question_Sets[[#This Row],[Header]]&lt;&gt;"Yes",Table_Question_Sets[[#This Row],[Property]]&lt;&gt;"",Table_Question_Sets[[#This Row],[Private]]="Yes"),
""""&amp;Table_Question_Sets[[#This Row],[Key]]&amp;"""","")</f>
        <v/>
      </c>
      <c r="BP33" s="10">
        <f ca="1">IF(Table_Question_Sets[[#This Row],[Header]]="Yes","",_xlfn.NUMBERVALUE(INDIRECT(SUBSTITUTE(ADDRESS(1,COLUMN(),4),"1","")&amp;ROW()+1))+IF(OR(Table_Question_Sets[[#This Row],[Value]]&lt;&gt;"",AND(Table_Question_Sets[[#This Row],[Data Type]]="Repeating",Table_Question_Sets[[#This Row],[Calculation Repeating]]&lt;&gt;"")),1,0))</f>
        <v>0</v>
      </c>
      <c r="BQ33" s="10" t="str">
        <f ca="1" xml:space="preserve">
IF(Table_Question_Sets[[#This Row],[Data Type]]="Repeating",
OFFSET(Table_Repeating_Question_Sets[[#Headers],[Property]],MATCH(Table_Question_Sets[[#This Row],[Property]],Table_Repeating_Question_Sets[Property],0),MATCH("Calculation",Table_Repeating_Question_Sets[#Headers],0)-1,1,1),
"")</f>
        <v/>
      </c>
      <c r="BR3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3" s="10" t="str">
        <f ca="1">IF(ISNUMBER(Table_Question_Sets[[#This Row],[Config Use Row]]),INDEX(Table_Question_Sets[Config Rollup],Table_Question_Sets[[#This Row],[Config Use Row]]),"")</f>
        <v/>
      </c>
      <c r="BU33" s="10" t="str">
        <f ca="1">IF(ISNUMBER(Table_Question_Sets[[#This Row],[Config Use Row]]),INDEX(Table_Question_Sets[Config Keys Nested Rollup],Table_Question_Sets[[#This Row],[Config Use Row]]),"")</f>
        <v/>
      </c>
      <c r="BV33" s="25" t="str">
        <f ca="1">IF(ISNUMBER(Table_Question_Sets[[#This Row],[Config Use Row]]),INDEX(Table_Question_Sets[Calculation Rollup],Table_Question_Sets[[#This Row],[Config Use Row]]),"")</f>
        <v/>
      </c>
    </row>
    <row r="34" spans="2:74" s="21" customFormat="1" ht="21" customHeight="1">
      <c r="B34" s="26" t="s">
        <v>961</v>
      </c>
      <c r="C34" s="10"/>
      <c r="D34" s="25" t="str">
        <f ca="1">IF(Table_Question_Sets[[#This Row],[Header]]="Yes","",
IF(INDIRECT(SUBSTITUTE(ADDRESS(1,COLUMN(),4),"1","")&amp;ROW()-1)="",
INDIRECT(SUBSTITUTE(ADDRESS(1,COLUMN(Table_Question_Sets[[#This Row],[Property]]),4),"1","")&amp;ROW()-1),
INDIRECT(SUBSTITUTE(ADDRESS(1,COLUMN(),4),"1","")&amp;ROW()-1)))</f>
        <v>Details 1</v>
      </c>
      <c r="E3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detailsHeading</v>
      </c>
      <c r="F34" s="25" t="str">
        <f>IF(Table_Question_Sets[[#This Row],[Header]]="Yes","",IF(Table_Question_Sets[[#This Row],[Property]]&lt;&gt;"",SUBSTITUTE(Table_Question_Sets[[#This Row],[Property]]," ",""),""))</f>
        <v>DetailsHeading</v>
      </c>
      <c r="G34" s="88"/>
      <c r="H34" s="26" t="s">
        <v>90</v>
      </c>
      <c r="I34" s="26" t="s">
        <v>90</v>
      </c>
      <c r="J34" s="26"/>
      <c r="K34" s="55"/>
      <c r="L34" s="76"/>
      <c r="M34" s="76"/>
      <c r="N34" s="55"/>
      <c r="O34" s="55" t="s">
        <v>73</v>
      </c>
      <c r="P34" s="55"/>
      <c r="Q34" s="55"/>
      <c r="R34" s="55"/>
      <c r="S34" s="55"/>
      <c r="T34" s="26"/>
      <c r="U34" s="26"/>
      <c r="V34" s="26"/>
      <c r="W34" s="26"/>
      <c r="X34" s="26" t="s">
        <v>898</v>
      </c>
      <c r="Y34" s="27" t="s">
        <v>89</v>
      </c>
      <c r="Z34" s="26"/>
      <c r="AA34" s="26"/>
      <c r="AB34" s="26"/>
      <c r="AC34" s="26"/>
      <c r="AD34" s="26"/>
      <c r="AE34" s="26"/>
      <c r="AF34" s="26"/>
      <c r="AG34" s="26"/>
      <c r="AH34" s="76"/>
      <c r="AI34" s="76"/>
      <c r="AJ34" s="76"/>
      <c r="AK34" s="76"/>
      <c r="AL34" s="25"/>
      <c r="AM3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4" s="191"/>
      <c r="AO3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4" s="26"/>
      <c r="AR34" s="50"/>
      <c r="AS34" s="26"/>
      <c r="AT34" s="26"/>
      <c r="AU34" s="26"/>
      <c r="AV34" s="26"/>
      <c r="AW34" s="26"/>
      <c r="AX34" s="26"/>
      <c r="AY3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4" s="48" t="str">
        <f>IF(OR(Table_Question_Sets[[#This Row],[Header]]="Yes",Table_Question_Sets[[#This Row],[Text]]=""),"",IF(OR(Table_Question_Sets[[#This Row],[Text]]="true",Table_Question_Sets[[#This Row],[Text]]="false",ISNUMBER(Table_Question_Sets[[#This Row],[Text]])),Table_Question_Sets[[#This Row],[Text]],""""&amp;Table_Question_Sets[[#This Row],[Text]]&amp;""""))</f>
        <v/>
      </c>
      <c r="BA34" s="48" t="str">
        <f>IF(AND(Table_Question_Sets[[#This Row],[Header]]&lt;&gt;"Yes",Table_Question_Sets[[#This Row],[Property]]&lt;&gt;"",Table_Question_Sets[[#This Row],[Summary Label]]&lt;&gt;""),""""&amp;Table_Question_Sets[[#This Row],[Key]]&amp;""": """&amp;Table_Question_Sets[[#This Row],[Summary Label]]&amp;"""","")</f>
        <v/>
      </c>
      <c r="BB34" s="48">
        <f ca="1">IF(Table_Question_Sets[[#This Row],[Header]]="Yes","",_xlfn.NUMBERVALUE(INDIRECT(SUBSTITUTE(ADDRESS(1,COLUMN(),4),"1","")&amp;ROW()-1))+IF(Table_Question_Sets[[#This Row],[Property]]&lt;&gt;"",1,0))</f>
        <v>1</v>
      </c>
      <c r="BC34" s="48">
        <f ca="1">IF(Table_Question_Sets[[#This Row],[Header]]="Yes","",_xlfn.NUMBERVALUE(INDIRECT(SUBSTITUTE(ADDRESS(1,COLUMN(),4),"1","")&amp;ROW()+1))+IF(Table_Question_Sets[[#This Row],[Property]]&lt;&gt;"",1,0))</f>
        <v>4</v>
      </c>
      <c r="BD34" s="28" t="str">
        <f t="array" aca="1" ref="BD3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3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"templateOptions":{"content":{"heading2":"Now, Let's get some Details","heading3":"Your Details"}}</v>
      </c>
      <c r="BH3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"detailsHeading","type": "content-field","className":"col-xs-12","templateOptions":{"content":{"heading2":"Now, Let's get some Details","heading3":"Your Details"}},"validators": {"validation": Validators.compose([])}}</v>
      </c>
      <c r="BI34" s="25" t="str">
        <f ca="1" xml:space="preserve">
IF(Table_Question_Sets[[#This Row],[Row]]="Yes","]},{""className"": ""row"",""fieldGroup"": [","")&amp;
SUBSTITUTE(Table_Question_Sets[[#This Row],[Config Field]],CHAR(10),"")</f>
        <v>{"key": "detailsHeading","type": "content-field","className":"col-xs-12","templateOptions":{"content":{"heading2":"Now, Let's get some Details","heading3":"Your Details"}},"validators": {"validation": Validators.compose([])}}</v>
      </c>
      <c r="BJ3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4" s="131" t="str">
        <f>IF(AND(Table_Question_Sets[[#This Row],[Header]]="",Table_Question_Sets[[#This Row],[Property]]&lt;&gt;"",Table_Question_Sets[[#This Row],[Field Type]]&lt;&gt;""),
""""&amp;Table_Question_Sets[[#This Row],[Key]]&amp;"""","")</f>
        <v>"detailsHeading"</v>
      </c>
      <c r="BM3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"detailsHeading","name","phone","email"</v>
      </c>
      <c r="BN34" s="131" t="str">
        <f>IF(AND(Table_Question_Sets[[#This Row],[Header]]&lt;&gt;"Yes",Table_Question_Sets[[#This Row],[Property]]&lt;&gt;"",Table_Question_Sets[[#This Row],[Workflow Role]]&lt;&gt;""),
""""&amp;Table_Question_Sets[[#This Row],[Workflow Role]]&amp;""":"""&amp;Table_Question_Sets[[#This Row],[Key]]&amp;"""","")</f>
        <v/>
      </c>
      <c r="BO34" s="131" t="str">
        <f>IF(AND(Table_Question_Sets[[#This Row],[Header]]&lt;&gt;"Yes",Table_Question_Sets[[#This Row],[Property]]&lt;&gt;"",Table_Question_Sets[[#This Row],[Private]]="Yes"),
""""&amp;Table_Question_Sets[[#This Row],[Key]]&amp;"""","")</f>
        <v/>
      </c>
      <c r="BP34" s="131">
        <f ca="1">IF(Table_Question_Sets[[#This Row],[Header]]="Yes","",_xlfn.NUMBERVALUE(INDIRECT(SUBSTITUTE(ADDRESS(1,COLUMN(),4),"1","")&amp;ROW()+1))+IF(OR(Table_Question_Sets[[#This Row],[Value]]&lt;&gt;"",AND(Table_Question_Sets[[#This Row],[Data Type]]="Repeating",Table_Question_Sets[[#This Row],[Calculation Repeating]]&lt;&gt;"")),1,0))</f>
        <v>0</v>
      </c>
      <c r="BQ34" s="131" t="str">
        <f ca="1" xml:space="preserve">
IF(Table_Question_Sets[[#This Row],[Data Type]]="Repeating",
OFFSET(Table_Repeating_Question_Sets[[#Headers],[Property]],MATCH(Table_Question_Sets[[#This Row],[Property]],Table_Repeating_Question_Sets[Property],0),MATCH("Calculation",Table_Repeating_Question_Sets[#Headers],0)-1,1,1),
"")</f>
        <v/>
      </c>
      <c r="BR3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4" s="131" t="str">
        <f ca="1">IF(ISNUMBER(Table_Question_Sets[[#This Row],[Config Use Row]]),INDEX(Table_Question_Sets[Config Rollup],Table_Question_Sets[[#This Row],[Config Use Row]]),"")</f>
        <v/>
      </c>
      <c r="BU34" s="131" t="str">
        <f ca="1">IF(ISNUMBER(Table_Question_Sets[[#This Row],[Config Use Row]]),INDEX(Table_Question_Sets[Config Keys Nested Rollup],Table_Question_Sets[[#This Row],[Config Use Row]]),"")</f>
        <v/>
      </c>
      <c r="BV34" s="25" t="str">
        <f ca="1">IF(ISNUMBER(Table_Question_Sets[[#This Row],[Config Use Row]]),INDEX(Table_Question_Sets[Calculation Rollup],Table_Question_Sets[[#This Row],[Config Use Row]]),"")</f>
        <v/>
      </c>
    </row>
    <row r="35" spans="2:74" s="21" customFormat="1" ht="21" customHeight="1">
      <c r="B35" s="10" t="s">
        <v>84</v>
      </c>
      <c r="C35" s="10"/>
      <c r="D35" s="25" t="str">
        <f ca="1">IF(Table_Question_Sets[[#This Row],[Header]]="Yes","",
IF(INDIRECT(SUBSTITUTE(ADDRESS(1,COLUMN(),4),"1","")&amp;ROW()-1)="",
INDIRECT(SUBSTITUTE(ADDRESS(1,COLUMN(Table_Question_Sets[[#This Row],[Property]]),4),"1","")&amp;ROW()-1),
INDIRECT(SUBSTITUTE(ADDRESS(1,COLUMN(),4),"1","")&amp;ROW()-1)))</f>
        <v>Details 1</v>
      </c>
      <c r="E3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name</v>
      </c>
      <c r="F35" s="25" t="str">
        <f>IF(Table_Question_Sets[[#This Row],[Header]]="Yes","",IF(Table_Question_Sets[[#This Row],[Property]]&lt;&gt;"",SUBSTITUTE(Table_Question_Sets[[#This Row],[Property]]," ",""),""))</f>
        <v>Name</v>
      </c>
      <c r="G35" s="88"/>
      <c r="H35" s="10" t="s">
        <v>46</v>
      </c>
      <c r="I35" s="10" t="s">
        <v>46</v>
      </c>
      <c r="J35" s="10"/>
      <c r="K35" s="58" t="s">
        <v>69</v>
      </c>
      <c r="L35" s="139"/>
      <c r="M35" s="139"/>
      <c r="N35" s="24"/>
      <c r="O35" s="24">
        <v>12</v>
      </c>
      <c r="P35" s="24">
        <v>6</v>
      </c>
      <c r="Q35" s="24"/>
      <c r="R35" s="24"/>
      <c r="S35" s="24"/>
      <c r="T35" s="11" t="s">
        <v>1234</v>
      </c>
      <c r="U35" s="11"/>
      <c r="V35" s="75"/>
      <c r="W35" s="10"/>
      <c r="X35" s="11"/>
      <c r="Y35" s="10"/>
      <c r="Z35" s="10"/>
      <c r="AA35" s="10"/>
      <c r="AB35" s="10"/>
      <c r="AC35" s="10"/>
      <c r="AD35" s="10"/>
      <c r="AE35" s="10"/>
      <c r="AF35" s="10"/>
      <c r="AG35" s="10"/>
      <c r="AH35" s="73"/>
      <c r="AI35" s="73"/>
      <c r="AJ35" s="73"/>
      <c r="AK35" s="73"/>
      <c r="AL35" s="131"/>
      <c r="AM3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5" s="191"/>
      <c r="AO3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5" s="10"/>
      <c r="AR35" s="24"/>
      <c r="AS35" s="10"/>
      <c r="AT35" s="10"/>
      <c r="AU35" s="10" t="s">
        <v>85</v>
      </c>
      <c r="AV35" s="10"/>
      <c r="AW35" s="10"/>
      <c r="AX35" s="10"/>
      <c r="AY35"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5" s="24" t="str">
        <f>IF(OR(Table_Question_Sets[[#This Row],[Header]]="Yes",Table_Question_Sets[[#This Row],[Text]]=""),"",IF(OR(Table_Question_Sets[[#This Row],[Text]]="true",Table_Question_Sets[[#This Row],[Text]]="false",ISNUMBER(Table_Question_Sets[[#This Row],[Text]])),Table_Question_Sets[[#This Row],[Text]],""""&amp;Table_Question_Sets[[#This Row],[Text]]&amp;""""))</f>
        <v/>
      </c>
      <c r="BA35" s="24" t="str">
        <f>IF(AND(Table_Question_Sets[[#This Row],[Header]]&lt;&gt;"Yes",Table_Question_Sets[[#This Row],[Property]]&lt;&gt;"",Table_Question_Sets[[#This Row],[Summary Label]]&lt;&gt;""),""""&amp;Table_Question_Sets[[#This Row],[Key]]&amp;""": """&amp;Table_Question_Sets[[#This Row],[Summary Label]]&amp;"""","")</f>
        <v/>
      </c>
      <c r="BB35" s="24">
        <f ca="1">IF(Table_Question_Sets[[#This Row],[Header]]="Yes","",_xlfn.NUMBERVALUE(INDIRECT(SUBSTITUTE(ADDRESS(1,COLUMN(),4),"1","")&amp;ROW()-1))+IF(Table_Question_Sets[[#This Row],[Property]]&lt;&gt;"",1,0))</f>
        <v>2</v>
      </c>
      <c r="BC35" s="24">
        <f ca="1">IF(Table_Question_Sets[[#This Row],[Header]]="Yes","",_xlfn.NUMBERVALUE(INDIRECT(SUBSTITUTE(ADDRESS(1,COLUMN(),4),"1","")&amp;ROW()+1))+IF(Table_Question_Sets[[#This Row],[Property]]&lt;&gt;"",1,0))</f>
        <v>3</v>
      </c>
      <c r="BD35" s="24" t="str">
        <f t="array" aca="1" ref="BD3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5" s="2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35" s="2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5" s="2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"templateOptions":{"label":"Your full name"}</v>
      </c>
      <c r="BH35" s="2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"name","type": "input-field","className":"col-xs-12 col-sm-6","templateOptions":{"label":"Your full name"},"validators": {"validation": Validators.compose([ValidationService.required('true', '')])}}</v>
      </c>
      <c r="BI35" s="10" t="str">
        <f ca="1" xml:space="preserve">
IF(Table_Question_Sets[[#This Row],[Row]]="Yes","]},{""className"": ""row"",""fieldGroup"": [","")&amp;
SUBSTITUTE(Table_Question_Sets[[#This Row],[Config Field]],CHAR(10),"")</f>
        <v>{"key": "name","type": "input-field","className":"col-xs-12 col-sm-6","templateOptions":{"label":"Your full name"},"validators": {"validation": Validators.compose([ValidationService.required('true', '')])}}</v>
      </c>
      <c r="BJ35"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5"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5" s="10" t="str">
        <f>IF(AND(Table_Question_Sets[[#This Row],[Header]]="",Table_Question_Sets[[#This Row],[Property]]&lt;&gt;"",Table_Question_Sets[[#This Row],[Field Type]]&lt;&gt;""),
""""&amp;Table_Question_Sets[[#This Row],[Key]]&amp;"""","")</f>
        <v>"name"</v>
      </c>
      <c r="BM35"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"name","phone","email"</v>
      </c>
      <c r="BN35" s="10" t="str">
        <f>IF(AND(Table_Question_Sets[[#This Row],[Header]]&lt;&gt;"Yes",Table_Question_Sets[[#This Row],[Property]]&lt;&gt;"",Table_Question_Sets[[#This Row],[Workflow Role]]&lt;&gt;""),
""""&amp;Table_Question_Sets[[#This Row],[Workflow Role]]&amp;""":"""&amp;Table_Question_Sets[[#This Row],[Key]]&amp;"""","")</f>
        <v>"userName":"name"</v>
      </c>
      <c r="BO35" s="10" t="str">
        <f>IF(AND(Table_Question_Sets[[#This Row],[Header]]&lt;&gt;"Yes",Table_Question_Sets[[#This Row],[Property]]&lt;&gt;"",Table_Question_Sets[[#This Row],[Private]]="Yes"),
""""&amp;Table_Question_Sets[[#This Row],[Key]]&amp;"""","")</f>
        <v/>
      </c>
      <c r="BP35" s="10">
        <f ca="1">IF(Table_Question_Sets[[#This Row],[Header]]="Yes","",_xlfn.NUMBERVALUE(INDIRECT(SUBSTITUTE(ADDRESS(1,COLUMN(),4),"1","")&amp;ROW()+1))+IF(OR(Table_Question_Sets[[#This Row],[Value]]&lt;&gt;"",AND(Table_Question_Sets[[#This Row],[Data Type]]="Repeating",Table_Question_Sets[[#This Row],[Calculation Repeating]]&lt;&gt;"")),1,0))</f>
        <v>0</v>
      </c>
      <c r="BQ35" s="10" t="str">
        <f ca="1" xml:space="preserve">
IF(Table_Question_Sets[[#This Row],[Data Type]]="Repeating",
OFFSET(Table_Repeating_Question_Sets[[#Headers],[Property]],MATCH(Table_Question_Sets[[#This Row],[Property]],Table_Repeating_Question_Sets[Property],0),MATCH("Calculation",Table_Repeating_Question_Sets[#Headers],0)-1,1,1),
"")</f>
        <v/>
      </c>
      <c r="BR35"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5"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5" s="10" t="str">
        <f ca="1">IF(ISNUMBER(Table_Question_Sets[[#This Row],[Config Use Row]]),INDEX(Table_Question_Sets[Config Rollup],Table_Question_Sets[[#This Row],[Config Use Row]]),"")</f>
        <v/>
      </c>
      <c r="BU35" s="10" t="str">
        <f ca="1">IF(ISNUMBER(Table_Question_Sets[[#This Row],[Config Use Row]]),INDEX(Table_Question_Sets[Config Keys Nested Rollup],Table_Question_Sets[[#This Row],[Config Use Row]]),"")</f>
        <v/>
      </c>
      <c r="BV35" s="10" t="str">
        <f ca="1">IF(ISNUMBER(Table_Question_Sets[[#This Row],[Config Use Row]]),INDEX(Table_Question_Sets[Calculation Rollup],Table_Question_Sets[[#This Row],[Config Use Row]]),"")</f>
        <v/>
      </c>
    </row>
    <row r="36" spans="2:74" s="21" customFormat="1" ht="23.45" customHeight="1">
      <c r="B36" s="10" t="s">
        <v>88</v>
      </c>
      <c r="C36" s="10"/>
      <c r="D36" s="25" t="str">
        <f ca="1">IF(Table_Question_Sets[[#This Row],[Header]]="Yes","",
IF(INDIRECT(SUBSTITUTE(ADDRESS(1,COLUMN(),4),"1","")&amp;ROW()-1)="",
INDIRECT(SUBSTITUTE(ADDRESS(1,COLUMN(Table_Question_Sets[[#This Row],[Property]]),4),"1","")&amp;ROW()-1),
INDIRECT(SUBSTITUTE(ADDRESS(1,COLUMN(),4),"1","")&amp;ROW()-1)))</f>
        <v>Details 1</v>
      </c>
      <c r="E3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phone</v>
      </c>
      <c r="F36" s="25" t="str">
        <f>IF(Table_Question_Sets[[#This Row],[Header]]="Yes","",IF(Table_Question_Sets[[#This Row],[Property]]&lt;&gt;"",SUBSTITUTE(Table_Question_Sets[[#This Row],[Property]]," ",""),""))</f>
        <v>Phone</v>
      </c>
      <c r="G36" s="88"/>
      <c r="H36" s="10" t="s">
        <v>88</v>
      </c>
      <c r="I36" s="10" t="s">
        <v>46</v>
      </c>
      <c r="J36" s="10"/>
      <c r="K36" s="58" t="s">
        <v>69</v>
      </c>
      <c r="L36" s="73"/>
      <c r="M36" s="73"/>
      <c r="N36" s="24"/>
      <c r="O36" s="24">
        <v>12</v>
      </c>
      <c r="P36" s="24">
        <v>6</v>
      </c>
      <c r="Q36" s="24"/>
      <c r="R36" s="24"/>
      <c r="S36" s="24"/>
      <c r="T36" s="11" t="s">
        <v>972</v>
      </c>
      <c r="U36" s="11"/>
      <c r="V36" s="10"/>
      <c r="W36" s="10" t="s">
        <v>1294</v>
      </c>
      <c r="X36" s="10"/>
      <c r="Y36" s="10"/>
      <c r="Z36" s="10"/>
      <c r="AA36" s="10"/>
      <c r="AB36" s="10"/>
      <c r="AC36" s="10"/>
      <c r="AD36" s="10"/>
      <c r="AE36" s="10"/>
      <c r="AF36" s="10"/>
      <c r="AG36" s="10"/>
      <c r="AH36" s="73"/>
      <c r="AI36" s="73"/>
      <c r="AJ36" s="73"/>
      <c r="AK36" s="73"/>
      <c r="AL36" s="131"/>
      <c r="AM3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6" s="191"/>
      <c r="AO3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6" s="10"/>
      <c r="AR36" s="24"/>
      <c r="AS36" s="10"/>
      <c r="AT36" s="10"/>
      <c r="AU36" s="10"/>
      <c r="AV36" s="10"/>
      <c r="AW36" s="10"/>
      <c r="AX36" s="10"/>
      <c r="AY36"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6" s="24" t="str">
        <f>IF(OR(Table_Question_Sets[[#This Row],[Header]]="Yes",Table_Question_Sets[[#This Row],[Text]]=""),"",IF(OR(Table_Question_Sets[[#This Row],[Text]]="true",Table_Question_Sets[[#This Row],[Text]]="false",ISNUMBER(Table_Question_Sets[[#This Row],[Text]])),Table_Question_Sets[[#This Row],[Text]],""""&amp;Table_Question_Sets[[#This Row],[Text]]&amp;""""))</f>
        <v/>
      </c>
      <c r="BA36" s="24" t="str">
        <f>IF(AND(Table_Question_Sets[[#This Row],[Header]]&lt;&gt;"Yes",Table_Question_Sets[[#This Row],[Property]]&lt;&gt;"",Table_Question_Sets[[#This Row],[Summary Label]]&lt;&gt;""),""""&amp;Table_Question_Sets[[#This Row],[Key]]&amp;""": """&amp;Table_Question_Sets[[#This Row],[Summary Label]]&amp;"""","")</f>
        <v/>
      </c>
      <c r="BB36" s="24">
        <f ca="1">IF(Table_Question_Sets[[#This Row],[Header]]="Yes","",_xlfn.NUMBERVALUE(INDIRECT(SUBSTITUTE(ADDRESS(1,COLUMN(),4),"1","")&amp;ROW()-1))+IF(Table_Question_Sets[[#This Row],[Property]]&lt;&gt;"",1,0))</f>
        <v>3</v>
      </c>
      <c r="BC36" s="24">
        <f ca="1">IF(Table_Question_Sets[[#This Row],[Header]]="Yes","",_xlfn.NUMBERVALUE(INDIRECT(SUBSTITUTE(ADDRESS(1,COLUMN(),4),"1","")&amp;ROW()+1))+IF(Table_Question_Sets[[#This Row],[Property]]&lt;&gt;"",1,0))</f>
        <v>2</v>
      </c>
      <c r="BD36" s="24" t="str">
        <f t="array" aca="1" ref="BD3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6" s="2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ValidationService.isPhoneNumber(), ValidationService.minLength(8), ValidationService.maxLength(10)])}</v>
      </c>
      <c r="BF36" s="2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6" s="2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"templateOptions":{"label":"Telephone number","formatTextInput":"phoneNumber","addonLeft":{"class":"fa fa-phone"}}</v>
      </c>
      <c r="BH36" s="2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v>
      </c>
      <c r="BI36" s="10" t="str">
        <f ca="1" xml:space="preserve">
IF(Table_Question_Sets[[#This Row],[Row]]="Yes","]},{""className"": ""row"",""fieldGroup"": [","")&amp;
SUBSTITUTE(Table_Question_Sets[[#This Row],[Config Field]],CHAR(10),"")</f>
        <v>{"key":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v>
      </c>
      <c r="BJ36"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6"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6" s="10" t="str">
        <f>IF(AND(Table_Question_Sets[[#This Row],[Header]]="",Table_Question_Sets[[#This Row],[Property]]&lt;&gt;"",Table_Question_Sets[[#This Row],[Field Type]]&lt;&gt;""),
""""&amp;Table_Question_Sets[[#This Row],[Key]]&amp;"""","")</f>
        <v>"phone"</v>
      </c>
      <c r="BM36"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"phone","email"</v>
      </c>
      <c r="BN36" s="10" t="str">
        <f>IF(AND(Table_Question_Sets[[#This Row],[Header]]&lt;&gt;"Yes",Table_Question_Sets[[#This Row],[Property]]&lt;&gt;"",Table_Question_Sets[[#This Row],[Workflow Role]]&lt;&gt;""),
""""&amp;Table_Question_Sets[[#This Row],[Workflow Role]]&amp;""":"""&amp;Table_Question_Sets[[#This Row],[Key]]&amp;"""","")</f>
        <v/>
      </c>
      <c r="BO36" s="10" t="str">
        <f>IF(AND(Table_Question_Sets[[#This Row],[Header]]&lt;&gt;"Yes",Table_Question_Sets[[#This Row],[Property]]&lt;&gt;"",Table_Question_Sets[[#This Row],[Private]]="Yes"),
""""&amp;Table_Question_Sets[[#This Row],[Key]]&amp;"""","")</f>
        <v/>
      </c>
      <c r="BP36" s="10">
        <f ca="1">IF(Table_Question_Sets[[#This Row],[Header]]="Yes","",_xlfn.NUMBERVALUE(INDIRECT(SUBSTITUTE(ADDRESS(1,COLUMN(),4),"1","")&amp;ROW()+1))+IF(OR(Table_Question_Sets[[#This Row],[Value]]&lt;&gt;"",AND(Table_Question_Sets[[#This Row],[Data Type]]="Repeating",Table_Question_Sets[[#This Row],[Calculation Repeating]]&lt;&gt;"")),1,0))</f>
        <v>0</v>
      </c>
      <c r="BQ36" s="10" t="str">
        <f ca="1" xml:space="preserve">
IF(Table_Question_Sets[[#This Row],[Data Type]]="Repeating",
OFFSET(Table_Repeating_Question_Sets[[#Headers],[Property]],MATCH(Table_Question_Sets[[#This Row],[Property]],Table_Repeating_Question_Sets[Property],0),MATCH("Calculation",Table_Repeating_Question_Sets[#Headers],0)-1,1,1),
"")</f>
        <v/>
      </c>
      <c r="BR36"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6"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6" s="10" t="str">
        <f ca="1">IF(ISNUMBER(Table_Question_Sets[[#This Row],[Config Use Row]]),INDEX(Table_Question_Sets[Config Rollup],Table_Question_Sets[[#This Row],[Config Use Row]]),"")</f>
        <v/>
      </c>
      <c r="BU36" s="10" t="str">
        <f ca="1">IF(ISNUMBER(Table_Question_Sets[[#This Row],[Config Use Row]]),INDEX(Table_Question_Sets[Config Keys Nested Rollup],Table_Question_Sets[[#This Row],[Config Use Row]]),"")</f>
        <v/>
      </c>
      <c r="BV36" s="10" t="str">
        <f ca="1">IF(ISNUMBER(Table_Question_Sets[[#This Row],[Config Use Row]]),INDEX(Table_Question_Sets[Calculation Rollup],Table_Question_Sets[[#This Row],[Config Use Row]]),"")</f>
        <v/>
      </c>
    </row>
    <row r="37" spans="2:74" s="21" customFormat="1" ht="21" customHeight="1">
      <c r="B37" s="10" t="s">
        <v>86</v>
      </c>
      <c r="C37" s="10"/>
      <c r="D37" s="25" t="str">
        <f ca="1">IF(Table_Question_Sets[[#This Row],[Header]]="Yes","",
IF(INDIRECT(SUBSTITUTE(ADDRESS(1,COLUMN(),4),"1","")&amp;ROW()-1)="",
INDIRECT(SUBSTITUTE(ADDRESS(1,COLUMN(Table_Question_Sets[[#This Row],[Property]]),4),"1","")&amp;ROW()-1),
INDIRECT(SUBSTITUTE(ADDRESS(1,COLUMN(),4),"1","")&amp;ROW()-1)))</f>
        <v>Details 1</v>
      </c>
      <c r="E3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email</v>
      </c>
      <c r="F37" s="25" t="str">
        <f>IF(Table_Question_Sets[[#This Row],[Header]]="Yes","",IF(Table_Question_Sets[[#This Row],[Property]]&lt;&gt;"",SUBSTITUTE(Table_Question_Sets[[#This Row],[Property]]," ",""),""))</f>
        <v>Email</v>
      </c>
      <c r="G37" s="88"/>
      <c r="H37" s="10" t="s">
        <v>86</v>
      </c>
      <c r="I37" s="10" t="s">
        <v>46</v>
      </c>
      <c r="J37" s="10"/>
      <c r="K37" s="58" t="s">
        <v>69</v>
      </c>
      <c r="L37" s="73"/>
      <c r="M37" s="73"/>
      <c r="N37" s="24"/>
      <c r="O37" s="24">
        <v>12</v>
      </c>
      <c r="P37" s="24">
        <v>6</v>
      </c>
      <c r="Q37" s="24"/>
      <c r="R37" s="24"/>
      <c r="S37" s="24"/>
      <c r="T37" s="11" t="s">
        <v>973</v>
      </c>
      <c r="U37" s="11"/>
      <c r="V37" s="10"/>
      <c r="W37" s="10"/>
      <c r="X37" s="10"/>
      <c r="Y37" s="10"/>
      <c r="Z37" s="10"/>
      <c r="AA37" s="10"/>
      <c r="AB37" s="10"/>
      <c r="AC37" s="10"/>
      <c r="AD37" s="10"/>
      <c r="AE37" s="10"/>
      <c r="AF37" s="10"/>
      <c r="AG37" s="10"/>
      <c r="AH37" s="73"/>
      <c r="AI37" s="73"/>
      <c r="AJ37" s="73"/>
      <c r="AK37" s="73"/>
      <c r="AL37" s="131"/>
      <c r="AM3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7" s="191"/>
      <c r="AO3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7" s="75"/>
      <c r="AR37" s="24"/>
      <c r="AS37" s="10"/>
      <c r="AT37" s="10"/>
      <c r="AU37" s="10" t="s">
        <v>87</v>
      </c>
      <c r="AV37" s="10"/>
      <c r="AW37" s="10"/>
      <c r="AX37" s="10"/>
      <c r="AY37"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7" s="24" t="str">
        <f>IF(OR(Table_Question_Sets[[#This Row],[Header]]="Yes",Table_Question_Sets[[#This Row],[Text]]=""),"",IF(OR(Table_Question_Sets[[#This Row],[Text]]="true",Table_Question_Sets[[#This Row],[Text]]="false",ISNUMBER(Table_Question_Sets[[#This Row],[Text]])),Table_Question_Sets[[#This Row],[Text]],""""&amp;Table_Question_Sets[[#This Row],[Text]]&amp;""""))</f>
        <v/>
      </c>
      <c r="BA37" s="24" t="str">
        <f>IF(AND(Table_Question_Sets[[#This Row],[Header]]&lt;&gt;"Yes",Table_Question_Sets[[#This Row],[Property]]&lt;&gt;"",Table_Question_Sets[[#This Row],[Summary Label]]&lt;&gt;""),""""&amp;Table_Question_Sets[[#This Row],[Key]]&amp;""": """&amp;Table_Question_Sets[[#This Row],[Summary Label]]&amp;"""","")</f>
        <v/>
      </c>
      <c r="BB37" s="24">
        <f ca="1">IF(Table_Question_Sets[[#This Row],[Header]]="Yes","",_xlfn.NUMBERVALUE(INDIRECT(SUBSTITUTE(ADDRESS(1,COLUMN(),4),"1","")&amp;ROW()-1))+IF(Table_Question_Sets[[#This Row],[Property]]&lt;&gt;"",1,0))</f>
        <v>4</v>
      </c>
      <c r="BC37" s="24">
        <f ca="1">IF(Table_Question_Sets[[#This Row],[Header]]="Yes","",_xlfn.NUMBERVALUE(INDIRECT(SUBSTITUTE(ADDRESS(1,COLUMN(),4),"1","")&amp;ROW()+1))+IF(Table_Question_Sets[[#This Row],[Property]]&lt;&gt;"",1,0))</f>
        <v>1</v>
      </c>
      <c r="BD37" s="24" t="str">
        <f t="array" aca="1" ref="BD3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7" s="2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ValidationService.isEmail()])}</v>
      </c>
      <c r="BF37" s="2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7" s="2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"templateOptions":{"label":"Email address"}</v>
      </c>
      <c r="BH37" s="2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"email","type": "input-field","className":"col-xs-12 col-sm-6","templateOptions":{"label":"Email address"},"validators": {"validation": Validators.compose([ValidationService.required('true', ''), ValidationService.isEmail()])}}</v>
      </c>
      <c r="BI37" s="10" t="str">
        <f ca="1" xml:space="preserve">
IF(Table_Question_Sets[[#This Row],[Row]]="Yes","]},{""className"": ""row"",""fieldGroup"": [","")&amp;
SUBSTITUTE(Table_Question_Sets[[#This Row],[Config Field]],CHAR(10),"")</f>
        <v>{"key": "email","type": "input-field","className":"col-xs-12 col-sm-6","templateOptions":{"label":"Email address"},"validators": {"validation": Validators.compose([ValidationService.required('true', ''), ValidationService.isEmail()])}}</v>
      </c>
      <c r="BJ37"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"email","type": "input-field","className":"col-xs-12 col-sm-6","templateOptions":{"label":"Email address"},"validators": {"validation": Validators.compose([ValidationService.required('true', ''), ValidationService.isEmail()])}}</v>
      </c>
      <c r="BK37"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7" s="10" t="str">
        <f>IF(AND(Table_Question_Sets[[#This Row],[Header]]="",Table_Question_Sets[[#This Row],[Property]]&lt;&gt;"",Table_Question_Sets[[#This Row],[Field Type]]&lt;&gt;""),
""""&amp;Table_Question_Sets[[#This Row],[Key]]&amp;"""","")</f>
        <v>"email"</v>
      </c>
      <c r="BM37"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"email"</v>
      </c>
      <c r="BN37" s="10" t="str">
        <f>IF(AND(Table_Question_Sets[[#This Row],[Header]]&lt;&gt;"Yes",Table_Question_Sets[[#This Row],[Property]]&lt;&gt;"",Table_Question_Sets[[#This Row],[Workflow Role]]&lt;&gt;""),
""""&amp;Table_Question_Sets[[#This Row],[Workflow Role]]&amp;""":"""&amp;Table_Question_Sets[[#This Row],[Key]]&amp;"""","")</f>
        <v>"userEmail":"email"</v>
      </c>
      <c r="BO37" s="10" t="str">
        <f>IF(AND(Table_Question_Sets[[#This Row],[Header]]&lt;&gt;"Yes",Table_Question_Sets[[#This Row],[Property]]&lt;&gt;"",Table_Question_Sets[[#This Row],[Private]]="Yes"),
""""&amp;Table_Question_Sets[[#This Row],[Key]]&amp;"""","")</f>
        <v/>
      </c>
      <c r="BP37" s="10">
        <f ca="1">IF(Table_Question_Sets[[#This Row],[Header]]="Yes","",_xlfn.NUMBERVALUE(INDIRECT(SUBSTITUTE(ADDRESS(1,COLUMN(),4),"1","")&amp;ROW()+1))+IF(OR(Table_Question_Sets[[#This Row],[Value]]&lt;&gt;"",AND(Table_Question_Sets[[#This Row],[Data Type]]="Repeating",Table_Question_Sets[[#This Row],[Calculation Repeating]]&lt;&gt;"")),1,0))</f>
        <v>0</v>
      </c>
      <c r="BQ37" s="10" t="str">
        <f ca="1" xml:space="preserve">
IF(Table_Question_Sets[[#This Row],[Data Type]]="Repeating",
OFFSET(Table_Repeating_Question_Sets[[#Headers],[Property]],MATCH(Table_Question_Sets[[#This Row],[Property]],Table_Repeating_Question_Sets[Property],0),MATCH("Calculation",Table_Repeating_Question_Sets[#Headers],0)-1,1,1),
"")</f>
        <v/>
      </c>
      <c r="BR37"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7"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7" s="10" t="str">
        <f ca="1">IF(ISNUMBER(Table_Question_Sets[[#This Row],[Config Use Row]]),INDEX(Table_Question_Sets[Config Rollup],Table_Question_Sets[[#This Row],[Config Use Row]]),"")</f>
        <v/>
      </c>
      <c r="BU37" s="10" t="str">
        <f ca="1">IF(ISNUMBER(Table_Question_Sets[[#This Row],[Config Use Row]]),INDEX(Table_Question_Sets[Config Keys Nested Rollup],Table_Question_Sets[[#This Row],[Config Use Row]]),"")</f>
        <v/>
      </c>
      <c r="BV37" s="10" t="str">
        <f ca="1">IF(ISNUMBER(Table_Question_Sets[[#This Row],[Config Use Row]]),INDEX(Table_Question_Sets[Calculation Rollup],Table_Question_Sets[[#This Row],[Config Use Row]]),"")</f>
        <v/>
      </c>
    </row>
    <row r="38" spans="2:74" s="21" customFormat="1" ht="29.25" thickBot="1">
      <c r="B38" s="47" t="s">
        <v>1240</v>
      </c>
      <c r="C38" s="14" t="s">
        <v>69</v>
      </c>
      <c r="D38" s="47" t="str">
        <f ca="1">IF(Table_Question_Sets[[#This Row],[Header]]="Yes","",
IF(INDIRECT(SUBSTITUTE(ADDRESS(1,COLUMN(),4),"1","")&amp;ROW()-1)="",
INDIRECT(SUBSTITUTE(ADDRESS(1,COLUMN(Table_Question_Sets[[#This Row],[Property]]),4),"1","")&amp;ROW()-1),
INDIRECT(SUBSTITUTE(ADDRESS(1,COLUMN(),4),"1","")&amp;ROW()-1)))</f>
        <v/>
      </c>
      <c r="E38"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details2</v>
      </c>
      <c r="F38" s="47" t="str">
        <f>IF(Table_Question_Sets[[#This Row],[Header]]="Yes","",IF(Table_Question_Sets[[#This Row],[Property]]&lt;&gt;"",SUBSTITUTE(Table_Question_Sets[[#This Row],[Property]]," ",""),""))</f>
        <v/>
      </c>
      <c r="G38" s="46"/>
      <c r="H38" s="47"/>
      <c r="I38" s="47"/>
      <c r="J38" s="47"/>
      <c r="K38" s="46"/>
      <c r="L38" s="47"/>
      <c r="M38" s="47"/>
      <c r="N38" s="46"/>
      <c r="O38" s="46"/>
      <c r="P38" s="46"/>
      <c r="Q38" s="46"/>
      <c r="R38" s="46"/>
      <c r="S38" s="46"/>
      <c r="T38" s="47"/>
      <c r="U38" s="47"/>
      <c r="V38" s="47"/>
      <c r="W38" s="47"/>
      <c r="X38" s="47"/>
      <c r="Y38" s="47"/>
      <c r="Z38" s="47"/>
      <c r="AA38" s="47"/>
      <c r="AB38" s="47"/>
      <c r="AC38" s="47"/>
      <c r="AD38" s="47"/>
      <c r="AE38" s="47"/>
      <c r="AF38" s="47"/>
      <c r="AG38" s="47"/>
      <c r="AH38" s="47"/>
      <c r="AI38" s="47"/>
      <c r="AJ38" s="47"/>
      <c r="AK38" s="47"/>
      <c r="AL38" s="47"/>
      <c r="AM38"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8" s="94"/>
      <c r="AO38"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8"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8" s="47"/>
      <c r="AR38" s="46"/>
      <c r="AS38" s="47"/>
      <c r="AT38" s="47"/>
      <c r="AU38" s="47"/>
      <c r="AV38" s="47"/>
      <c r="AW38" s="47"/>
      <c r="AX38" s="47"/>
      <c r="AY38"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8" s="46" t="str">
        <f>IF(OR(Table_Question_Sets[[#This Row],[Header]]="Yes",Table_Question_Sets[[#This Row],[Text]]=""),"",IF(OR(Table_Question_Sets[[#This Row],[Text]]="true",Table_Question_Sets[[#This Row],[Text]]="false",ISNUMBER(Table_Question_Sets[[#This Row],[Text]])),Table_Question_Sets[[#This Row],[Text]],""""&amp;Table_Question_Sets[[#This Row],[Text]]&amp;""""))</f>
        <v/>
      </c>
      <c r="BA38" s="46" t="str">
        <f>IF(AND(Table_Question_Sets[[#This Row],[Header]]&lt;&gt;"Yes",Table_Question_Sets[[#This Row],[Property]]&lt;&gt;"",Table_Question_Sets[[#This Row],[Summary Label]]&lt;&gt;""),""""&amp;Table_Question_Sets[[#This Row],[Key]]&amp;""": """&amp;Table_Question_Sets[[#This Row],[Summary Label]]&amp;"""","")</f>
        <v/>
      </c>
      <c r="BB38" s="46" t="str">
        <f ca="1">IF(Table_Question_Sets[[#This Row],[Header]]="Yes","",_xlfn.NUMBERVALUE(INDIRECT(SUBSTITUTE(ADDRESS(1,COLUMN(),4),"1","")&amp;ROW()-1))+IF(Table_Question_Sets[[#This Row],[Property]]&lt;&gt;"",1,0))</f>
        <v/>
      </c>
      <c r="BC38" s="46" t="str">
        <f ca="1">IF(Table_Question_Sets[[#This Row],[Header]]="Yes","",_xlfn.NUMBERVALUE(INDIRECT(SUBSTITUTE(ADDRESS(1,COLUMN(),4),"1","")&amp;ROW()+1))+IF(Table_Question_Sets[[#This Row],[Property]]&lt;&gt;"",1,0))</f>
        <v/>
      </c>
      <c r="BD38" s="46" t="str">
        <f t="array" aca="1" ref="BD3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8"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38"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8"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38"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38" s="47" t="str">
        <f xml:space="preserve">
IF(Table_Question_Sets[[#This Row],[Row]]="Yes","]},{""className"": ""row"",""fieldGroup"": [","")&amp;
SUBSTITUTE(Table_Question_Sets[[#This Row],[Config Field]],CHAR(10),"")</f>
        <v/>
      </c>
      <c r="BJ38"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"details2":[{"className": "row","fieldGroup":[{"key":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38"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8" s="47" t="str">
        <f>IF(AND(Table_Question_Sets[[#This Row],[Header]]="",Table_Question_Sets[[#This Row],[Property]]&lt;&gt;"",Table_Question_Sets[[#This Row],[Field Type]]&lt;&gt;""),
""""&amp;Table_Question_Sets[[#This Row],[Key]]&amp;"""","")</f>
        <v/>
      </c>
      <c r="BM38"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2":["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38" s="47" t="str">
        <f>IF(AND(Table_Question_Sets[[#This Row],[Header]]&lt;&gt;"Yes",Table_Question_Sets[[#This Row],[Property]]&lt;&gt;"",Table_Question_Sets[[#This Row],[Workflow Role]]&lt;&gt;""),
""""&amp;Table_Question_Sets[[#This Row],[Workflow Role]]&amp;""":"""&amp;Table_Question_Sets[[#This Row],[Key]]&amp;"""","")</f>
        <v/>
      </c>
      <c r="BO38" s="47" t="str">
        <f>IF(AND(Table_Question_Sets[[#This Row],[Header]]&lt;&gt;"Yes",Table_Question_Sets[[#This Row],[Property]]&lt;&gt;"",Table_Question_Sets[[#This Row],[Private]]="Yes"),
""""&amp;Table_Question_Sets[[#This Row],[Key]]&amp;"""","")</f>
        <v/>
      </c>
      <c r="BP38" s="47" t="str">
        <f ca="1">IF(Table_Question_Sets[[#This Row],[Header]]="Yes","",_xlfn.NUMBERVALUE(INDIRECT(SUBSTITUTE(ADDRESS(1,COLUMN(),4),"1","")&amp;ROW()+1))+IF(OR(Table_Question_Sets[[#This Row],[Value]]&lt;&gt;"",AND(Table_Question_Sets[[#This Row],[Data Type]]="Repeating",Table_Question_Sets[[#This Row],[Calculation Repeating]]&lt;&gt;"")),1,0))</f>
        <v/>
      </c>
      <c r="BQ38" s="47" t="str">
        <f ca="1" xml:space="preserve">
IF(Table_Question_Sets[[#This Row],[Data Type]]="Repeating",
OFFSET(Table_Repeating_Question_Sets[[#Headers],[Property]],MATCH(Table_Question_Sets[[#This Row],[Property]],Table_Repeating_Question_Sets[Property],0),MATCH("Calculation",Table_Repeating_Question_Sets[#Headers],0)-1,1,1),
"")</f>
        <v/>
      </c>
      <c r="BR38"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8"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"details2":{},</v>
      </c>
      <c r="BT38" s="47" t="str">
        <f ca="1">IF(ISNUMBER(Table_Question_Sets[[#This Row],[Config Use Row]]),INDEX(Table_Question_Sets[Config Rollup],Table_Question_Sets[[#This Row],[Config Use Row]]),"")</f>
        <v/>
      </c>
      <c r="BU38" s="47" t="str">
        <f ca="1">IF(ISNUMBER(Table_Question_Sets[[#This Row],[Config Use Row]]),INDEX(Table_Question_Sets[Config Keys Nested Rollup],Table_Question_Sets[[#This Row],[Config Use Row]]),"")</f>
        <v/>
      </c>
      <c r="BV38" s="47" t="str">
        <f ca="1">IF(ISNUMBER(Table_Question_Sets[[#This Row],[Config Use Row]]),INDEX(Table_Question_Sets[Calculation Rollup],Table_Question_Sets[[#This Row],[Config Use Row]]),"")</f>
        <v/>
      </c>
    </row>
    <row r="39" spans="2:74" s="21" customFormat="1" ht="21" hidden="1" customHeight="1">
      <c r="B39" s="26"/>
      <c r="C39" s="10"/>
      <c r="D39" s="25" t="str">
        <f ca="1">IF(Table_Question_Sets[[#This Row],[Header]]="Yes","",
IF(INDIRECT(SUBSTITUTE(ADDRESS(1,COLUMN(),4),"1","")&amp;ROW()-1)="",
INDIRECT(SUBSTITUTE(ADDRESS(1,COLUMN(Table_Question_Sets[[#This Row],[Property]]),4),"1","")&amp;ROW()-1),
INDIRECT(SUBSTITUTE(ADDRESS(1,COLUMN(),4),"1","")&amp;ROW()-1)))</f>
        <v>Details 2</v>
      </c>
      <c r="E3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39" s="25" t="str">
        <f>IF(Table_Question_Sets[[#This Row],[Header]]="Yes","",IF(Table_Question_Sets[[#This Row],[Property]]&lt;&gt;"",SUBSTITUTE(Table_Question_Sets[[#This Row],[Property]]," ",""),""))</f>
        <v/>
      </c>
      <c r="G39" s="88"/>
      <c r="H39" s="26"/>
      <c r="I39" s="26"/>
      <c r="J39" s="10"/>
      <c r="K39" s="55"/>
      <c r="L39" s="73"/>
      <c r="M39" s="73"/>
      <c r="N39" s="56"/>
      <c r="O39" s="56"/>
      <c r="P39" s="56"/>
      <c r="Q39" s="56"/>
      <c r="R39" s="56"/>
      <c r="S39" s="56"/>
      <c r="T39" s="26"/>
      <c r="U39" s="11"/>
      <c r="V39" s="26"/>
      <c r="W39" s="26"/>
      <c r="X39" s="10"/>
      <c r="Y39" s="10"/>
      <c r="Z39" s="10"/>
      <c r="AA39" s="10"/>
      <c r="AB39" s="10"/>
      <c r="AC39" s="10"/>
      <c r="AD39" s="26"/>
      <c r="AE39" s="26"/>
      <c r="AF39" s="10"/>
      <c r="AG39" s="10"/>
      <c r="AH39" s="76"/>
      <c r="AI39" s="76"/>
      <c r="AJ39" s="76"/>
      <c r="AK39" s="76"/>
      <c r="AL39" s="131"/>
      <c r="AM3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9" s="191"/>
      <c r="AO3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9" s="26"/>
      <c r="AR39" s="24"/>
      <c r="AS39" s="10"/>
      <c r="AT39" s="10"/>
      <c r="AU39" s="10"/>
      <c r="AV39" s="10"/>
      <c r="AW39" s="10"/>
      <c r="AX39" s="10"/>
      <c r="AY3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9" s="48" t="str">
        <f>IF(OR(Table_Question_Sets[[#This Row],[Header]]="Yes",Table_Question_Sets[[#This Row],[Text]]=""),"",IF(OR(Table_Question_Sets[[#This Row],[Text]]="true",Table_Question_Sets[[#This Row],[Text]]="false",ISNUMBER(Table_Question_Sets[[#This Row],[Text]])),Table_Question_Sets[[#This Row],[Text]],""""&amp;Table_Question_Sets[[#This Row],[Text]]&amp;""""))</f>
        <v/>
      </c>
      <c r="BA39" s="28" t="str">
        <f>IF(AND(Table_Question_Sets[[#This Row],[Header]]&lt;&gt;"Yes",Table_Question_Sets[[#This Row],[Property]]&lt;&gt;"",Table_Question_Sets[[#This Row],[Summary Label]]&lt;&gt;""),""""&amp;Table_Question_Sets[[#This Row],[Key]]&amp;""": """&amp;Table_Question_Sets[[#This Row],[Summary Label]]&amp;"""","")</f>
        <v/>
      </c>
      <c r="BB39" s="28">
        <f ca="1">IF(Table_Question_Sets[[#This Row],[Header]]="Yes","",_xlfn.NUMBERVALUE(INDIRECT(SUBSTITUTE(ADDRESS(1,COLUMN(),4),"1","")&amp;ROW()-1))+IF(Table_Question_Sets[[#This Row],[Property]]&lt;&gt;"",1,0))</f>
        <v>0</v>
      </c>
      <c r="BC39" s="28">
        <f ca="1">IF(Table_Question_Sets[[#This Row],[Header]]="Yes","",_xlfn.NUMBERVALUE(INDIRECT(SUBSTITUTE(ADDRESS(1,COLUMN(),4),"1","")&amp;ROW()+1))+IF(Table_Question_Sets[[#This Row],[Property]]&lt;&gt;"",1,0))</f>
        <v>22</v>
      </c>
      <c r="BD39" s="28" t="str">
        <f t="array" aca="1" ref="BD3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9"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39"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9" s="2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39" s="2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39" s="25" t="str">
        <f xml:space="preserve">
IF(Table_Question_Sets[[#This Row],[Row]]="Yes","]},{""className"": ""row"",""fieldGroup"": [","")&amp;
SUBSTITUTE(Table_Question_Sets[[#This Row],[Config Field]],CHAR(10),"")</f>
        <v/>
      </c>
      <c r="BJ3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3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9" s="131" t="str">
        <f>IF(AND(Table_Question_Sets[[#This Row],[Header]]="",Table_Question_Sets[[#This Row],[Property]]&lt;&gt;"",Table_Question_Sets[[#This Row],[Field Type]]&lt;&gt;""),
""""&amp;Table_Question_Sets[[#This Row],[Key]]&amp;"""","")</f>
        <v/>
      </c>
      <c r="BM3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39" s="131" t="str">
        <f>IF(AND(Table_Question_Sets[[#This Row],[Header]]&lt;&gt;"Yes",Table_Question_Sets[[#This Row],[Property]]&lt;&gt;"",Table_Question_Sets[[#This Row],[Workflow Role]]&lt;&gt;""),
""""&amp;Table_Question_Sets[[#This Row],[Workflow Role]]&amp;""":"""&amp;Table_Question_Sets[[#This Row],[Key]]&amp;"""","")</f>
        <v/>
      </c>
      <c r="BO39" s="131" t="str">
        <f>IF(AND(Table_Question_Sets[[#This Row],[Header]]&lt;&gt;"Yes",Table_Question_Sets[[#This Row],[Property]]&lt;&gt;"",Table_Question_Sets[[#This Row],[Private]]="Yes"),
""""&amp;Table_Question_Sets[[#This Row],[Key]]&amp;"""","")</f>
        <v/>
      </c>
      <c r="BP39" s="131">
        <f ca="1">IF(Table_Question_Sets[[#This Row],[Header]]="Yes","",_xlfn.NUMBERVALUE(INDIRECT(SUBSTITUTE(ADDRESS(1,COLUMN(),4),"1","")&amp;ROW()+1))+IF(OR(Table_Question_Sets[[#This Row],[Value]]&lt;&gt;"",AND(Table_Question_Sets[[#This Row],[Data Type]]="Repeating",Table_Question_Sets[[#This Row],[Calculation Repeating]]&lt;&gt;"")),1,0))</f>
        <v>0</v>
      </c>
      <c r="BQ39" s="131" t="str">
        <f ca="1" xml:space="preserve">
IF(Table_Question_Sets[[#This Row],[Data Type]]="Repeating",
OFFSET(Table_Repeating_Question_Sets[[#Headers],[Property]],MATCH(Table_Question_Sets[[#This Row],[Property]],Table_Repeating_Question_Sets[Property],0),MATCH("Calculation",Table_Repeating_Question_Sets[#Headers],0)-1,1,1),
"")</f>
        <v/>
      </c>
      <c r="BR39"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9"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9" s="131" t="str">
        <f ca="1">IF(ISNUMBER(Table_Question_Sets[[#This Row],[Config Use Row]]),INDEX(Table_Question_Sets[Config Rollup],Table_Question_Sets[[#This Row],[Config Use Row]]),"")</f>
        <v/>
      </c>
      <c r="BU39" s="131" t="str">
        <f ca="1">IF(ISNUMBER(Table_Question_Sets[[#This Row],[Config Use Row]]),INDEX(Table_Question_Sets[Config Keys Nested Rollup],Table_Question_Sets[[#This Row],[Config Use Row]]),"")</f>
        <v/>
      </c>
      <c r="BV39" s="131" t="str">
        <f ca="1">IF(ISNUMBER(Table_Question_Sets[[#This Row],[Config Use Row]]),INDEX(Table_Question_Sets[Calculation Rollup],Table_Question_Sets[[#This Row],[Config Use Row]]),"")</f>
        <v/>
      </c>
    </row>
    <row r="40" spans="2:74" s="21" customFormat="1" ht="21" customHeight="1">
      <c r="B40" s="27" t="s">
        <v>908</v>
      </c>
      <c r="C40" s="10"/>
      <c r="D40" s="25" t="str">
        <f ca="1">IF(Table_Question_Sets[[#This Row],[Header]]="Yes","",
IF(INDIRECT(SUBSTITUTE(ADDRESS(1,COLUMN(),4),"1","")&amp;ROW()-1)="",
INDIRECT(SUBSTITUTE(ADDRESS(1,COLUMN(Table_Question_Sets[[#This Row],[Property]]),4),"1","")&amp;ROW()-1),
INDIRECT(SUBSTITUTE(ADDRESS(1,COLUMN(),4),"1","")&amp;ROW()-1)))</f>
        <v>Details 2</v>
      </c>
      <c r="E4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promotionHeading</v>
      </c>
      <c r="F40" s="25" t="str">
        <f>IF(Table_Question_Sets[[#This Row],[Header]]="Yes","",IF(Table_Question_Sets[[#This Row],[Property]]&lt;&gt;"",SUBSTITUTE(Table_Question_Sets[[#This Row],[Property]]," ",""),""))</f>
        <v>PromotionHeading</v>
      </c>
      <c r="G40" s="88"/>
      <c r="H40" s="27" t="s">
        <v>90</v>
      </c>
      <c r="I40" s="27" t="s">
        <v>90</v>
      </c>
      <c r="J40" s="10"/>
      <c r="K40" s="55"/>
      <c r="L40" s="73"/>
      <c r="M40" s="73"/>
      <c r="N40" s="56"/>
      <c r="O40" s="58" t="s">
        <v>73</v>
      </c>
      <c r="P40" s="56"/>
      <c r="Q40" s="56"/>
      <c r="R40" s="56"/>
      <c r="S40" s="56"/>
      <c r="T40" s="26"/>
      <c r="U40" s="11"/>
      <c r="V40" s="26"/>
      <c r="W40" s="26"/>
      <c r="X40" s="10"/>
      <c r="Y40" s="11" t="s">
        <v>980</v>
      </c>
      <c r="Z40" s="10"/>
      <c r="AA40" s="10"/>
      <c r="AB40" s="10"/>
      <c r="AC40" s="10"/>
      <c r="AD40" s="26"/>
      <c r="AE40" s="26"/>
      <c r="AF40" s="10"/>
      <c r="AG40" s="10"/>
      <c r="AH40" s="76"/>
      <c r="AI40" s="76"/>
      <c r="AJ40" s="76"/>
      <c r="AK40" s="76"/>
      <c r="AL40" s="131"/>
      <c r="AM4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0" s="191"/>
      <c r="AO4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4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0" s="26"/>
      <c r="AR40" s="24"/>
      <c r="AS40" s="10"/>
      <c r="AT40" s="10"/>
      <c r="AU40" s="10"/>
      <c r="AV40" s="10"/>
      <c r="AW40" s="10"/>
      <c r="AX40" s="10"/>
      <c r="AY4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0" s="48" t="str">
        <f>IF(OR(Table_Question_Sets[[#This Row],[Header]]="Yes",Table_Question_Sets[[#This Row],[Text]]=""),"",IF(OR(Table_Question_Sets[[#This Row],[Text]]="true",Table_Question_Sets[[#This Row],[Text]]="false",ISNUMBER(Table_Question_Sets[[#This Row],[Text]])),Table_Question_Sets[[#This Row],[Text]],""""&amp;Table_Question_Sets[[#This Row],[Text]]&amp;""""))</f>
        <v/>
      </c>
      <c r="BA40" s="28" t="str">
        <f>IF(AND(Table_Question_Sets[[#This Row],[Header]]&lt;&gt;"Yes",Table_Question_Sets[[#This Row],[Property]]&lt;&gt;"",Table_Question_Sets[[#This Row],[Summary Label]]&lt;&gt;""),""""&amp;Table_Question_Sets[[#This Row],[Key]]&amp;""": """&amp;Table_Question_Sets[[#This Row],[Summary Label]]&amp;"""","")</f>
        <v/>
      </c>
      <c r="BB40" s="28">
        <f ca="1">IF(Table_Question_Sets[[#This Row],[Header]]="Yes","",_xlfn.NUMBERVALUE(INDIRECT(SUBSTITUTE(ADDRESS(1,COLUMN(),4),"1","")&amp;ROW()-1))+IF(Table_Question_Sets[[#This Row],[Property]]&lt;&gt;"",1,0))</f>
        <v>1</v>
      </c>
      <c r="BC40" s="28">
        <f ca="1">IF(Table_Question_Sets[[#This Row],[Header]]="Yes","",_xlfn.NUMBERVALUE(INDIRECT(SUBSTITUTE(ADDRESS(1,COLUMN(),4),"1","")&amp;ROW()+1))+IF(Table_Question_Sets[[#This Row],[Property]]&lt;&gt;"",1,0))</f>
        <v>22</v>
      </c>
      <c r="BD40" s="28" t="str">
        <f t="array" aca="1" ref="BD4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0"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40"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0"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"templateOptions":{"content":{"heading3":"Promotion Details"}}</v>
      </c>
      <c r="BH4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"promotionHeading","type": "content-field","className":"col-xs-12","templateOptions":{"content":{"heading3":"Promotion Details"}},"validators": {"validation": Validators.compose([])}}</v>
      </c>
      <c r="BI40" s="25" t="str">
        <f ca="1" xml:space="preserve">
IF(Table_Question_Sets[[#This Row],[Row]]="Yes","]},{""className"": ""row"",""fieldGroup"": [","")&amp;
SUBSTITUTE(Table_Question_Sets[[#This Row],[Config Field]],CHAR(10),"")</f>
        <v>{"key": "promotionHeading","type": "content-field","className":"col-xs-12","templateOptions":{"content":{"heading3":"Promotion Details"}},"validators": {"validation": Validators.compose([])}}</v>
      </c>
      <c r="BJ4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0" s="131" t="str">
        <f>IF(AND(Table_Question_Sets[[#This Row],[Header]]="",Table_Question_Sets[[#This Row],[Property]]&lt;&gt;"",Table_Question_Sets[[#This Row],[Field Type]]&lt;&gt;""),
""""&amp;Table_Question_Sets[[#This Row],[Key]]&amp;"""","")</f>
        <v>"promotionHeading"</v>
      </c>
      <c r="BM4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0" s="131" t="str">
        <f>IF(AND(Table_Question_Sets[[#This Row],[Header]]&lt;&gt;"Yes",Table_Question_Sets[[#This Row],[Property]]&lt;&gt;"",Table_Question_Sets[[#This Row],[Workflow Role]]&lt;&gt;""),
""""&amp;Table_Question_Sets[[#This Row],[Workflow Role]]&amp;""":"""&amp;Table_Question_Sets[[#This Row],[Key]]&amp;"""","")</f>
        <v/>
      </c>
      <c r="BO40" s="131" t="str">
        <f>IF(AND(Table_Question_Sets[[#This Row],[Header]]&lt;&gt;"Yes",Table_Question_Sets[[#This Row],[Property]]&lt;&gt;"",Table_Question_Sets[[#This Row],[Private]]="Yes"),
""""&amp;Table_Question_Sets[[#This Row],[Key]]&amp;"""","")</f>
        <v/>
      </c>
      <c r="BP40" s="131">
        <f ca="1">IF(Table_Question_Sets[[#This Row],[Header]]="Yes","",_xlfn.NUMBERVALUE(INDIRECT(SUBSTITUTE(ADDRESS(1,COLUMN(),4),"1","")&amp;ROW()+1))+IF(OR(Table_Question_Sets[[#This Row],[Value]]&lt;&gt;"",AND(Table_Question_Sets[[#This Row],[Data Type]]="Repeating",Table_Question_Sets[[#This Row],[Calculation Repeating]]&lt;&gt;"")),1,0))</f>
        <v>0</v>
      </c>
      <c r="BQ40" s="131" t="str">
        <f ca="1" xml:space="preserve">
IF(Table_Question_Sets[[#This Row],[Data Type]]="Repeating",
OFFSET(Table_Repeating_Question_Sets[[#Headers],[Property]],MATCH(Table_Question_Sets[[#This Row],[Property]],Table_Repeating_Question_Sets[Property],0),MATCH("Calculation",Table_Repeating_Question_Sets[#Headers],0)-1,1,1),
"")</f>
        <v/>
      </c>
      <c r="BR4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0" s="131" t="str">
        <f ca="1">IF(ISNUMBER(Table_Question_Sets[[#This Row],[Config Use Row]]),INDEX(Table_Question_Sets[Config Rollup],Table_Question_Sets[[#This Row],[Config Use Row]]),"")</f>
        <v/>
      </c>
      <c r="BU40" s="131" t="str">
        <f ca="1">IF(ISNUMBER(Table_Question_Sets[[#This Row],[Config Use Row]]),INDEX(Table_Question_Sets[Config Keys Nested Rollup],Table_Question_Sets[[#This Row],[Config Use Row]]),"")</f>
        <v/>
      </c>
      <c r="BV40" s="131" t="str">
        <f ca="1">IF(ISNUMBER(Table_Question_Sets[[#This Row],[Config Use Row]]),INDEX(Table_Question_Sets[Calculation Rollup],Table_Question_Sets[[#This Row],[Config Use Row]]),"")</f>
        <v/>
      </c>
    </row>
    <row r="41" spans="2:74" s="21" customFormat="1" ht="21" customHeight="1">
      <c r="B41" s="26" t="s">
        <v>962</v>
      </c>
      <c r="C41" s="10"/>
      <c r="D41" s="25" t="str">
        <f ca="1">IF(Table_Question_Sets[[#This Row],[Header]]="Yes","",
IF(INDIRECT(SUBSTITUTE(ADDRESS(1,COLUMN(),4),"1","")&amp;ROW()-1)="",
INDIRECT(SUBSTITUTE(ADDRESS(1,COLUMN(Table_Question_Sets[[#This Row],[Property]]),4),"1","")&amp;ROW()-1),
INDIRECT(SUBSTITUTE(ADDRESS(1,COLUMN(),4),"1","")&amp;ROW()-1)))</f>
        <v>Details 2</v>
      </c>
      <c r="E4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promotionName</v>
      </c>
      <c r="F41" s="25" t="str">
        <f>IF(Table_Question_Sets[[#This Row],[Header]]="Yes","",IF(Table_Question_Sets[[#This Row],[Property]]&lt;&gt;"",SUBSTITUTE(Table_Question_Sets[[#This Row],[Property]]," ",""),""))</f>
        <v>PromotionName</v>
      </c>
      <c r="G41" s="88"/>
      <c r="H41" s="26" t="s">
        <v>46</v>
      </c>
      <c r="I41" s="26" t="s">
        <v>46</v>
      </c>
      <c r="J41" s="26"/>
      <c r="K41" s="58" t="s">
        <v>69</v>
      </c>
      <c r="L41" s="76"/>
      <c r="M41" s="76"/>
      <c r="N41" s="55"/>
      <c r="O41" s="55" t="s">
        <v>73</v>
      </c>
      <c r="P41" s="55"/>
      <c r="Q41" s="55"/>
      <c r="R41" s="55"/>
      <c r="S41" s="55"/>
      <c r="T41" s="26" t="s">
        <v>971</v>
      </c>
      <c r="U41" s="26"/>
      <c r="V41" s="26"/>
      <c r="W41" s="26"/>
      <c r="X41" s="26"/>
      <c r="Y41" s="26"/>
      <c r="Z41" s="26"/>
      <c r="AA41" s="26"/>
      <c r="AB41" s="26"/>
      <c r="AC41" s="26"/>
      <c r="AD41" s="26"/>
      <c r="AE41" s="26" t="s">
        <v>1117</v>
      </c>
      <c r="AF41" s="26"/>
      <c r="AG41" s="26"/>
      <c r="AH41" s="76"/>
      <c r="AI41" s="76"/>
      <c r="AJ41" s="76"/>
      <c r="AK41" s="76"/>
      <c r="AL41" s="25"/>
      <c r="AM4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1" s="191"/>
      <c r="AO4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1" s="26"/>
      <c r="AR41" s="50"/>
      <c r="AS41" s="26"/>
      <c r="AT41" s="26"/>
      <c r="AU41" s="26"/>
      <c r="AV41" s="26"/>
      <c r="AW41" s="26"/>
      <c r="AX41" s="26"/>
      <c r="AY4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1" s="48" t="str">
        <f>IF(OR(Table_Question_Sets[[#This Row],[Header]]="Yes",Table_Question_Sets[[#This Row],[Text]]=""),"",IF(OR(Table_Question_Sets[[#This Row],[Text]]="true",Table_Question_Sets[[#This Row],[Text]]="false",ISNUMBER(Table_Question_Sets[[#This Row],[Text]])),Table_Question_Sets[[#This Row],[Text]],""""&amp;Table_Question_Sets[[#This Row],[Text]]&amp;""""))</f>
        <v/>
      </c>
      <c r="BA41" s="48" t="str">
        <f>IF(AND(Table_Question_Sets[[#This Row],[Header]]&lt;&gt;"Yes",Table_Question_Sets[[#This Row],[Property]]&lt;&gt;"",Table_Question_Sets[[#This Row],[Summary Label]]&lt;&gt;""),""""&amp;Table_Question_Sets[[#This Row],[Key]]&amp;""": """&amp;Table_Question_Sets[[#This Row],[Summary Label]]&amp;"""","")</f>
        <v/>
      </c>
      <c r="BB41" s="48">
        <f ca="1">IF(Table_Question_Sets[[#This Row],[Header]]="Yes","",_xlfn.NUMBERVALUE(INDIRECT(SUBSTITUTE(ADDRESS(1,COLUMN(),4),"1","")&amp;ROW()-1))+IF(Table_Question_Sets[[#This Row],[Property]]&lt;&gt;"",1,0))</f>
        <v>2</v>
      </c>
      <c r="BC41" s="48">
        <f ca="1">IF(Table_Question_Sets[[#This Row],[Header]]="Yes","",_xlfn.NUMBERVALUE(INDIRECT(SUBSTITUTE(ADDRESS(1,COLUMN(),4),"1","")&amp;ROW()+1))+IF(Table_Question_Sets[[#This Row],[Property]]&lt;&gt;"",1,0))</f>
        <v>21</v>
      </c>
      <c r="BD41" s="28" t="str">
        <f t="array" aca="1" ref="BD4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4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"templateOptions":{"label":"Promotion name","description":"Please make your Promotion Name as simple as possible, so it's not misleading or in breach of any advertising requirements. E.g:  Joe’s Gym – ‘Chance to Win $50,000’."}</v>
      </c>
      <c r="BH4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v>
      </c>
      <c r="BI41" s="25" t="str">
        <f ca="1" xml:space="preserve">
IF(Table_Question_Sets[[#This Row],[Row]]="Yes","]},{""className"": ""row"",""fieldGroup"": [","")&amp;
SUBSTITUTE(Table_Question_Sets[[#This Row],[Config Field]],CHAR(10),"")</f>
        <v>{"key":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v>
      </c>
      <c r="BJ4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1" s="131" t="str">
        <f>IF(AND(Table_Question_Sets[[#This Row],[Header]]="",Table_Question_Sets[[#This Row],[Property]]&lt;&gt;"",Table_Question_Sets[[#This Row],[Field Type]]&lt;&gt;""),
""""&amp;Table_Question_Sets[[#This Row],[Key]]&amp;"""","")</f>
        <v>"promotionName"</v>
      </c>
      <c r="BM4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1" s="131" t="str">
        <f>IF(AND(Table_Question_Sets[[#This Row],[Header]]&lt;&gt;"Yes",Table_Question_Sets[[#This Row],[Property]]&lt;&gt;"",Table_Question_Sets[[#This Row],[Workflow Role]]&lt;&gt;""),
""""&amp;Table_Question_Sets[[#This Row],[Workflow Role]]&amp;""":"""&amp;Table_Question_Sets[[#This Row],[Key]]&amp;"""","")</f>
        <v/>
      </c>
      <c r="BO41" s="131" t="str">
        <f>IF(AND(Table_Question_Sets[[#This Row],[Header]]&lt;&gt;"Yes",Table_Question_Sets[[#This Row],[Property]]&lt;&gt;"",Table_Question_Sets[[#This Row],[Private]]="Yes"),
""""&amp;Table_Question_Sets[[#This Row],[Key]]&amp;"""","")</f>
        <v/>
      </c>
      <c r="BP41" s="131">
        <f ca="1">IF(Table_Question_Sets[[#This Row],[Header]]="Yes","",_xlfn.NUMBERVALUE(INDIRECT(SUBSTITUTE(ADDRESS(1,COLUMN(),4),"1","")&amp;ROW()+1))+IF(OR(Table_Question_Sets[[#This Row],[Value]]&lt;&gt;"",AND(Table_Question_Sets[[#This Row],[Data Type]]="Repeating",Table_Question_Sets[[#This Row],[Calculation Repeating]]&lt;&gt;"")),1,0))</f>
        <v>0</v>
      </c>
      <c r="BQ41" s="131" t="str">
        <f ca="1" xml:space="preserve">
IF(Table_Question_Sets[[#This Row],[Data Type]]="Repeating",
OFFSET(Table_Repeating_Question_Sets[[#Headers],[Property]],MATCH(Table_Question_Sets[[#This Row],[Property]],Table_Repeating_Question_Sets[Property],0),MATCH("Calculation",Table_Repeating_Question_Sets[#Headers],0)-1,1,1),
"")</f>
        <v/>
      </c>
      <c r="BR4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1" s="131" t="str">
        <f ca="1">IF(ISNUMBER(Table_Question_Sets[[#This Row],[Config Use Row]]),INDEX(Table_Question_Sets[Config Rollup],Table_Question_Sets[[#This Row],[Config Use Row]]),"")</f>
        <v/>
      </c>
      <c r="BU41" s="131" t="str">
        <f ca="1">IF(ISNUMBER(Table_Question_Sets[[#This Row],[Config Use Row]]),INDEX(Table_Question_Sets[Config Keys Nested Rollup],Table_Question_Sets[[#This Row],[Config Use Row]]),"")</f>
        <v/>
      </c>
      <c r="BV41" s="25" t="str">
        <f ca="1">IF(ISNUMBER(Table_Question_Sets[[#This Row],[Config Use Row]]),INDEX(Table_Question_Sets[Calculation Rollup],Table_Question_Sets[[#This Row],[Config Use Row]]),"")</f>
        <v/>
      </c>
    </row>
    <row r="42" spans="2:74" s="21" customFormat="1" ht="21" customHeight="1">
      <c r="B42" s="27" t="s">
        <v>1189</v>
      </c>
      <c r="C42" s="10"/>
      <c r="D42" s="25" t="str">
        <f ca="1">IF(Table_Question_Sets[[#This Row],[Header]]="Yes","",
IF(INDIRECT(SUBSTITUTE(ADDRESS(1,COLUMN(),4),"1","")&amp;ROW()-1)="",
INDIRECT(SUBSTITUTE(ADDRESS(1,COLUMN(Table_Question_Sets[[#This Row],[Property]]),4),"1","")&amp;ROW()-1),
INDIRECT(SUBSTITUTE(ADDRESS(1,COLUMN(),4),"1","")&amp;ROW()-1)))</f>
        <v>Details 2</v>
      </c>
      <c r="E4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whatCustomersHaveToDo</v>
      </c>
      <c r="F42" s="25" t="str">
        <f>IF(Table_Question_Sets[[#This Row],[Header]]="Yes","",IF(Table_Question_Sets[[#This Row],[Property]]&lt;&gt;"",SUBSTITUTE(Table_Question_Sets[[#This Row],[Property]]," ",""),""))</f>
        <v>WhatCustomersHaveToDo</v>
      </c>
      <c r="G42" s="88"/>
      <c r="H42" s="26" t="s">
        <v>46</v>
      </c>
      <c r="I42" s="26" t="s">
        <v>70</v>
      </c>
      <c r="J42" s="26" t="s">
        <v>967</v>
      </c>
      <c r="K42" s="55" t="s">
        <v>69</v>
      </c>
      <c r="L42" s="76"/>
      <c r="M42" s="76"/>
      <c r="N42" s="129"/>
      <c r="O42" s="55" t="s">
        <v>73</v>
      </c>
      <c r="P42" s="129"/>
      <c r="Q42" s="55"/>
      <c r="R42" s="55"/>
      <c r="S42" s="55"/>
      <c r="T42" s="26" t="s">
        <v>974</v>
      </c>
      <c r="U42" s="26"/>
      <c r="V42" s="26"/>
      <c r="W42" s="26"/>
      <c r="X42" s="26"/>
      <c r="Y42" s="26"/>
      <c r="Z42" s="26"/>
      <c r="AA42" s="26"/>
      <c r="AB42" s="26"/>
      <c r="AC42" s="26"/>
      <c r="AD42" s="26" t="s">
        <v>977</v>
      </c>
      <c r="AE42" s="26"/>
      <c r="AF42" s="26"/>
      <c r="AG42" s="26"/>
      <c r="AH42" s="76"/>
      <c r="AI42" s="76"/>
      <c r="AJ42" s="76"/>
      <c r="AK42" s="76"/>
      <c r="AL42" s="25"/>
      <c r="AM4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2" s="191"/>
      <c r="AO4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2" s="26"/>
      <c r="AR42" s="50"/>
      <c r="AS42" s="26" t="s">
        <v>69</v>
      </c>
      <c r="AT42" s="26"/>
      <c r="AU42" s="26"/>
      <c r="AV42" s="26"/>
      <c r="AW42" s="26"/>
      <c r="AX42" s="26"/>
      <c r="AY4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2" s="48" t="str">
        <f>IF(OR(Table_Question_Sets[[#This Row],[Header]]="Yes",Table_Question_Sets[[#This Row],[Text]]=""),"",IF(OR(Table_Question_Sets[[#This Row],[Text]]="true",Table_Question_Sets[[#This Row],[Text]]="false",ISNUMBER(Table_Question_Sets[[#This Row],[Text]])),Table_Question_Sets[[#This Row],[Text]],""""&amp;Table_Question_Sets[[#This Row],[Text]]&amp;""""))</f>
        <v/>
      </c>
      <c r="BA42" s="48" t="str">
        <f>IF(AND(Table_Question_Sets[[#This Row],[Header]]&lt;&gt;"Yes",Table_Question_Sets[[#This Row],[Property]]&lt;&gt;"",Table_Question_Sets[[#This Row],[Summary Label]]&lt;&gt;""),""""&amp;Table_Question_Sets[[#This Row],[Key]]&amp;""": """&amp;Table_Question_Sets[[#This Row],[Summary Label]]&amp;"""","")</f>
        <v/>
      </c>
      <c r="BB42" s="48">
        <f ca="1">IF(Table_Question_Sets[[#This Row],[Header]]="Yes","",_xlfn.NUMBERVALUE(INDIRECT(SUBSTITUTE(ADDRESS(1,COLUMN(),4),"1","")&amp;ROW()-1))+IF(Table_Question_Sets[[#This Row],[Property]]&lt;&gt;"",1,0))</f>
        <v>3</v>
      </c>
      <c r="BC42" s="48">
        <f ca="1">IF(Table_Question_Sets[[#This Row],[Header]]="Yes","",_xlfn.NUMBERVALUE(INDIRECT(SUBSTITUTE(ADDRESS(1,COLUMN(),4),"1","")&amp;ROW()+1))+IF(Table_Question_Sets[[#This Row],[Property]]&lt;&gt;"",1,0))</f>
        <v>20</v>
      </c>
      <c r="BD42" s="28" t="str">
        <f t="array" aca="1" ref="BD4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v>
      </c>
      <c r="BE4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4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
      </c>
      <c r="BH4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v>
      </c>
      <c r="BI42" s="25" t="str">
        <f ca="1" xml:space="preserve">
IF(Table_Question_Sets[[#This Row],[Row]]="Yes","]},{""className"": ""row"",""fieldGroup"": [","")&amp;
SUBSTITUTE(Table_Question_Sets[[#This Row],[Config Field]],CHAR(10),"")</f>
        <v>{"key":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v>
      </c>
      <c r="BJ4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2" s="131" t="str">
        <f>IF(AND(Table_Question_Sets[[#This Row],[Header]]="",Table_Question_Sets[[#This Row],[Property]]&lt;&gt;"",Table_Question_Sets[[#This Row],[Field Type]]&lt;&gt;""),
""""&amp;Table_Question_Sets[[#This Row],[Key]]&amp;"""","")</f>
        <v>"whatCustomersHaveToDo"</v>
      </c>
      <c r="BM4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2" s="131" t="str">
        <f>IF(AND(Table_Question_Sets[[#This Row],[Header]]&lt;&gt;"Yes",Table_Question_Sets[[#This Row],[Property]]&lt;&gt;"",Table_Question_Sets[[#This Row],[Workflow Role]]&lt;&gt;""),
""""&amp;Table_Question_Sets[[#This Row],[Workflow Role]]&amp;""":"""&amp;Table_Question_Sets[[#This Row],[Key]]&amp;"""","")</f>
        <v/>
      </c>
      <c r="BO42" s="131" t="str">
        <f>IF(AND(Table_Question_Sets[[#This Row],[Header]]&lt;&gt;"Yes",Table_Question_Sets[[#This Row],[Property]]&lt;&gt;"",Table_Question_Sets[[#This Row],[Private]]="Yes"),
""""&amp;Table_Question_Sets[[#This Row],[Key]]&amp;"""","")</f>
        <v/>
      </c>
      <c r="BP42" s="131">
        <f ca="1">IF(Table_Question_Sets[[#This Row],[Header]]="Yes","",_xlfn.NUMBERVALUE(INDIRECT(SUBSTITUTE(ADDRESS(1,COLUMN(),4),"1","")&amp;ROW()+1))+IF(OR(Table_Question_Sets[[#This Row],[Value]]&lt;&gt;"",AND(Table_Question_Sets[[#This Row],[Data Type]]="Repeating",Table_Question_Sets[[#This Row],[Calculation Repeating]]&lt;&gt;"")),1,0))</f>
        <v>0</v>
      </c>
      <c r="BQ42" s="131" t="str">
        <f ca="1" xml:space="preserve">
IF(Table_Question_Sets[[#This Row],[Data Type]]="Repeating",
OFFSET(Table_Repeating_Question_Sets[[#Headers],[Property]],MATCH(Table_Question_Sets[[#This Row],[Property]],Table_Repeating_Question_Sets[Property],0),MATCH("Calculation",Table_Repeating_Question_Sets[#Headers],0)-1,1,1),
"")</f>
        <v/>
      </c>
      <c r="BR4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2" s="131" t="str">
        <f ca="1">IF(ISNUMBER(Table_Question_Sets[[#This Row],[Config Use Row]]),INDEX(Table_Question_Sets[Config Rollup],Table_Question_Sets[[#This Row],[Config Use Row]]),"")</f>
        <v/>
      </c>
      <c r="BU42" s="131" t="str">
        <f ca="1">IF(ISNUMBER(Table_Question_Sets[[#This Row],[Config Use Row]]),INDEX(Table_Question_Sets[Config Keys Nested Rollup],Table_Question_Sets[[#This Row],[Config Use Row]]),"")</f>
        <v/>
      </c>
      <c r="BV42" s="25" t="str">
        <f ca="1">IF(ISNUMBER(Table_Question_Sets[[#This Row],[Config Use Row]]),INDEX(Table_Question_Sets[Calculation Rollup],Table_Question_Sets[[#This Row],[Config Use Row]]),"")</f>
        <v/>
      </c>
    </row>
    <row r="43" spans="2:74" s="21" customFormat="1" ht="21" customHeight="1">
      <c r="B43" s="27" t="s">
        <v>1190</v>
      </c>
      <c r="C43" s="10"/>
      <c r="D43" s="25" t="str">
        <f ca="1">IF(Table_Question_Sets[[#This Row],[Header]]="Yes","",
IF(INDIRECT(SUBSTITUTE(ADDRESS(1,COLUMN(),4),"1","")&amp;ROW()-1)="",
INDIRECT(SUBSTITUTE(ADDRESS(1,COLUMN(Table_Question_Sets[[#This Row],[Property]]),4),"1","")&amp;ROW()-1),
INDIRECT(SUBSTITUTE(ADDRESS(1,COLUMN(),4),"1","")&amp;ROW()-1)))</f>
        <v>Details 2</v>
      </c>
      <c r="E4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whatSpendMinimumAmount</v>
      </c>
      <c r="F43" s="25" t="str">
        <f>IF(Table_Question_Sets[[#This Row],[Header]]="Yes","",IF(Table_Question_Sets[[#This Row],[Property]]&lt;&gt;"",SUBSTITUTE(Table_Question_Sets[[#This Row],[Property]]," ",""),""))</f>
        <v>WhatSpendMinimumAmount</v>
      </c>
      <c r="G43" s="88"/>
      <c r="H43" s="27" t="s">
        <v>192</v>
      </c>
      <c r="I43" s="26" t="s">
        <v>46</v>
      </c>
      <c r="J43" s="26"/>
      <c r="K43" s="55" t="s">
        <v>69</v>
      </c>
      <c r="L43" s="76"/>
      <c r="M43" s="76"/>
      <c r="N43" s="55"/>
      <c r="O43" s="129" t="s">
        <v>73</v>
      </c>
      <c r="P43" s="129" t="s">
        <v>94</v>
      </c>
      <c r="Q43" s="129" t="s">
        <v>95</v>
      </c>
      <c r="R43" s="55"/>
      <c r="S43" s="55"/>
      <c r="T43" s="27" t="s">
        <v>1191</v>
      </c>
      <c r="U43" s="26"/>
      <c r="V43" s="27" t="s">
        <v>1402</v>
      </c>
      <c r="W43" s="26" t="s">
        <v>1426</v>
      </c>
      <c r="X43" s="26"/>
      <c r="Y43" s="26"/>
      <c r="Z43" s="26"/>
      <c r="AA43" s="26"/>
      <c r="AB43" s="26"/>
      <c r="AC43" s="26"/>
      <c r="AD43" s="26"/>
      <c r="AE43" s="26"/>
      <c r="AF43" s="26"/>
      <c r="AG43" s="26"/>
      <c r="AH43" s="76"/>
      <c r="AI43" s="76"/>
      <c r="AJ43" s="76"/>
      <c r="AK43" s="76"/>
      <c r="AL43" s="25"/>
      <c r="AM4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3" s="191"/>
      <c r="AO4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3" s="26"/>
      <c r="AR43" s="50"/>
      <c r="AS43" s="26"/>
      <c r="AT43" s="26"/>
      <c r="AU43" s="26"/>
      <c r="AV43" s="26"/>
      <c r="AW43" s="26"/>
      <c r="AX43" s="26"/>
      <c r="AY4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3" s="48" t="str">
        <f>IF(OR(Table_Question_Sets[[#This Row],[Header]]="Yes",Table_Question_Sets[[#This Row],[Text]]=""),"",IF(OR(Table_Question_Sets[[#This Row],[Text]]="true",Table_Question_Sets[[#This Row],[Text]]="false",ISNUMBER(Table_Question_Sets[[#This Row],[Text]])),Table_Question_Sets[[#This Row],[Text]],""""&amp;Table_Question_Sets[[#This Row],[Text]]&amp;""""))</f>
        <v/>
      </c>
      <c r="BA43" s="48" t="str">
        <f>IF(AND(Table_Question_Sets[[#This Row],[Header]]&lt;&gt;"Yes",Table_Question_Sets[[#This Row],[Property]]&lt;&gt;"",Table_Question_Sets[[#This Row],[Summary Label]]&lt;&gt;""),""""&amp;Table_Question_Sets[[#This Row],[Key]]&amp;""": """&amp;Table_Question_Sets[[#This Row],[Summary Label]]&amp;"""","")</f>
        <v/>
      </c>
      <c r="BB43" s="48">
        <f ca="1">IF(Table_Question_Sets[[#This Row],[Header]]="Yes","",_xlfn.NUMBERVALUE(INDIRECT(SUBSTITUTE(ADDRESS(1,COLUMN(),4),"1","")&amp;ROW()-1))+IF(Table_Question_Sets[[#This Row],[Property]]&lt;&gt;"",1,0))</f>
        <v>4</v>
      </c>
      <c r="BC43" s="48">
        <f ca="1">IF(Table_Question_Sets[[#This Row],[Header]]="Yes","",_xlfn.NUMBERVALUE(INDIRECT(SUBSTITUTE(ADDRESS(1,COLUMN(),4),"1","")&amp;ROW()+1))+IF(Table_Question_Sets[[#This Row],[Property]]&lt;&gt;"",1,0))</f>
        <v>19</v>
      </c>
      <c r="BD43" s="28" t="str">
        <f t="array" aca="1" ref="BD4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\'Spend a minimum of $\''), ValidationService.isCurrency(), ValidationService.maxDecimals(2), ValidationService.isDecimalNumber()])}</v>
      </c>
      <c r="BF4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"templateOptions":{"label":"Minimum amount","formatTextInput":"currency","addonLeft":{"class":"fa fa-usd"},"hideCondition":"whatCustomersHaveToDo != 'Spend a minimum of $'"}</v>
      </c>
      <c r="BH4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v>
      </c>
      <c r="BI43" s="25" t="str">
        <f ca="1" xml:space="preserve">
IF(Table_Question_Sets[[#This Row],[Row]]="Yes","]},{""className"": ""row"",""fieldGroup"": [","")&amp;
SUBSTITUTE(Table_Question_Sets[[#This Row],[Config Field]],CHAR(10),"")</f>
        <v>{"key":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v>
      </c>
      <c r="BJ4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3" s="131" t="str">
        <f>IF(AND(Table_Question_Sets[[#This Row],[Header]]="",Table_Question_Sets[[#This Row],[Property]]&lt;&gt;"",Table_Question_Sets[[#This Row],[Field Type]]&lt;&gt;""),
""""&amp;Table_Question_Sets[[#This Row],[Key]]&amp;"""","")</f>
        <v>"whatSpendMinimumAmount"</v>
      </c>
      <c r="BM4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3" s="131" t="str">
        <f>IF(AND(Table_Question_Sets[[#This Row],[Header]]&lt;&gt;"Yes",Table_Question_Sets[[#This Row],[Property]]&lt;&gt;"",Table_Question_Sets[[#This Row],[Workflow Role]]&lt;&gt;""),
""""&amp;Table_Question_Sets[[#This Row],[Workflow Role]]&amp;""":"""&amp;Table_Question_Sets[[#This Row],[Key]]&amp;"""","")</f>
        <v/>
      </c>
      <c r="BO43" s="131" t="str">
        <f>IF(AND(Table_Question_Sets[[#This Row],[Header]]&lt;&gt;"Yes",Table_Question_Sets[[#This Row],[Property]]&lt;&gt;"",Table_Question_Sets[[#This Row],[Private]]="Yes"),
""""&amp;Table_Question_Sets[[#This Row],[Key]]&amp;"""","")</f>
        <v/>
      </c>
      <c r="BP43" s="131">
        <f ca="1">IF(Table_Question_Sets[[#This Row],[Header]]="Yes","",_xlfn.NUMBERVALUE(INDIRECT(SUBSTITUTE(ADDRESS(1,COLUMN(),4),"1","")&amp;ROW()+1))+IF(OR(Table_Question_Sets[[#This Row],[Value]]&lt;&gt;"",AND(Table_Question_Sets[[#This Row],[Data Type]]="Repeating",Table_Question_Sets[[#This Row],[Calculation Repeating]]&lt;&gt;"")),1,0))</f>
        <v>0</v>
      </c>
      <c r="BQ43" s="131" t="str">
        <f ca="1" xml:space="preserve">
IF(Table_Question_Sets[[#This Row],[Data Type]]="Repeating",
OFFSET(Table_Repeating_Question_Sets[[#Headers],[Property]],MATCH(Table_Question_Sets[[#This Row],[Property]],Table_Repeating_Question_Sets[Property],0),MATCH("Calculation",Table_Repeating_Question_Sets[#Headers],0)-1,1,1),
"")</f>
        <v/>
      </c>
      <c r="BR4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3" s="131" t="str">
        <f ca="1">IF(ISNUMBER(Table_Question_Sets[[#This Row],[Config Use Row]]),INDEX(Table_Question_Sets[Config Rollup],Table_Question_Sets[[#This Row],[Config Use Row]]),"")</f>
        <v/>
      </c>
      <c r="BU43" s="131" t="str">
        <f ca="1">IF(ISNUMBER(Table_Question_Sets[[#This Row],[Config Use Row]]),INDEX(Table_Question_Sets[Config Keys Nested Rollup],Table_Question_Sets[[#This Row],[Config Use Row]]),"")</f>
        <v/>
      </c>
      <c r="BV43" s="25" t="str">
        <f ca="1">IF(ISNUMBER(Table_Question_Sets[[#This Row],[Config Use Row]]),INDEX(Table_Question_Sets[Calculation Rollup],Table_Question_Sets[[#This Row],[Config Use Row]]),"")</f>
        <v/>
      </c>
    </row>
    <row r="44" spans="2:74" s="21" customFormat="1" ht="21" customHeight="1">
      <c r="B44" s="27" t="s">
        <v>1193</v>
      </c>
      <c r="C44" s="10"/>
      <c r="D44" s="25" t="str">
        <f ca="1">IF(Table_Question_Sets[[#This Row],[Header]]="Yes","",
IF(INDIRECT(SUBSTITUTE(ADDRESS(1,COLUMN(),4),"1","")&amp;ROW()-1)="",
INDIRECT(SUBSTITUTE(ADDRESS(1,COLUMN(Table_Question_Sets[[#This Row],[Property]]),4),"1","")&amp;ROW()-1),
INDIRECT(SUBSTITUTE(ADDRESS(1,COLUMN(),4),"1","")&amp;ROW()-1)))</f>
        <v>Details 2</v>
      </c>
      <c r="E4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whatConferenceName</v>
      </c>
      <c r="F44" s="25" t="str">
        <f>IF(Table_Question_Sets[[#This Row],[Header]]="Yes","",IF(Table_Question_Sets[[#This Row],[Property]]&lt;&gt;"",SUBSTITUTE(Table_Question_Sets[[#This Row],[Property]]," ",""),""))</f>
        <v>WhatConferenceName</v>
      </c>
      <c r="G44" s="88"/>
      <c r="H44" s="27" t="s">
        <v>46</v>
      </c>
      <c r="I44" s="27" t="s">
        <v>46</v>
      </c>
      <c r="J44" s="26"/>
      <c r="K44" s="55" t="s">
        <v>69</v>
      </c>
      <c r="L44" s="76"/>
      <c r="M44" s="76"/>
      <c r="N44" s="55"/>
      <c r="O44" s="129" t="s">
        <v>73</v>
      </c>
      <c r="P44" s="129" t="s">
        <v>94</v>
      </c>
      <c r="Q44" s="55"/>
      <c r="R44" s="55"/>
      <c r="S44" s="55"/>
      <c r="T44" s="27" t="s">
        <v>1195</v>
      </c>
      <c r="U44" s="26"/>
      <c r="V44" s="27" t="s">
        <v>1458</v>
      </c>
      <c r="W44" s="26"/>
      <c r="X44" s="26"/>
      <c r="Y44" s="26"/>
      <c r="Z44" s="26"/>
      <c r="AA44" s="26"/>
      <c r="AB44" s="26"/>
      <c r="AC44" s="26"/>
      <c r="AD44" s="26"/>
      <c r="AE44" s="26"/>
      <c r="AF44" s="26"/>
      <c r="AG44" s="26"/>
      <c r="AH44" s="76"/>
      <c r="AI44" s="76"/>
      <c r="AJ44" s="76"/>
      <c r="AK44" s="76"/>
      <c r="AL44" s="25"/>
      <c r="AM4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4" s="191"/>
      <c r="AO4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4" s="26"/>
      <c r="AR44" s="50"/>
      <c r="AS44" s="26"/>
      <c r="AT44" s="26"/>
      <c r="AU44" s="26"/>
      <c r="AV44" s="26"/>
      <c r="AW44" s="26"/>
      <c r="AX44" s="26"/>
      <c r="AY4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4" s="48" t="str">
        <f>IF(OR(Table_Question_Sets[[#This Row],[Header]]="Yes",Table_Question_Sets[[#This Row],[Text]]=""),"",IF(OR(Table_Question_Sets[[#This Row],[Text]]="true",Table_Question_Sets[[#This Row],[Text]]="false",ISNUMBER(Table_Question_Sets[[#This Row],[Text]])),Table_Question_Sets[[#This Row],[Text]],""""&amp;Table_Question_Sets[[#This Row],[Text]]&amp;""""))</f>
        <v/>
      </c>
      <c r="BA44" s="48" t="str">
        <f>IF(AND(Table_Question_Sets[[#This Row],[Header]]&lt;&gt;"Yes",Table_Question_Sets[[#This Row],[Property]]&lt;&gt;"",Table_Question_Sets[[#This Row],[Summary Label]]&lt;&gt;""),""""&amp;Table_Question_Sets[[#This Row],[Key]]&amp;""": """&amp;Table_Question_Sets[[#This Row],[Summary Label]]&amp;"""","")</f>
        <v/>
      </c>
      <c r="BB44" s="48">
        <f ca="1">IF(Table_Question_Sets[[#This Row],[Header]]="Yes","",_xlfn.NUMBERVALUE(INDIRECT(SUBSTITUTE(ADDRESS(1,COLUMN(),4),"1","")&amp;ROW()-1))+IF(Table_Question_Sets[[#This Row],[Property]]&lt;&gt;"",1,0))</f>
        <v>5</v>
      </c>
      <c r="BC44" s="48">
        <f ca="1">IF(Table_Question_Sets[[#This Row],[Header]]="Yes","",_xlfn.NUMBERVALUE(INDIRECT(SUBSTITUTE(ADDRESS(1,COLUMN(),4),"1","")&amp;ROW()+1))+IF(Table_Question_Sets[[#This Row],[Property]]&lt;&gt;"",1,0))</f>
        <v>18</v>
      </c>
      <c r="BD44" s="28" t="str">
        <f t="array" aca="1" ref="BD4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\'Attend conference/event at\' &amp;&amp; whatCustomersHaveToDo != \'Visit our stand/booth at conference/event\'')])}</v>
      </c>
      <c r="BF4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"templateOptions":{"label":"Event Name","hideCondition":"whatCustomersHaveToDo != 'Attend conference/event at' &amp;&amp; whatCustomersHaveToDo != 'Visit our stand/booth at conference/event'"}</v>
      </c>
      <c r="BH4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v>
      </c>
      <c r="BI44" s="25" t="str">
        <f ca="1" xml:space="preserve">
IF(Table_Question_Sets[[#This Row],[Row]]="Yes","]},{""className"": ""row"",""fieldGroup"": [","")&amp;
SUBSTITUTE(Table_Question_Sets[[#This Row],[Config Field]],CHAR(10),"")</f>
        <v>{"key":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v>
      </c>
      <c r="BJ4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4" s="131" t="str">
        <f>IF(AND(Table_Question_Sets[[#This Row],[Header]]="",Table_Question_Sets[[#This Row],[Property]]&lt;&gt;"",Table_Question_Sets[[#This Row],[Field Type]]&lt;&gt;""),
""""&amp;Table_Question_Sets[[#This Row],[Key]]&amp;"""","")</f>
        <v>"whatConferenceName"</v>
      </c>
      <c r="BM4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4" s="131" t="str">
        <f>IF(AND(Table_Question_Sets[[#This Row],[Header]]&lt;&gt;"Yes",Table_Question_Sets[[#This Row],[Property]]&lt;&gt;"",Table_Question_Sets[[#This Row],[Workflow Role]]&lt;&gt;""),
""""&amp;Table_Question_Sets[[#This Row],[Workflow Role]]&amp;""":"""&amp;Table_Question_Sets[[#This Row],[Key]]&amp;"""","")</f>
        <v/>
      </c>
      <c r="BO44" s="131" t="str">
        <f>IF(AND(Table_Question_Sets[[#This Row],[Header]]&lt;&gt;"Yes",Table_Question_Sets[[#This Row],[Property]]&lt;&gt;"",Table_Question_Sets[[#This Row],[Private]]="Yes"),
""""&amp;Table_Question_Sets[[#This Row],[Key]]&amp;"""","")</f>
        <v/>
      </c>
      <c r="BP44" s="131">
        <f ca="1">IF(Table_Question_Sets[[#This Row],[Header]]="Yes","",_xlfn.NUMBERVALUE(INDIRECT(SUBSTITUTE(ADDRESS(1,COLUMN(),4),"1","")&amp;ROW()+1))+IF(OR(Table_Question_Sets[[#This Row],[Value]]&lt;&gt;"",AND(Table_Question_Sets[[#This Row],[Data Type]]="Repeating",Table_Question_Sets[[#This Row],[Calculation Repeating]]&lt;&gt;"")),1,0))</f>
        <v>0</v>
      </c>
      <c r="BQ44" s="131" t="str">
        <f ca="1" xml:space="preserve">
IF(Table_Question_Sets[[#This Row],[Data Type]]="Repeating",
OFFSET(Table_Repeating_Question_Sets[[#Headers],[Property]],MATCH(Table_Question_Sets[[#This Row],[Property]],Table_Repeating_Question_Sets[Property],0),MATCH("Calculation",Table_Repeating_Question_Sets[#Headers],0)-1,1,1),
"")</f>
        <v/>
      </c>
      <c r="BR4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4" s="131" t="str">
        <f ca="1">IF(ISNUMBER(Table_Question_Sets[[#This Row],[Config Use Row]]),INDEX(Table_Question_Sets[Config Rollup],Table_Question_Sets[[#This Row],[Config Use Row]]),"")</f>
        <v/>
      </c>
      <c r="BU44" s="131" t="str">
        <f ca="1">IF(ISNUMBER(Table_Question_Sets[[#This Row],[Config Use Row]]),INDEX(Table_Question_Sets[Config Keys Nested Rollup],Table_Question_Sets[[#This Row],[Config Use Row]]),"")</f>
        <v/>
      </c>
      <c r="BV44" s="25" t="str">
        <f ca="1">IF(ISNUMBER(Table_Question_Sets[[#This Row],[Config Use Row]]),INDEX(Table_Question_Sets[Calculation Rollup],Table_Question_Sets[[#This Row],[Config Use Row]]),"")</f>
        <v/>
      </c>
    </row>
    <row r="45" spans="2:74" s="21" customFormat="1" ht="21" customHeight="1">
      <c r="B45" s="27" t="s">
        <v>1194</v>
      </c>
      <c r="C45" s="10"/>
      <c r="D45" s="25" t="str">
        <f ca="1">IF(Table_Question_Sets[[#This Row],[Header]]="Yes","",
IF(INDIRECT(SUBSTITUTE(ADDRESS(1,COLUMN(),4),"1","")&amp;ROW()-1)="",
INDIRECT(SUBSTITUTE(ADDRESS(1,COLUMN(Table_Question_Sets[[#This Row],[Property]]),4),"1","")&amp;ROW()-1),
INDIRECT(SUBSTITUTE(ADDRESS(1,COLUMN(),4),"1","")&amp;ROW()-1)))</f>
        <v>Details 2</v>
      </c>
      <c r="E4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whatConferenceAddress</v>
      </c>
      <c r="F45" s="25" t="str">
        <f>IF(Table_Question_Sets[[#This Row],[Header]]="Yes","",IF(Table_Question_Sets[[#This Row],[Property]]&lt;&gt;"",SUBSTITUTE(Table_Question_Sets[[#This Row],[Property]]," ",""),""))</f>
        <v>WhatConferenceAddress</v>
      </c>
      <c r="G45" s="88"/>
      <c r="H45" s="27" t="s">
        <v>46</v>
      </c>
      <c r="I45" s="27" t="s">
        <v>46</v>
      </c>
      <c r="J45" s="26"/>
      <c r="K45" s="55" t="s">
        <v>69</v>
      </c>
      <c r="L45" s="76"/>
      <c r="M45" s="76"/>
      <c r="N45" s="55"/>
      <c r="O45" s="129" t="s">
        <v>73</v>
      </c>
      <c r="P45" s="129" t="s">
        <v>94</v>
      </c>
      <c r="Q45" s="55"/>
      <c r="R45" s="55"/>
      <c r="S45" s="55"/>
      <c r="T45" s="27" t="s">
        <v>91</v>
      </c>
      <c r="U45" s="26"/>
      <c r="V45" s="27" t="s">
        <v>1458</v>
      </c>
      <c r="W45" s="26"/>
      <c r="X45" s="26"/>
      <c r="Y45" s="26"/>
      <c r="Z45" s="26"/>
      <c r="AA45" s="26"/>
      <c r="AB45" s="26"/>
      <c r="AC45" s="26"/>
      <c r="AD45" s="26"/>
      <c r="AE45" s="26" t="s">
        <v>1409</v>
      </c>
      <c r="AF45" s="26"/>
      <c r="AG45" s="26"/>
      <c r="AH45" s="76"/>
      <c r="AI45" s="76"/>
      <c r="AJ45" s="76"/>
      <c r="AK45" s="76"/>
      <c r="AL45" s="25"/>
      <c r="AM4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5" s="191"/>
      <c r="AO4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5" s="26"/>
      <c r="AR45" s="50"/>
      <c r="AS45" s="26"/>
      <c r="AT45" s="26"/>
      <c r="AU45" s="26"/>
      <c r="AV45" s="26"/>
      <c r="AW45" s="26"/>
      <c r="AX45" s="26"/>
      <c r="AY4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5" s="48" t="str">
        <f>IF(OR(Table_Question_Sets[[#This Row],[Header]]="Yes",Table_Question_Sets[[#This Row],[Text]]=""),"",IF(OR(Table_Question_Sets[[#This Row],[Text]]="true",Table_Question_Sets[[#This Row],[Text]]="false",ISNUMBER(Table_Question_Sets[[#This Row],[Text]])),Table_Question_Sets[[#This Row],[Text]],""""&amp;Table_Question_Sets[[#This Row],[Text]]&amp;""""))</f>
        <v/>
      </c>
      <c r="BA45" s="48" t="str">
        <f>IF(AND(Table_Question_Sets[[#This Row],[Header]]&lt;&gt;"Yes",Table_Question_Sets[[#This Row],[Property]]&lt;&gt;"",Table_Question_Sets[[#This Row],[Summary Label]]&lt;&gt;""),""""&amp;Table_Question_Sets[[#This Row],[Key]]&amp;""": """&amp;Table_Question_Sets[[#This Row],[Summary Label]]&amp;"""","")</f>
        <v/>
      </c>
      <c r="BB45" s="48">
        <f ca="1">IF(Table_Question_Sets[[#This Row],[Header]]="Yes","",_xlfn.NUMBERVALUE(INDIRECT(SUBSTITUTE(ADDRESS(1,COLUMN(),4),"1","")&amp;ROW()-1))+IF(Table_Question_Sets[[#This Row],[Property]]&lt;&gt;"",1,0))</f>
        <v>6</v>
      </c>
      <c r="BC45" s="48">
        <f ca="1">IF(Table_Question_Sets[[#This Row],[Header]]="Yes","",_xlfn.NUMBERVALUE(INDIRECT(SUBSTITUTE(ADDRESS(1,COLUMN(),4),"1","")&amp;ROW()+1))+IF(Table_Question_Sets[[#This Row],[Property]]&lt;&gt;"",1,0))</f>
        <v>17</v>
      </c>
      <c r="BD45" s="28" t="str">
        <f t="array" aca="1" ref="BD4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\'Attend conference/event at\' &amp;&amp; whatCustomersHaveToDo != \'Visit our stand/booth at conference/event\'')])}</v>
      </c>
      <c r="BF4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"templateOptions":{"label":"Address","description":"Suite/Unit #, Street Number, Street Address - Example: Unit A, 123 Smith Street","hideCondition":"whatCustomersHaveToDo != 'Attend conference/event at' &amp;&amp; whatCustomersHaveToDo != 'Visit our stand/booth at conference/event'"}</v>
      </c>
      <c r="BH4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v>
      </c>
      <c r="BI45" s="25" t="str">
        <f ca="1" xml:space="preserve">
IF(Table_Question_Sets[[#This Row],[Row]]="Yes","]},{""className"": ""row"",""fieldGroup"": [","")&amp;
SUBSTITUTE(Table_Question_Sets[[#This Row],[Config Field]],CHAR(10),"")</f>
        <v>{"key":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v>
      </c>
      <c r="BJ4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5" s="131" t="str">
        <f>IF(AND(Table_Question_Sets[[#This Row],[Header]]="",Table_Question_Sets[[#This Row],[Property]]&lt;&gt;"",Table_Question_Sets[[#This Row],[Field Type]]&lt;&gt;""),
""""&amp;Table_Question_Sets[[#This Row],[Key]]&amp;"""","")</f>
        <v>"whatConferenceAddress"</v>
      </c>
      <c r="BM4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5" s="131" t="str">
        <f>IF(AND(Table_Question_Sets[[#This Row],[Header]]&lt;&gt;"Yes",Table_Question_Sets[[#This Row],[Property]]&lt;&gt;"",Table_Question_Sets[[#This Row],[Workflow Role]]&lt;&gt;""),
""""&amp;Table_Question_Sets[[#This Row],[Workflow Role]]&amp;""":"""&amp;Table_Question_Sets[[#This Row],[Key]]&amp;"""","")</f>
        <v/>
      </c>
      <c r="BO45" s="131" t="str">
        <f>IF(AND(Table_Question_Sets[[#This Row],[Header]]&lt;&gt;"Yes",Table_Question_Sets[[#This Row],[Property]]&lt;&gt;"",Table_Question_Sets[[#This Row],[Private]]="Yes"),
""""&amp;Table_Question_Sets[[#This Row],[Key]]&amp;"""","")</f>
        <v/>
      </c>
      <c r="BP45" s="131">
        <f ca="1">IF(Table_Question_Sets[[#This Row],[Header]]="Yes","",_xlfn.NUMBERVALUE(INDIRECT(SUBSTITUTE(ADDRESS(1,COLUMN(),4),"1","")&amp;ROW()+1))+IF(OR(Table_Question_Sets[[#This Row],[Value]]&lt;&gt;"",AND(Table_Question_Sets[[#This Row],[Data Type]]="Repeating",Table_Question_Sets[[#This Row],[Calculation Repeating]]&lt;&gt;"")),1,0))</f>
        <v>0</v>
      </c>
      <c r="BQ45" s="131" t="str">
        <f ca="1" xml:space="preserve">
IF(Table_Question_Sets[[#This Row],[Data Type]]="Repeating",
OFFSET(Table_Repeating_Question_Sets[[#Headers],[Property]],MATCH(Table_Question_Sets[[#This Row],[Property]],Table_Repeating_Question_Sets[Property],0),MATCH("Calculation",Table_Repeating_Question_Sets[#Headers],0)-1,1,1),
"")</f>
        <v/>
      </c>
      <c r="BR4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5" s="131" t="str">
        <f ca="1">IF(ISNUMBER(Table_Question_Sets[[#This Row],[Config Use Row]]),INDEX(Table_Question_Sets[Config Rollup],Table_Question_Sets[[#This Row],[Config Use Row]]),"")</f>
        <v/>
      </c>
      <c r="BU45" s="131" t="str">
        <f ca="1">IF(ISNUMBER(Table_Question_Sets[[#This Row],[Config Use Row]]),INDEX(Table_Question_Sets[Config Keys Nested Rollup],Table_Question_Sets[[#This Row],[Config Use Row]]),"")</f>
        <v/>
      </c>
      <c r="BV45" s="25" t="str">
        <f ca="1">IF(ISNUMBER(Table_Question_Sets[[#This Row],[Config Use Row]]),INDEX(Table_Question_Sets[Calculation Rollup],Table_Question_Sets[[#This Row],[Config Use Row]]),"")</f>
        <v/>
      </c>
    </row>
    <row r="46" spans="2:74" s="21" customFormat="1" ht="21" customHeight="1">
      <c r="B46" s="26" t="s">
        <v>1212</v>
      </c>
      <c r="C46" s="10"/>
      <c r="D46" s="25" t="str">
        <f ca="1">IF(Table_Question_Sets[[#This Row],[Header]]="Yes","",
IF(INDIRECT(SUBSTITUTE(ADDRESS(1,COLUMN(),4),"1","")&amp;ROW()-1)="",
INDIRECT(SUBSTITUTE(ADDRESS(1,COLUMN(Table_Question_Sets[[#This Row],[Property]]),4),"1","")&amp;ROW()-1),
INDIRECT(SUBSTITUTE(ADDRESS(1,COLUMN(),4),"1","")&amp;ROW()-1)))</f>
        <v>Details 2</v>
      </c>
      <c r="E4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whatOther</v>
      </c>
      <c r="F46" s="25" t="str">
        <f>IF(Table_Question_Sets[[#This Row],[Header]]="Yes","",IF(Table_Question_Sets[[#This Row],[Property]]&lt;&gt;"",SUBSTITUTE(Table_Question_Sets[[#This Row],[Property]]," ",""),""))</f>
        <v>WhatOther</v>
      </c>
      <c r="G46" s="88"/>
      <c r="H46" s="27" t="s">
        <v>46</v>
      </c>
      <c r="I46" s="27" t="s">
        <v>101</v>
      </c>
      <c r="J46" s="26"/>
      <c r="K46" s="55" t="s">
        <v>69</v>
      </c>
      <c r="L46" s="76"/>
      <c r="M46" s="76"/>
      <c r="N46" s="55"/>
      <c r="O46" s="129" t="s">
        <v>73</v>
      </c>
      <c r="P46" s="129"/>
      <c r="Q46" s="55"/>
      <c r="R46" s="55"/>
      <c r="S46" s="55"/>
      <c r="T46" s="26" t="s">
        <v>1213</v>
      </c>
      <c r="U46" s="26"/>
      <c r="V46" s="27" t="s">
        <v>1192</v>
      </c>
      <c r="W46" s="26"/>
      <c r="X46" s="26"/>
      <c r="Y46" s="26"/>
      <c r="Z46" s="26"/>
      <c r="AA46" s="26"/>
      <c r="AB46" s="26"/>
      <c r="AC46" s="26"/>
      <c r="AD46" s="26"/>
      <c r="AE46" s="26"/>
      <c r="AF46" s="26"/>
      <c r="AG46" s="26"/>
      <c r="AH46" s="76"/>
      <c r="AI46" s="76"/>
      <c r="AJ46" s="76"/>
      <c r="AK46" s="76"/>
      <c r="AL46" s="25"/>
      <c r="AM4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6" s="191"/>
      <c r="AO4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6" s="26"/>
      <c r="AR46" s="50"/>
      <c r="AS46" s="26"/>
      <c r="AT46" s="26"/>
      <c r="AU46" s="26"/>
      <c r="AV46" s="26"/>
      <c r="AW46" s="26"/>
      <c r="AX46" s="26"/>
      <c r="AY4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6" s="48" t="str">
        <f>IF(OR(Table_Question_Sets[[#This Row],[Header]]="Yes",Table_Question_Sets[[#This Row],[Text]]=""),"",IF(OR(Table_Question_Sets[[#This Row],[Text]]="true",Table_Question_Sets[[#This Row],[Text]]="false",ISNUMBER(Table_Question_Sets[[#This Row],[Text]])),Table_Question_Sets[[#This Row],[Text]],""""&amp;Table_Question_Sets[[#This Row],[Text]]&amp;""""))</f>
        <v/>
      </c>
      <c r="BA46" s="48" t="str">
        <f>IF(AND(Table_Question_Sets[[#This Row],[Header]]&lt;&gt;"Yes",Table_Question_Sets[[#This Row],[Property]]&lt;&gt;"",Table_Question_Sets[[#This Row],[Summary Label]]&lt;&gt;""),""""&amp;Table_Question_Sets[[#This Row],[Key]]&amp;""": """&amp;Table_Question_Sets[[#This Row],[Summary Label]]&amp;"""","")</f>
        <v/>
      </c>
      <c r="BB46" s="48">
        <f ca="1">IF(Table_Question_Sets[[#This Row],[Header]]="Yes","",_xlfn.NUMBERVALUE(INDIRECT(SUBSTITUTE(ADDRESS(1,COLUMN(),4),"1","")&amp;ROW()-1))+IF(Table_Question_Sets[[#This Row],[Property]]&lt;&gt;"",1,0))</f>
        <v>7</v>
      </c>
      <c r="BC46" s="48">
        <f ca="1">IF(Table_Question_Sets[[#This Row],[Header]]="Yes","",_xlfn.NUMBERVALUE(INDIRECT(SUBSTITUTE(ADDRESS(1,COLUMN(),4),"1","")&amp;ROW()+1))+IF(Table_Question_Sets[[#This Row],[Property]]&lt;&gt;"",1,0))</f>
        <v>16</v>
      </c>
      <c r="BD46" s="28" t="str">
        <f t="array" aca="1" ref="BD4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\'Other\'')])}</v>
      </c>
      <c r="BF4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"templateOptions":{"label":"Please describe","hideCondition":"whatCustomersHaveToDo != 'Other'"}</v>
      </c>
      <c r="BH4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"whatOther","type": "textarea-field","className":"col-xs-12","templateOptions":{"label":"Please describe","hideCondition":"whatCustomersHaveToDo != 'Other'"},"validators": {"validation": Validators.compose([ValidationService.required('true', 'whatCustomersHaveToDo != \'Other\'')])}}</v>
      </c>
      <c r="BI46" s="25" t="str">
        <f ca="1" xml:space="preserve">
IF(Table_Question_Sets[[#This Row],[Row]]="Yes","]},{""className"": ""row"",""fieldGroup"": [","")&amp;
SUBSTITUTE(Table_Question_Sets[[#This Row],[Config Field]],CHAR(10),"")</f>
        <v>{"key": "whatOther","type": "textarea-field","className":"col-xs-12","templateOptions":{"label":"Please describe","hideCondition":"whatCustomersHaveToDo != 'Other'"},"validators": {"validation": Validators.compose([ValidationService.required('true', 'whatCustomersHaveToDo != \'Other\'')])}}</v>
      </c>
      <c r="BJ4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6" s="131" t="str">
        <f>IF(AND(Table_Question_Sets[[#This Row],[Header]]="",Table_Question_Sets[[#This Row],[Property]]&lt;&gt;"",Table_Question_Sets[[#This Row],[Field Type]]&lt;&gt;""),
""""&amp;Table_Question_Sets[[#This Row],[Key]]&amp;"""","")</f>
        <v>"whatOther"</v>
      </c>
      <c r="BM4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6" s="131" t="str">
        <f>IF(AND(Table_Question_Sets[[#This Row],[Header]]&lt;&gt;"Yes",Table_Question_Sets[[#This Row],[Property]]&lt;&gt;"",Table_Question_Sets[[#This Row],[Workflow Role]]&lt;&gt;""),
""""&amp;Table_Question_Sets[[#This Row],[Workflow Role]]&amp;""":"""&amp;Table_Question_Sets[[#This Row],[Key]]&amp;"""","")</f>
        <v/>
      </c>
      <c r="BO46" s="131" t="str">
        <f>IF(AND(Table_Question_Sets[[#This Row],[Header]]&lt;&gt;"Yes",Table_Question_Sets[[#This Row],[Property]]&lt;&gt;"",Table_Question_Sets[[#This Row],[Private]]="Yes"),
""""&amp;Table_Question_Sets[[#This Row],[Key]]&amp;"""","")</f>
        <v/>
      </c>
      <c r="BP46" s="131">
        <f ca="1">IF(Table_Question_Sets[[#This Row],[Header]]="Yes","",_xlfn.NUMBERVALUE(INDIRECT(SUBSTITUTE(ADDRESS(1,COLUMN(),4),"1","")&amp;ROW()+1))+IF(OR(Table_Question_Sets[[#This Row],[Value]]&lt;&gt;"",AND(Table_Question_Sets[[#This Row],[Data Type]]="Repeating",Table_Question_Sets[[#This Row],[Calculation Repeating]]&lt;&gt;"")),1,0))</f>
        <v>0</v>
      </c>
      <c r="BQ46" s="131" t="str">
        <f ca="1" xml:space="preserve">
IF(Table_Question_Sets[[#This Row],[Data Type]]="Repeating",
OFFSET(Table_Repeating_Question_Sets[[#Headers],[Property]],MATCH(Table_Question_Sets[[#This Row],[Property]],Table_Repeating_Question_Sets[Property],0),MATCH("Calculation",Table_Repeating_Question_Sets[#Headers],0)-1,1,1),
"")</f>
        <v/>
      </c>
      <c r="BR4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6" s="131" t="str">
        <f ca="1">IF(ISNUMBER(Table_Question_Sets[[#This Row],[Config Use Row]]),INDEX(Table_Question_Sets[Config Rollup],Table_Question_Sets[[#This Row],[Config Use Row]]),"")</f>
        <v/>
      </c>
      <c r="BU46" s="131" t="str">
        <f ca="1">IF(ISNUMBER(Table_Question_Sets[[#This Row],[Config Use Row]]),INDEX(Table_Question_Sets[Config Keys Nested Rollup],Table_Question_Sets[[#This Row],[Config Use Row]]),"")</f>
        <v/>
      </c>
      <c r="BV46" s="25" t="str">
        <f ca="1">IF(ISNUMBER(Table_Question_Sets[[#This Row],[Config Use Row]]),INDEX(Table_Question_Sets[Calculation Rollup],Table_Question_Sets[[#This Row],[Config Use Row]]),"")</f>
        <v/>
      </c>
    </row>
    <row r="47" spans="2:74" s="21" customFormat="1" ht="21" customHeight="1">
      <c r="B47" s="26" t="s">
        <v>1461</v>
      </c>
      <c r="C47" s="10"/>
      <c r="D47" s="25" t="str">
        <f ca="1">IF(Table_Question_Sets[[#This Row],[Header]]="Yes","",
IF(INDIRECT(SUBSTITUTE(ADDRESS(1,COLUMN(),4),"1","")&amp;ROW()-1)="",
INDIRECT(SUBSTITUTE(ADDRESS(1,COLUMN(Table_Question_Sets[[#This Row],[Property]]),4),"1","")&amp;ROW()-1),
INDIRECT(SUBSTITUTE(ADDRESS(1,COLUMN(),4),"1","")&amp;ROW()-1)))</f>
        <v>Details 2</v>
      </c>
      <c r="E4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whatVisitUsOnlineAt</v>
      </c>
      <c r="F47" s="25" t="str">
        <f>IF(Table_Question_Sets[[#This Row],[Header]]="Yes","",IF(Table_Question_Sets[[#This Row],[Property]]&lt;&gt;"",SUBSTITUTE(Table_Question_Sets[[#This Row],[Property]]," ",""),""))</f>
        <v>WhatVisitUsOnlineAt</v>
      </c>
      <c r="G47" s="88"/>
      <c r="H47" s="26" t="s">
        <v>788</v>
      </c>
      <c r="I47" s="26" t="s">
        <v>46</v>
      </c>
      <c r="J47" s="26"/>
      <c r="K47" s="55" t="s">
        <v>69</v>
      </c>
      <c r="L47" s="76"/>
      <c r="M47" s="76"/>
      <c r="N47" s="55"/>
      <c r="O47" s="129" t="s">
        <v>73</v>
      </c>
      <c r="P47" s="129"/>
      <c r="Q47" s="55"/>
      <c r="R47" s="55"/>
      <c r="S47" s="55"/>
      <c r="T47" s="26" t="s">
        <v>1463</v>
      </c>
      <c r="U47" s="26"/>
      <c r="V47" s="26" t="s">
        <v>1462</v>
      </c>
      <c r="W47" s="26"/>
      <c r="X47" s="26"/>
      <c r="Y47" s="26"/>
      <c r="Z47" s="26"/>
      <c r="AA47" s="26"/>
      <c r="AB47" s="26"/>
      <c r="AC47" s="26"/>
      <c r="AD47" s="26"/>
      <c r="AE47" s="26"/>
      <c r="AF47" s="26"/>
      <c r="AG47" s="26"/>
      <c r="AH47" s="76"/>
      <c r="AI47" s="76"/>
      <c r="AJ47" s="76"/>
      <c r="AK47" s="76"/>
      <c r="AL47" s="25"/>
      <c r="AM4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7" s="191"/>
      <c r="AO4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7" s="26"/>
      <c r="AR47" s="50"/>
      <c r="AS47" s="26"/>
      <c r="AT47" s="26"/>
      <c r="AU47" s="26"/>
      <c r="AV47" s="26"/>
      <c r="AW47" s="26"/>
      <c r="AX47" s="26"/>
      <c r="AY4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7" s="48" t="str">
        <f>IF(OR(Table_Question_Sets[[#This Row],[Header]]="Yes",Table_Question_Sets[[#This Row],[Text]]=""),"",IF(OR(Table_Question_Sets[[#This Row],[Text]]="true",Table_Question_Sets[[#This Row],[Text]]="false",ISNUMBER(Table_Question_Sets[[#This Row],[Text]])),Table_Question_Sets[[#This Row],[Text]],""""&amp;Table_Question_Sets[[#This Row],[Text]]&amp;""""))</f>
        <v/>
      </c>
      <c r="BA47" s="48" t="str">
        <f>IF(AND(Table_Question_Sets[[#This Row],[Header]]&lt;&gt;"Yes",Table_Question_Sets[[#This Row],[Property]]&lt;&gt;"",Table_Question_Sets[[#This Row],[Summary Label]]&lt;&gt;""),""""&amp;Table_Question_Sets[[#This Row],[Key]]&amp;""": """&amp;Table_Question_Sets[[#This Row],[Summary Label]]&amp;"""","")</f>
        <v/>
      </c>
      <c r="BB47" s="48">
        <f ca="1">IF(Table_Question_Sets[[#This Row],[Header]]="Yes","",_xlfn.NUMBERVALUE(INDIRECT(SUBSTITUTE(ADDRESS(1,COLUMN(),4),"1","")&amp;ROW()-1))+IF(Table_Question_Sets[[#This Row],[Property]]&lt;&gt;"",1,0))</f>
        <v>8</v>
      </c>
      <c r="BC47" s="48">
        <f ca="1">IF(Table_Question_Sets[[#This Row],[Header]]="Yes","",_xlfn.NUMBERVALUE(INDIRECT(SUBSTITUTE(ADDRESS(1,COLUMN(),4),"1","")&amp;ROW()+1))+IF(Table_Question_Sets[[#This Row],[Property]]&lt;&gt;"",1,0))</f>
        <v>15</v>
      </c>
      <c r="BD47" s="28" t="str">
        <f t="array" aca="1" ref="BD4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\'Visit us online at\''), ValidationService.isURL()])}</v>
      </c>
      <c r="BF4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"templateOptions":{"label":"Website address","hideCondition":"whatCustomersHaveToDo != 'Visit us online at'"}</v>
      </c>
      <c r="BH4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"whatVisitUsOnlineAt","type": "input-field","className":"col-xs-12","templateOptions":{"label":"Website address","hideCondition":"whatCustomersHaveToDo != 'Visit us online at'"},"validators": {"validation": Validators.compose([ValidationService.required('true', 'whatCustomersHaveToDo != \'Visit us online at\''), ValidationService.isURL()])}}</v>
      </c>
      <c r="BI47" s="25" t="str">
        <f ca="1" xml:space="preserve">
IF(Table_Question_Sets[[#This Row],[Row]]="Yes","]},{""className"": ""row"",""fieldGroup"": [","")&amp;
SUBSTITUTE(Table_Question_Sets[[#This Row],[Config Field]],CHAR(10),"")</f>
        <v>{"key": "whatVisitUsOnlineAt","type": "input-field","className":"col-xs-12","templateOptions":{"label":"Website address","hideCondition":"whatCustomersHaveToDo != 'Visit us online at'"},"validators": {"validation": Validators.compose([ValidationService.required('true', 'whatCustomersHaveToDo != \'Visit us online at\''), ValidationService.isURL()])}}</v>
      </c>
      <c r="BJ4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7" s="131" t="str">
        <f>IF(AND(Table_Question_Sets[[#This Row],[Header]]="",Table_Question_Sets[[#This Row],[Property]]&lt;&gt;"",Table_Question_Sets[[#This Row],[Field Type]]&lt;&gt;""),
""""&amp;Table_Question_Sets[[#This Row],[Key]]&amp;"""","")</f>
        <v>"whatVisitUsOnlineAt"</v>
      </c>
      <c r="BM4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7" s="131" t="str">
        <f>IF(AND(Table_Question_Sets[[#This Row],[Header]]&lt;&gt;"Yes",Table_Question_Sets[[#This Row],[Property]]&lt;&gt;"",Table_Question_Sets[[#This Row],[Workflow Role]]&lt;&gt;""),
""""&amp;Table_Question_Sets[[#This Row],[Workflow Role]]&amp;""":"""&amp;Table_Question_Sets[[#This Row],[Key]]&amp;"""","")</f>
        <v/>
      </c>
      <c r="BO47" s="131" t="str">
        <f>IF(AND(Table_Question_Sets[[#This Row],[Header]]&lt;&gt;"Yes",Table_Question_Sets[[#This Row],[Property]]&lt;&gt;"",Table_Question_Sets[[#This Row],[Private]]="Yes"),
""""&amp;Table_Question_Sets[[#This Row],[Key]]&amp;"""","")</f>
        <v/>
      </c>
      <c r="BP47" s="131">
        <f ca="1">IF(Table_Question_Sets[[#This Row],[Header]]="Yes","",_xlfn.NUMBERVALUE(INDIRECT(SUBSTITUTE(ADDRESS(1,COLUMN(),4),"1","")&amp;ROW()+1))+IF(OR(Table_Question_Sets[[#This Row],[Value]]&lt;&gt;"",AND(Table_Question_Sets[[#This Row],[Data Type]]="Repeating",Table_Question_Sets[[#This Row],[Calculation Repeating]]&lt;&gt;"")),1,0))</f>
        <v>0</v>
      </c>
      <c r="BQ47" s="131" t="str">
        <f ca="1" xml:space="preserve">
IF(Table_Question_Sets[[#This Row],[Data Type]]="Repeating",
OFFSET(Table_Repeating_Question_Sets[[#Headers],[Property]],MATCH(Table_Question_Sets[[#This Row],[Property]],Table_Repeating_Question_Sets[Property],0),MATCH("Calculation",Table_Repeating_Question_Sets[#Headers],0)-1,1,1),
"")</f>
        <v/>
      </c>
      <c r="BR4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7" s="131" t="str">
        <f ca="1">IF(ISNUMBER(Table_Question_Sets[[#This Row],[Config Use Row]]),INDEX(Table_Question_Sets[Config Rollup],Table_Question_Sets[[#This Row],[Config Use Row]]),"")</f>
        <v/>
      </c>
      <c r="BU47" s="131" t="str">
        <f ca="1">IF(ISNUMBER(Table_Question_Sets[[#This Row],[Config Use Row]]),INDEX(Table_Question_Sets[Config Keys Nested Rollup],Table_Question_Sets[[#This Row],[Config Use Row]]),"")</f>
        <v/>
      </c>
      <c r="BV47" s="25" t="str">
        <f ca="1">IF(ISNUMBER(Table_Question_Sets[[#This Row],[Config Use Row]]),INDEX(Table_Question_Sets[Calculation Rollup],Table_Question_Sets[[#This Row],[Config Use Row]]),"")</f>
        <v/>
      </c>
    </row>
    <row r="48" spans="2:74" s="21" customFormat="1" ht="21" customHeight="1">
      <c r="B48" s="26" t="s">
        <v>968</v>
      </c>
      <c r="C48" s="10"/>
      <c r="D48" s="25" t="str">
        <f ca="1">IF(Table_Question_Sets[[#This Row],[Header]]="Yes","",
IF(INDIRECT(SUBSTITUTE(ADDRESS(1,COLUMN(),4),"1","")&amp;ROW()-1)="",
INDIRECT(SUBSTITUTE(ADDRESS(1,COLUMN(Table_Question_Sets[[#This Row],[Property]]),4),"1","")&amp;ROW()-1),
INDIRECT(SUBSTITUTE(ADDRESS(1,COLUMN(),4),"1","")&amp;ROW()-1)))</f>
        <v>Details 2</v>
      </c>
      <c r="E4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howCustomersEnter</v>
      </c>
      <c r="F48" s="25" t="str">
        <f>IF(Table_Question_Sets[[#This Row],[Header]]="Yes","",IF(Table_Question_Sets[[#This Row],[Property]]&lt;&gt;"",SUBSTITUTE(Table_Question_Sets[[#This Row],[Property]]," ",""),""))</f>
        <v>HowCustomersEnter</v>
      </c>
      <c r="G48" s="88"/>
      <c r="H48" s="26" t="s">
        <v>46</v>
      </c>
      <c r="I48" s="26" t="s">
        <v>82</v>
      </c>
      <c r="J48" s="26" t="s">
        <v>968</v>
      </c>
      <c r="K48" s="55" t="s">
        <v>69</v>
      </c>
      <c r="L48" s="76"/>
      <c r="M48" s="76"/>
      <c r="N48" s="129"/>
      <c r="O48" s="55" t="s">
        <v>73</v>
      </c>
      <c r="P48" s="129"/>
      <c r="Q48" s="129"/>
      <c r="R48" s="55"/>
      <c r="S48" s="55"/>
      <c r="T48" s="26" t="s">
        <v>975</v>
      </c>
      <c r="U48" s="26"/>
      <c r="V48" s="26"/>
      <c r="W48" s="26"/>
      <c r="X48" s="26"/>
      <c r="Y48" s="26"/>
      <c r="Z48" s="26"/>
      <c r="AA48" s="26"/>
      <c r="AB48" s="26"/>
      <c r="AC48" s="26"/>
      <c r="AD48" s="26" t="s">
        <v>977</v>
      </c>
      <c r="AE48" s="26"/>
      <c r="AF48" s="26"/>
      <c r="AG48" s="26"/>
      <c r="AH48" s="76"/>
      <c r="AI48" s="76"/>
      <c r="AJ48" s="76"/>
      <c r="AK48" s="76"/>
      <c r="AL48" s="25"/>
      <c r="AM4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8" s="191"/>
      <c r="AO4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8" s="26"/>
      <c r="AR48" s="50"/>
      <c r="AS48" s="26"/>
      <c r="AT48" s="26"/>
      <c r="AU48" s="26"/>
      <c r="AV48" s="26"/>
      <c r="AW48" s="26"/>
      <c r="AX48" s="26"/>
      <c r="AY4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8" s="48" t="str">
        <f>IF(OR(Table_Question_Sets[[#This Row],[Header]]="Yes",Table_Question_Sets[[#This Row],[Text]]=""),"",IF(OR(Table_Question_Sets[[#This Row],[Text]]="true",Table_Question_Sets[[#This Row],[Text]]="false",ISNUMBER(Table_Question_Sets[[#This Row],[Text]])),Table_Question_Sets[[#This Row],[Text]],""""&amp;Table_Question_Sets[[#This Row],[Text]]&amp;""""))</f>
        <v/>
      </c>
      <c r="BA48" s="48" t="str">
        <f>IF(AND(Table_Question_Sets[[#This Row],[Header]]&lt;&gt;"Yes",Table_Question_Sets[[#This Row],[Property]]&lt;&gt;"",Table_Question_Sets[[#This Row],[Summary Label]]&lt;&gt;""),""""&amp;Table_Question_Sets[[#This Row],[Key]]&amp;""": """&amp;Table_Question_Sets[[#This Row],[Summary Label]]&amp;"""","")</f>
        <v/>
      </c>
      <c r="BB48" s="48">
        <f ca="1">IF(Table_Question_Sets[[#This Row],[Header]]="Yes","",_xlfn.NUMBERVALUE(INDIRECT(SUBSTITUTE(ADDRESS(1,COLUMN(),4),"1","")&amp;ROW()-1))+IF(Table_Question_Sets[[#This Row],[Property]]&lt;&gt;"",1,0))</f>
        <v>9</v>
      </c>
      <c r="BC48" s="48">
        <f ca="1">IF(Table_Question_Sets[[#This Row],[Header]]="Yes","",_xlfn.NUMBERVALUE(INDIRECT(SUBSTITUTE(ADDRESS(1,COLUMN(),4),"1","")&amp;ROW()+1))+IF(Table_Question_Sets[[#This Row],[Property]]&lt;&gt;"",1,0))</f>
        <v>14</v>
      </c>
      <c r="BD48" s="28" t="str">
        <f t="array" aca="1" ref="BD4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v>
      </c>
      <c r="BE4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4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
      </c>
      <c r="BH4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v>
      </c>
      <c r="BI48" s="25" t="str">
        <f ca="1" xml:space="preserve">
IF(Table_Question_Sets[[#This Row],[Row]]="Yes","]},{""className"": ""row"",""fieldGroup"": [","")&amp;
SUBSTITUTE(Table_Question_Sets[[#This Row],[Config Field]],CHAR(10),"")</f>
        <v>{"key":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v>
      </c>
      <c r="BJ4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8" s="131" t="str">
        <f>IF(AND(Table_Question_Sets[[#This Row],[Header]]="",Table_Question_Sets[[#This Row],[Property]]&lt;&gt;"",Table_Question_Sets[[#This Row],[Field Type]]&lt;&gt;""),
""""&amp;Table_Question_Sets[[#This Row],[Key]]&amp;"""","")</f>
        <v>"howCustomersEnter"</v>
      </c>
      <c r="BM4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owCustomersEnter","howMembershipCardName","howOther","eligibleDealerships","eligibleDealershipsHelp","eligibleChannels","eligibleChannelsHelp","eligibleStores","eligibleStoresHelp","eligibleProductsAndServices","eligibleProductsHelp","websiteAddress","promoWebsiteAddress","detailsImportantInformation"</v>
      </c>
      <c r="BN48" s="131" t="str">
        <f>IF(AND(Table_Question_Sets[[#This Row],[Header]]&lt;&gt;"Yes",Table_Question_Sets[[#This Row],[Property]]&lt;&gt;"",Table_Question_Sets[[#This Row],[Workflow Role]]&lt;&gt;""),
""""&amp;Table_Question_Sets[[#This Row],[Workflow Role]]&amp;""":"""&amp;Table_Question_Sets[[#This Row],[Key]]&amp;"""","")</f>
        <v/>
      </c>
      <c r="BO48" s="131" t="str">
        <f>IF(AND(Table_Question_Sets[[#This Row],[Header]]&lt;&gt;"Yes",Table_Question_Sets[[#This Row],[Property]]&lt;&gt;"",Table_Question_Sets[[#This Row],[Private]]="Yes"),
""""&amp;Table_Question_Sets[[#This Row],[Key]]&amp;"""","")</f>
        <v/>
      </c>
      <c r="BP48" s="131">
        <f ca="1">IF(Table_Question_Sets[[#This Row],[Header]]="Yes","",_xlfn.NUMBERVALUE(INDIRECT(SUBSTITUTE(ADDRESS(1,COLUMN(),4),"1","")&amp;ROW()+1))+IF(OR(Table_Question_Sets[[#This Row],[Value]]&lt;&gt;"",AND(Table_Question_Sets[[#This Row],[Data Type]]="Repeating",Table_Question_Sets[[#This Row],[Calculation Repeating]]&lt;&gt;"")),1,0))</f>
        <v>0</v>
      </c>
      <c r="BQ48" s="131" t="str">
        <f ca="1" xml:space="preserve">
IF(Table_Question_Sets[[#This Row],[Data Type]]="Repeating",
OFFSET(Table_Repeating_Question_Sets[[#Headers],[Property]],MATCH(Table_Question_Sets[[#This Row],[Property]],Table_Repeating_Question_Sets[Property],0),MATCH("Calculation",Table_Repeating_Question_Sets[#Headers],0)-1,1,1),
"")</f>
        <v/>
      </c>
      <c r="BR4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8" s="131" t="str">
        <f ca="1">IF(ISNUMBER(Table_Question_Sets[[#This Row],[Config Use Row]]),INDEX(Table_Question_Sets[Config Rollup],Table_Question_Sets[[#This Row],[Config Use Row]]),"")</f>
        <v/>
      </c>
      <c r="BU48" s="131" t="str">
        <f ca="1">IF(ISNUMBER(Table_Question_Sets[[#This Row],[Config Use Row]]),INDEX(Table_Question_Sets[Config Keys Nested Rollup],Table_Question_Sets[[#This Row],[Config Use Row]]),"")</f>
        <v/>
      </c>
      <c r="BV48" s="25" t="str">
        <f ca="1">IF(ISNUMBER(Table_Question_Sets[[#This Row],[Config Use Row]]),INDEX(Table_Question_Sets[Calculation Rollup],Table_Question_Sets[[#This Row],[Config Use Row]]),"")</f>
        <v/>
      </c>
    </row>
    <row r="49" spans="2:74" s="21" customFormat="1" ht="21" customHeight="1">
      <c r="B49" s="27" t="s">
        <v>1196</v>
      </c>
      <c r="C49" s="10"/>
      <c r="D49" s="25" t="str">
        <f ca="1">IF(Table_Question_Sets[[#This Row],[Header]]="Yes","",
IF(INDIRECT(SUBSTITUTE(ADDRESS(1,COLUMN(),4),"1","")&amp;ROW()-1)="",
INDIRECT(SUBSTITUTE(ADDRESS(1,COLUMN(Table_Question_Sets[[#This Row],[Property]]),4),"1","")&amp;ROW()-1),
INDIRECT(SUBSTITUTE(ADDRESS(1,COLUMN(),4),"1","")&amp;ROW()-1)))</f>
        <v>Details 2</v>
      </c>
      <c r="E4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howMembershipCardName</v>
      </c>
      <c r="F49" s="25" t="str">
        <f>IF(Table_Question_Sets[[#This Row],[Header]]="Yes","",IF(Table_Question_Sets[[#This Row],[Property]]&lt;&gt;"",SUBSTITUTE(Table_Question_Sets[[#This Row],[Property]]," ",""),""))</f>
        <v>HowMembershipCardName</v>
      </c>
      <c r="G49" s="88"/>
      <c r="H49" s="27" t="s">
        <v>46</v>
      </c>
      <c r="I49" s="27" t="s">
        <v>46</v>
      </c>
      <c r="J49" s="26"/>
      <c r="K49" s="55" t="s">
        <v>69</v>
      </c>
      <c r="L49" s="76"/>
      <c r="M49" s="76"/>
      <c r="N49" s="129"/>
      <c r="O49" s="129" t="s">
        <v>73</v>
      </c>
      <c r="P49" s="129" t="s">
        <v>94</v>
      </c>
      <c r="Q49" s="55"/>
      <c r="R49" s="55"/>
      <c r="S49" s="55"/>
      <c r="T49" s="27" t="s">
        <v>1197</v>
      </c>
      <c r="U49" s="26"/>
      <c r="V49" s="27" t="s">
        <v>1506</v>
      </c>
      <c r="W49" s="26"/>
      <c r="X49" s="26"/>
      <c r="Y49" s="26"/>
      <c r="Z49" s="26"/>
      <c r="AA49" s="26"/>
      <c r="AB49" s="26"/>
      <c r="AC49" s="26"/>
      <c r="AD49" s="26"/>
      <c r="AE49" s="26"/>
      <c r="AF49" s="26"/>
      <c r="AG49" s="26"/>
      <c r="AH49" s="76"/>
      <c r="AI49" s="76"/>
      <c r="AJ49" s="76"/>
      <c r="AK49" s="76"/>
      <c r="AL49" s="25"/>
      <c r="AM4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9" s="191"/>
      <c r="AO4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9" s="26"/>
      <c r="AR49" s="50"/>
      <c r="AS49" s="26"/>
      <c r="AT49" s="26"/>
      <c r="AU49" s="26"/>
      <c r="AV49" s="26"/>
      <c r="AW49" s="26"/>
      <c r="AX49" s="26"/>
      <c r="AY4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9" s="48" t="str">
        <f>IF(OR(Table_Question_Sets[[#This Row],[Header]]="Yes",Table_Question_Sets[[#This Row],[Text]]=""),"",IF(OR(Table_Question_Sets[[#This Row],[Text]]="true",Table_Question_Sets[[#This Row],[Text]]="false",ISNUMBER(Table_Question_Sets[[#This Row],[Text]])),Table_Question_Sets[[#This Row],[Text]],""""&amp;Table_Question_Sets[[#This Row],[Text]]&amp;""""))</f>
        <v/>
      </c>
      <c r="BA49" s="48" t="str">
        <f>IF(AND(Table_Question_Sets[[#This Row],[Header]]&lt;&gt;"Yes",Table_Question_Sets[[#This Row],[Property]]&lt;&gt;"",Table_Question_Sets[[#This Row],[Summary Label]]&lt;&gt;""),""""&amp;Table_Question_Sets[[#This Row],[Key]]&amp;""": """&amp;Table_Question_Sets[[#This Row],[Summary Label]]&amp;"""","")</f>
        <v/>
      </c>
      <c r="BB49" s="48">
        <f ca="1">IF(Table_Question_Sets[[#This Row],[Header]]="Yes","",_xlfn.NUMBERVALUE(INDIRECT(SUBSTITUTE(ADDRESS(1,COLUMN(),4),"1","")&amp;ROW()-1))+IF(Table_Question_Sets[[#This Row],[Property]]&lt;&gt;"",1,0))</f>
        <v>10</v>
      </c>
      <c r="BC49" s="48">
        <f ca="1">IF(Table_Question_Sets[[#This Row],[Header]]="Yes","",_xlfn.NUMBERVALUE(INDIRECT(SUBSTITUTE(ADDRESS(1,COLUMN(),4),"1","")&amp;ROW()+1))+IF(Table_Question_Sets[[#This Row],[Property]]&lt;&gt;"",1,0))</f>
        <v>13</v>
      </c>
      <c r="BD49" s="28" t="str">
        <f t="array" aca="1" ref="BD4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howCustomersEnter != \'during the promotional period and swipe your membership card\'')])}</v>
      </c>
      <c r="BF4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"templateOptions":{"label":"Membership card name","hideCondition":"whatCustomersHaveToDo == '' || howCustomersEnter == '' || howCustomersEnter != 'during the promotional period and swipe your membership card'"}</v>
      </c>
      <c r="BH4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v>
      </c>
      <c r="BI49" s="25" t="str">
        <f ca="1" xml:space="preserve">
IF(Table_Question_Sets[[#This Row],[Row]]="Yes","]},{""className"": ""row"",""fieldGroup"": [","")&amp;
SUBSTITUTE(Table_Question_Sets[[#This Row],[Config Field]],CHAR(10),"")</f>
        <v>{"key":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v>
      </c>
      <c r="BJ4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9" s="131" t="str">
        <f>IF(AND(Table_Question_Sets[[#This Row],[Header]]="",Table_Question_Sets[[#This Row],[Property]]&lt;&gt;"",Table_Question_Sets[[#This Row],[Field Type]]&lt;&gt;""),
""""&amp;Table_Question_Sets[[#This Row],[Key]]&amp;"""","")</f>
        <v>"howMembershipCardName"</v>
      </c>
      <c r="BM4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owMembershipCardName","howOther","eligibleDealerships","eligibleDealershipsHelp","eligibleChannels","eligibleChannelsHelp","eligibleStores","eligibleStoresHelp","eligibleProductsAndServices","eligibleProductsHelp","websiteAddress","promoWebsiteAddress","detailsImportantInformation"</v>
      </c>
      <c r="BN49" s="131" t="str">
        <f>IF(AND(Table_Question_Sets[[#This Row],[Header]]&lt;&gt;"Yes",Table_Question_Sets[[#This Row],[Property]]&lt;&gt;"",Table_Question_Sets[[#This Row],[Workflow Role]]&lt;&gt;""),
""""&amp;Table_Question_Sets[[#This Row],[Workflow Role]]&amp;""":"""&amp;Table_Question_Sets[[#This Row],[Key]]&amp;"""","")</f>
        <v/>
      </c>
      <c r="BO49" s="131" t="str">
        <f>IF(AND(Table_Question_Sets[[#This Row],[Header]]&lt;&gt;"Yes",Table_Question_Sets[[#This Row],[Property]]&lt;&gt;"",Table_Question_Sets[[#This Row],[Private]]="Yes"),
""""&amp;Table_Question_Sets[[#This Row],[Key]]&amp;"""","")</f>
        <v/>
      </c>
      <c r="BP49" s="131">
        <f ca="1">IF(Table_Question_Sets[[#This Row],[Header]]="Yes","",_xlfn.NUMBERVALUE(INDIRECT(SUBSTITUTE(ADDRESS(1,COLUMN(),4),"1","")&amp;ROW()+1))+IF(OR(Table_Question_Sets[[#This Row],[Value]]&lt;&gt;"",AND(Table_Question_Sets[[#This Row],[Data Type]]="Repeating",Table_Question_Sets[[#This Row],[Calculation Repeating]]&lt;&gt;"")),1,0))</f>
        <v>0</v>
      </c>
      <c r="BQ49" s="131" t="str">
        <f ca="1" xml:space="preserve">
IF(Table_Question_Sets[[#This Row],[Data Type]]="Repeating",
OFFSET(Table_Repeating_Question_Sets[[#Headers],[Property]],MATCH(Table_Question_Sets[[#This Row],[Property]],Table_Repeating_Question_Sets[Property],0),MATCH("Calculation",Table_Repeating_Question_Sets[#Headers],0)-1,1,1),
"")</f>
        <v/>
      </c>
      <c r="BR4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9" s="131" t="str">
        <f ca="1">IF(ISNUMBER(Table_Question_Sets[[#This Row],[Config Use Row]]),INDEX(Table_Question_Sets[Config Rollup],Table_Question_Sets[[#This Row],[Config Use Row]]),"")</f>
        <v/>
      </c>
      <c r="BU49" s="131" t="str">
        <f ca="1">IF(ISNUMBER(Table_Question_Sets[[#This Row],[Config Use Row]]),INDEX(Table_Question_Sets[Config Keys Nested Rollup],Table_Question_Sets[[#This Row],[Config Use Row]]),"")</f>
        <v/>
      </c>
      <c r="BV49" s="25" t="str">
        <f ca="1">IF(ISNUMBER(Table_Question_Sets[[#This Row],[Config Use Row]]),INDEX(Table_Question_Sets[Calculation Rollup],Table_Question_Sets[[#This Row],[Config Use Row]]),"")</f>
        <v/>
      </c>
    </row>
    <row r="50" spans="2:74" s="21" customFormat="1" ht="21" customHeight="1">
      <c r="B50" s="26" t="s">
        <v>1211</v>
      </c>
      <c r="C50" s="10"/>
      <c r="D50" s="25" t="str">
        <f ca="1">IF(Table_Question_Sets[[#This Row],[Header]]="Yes","",
IF(INDIRECT(SUBSTITUTE(ADDRESS(1,COLUMN(),4),"1","")&amp;ROW()-1)="",
INDIRECT(SUBSTITUTE(ADDRESS(1,COLUMN(Table_Question_Sets[[#This Row],[Property]]),4),"1","")&amp;ROW()-1),
INDIRECT(SUBSTITUTE(ADDRESS(1,COLUMN(),4),"1","")&amp;ROW()-1)))</f>
        <v>Details 2</v>
      </c>
      <c r="E5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howOther</v>
      </c>
      <c r="F50" s="25" t="str">
        <f>IF(Table_Question_Sets[[#This Row],[Header]]="Yes","",IF(Table_Question_Sets[[#This Row],[Property]]&lt;&gt;"",SUBSTITUTE(Table_Question_Sets[[#This Row],[Property]]," ",""),""))</f>
        <v>HowOther</v>
      </c>
      <c r="G50" s="264"/>
      <c r="H50" s="27" t="s">
        <v>46</v>
      </c>
      <c r="I50" s="27" t="s">
        <v>101</v>
      </c>
      <c r="J50" s="26"/>
      <c r="K50" s="55" t="s">
        <v>69</v>
      </c>
      <c r="L50" s="76"/>
      <c r="M50" s="76"/>
      <c r="N50" s="129"/>
      <c r="O50" s="129" t="s">
        <v>73</v>
      </c>
      <c r="P50" s="129"/>
      <c r="Q50" s="55"/>
      <c r="R50" s="55"/>
      <c r="S50" s="55"/>
      <c r="T50" s="26" t="s">
        <v>1213</v>
      </c>
      <c r="U50" s="26"/>
      <c r="V50" s="27" t="s">
        <v>1490</v>
      </c>
      <c r="W50" s="26"/>
      <c r="X50" s="26"/>
      <c r="Y50" s="26"/>
      <c r="Z50" s="26"/>
      <c r="AA50" s="26"/>
      <c r="AB50" s="26"/>
      <c r="AC50" s="26"/>
      <c r="AD50" s="26"/>
      <c r="AE50" s="26"/>
      <c r="AF50" s="26"/>
      <c r="AG50" s="26"/>
      <c r="AH50" s="76"/>
      <c r="AI50" s="76"/>
      <c r="AJ50" s="76"/>
      <c r="AK50" s="76"/>
      <c r="AL50" s="25"/>
      <c r="AM5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0" s="191"/>
      <c r="AO5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0" s="26"/>
      <c r="AR50" s="50"/>
      <c r="AS50" s="26"/>
      <c r="AT50" s="26"/>
      <c r="AU50" s="26"/>
      <c r="AV50" s="26"/>
      <c r="AW50" s="26"/>
      <c r="AX50" s="26"/>
      <c r="AY5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0" s="48" t="str">
        <f>IF(OR(Table_Question_Sets[[#This Row],[Header]]="Yes",Table_Question_Sets[[#This Row],[Text]]=""),"",IF(OR(Table_Question_Sets[[#This Row],[Text]]="true",Table_Question_Sets[[#This Row],[Text]]="false",ISNUMBER(Table_Question_Sets[[#This Row],[Text]])),Table_Question_Sets[[#This Row],[Text]],""""&amp;Table_Question_Sets[[#This Row],[Text]]&amp;""""))</f>
        <v/>
      </c>
      <c r="BA50" s="48" t="str">
        <f>IF(AND(Table_Question_Sets[[#This Row],[Header]]&lt;&gt;"Yes",Table_Question_Sets[[#This Row],[Property]]&lt;&gt;"",Table_Question_Sets[[#This Row],[Summary Label]]&lt;&gt;""),""""&amp;Table_Question_Sets[[#This Row],[Key]]&amp;""": """&amp;Table_Question_Sets[[#This Row],[Summary Label]]&amp;"""","")</f>
        <v/>
      </c>
      <c r="BB50" s="48">
        <f ca="1">IF(Table_Question_Sets[[#This Row],[Header]]="Yes","",_xlfn.NUMBERVALUE(INDIRECT(SUBSTITUTE(ADDRESS(1,COLUMN(),4),"1","")&amp;ROW()-1))+IF(Table_Question_Sets[[#This Row],[Property]]&lt;&gt;"",1,0))</f>
        <v>11</v>
      </c>
      <c r="BC50" s="48">
        <f ca="1">IF(Table_Question_Sets[[#This Row],[Header]]="Yes","",_xlfn.NUMBERVALUE(INDIRECT(SUBSTITUTE(ADDRESS(1,COLUMN(),4),"1","")&amp;ROW()+1))+IF(Table_Question_Sets[[#This Row],[Property]]&lt;&gt;"",1,0))</f>
        <v>12</v>
      </c>
      <c r="BD50" s="28" t="str">
        <f t="array" aca="1" ref="BD5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howCustomersEnter != \'Other\'')])}</v>
      </c>
      <c r="BF5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"templateOptions":{"label":"Please describe","hideCondition":"whatCustomersHaveToDo == '' || howCustomersEnter == '' || howCustomersEnter != 'Other'"}</v>
      </c>
      <c r="BH5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v>
      </c>
      <c r="BI50" s="25" t="str">
        <f ca="1" xml:space="preserve">
IF(Table_Question_Sets[[#This Row],[Row]]="Yes","]},{""className"": ""row"",""fieldGroup"": [","")&amp;
SUBSTITUTE(Table_Question_Sets[[#This Row],[Config Field]],CHAR(10),"")</f>
        <v>{"key":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v>
      </c>
      <c r="BJ5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0" s="131" t="str">
        <f>IF(AND(Table_Question_Sets[[#This Row],[Header]]="",Table_Question_Sets[[#This Row],[Property]]&lt;&gt;"",Table_Question_Sets[[#This Row],[Field Type]]&lt;&gt;""),
""""&amp;Table_Question_Sets[[#This Row],[Key]]&amp;"""","")</f>
        <v>"howOther"</v>
      </c>
      <c r="BM5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"howOther","eligibleDealerships","eligibleDealershipsHelp","eligibleChannels","eligibleChannelsHelp","eligibleStores","eligibleStoresHelp","eligibleProductsAndServices","eligibleProductsHelp","websiteAddress","promoWebsiteAddress","detailsImportantInformation"</v>
      </c>
      <c r="BN50" s="131" t="str">
        <f>IF(AND(Table_Question_Sets[[#This Row],[Header]]&lt;&gt;"Yes",Table_Question_Sets[[#This Row],[Property]]&lt;&gt;"",Table_Question_Sets[[#This Row],[Workflow Role]]&lt;&gt;""),
""""&amp;Table_Question_Sets[[#This Row],[Workflow Role]]&amp;""":"""&amp;Table_Question_Sets[[#This Row],[Key]]&amp;"""","")</f>
        <v/>
      </c>
      <c r="BO50" s="131" t="str">
        <f>IF(AND(Table_Question_Sets[[#This Row],[Header]]&lt;&gt;"Yes",Table_Question_Sets[[#This Row],[Property]]&lt;&gt;"",Table_Question_Sets[[#This Row],[Private]]="Yes"),
""""&amp;Table_Question_Sets[[#This Row],[Key]]&amp;"""","")</f>
        <v/>
      </c>
      <c r="BP50" s="131">
        <f ca="1">IF(Table_Question_Sets[[#This Row],[Header]]="Yes","",_xlfn.NUMBERVALUE(INDIRECT(SUBSTITUTE(ADDRESS(1,COLUMN(),4),"1","")&amp;ROW()+1))+IF(OR(Table_Question_Sets[[#This Row],[Value]]&lt;&gt;"",AND(Table_Question_Sets[[#This Row],[Data Type]]="Repeating",Table_Question_Sets[[#This Row],[Calculation Repeating]]&lt;&gt;"")),1,0))</f>
        <v>0</v>
      </c>
      <c r="BQ50" s="131" t="str">
        <f ca="1" xml:space="preserve">
IF(Table_Question_Sets[[#This Row],[Data Type]]="Repeating",
OFFSET(Table_Repeating_Question_Sets[[#Headers],[Property]],MATCH(Table_Question_Sets[[#This Row],[Property]],Table_Repeating_Question_Sets[Property],0),MATCH("Calculation",Table_Repeating_Question_Sets[#Headers],0)-1,1,1),
"")</f>
        <v/>
      </c>
      <c r="BR5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0" s="131" t="str">
        <f ca="1">IF(ISNUMBER(Table_Question_Sets[[#This Row],[Config Use Row]]),INDEX(Table_Question_Sets[Config Rollup],Table_Question_Sets[[#This Row],[Config Use Row]]),"")</f>
        <v/>
      </c>
      <c r="BU50" s="131" t="str">
        <f ca="1">IF(ISNUMBER(Table_Question_Sets[[#This Row],[Config Use Row]]),INDEX(Table_Question_Sets[Config Keys Nested Rollup],Table_Question_Sets[[#This Row],[Config Use Row]]),"")</f>
        <v/>
      </c>
      <c r="BV50" s="25" t="str">
        <f ca="1">IF(ISNUMBER(Table_Question_Sets[[#This Row],[Config Use Row]]),INDEX(Table_Question_Sets[Calculation Rollup],Table_Question_Sets[[#This Row],[Config Use Row]]),"")</f>
        <v/>
      </c>
    </row>
    <row r="51" spans="2:74" s="21" customFormat="1" ht="21" customHeight="1">
      <c r="B51" s="27" t="s">
        <v>1198</v>
      </c>
      <c r="C51" s="10"/>
      <c r="D51" s="25" t="str">
        <f ca="1">IF(Table_Question_Sets[[#This Row],[Header]]="Yes","",
IF(INDIRECT(SUBSTITUTE(ADDRESS(1,COLUMN(),4),"1","")&amp;ROW()-1)="",
INDIRECT(SUBSTITUTE(ADDRESS(1,COLUMN(Table_Question_Sets[[#This Row],[Property]]),4),"1","")&amp;ROW()-1),
INDIRECT(SUBSTITUTE(ADDRESS(1,COLUMN(),4),"1","")&amp;ROW()-1)))</f>
        <v>Details 2</v>
      </c>
      <c r="E5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eligibleDealerships</v>
      </c>
      <c r="F51" s="25" t="str">
        <f>IF(Table_Question_Sets[[#This Row],[Header]]="Yes","",IF(Table_Question_Sets[[#This Row],[Property]]&lt;&gt;"",SUBSTITUTE(Table_Question_Sets[[#This Row],[Property]]," ",""),""))</f>
        <v>EligibleDealerships</v>
      </c>
      <c r="G51" s="88"/>
      <c r="H51" s="27" t="s">
        <v>46</v>
      </c>
      <c r="I51" s="27" t="s">
        <v>101</v>
      </c>
      <c r="J51" s="26"/>
      <c r="K51" s="55" t="s">
        <v>69</v>
      </c>
      <c r="L51" s="76"/>
      <c r="M51" s="76"/>
      <c r="N51" s="129"/>
      <c r="O51" s="129" t="s">
        <v>73</v>
      </c>
      <c r="P51" s="55"/>
      <c r="Q51" s="55"/>
      <c r="R51" s="55"/>
      <c r="S51" s="55"/>
      <c r="T51" s="27" t="s">
        <v>1199</v>
      </c>
      <c r="U51" s="26"/>
      <c r="V51" s="27" t="s">
        <v>1507</v>
      </c>
      <c r="W51" s="26"/>
      <c r="X51" s="26"/>
      <c r="Y51" s="26"/>
      <c r="Z51" s="26"/>
      <c r="AA51" s="26"/>
      <c r="AB51" s="26"/>
      <c r="AC51" s="26"/>
      <c r="AD51" s="26"/>
      <c r="AE51" s="26"/>
      <c r="AF51" s="26"/>
      <c r="AG51" s="26"/>
      <c r="AH51" s="76"/>
      <c r="AI51" s="76"/>
      <c r="AJ51" s="76"/>
      <c r="AK51" s="76"/>
      <c r="AL51" s="25"/>
      <c r="AM5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1" s="191"/>
      <c r="AO5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1" s="26"/>
      <c r="AR51" s="50"/>
      <c r="AS51" s="26"/>
      <c r="AT51" s="26"/>
      <c r="AU51" s="26"/>
      <c r="AV51" s="26"/>
      <c r="AW51" s="26"/>
      <c r="AX51" s="26"/>
      <c r="AY5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1" s="48" t="str">
        <f>IF(OR(Table_Question_Sets[[#This Row],[Header]]="Yes",Table_Question_Sets[[#This Row],[Text]]=""),"",IF(OR(Table_Question_Sets[[#This Row],[Text]]="true",Table_Question_Sets[[#This Row],[Text]]="false",ISNUMBER(Table_Question_Sets[[#This Row],[Text]])),Table_Question_Sets[[#This Row],[Text]],""""&amp;Table_Question_Sets[[#This Row],[Text]]&amp;""""))</f>
        <v/>
      </c>
      <c r="BA51" s="48" t="str">
        <f>IF(AND(Table_Question_Sets[[#This Row],[Header]]&lt;&gt;"Yes",Table_Question_Sets[[#This Row],[Property]]&lt;&gt;"",Table_Question_Sets[[#This Row],[Summary Label]]&lt;&gt;""),""""&amp;Table_Question_Sets[[#This Row],[Key]]&amp;""": """&amp;Table_Question_Sets[[#This Row],[Summary Label]]&amp;"""","")</f>
        <v/>
      </c>
      <c r="BB51" s="48">
        <f ca="1">IF(Table_Question_Sets[[#This Row],[Header]]="Yes","",_xlfn.NUMBERVALUE(INDIRECT(SUBSTITUTE(ADDRESS(1,COLUMN(),4),"1","")&amp;ROW()-1))+IF(Table_Question_Sets[[#This Row],[Property]]&lt;&gt;"",1,0))</f>
        <v>12</v>
      </c>
      <c r="BC51" s="48">
        <f ca="1">IF(Table_Question_Sets[[#This Row],[Header]]="Yes","",_xlfn.NUMBERVALUE(INDIRECT(SUBSTITUTE(ADDRESS(1,COLUMN(),4),"1","")&amp;ROW()+1))+IF(Table_Question_Sets[[#This Row],[Property]]&lt;&gt;"",1,0))</f>
        <v>11</v>
      </c>
      <c r="BD51" s="28" t="str">
        <f t="array" aca="1" ref="BD5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whatCustomersHaveToDo != \'Take a test drive\'')])}</v>
      </c>
      <c r="BF5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"templateOptions":{"label":"Eligible dealerships","hideCondition":"whatCustomersHaveToDo == '' || howCustomersEnter == '' || whatCustomersHaveToDo != 'Take a test drive'"}</v>
      </c>
      <c r="BH5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v>
      </c>
      <c r="BI51" s="25" t="str">
        <f ca="1" xml:space="preserve">
IF(Table_Question_Sets[[#This Row],[Row]]="Yes","]},{""className"": ""row"",""fieldGroup"": [","")&amp;
SUBSTITUTE(Table_Question_Sets[[#This Row],[Config Field]],CHAR(10),"")</f>
        <v>{"key":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v>
      </c>
      <c r="BJ5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1" s="131" t="str">
        <f>IF(AND(Table_Question_Sets[[#This Row],[Header]]="",Table_Question_Sets[[#This Row],[Property]]&lt;&gt;"",Table_Question_Sets[[#This Row],[Field Type]]&lt;&gt;""),
""""&amp;Table_Question_Sets[[#This Row],[Key]]&amp;"""","")</f>
        <v>"eligibleDealerships"</v>
      </c>
      <c r="BM5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"eligibleDealerships","eligibleDealershipsHelp","eligibleChannels","eligibleChannelsHelp","eligibleStores","eligibleStoresHelp","eligibleProductsAndServices","eligibleProductsHelp","websiteAddress","promoWebsiteAddress","detailsImportantInformation"</v>
      </c>
      <c r="BN51" s="131" t="str">
        <f>IF(AND(Table_Question_Sets[[#This Row],[Header]]&lt;&gt;"Yes",Table_Question_Sets[[#This Row],[Property]]&lt;&gt;"",Table_Question_Sets[[#This Row],[Workflow Role]]&lt;&gt;""),
""""&amp;Table_Question_Sets[[#This Row],[Workflow Role]]&amp;""":"""&amp;Table_Question_Sets[[#This Row],[Key]]&amp;"""","")</f>
        <v/>
      </c>
      <c r="BO51" s="131" t="str">
        <f>IF(AND(Table_Question_Sets[[#This Row],[Header]]&lt;&gt;"Yes",Table_Question_Sets[[#This Row],[Property]]&lt;&gt;"",Table_Question_Sets[[#This Row],[Private]]="Yes"),
""""&amp;Table_Question_Sets[[#This Row],[Key]]&amp;"""","")</f>
        <v/>
      </c>
      <c r="BP51" s="131">
        <f ca="1">IF(Table_Question_Sets[[#This Row],[Header]]="Yes","",_xlfn.NUMBERVALUE(INDIRECT(SUBSTITUTE(ADDRESS(1,COLUMN(),4),"1","")&amp;ROW()+1))+IF(OR(Table_Question_Sets[[#This Row],[Value]]&lt;&gt;"",AND(Table_Question_Sets[[#This Row],[Data Type]]="Repeating",Table_Question_Sets[[#This Row],[Calculation Repeating]]&lt;&gt;"")),1,0))</f>
        <v>0</v>
      </c>
      <c r="BQ51" s="131" t="str">
        <f ca="1" xml:space="preserve">
IF(Table_Question_Sets[[#This Row],[Data Type]]="Repeating",
OFFSET(Table_Repeating_Question_Sets[[#Headers],[Property]],MATCH(Table_Question_Sets[[#This Row],[Property]],Table_Repeating_Question_Sets[Property],0),MATCH("Calculation",Table_Repeating_Question_Sets[#Headers],0)-1,1,1),
"")</f>
        <v/>
      </c>
      <c r="BR5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1" s="131" t="str">
        <f ca="1">IF(ISNUMBER(Table_Question_Sets[[#This Row],[Config Use Row]]),INDEX(Table_Question_Sets[Config Rollup],Table_Question_Sets[[#This Row],[Config Use Row]]),"")</f>
        <v/>
      </c>
      <c r="BU51" s="131" t="str">
        <f ca="1">IF(ISNUMBER(Table_Question_Sets[[#This Row],[Config Use Row]]),INDEX(Table_Question_Sets[Config Keys Nested Rollup],Table_Question_Sets[[#This Row],[Config Use Row]]),"")</f>
        <v/>
      </c>
      <c r="BV51" s="25" t="str">
        <f ca="1">IF(ISNUMBER(Table_Question_Sets[[#This Row],[Config Use Row]]),INDEX(Table_Question_Sets[Calculation Rollup],Table_Question_Sets[[#This Row],[Config Use Row]]),"")</f>
        <v/>
      </c>
    </row>
    <row r="52" spans="2:74" s="21" customFormat="1" ht="21" customHeight="1">
      <c r="B52" s="26" t="s">
        <v>1370</v>
      </c>
      <c r="C52" s="10"/>
      <c r="D52" s="25" t="str">
        <f ca="1">IF(Table_Question_Sets[[#This Row],[Header]]="Yes","",
IF(INDIRECT(SUBSTITUTE(ADDRESS(1,COLUMN(),4),"1","")&amp;ROW()-1)="",
INDIRECT(SUBSTITUTE(ADDRESS(1,COLUMN(Table_Question_Sets[[#This Row],[Property]]),4),"1","")&amp;ROW()-1),
INDIRECT(SUBSTITUTE(ADDRESS(1,COLUMN(),4),"1","")&amp;ROW()-1)))</f>
        <v>Details 2</v>
      </c>
      <c r="E5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eligibleDealershipsHelp</v>
      </c>
      <c r="F52" s="25" t="str">
        <f>IF(Table_Question_Sets[[#This Row],[Header]]="Yes","",IF(Table_Question_Sets[[#This Row],[Property]]&lt;&gt;"",SUBSTITUTE(Table_Question_Sets[[#This Row],[Property]]," ",""),""))</f>
        <v>EligibleDealershipsHelp</v>
      </c>
      <c r="G52" s="88"/>
      <c r="H52" s="26" t="s">
        <v>90</v>
      </c>
      <c r="I52" s="26" t="s">
        <v>90</v>
      </c>
      <c r="J52" s="26"/>
      <c r="K52" s="55"/>
      <c r="L52" s="76"/>
      <c r="M52" s="76"/>
      <c r="N52" s="129"/>
      <c r="O52" s="129" t="s">
        <v>73</v>
      </c>
      <c r="P52" s="55"/>
      <c r="Q52" s="55"/>
      <c r="R52" s="55"/>
      <c r="S52" s="55"/>
      <c r="T52" s="26"/>
      <c r="U52" s="26"/>
      <c r="V52" s="27" t="s">
        <v>1507</v>
      </c>
      <c r="W52" s="26"/>
      <c r="X52" s="26"/>
      <c r="Y52" s="26"/>
      <c r="Z52" s="26"/>
      <c r="AA52" s="26"/>
      <c r="AB52" s="26" t="s">
        <v>1410</v>
      </c>
      <c r="AC52" s="26"/>
      <c r="AD52" s="26"/>
      <c r="AE52" s="26"/>
      <c r="AF52" s="26"/>
      <c r="AG52" s="26"/>
      <c r="AH52" s="76"/>
      <c r="AI52" s="76"/>
      <c r="AJ52" s="76"/>
      <c r="AK52" s="76"/>
      <c r="AL52" s="25"/>
      <c r="AM5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2" s="191"/>
      <c r="AO5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2" s="26"/>
      <c r="AR52" s="50"/>
      <c r="AS52" s="26"/>
      <c r="AT52" s="26"/>
      <c r="AU52" s="26"/>
      <c r="AV52" s="26"/>
      <c r="AW52" s="26"/>
      <c r="AX52" s="26"/>
      <c r="AY5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2" s="48" t="str">
        <f>IF(OR(Table_Question_Sets[[#This Row],[Header]]="Yes",Table_Question_Sets[[#This Row],[Text]]=""),"",IF(OR(Table_Question_Sets[[#This Row],[Text]]="true",Table_Question_Sets[[#This Row],[Text]]="false",ISNUMBER(Table_Question_Sets[[#This Row],[Text]])),Table_Question_Sets[[#This Row],[Text]],""""&amp;Table_Question_Sets[[#This Row],[Text]]&amp;""""))</f>
        <v/>
      </c>
      <c r="BA52" s="48" t="str">
        <f>IF(AND(Table_Question_Sets[[#This Row],[Header]]&lt;&gt;"Yes",Table_Question_Sets[[#This Row],[Property]]&lt;&gt;"",Table_Question_Sets[[#This Row],[Summary Label]]&lt;&gt;""),""""&amp;Table_Question_Sets[[#This Row],[Key]]&amp;""": """&amp;Table_Question_Sets[[#This Row],[Summary Label]]&amp;"""","")</f>
        <v/>
      </c>
      <c r="BB52" s="48">
        <f ca="1">IF(Table_Question_Sets[[#This Row],[Header]]="Yes","",_xlfn.NUMBERVALUE(INDIRECT(SUBSTITUTE(ADDRESS(1,COLUMN(),4),"1","")&amp;ROW()-1))+IF(Table_Question_Sets[[#This Row],[Property]]&lt;&gt;"",1,0))</f>
        <v>13</v>
      </c>
      <c r="BC52" s="48">
        <f ca="1">IF(Table_Question_Sets[[#This Row],[Header]]="Yes","",_xlfn.NUMBERVALUE(INDIRECT(SUBSTITUTE(ADDRESS(1,COLUMN(),4),"1","")&amp;ROW()+1))+IF(Table_Question_Sets[[#This Row],[Property]]&lt;&gt;"",1,0))</f>
        <v>10</v>
      </c>
      <c r="BD52" s="28" t="str">
        <f t="array" aca="1" ref="BD5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
      </c>
      <c r="BH5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v>
      </c>
      <c r="BI52" s="25" t="str">
        <f ca="1" xml:space="preserve">
IF(Table_Question_Sets[[#This Row],[Row]]="Yes","]},{""className"": ""row"",""fieldGroup"": [","")&amp;
SUBSTITUTE(Table_Question_Sets[[#This Row],[Config Field]],CHAR(10),"")</f>
        <v>{"key":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v>
      </c>
      <c r="BJ5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2" s="131" t="str">
        <f>IF(AND(Table_Question_Sets[[#This Row],[Header]]="",Table_Question_Sets[[#This Row],[Property]]&lt;&gt;"",Table_Question_Sets[[#This Row],[Field Type]]&lt;&gt;""),
""""&amp;Table_Question_Sets[[#This Row],[Key]]&amp;"""","")</f>
        <v>"eligibleDealershipsHelp"</v>
      </c>
      <c r="BM5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"eligibleDealershipsHelp","eligibleChannels","eligibleChannelsHelp","eligibleStores","eligibleStoresHelp","eligibleProductsAndServices","eligibleProductsHelp","websiteAddress","promoWebsiteAddress","detailsImportantInformation"</v>
      </c>
      <c r="BN52" s="131" t="str">
        <f>IF(AND(Table_Question_Sets[[#This Row],[Header]]&lt;&gt;"Yes",Table_Question_Sets[[#This Row],[Property]]&lt;&gt;"",Table_Question_Sets[[#This Row],[Workflow Role]]&lt;&gt;""),
""""&amp;Table_Question_Sets[[#This Row],[Workflow Role]]&amp;""":"""&amp;Table_Question_Sets[[#This Row],[Key]]&amp;"""","")</f>
        <v/>
      </c>
      <c r="BO52" s="131" t="str">
        <f>IF(AND(Table_Question_Sets[[#This Row],[Header]]&lt;&gt;"Yes",Table_Question_Sets[[#This Row],[Property]]&lt;&gt;"",Table_Question_Sets[[#This Row],[Private]]="Yes"),
""""&amp;Table_Question_Sets[[#This Row],[Key]]&amp;"""","")</f>
        <v/>
      </c>
      <c r="BP52" s="131">
        <f ca="1">IF(Table_Question_Sets[[#This Row],[Header]]="Yes","",_xlfn.NUMBERVALUE(INDIRECT(SUBSTITUTE(ADDRESS(1,COLUMN(),4),"1","")&amp;ROW()+1))+IF(OR(Table_Question_Sets[[#This Row],[Value]]&lt;&gt;"",AND(Table_Question_Sets[[#This Row],[Data Type]]="Repeating",Table_Question_Sets[[#This Row],[Calculation Repeating]]&lt;&gt;"")),1,0))</f>
        <v>0</v>
      </c>
      <c r="BQ52" s="131" t="str">
        <f ca="1" xml:space="preserve">
IF(Table_Question_Sets[[#This Row],[Data Type]]="Repeating",
OFFSET(Table_Repeating_Question_Sets[[#Headers],[Property]],MATCH(Table_Question_Sets[[#This Row],[Property]],Table_Repeating_Question_Sets[Property],0),MATCH("Calculation",Table_Repeating_Question_Sets[#Headers],0)-1,1,1),
"")</f>
        <v/>
      </c>
      <c r="BR5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2" s="131" t="str">
        <f ca="1">IF(ISNUMBER(Table_Question_Sets[[#This Row],[Config Use Row]]),INDEX(Table_Question_Sets[Config Rollup],Table_Question_Sets[[#This Row],[Config Use Row]]),"")</f>
        <v/>
      </c>
      <c r="BU52" s="131" t="str">
        <f ca="1">IF(ISNUMBER(Table_Question_Sets[[#This Row],[Config Use Row]]),INDEX(Table_Question_Sets[Config Keys Nested Rollup],Table_Question_Sets[[#This Row],[Config Use Row]]),"")</f>
        <v/>
      </c>
      <c r="BV52" s="25" t="str">
        <f ca="1">IF(ISNUMBER(Table_Question_Sets[[#This Row],[Config Use Row]]),INDEX(Table_Question_Sets[Calculation Rollup],Table_Question_Sets[[#This Row],[Config Use Row]]),"")</f>
        <v/>
      </c>
    </row>
    <row r="53" spans="2:74" s="21" customFormat="1" ht="21" customHeight="1">
      <c r="B53" s="27" t="s">
        <v>1200</v>
      </c>
      <c r="C53" s="10"/>
      <c r="D53" s="25" t="str">
        <f ca="1">IF(Table_Question_Sets[[#This Row],[Header]]="Yes","",
IF(INDIRECT(SUBSTITUTE(ADDRESS(1,COLUMN(),4),"1","")&amp;ROW()-1)="",
INDIRECT(SUBSTITUTE(ADDRESS(1,COLUMN(Table_Question_Sets[[#This Row],[Property]]),4),"1","")&amp;ROW()-1),
INDIRECT(SUBSTITUTE(ADDRESS(1,COLUMN(),4),"1","")&amp;ROW()-1)))</f>
        <v>Details 2</v>
      </c>
      <c r="E5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eligibleChannels</v>
      </c>
      <c r="F53" s="25" t="str">
        <f>IF(Table_Question_Sets[[#This Row],[Header]]="Yes","",IF(Table_Question_Sets[[#This Row],[Property]]&lt;&gt;"",SUBSTITUTE(Table_Question_Sets[[#This Row],[Property]]," ",""),""))</f>
        <v>EligibleChannels</v>
      </c>
      <c r="G53" s="88"/>
      <c r="H53" s="27" t="s">
        <v>46</v>
      </c>
      <c r="I53" s="27" t="s">
        <v>101</v>
      </c>
      <c r="J53" s="26"/>
      <c r="K53" s="55" t="s">
        <v>69</v>
      </c>
      <c r="L53" s="76"/>
      <c r="M53" s="76"/>
      <c r="N53" s="129"/>
      <c r="O53" s="129" t="s">
        <v>73</v>
      </c>
      <c r="P53" s="55"/>
      <c r="Q53" s="55"/>
      <c r="R53" s="55"/>
      <c r="S53" s="55"/>
      <c r="T53" s="27" t="s">
        <v>1203</v>
      </c>
      <c r="U53" s="26"/>
      <c r="V53" s="26" t="s">
        <v>1505</v>
      </c>
      <c r="W53" s="26"/>
      <c r="X53" s="26"/>
      <c r="Y53" s="26"/>
      <c r="Z53" s="26"/>
      <c r="AA53" s="26"/>
      <c r="AB53" s="26"/>
      <c r="AC53" s="26"/>
      <c r="AD53" s="26"/>
      <c r="AE53" s="260"/>
      <c r="AF53" s="26"/>
      <c r="AG53" s="26"/>
      <c r="AH53" s="76"/>
      <c r="AI53" s="76"/>
      <c r="AJ53" s="76"/>
      <c r="AK53" s="76"/>
      <c r="AL53" s="25"/>
      <c r="AM5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3" s="191"/>
      <c r="AO5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3" s="26"/>
      <c r="AR53" s="50"/>
      <c r="AS53" s="26"/>
      <c r="AT53" s="26"/>
      <c r="AU53" s="26"/>
      <c r="AV53" s="26"/>
      <c r="AW53" s="26"/>
      <c r="AX53" s="26"/>
      <c r="AY5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3" s="48" t="str">
        <f>IF(OR(Table_Question_Sets[[#This Row],[Header]]="Yes",Table_Question_Sets[[#This Row],[Text]]=""),"",IF(OR(Table_Question_Sets[[#This Row],[Text]]="true",Table_Question_Sets[[#This Row],[Text]]="false",ISNUMBER(Table_Question_Sets[[#This Row],[Text]])),Table_Question_Sets[[#This Row],[Text]],""""&amp;Table_Question_Sets[[#This Row],[Text]]&amp;""""))</f>
        <v/>
      </c>
      <c r="BA53" s="48" t="str">
        <f>IF(AND(Table_Question_Sets[[#This Row],[Header]]&lt;&gt;"Yes",Table_Question_Sets[[#This Row],[Property]]&lt;&gt;"",Table_Question_Sets[[#This Row],[Summary Label]]&lt;&gt;""),""""&amp;Table_Question_Sets[[#This Row],[Key]]&amp;""": """&amp;Table_Question_Sets[[#This Row],[Summary Label]]&amp;"""","")</f>
        <v/>
      </c>
      <c r="BB53" s="48">
        <f ca="1">IF(Table_Question_Sets[[#This Row],[Header]]="Yes","",_xlfn.NUMBERVALUE(INDIRECT(SUBSTITUTE(ADDRESS(1,COLUMN(),4),"1","")&amp;ROW()-1))+IF(Table_Question_Sets[[#This Row],[Property]]&lt;&gt;"",1,0))</f>
        <v>14</v>
      </c>
      <c r="BC53" s="48">
        <f ca="1">IF(Table_Question_Sets[[#This Row],[Header]]="Yes","",_xlfn.NUMBERVALUE(INDIRECT(SUBSTITUTE(ADDRESS(1,COLUMN(),4),"1","")&amp;ROW()+1))+IF(Table_Question_Sets[[#This Row],[Property]]&lt;&gt;"",1,0))</f>
        <v>9</v>
      </c>
      <c r="BD53" s="28" t="str">
        <f t="array" aca="1" ref="BD5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F5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H5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I53" s="25" t="str">
        <f ca="1" xml:space="preserve">
IF(Table_Question_Sets[[#This Row],[Row]]="Yes","]},{""className"": ""row"",""fieldGroup"": [","")&amp;
SUBSTITUTE(Table_Question_Sets[[#This Row],[Config Field]],CHAR(10),"")</f>
        <v>{"key":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J5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3" s="131" t="str">
        <f>IF(AND(Table_Question_Sets[[#This Row],[Header]]="",Table_Question_Sets[[#This Row],[Property]]&lt;&gt;"",Table_Question_Sets[[#This Row],[Field Type]]&lt;&gt;""),
""""&amp;Table_Question_Sets[[#This Row],[Key]]&amp;"""","")</f>
        <v>"eligibleChannels"</v>
      </c>
      <c r="BM5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"eligibleChannels","eligibleChannelsHelp","eligibleStores","eligibleStoresHelp","eligibleProductsAndServices","eligibleProductsHelp","websiteAddress","promoWebsiteAddress","detailsImportantInformation"</v>
      </c>
      <c r="BN53" s="131" t="str">
        <f>IF(AND(Table_Question_Sets[[#This Row],[Header]]&lt;&gt;"Yes",Table_Question_Sets[[#This Row],[Property]]&lt;&gt;"",Table_Question_Sets[[#This Row],[Workflow Role]]&lt;&gt;""),
""""&amp;Table_Question_Sets[[#This Row],[Workflow Role]]&amp;""":"""&amp;Table_Question_Sets[[#This Row],[Key]]&amp;"""","")</f>
        <v/>
      </c>
      <c r="BO53" s="131" t="str">
        <f>IF(AND(Table_Question_Sets[[#This Row],[Header]]&lt;&gt;"Yes",Table_Question_Sets[[#This Row],[Property]]&lt;&gt;"",Table_Question_Sets[[#This Row],[Private]]="Yes"),
""""&amp;Table_Question_Sets[[#This Row],[Key]]&amp;"""","")</f>
        <v/>
      </c>
      <c r="BP53" s="131">
        <f ca="1">IF(Table_Question_Sets[[#This Row],[Header]]="Yes","",_xlfn.NUMBERVALUE(INDIRECT(SUBSTITUTE(ADDRESS(1,COLUMN(),4),"1","")&amp;ROW()+1))+IF(OR(Table_Question_Sets[[#This Row],[Value]]&lt;&gt;"",AND(Table_Question_Sets[[#This Row],[Data Type]]="Repeating",Table_Question_Sets[[#This Row],[Calculation Repeating]]&lt;&gt;"")),1,0))</f>
        <v>0</v>
      </c>
      <c r="BQ53" s="131" t="str">
        <f ca="1" xml:space="preserve">
IF(Table_Question_Sets[[#This Row],[Data Type]]="Repeating",
OFFSET(Table_Repeating_Question_Sets[[#Headers],[Property]],MATCH(Table_Question_Sets[[#This Row],[Property]],Table_Repeating_Question_Sets[Property],0),MATCH("Calculation",Table_Repeating_Question_Sets[#Headers],0)-1,1,1),
"")</f>
        <v/>
      </c>
      <c r="BR5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3" s="131" t="str">
        <f ca="1">IF(ISNUMBER(Table_Question_Sets[[#This Row],[Config Use Row]]),INDEX(Table_Question_Sets[Config Rollup],Table_Question_Sets[[#This Row],[Config Use Row]]),"")</f>
        <v/>
      </c>
      <c r="BU53" s="131" t="str">
        <f ca="1">IF(ISNUMBER(Table_Question_Sets[[#This Row],[Config Use Row]]),INDEX(Table_Question_Sets[Config Keys Nested Rollup],Table_Question_Sets[[#This Row],[Config Use Row]]),"")</f>
        <v/>
      </c>
      <c r="BV53" s="25" t="str">
        <f ca="1">IF(ISNUMBER(Table_Question_Sets[[#This Row],[Config Use Row]]),INDEX(Table_Question_Sets[Calculation Rollup],Table_Question_Sets[[#This Row],[Config Use Row]]),"")</f>
        <v/>
      </c>
    </row>
    <row r="54" spans="2:74" s="21" customFormat="1" ht="21" customHeight="1">
      <c r="B54" s="26" t="s">
        <v>1442</v>
      </c>
      <c r="C54" s="10"/>
      <c r="D54" s="25" t="str">
        <f ca="1">IF(Table_Question_Sets[[#This Row],[Header]]="Yes","",
IF(INDIRECT(SUBSTITUTE(ADDRESS(1,COLUMN(),4),"1","")&amp;ROW()-1)="",
INDIRECT(SUBSTITUTE(ADDRESS(1,COLUMN(Table_Question_Sets[[#This Row],[Property]]),4),"1","")&amp;ROW()-1),
INDIRECT(SUBSTITUTE(ADDRESS(1,COLUMN(),4),"1","")&amp;ROW()-1)))</f>
        <v>Details 2</v>
      </c>
      <c r="E5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eligibleChannelsHelp</v>
      </c>
      <c r="F54" s="25" t="str">
        <f>IF(Table_Question_Sets[[#This Row],[Header]]="Yes","",IF(Table_Question_Sets[[#This Row],[Property]]&lt;&gt;"",SUBSTITUTE(Table_Question_Sets[[#This Row],[Property]]," ",""),""))</f>
        <v>EligibleChannelsHelp</v>
      </c>
      <c r="G54" s="88"/>
      <c r="H54" s="26" t="s">
        <v>90</v>
      </c>
      <c r="I54" s="26" t="s">
        <v>90</v>
      </c>
      <c r="J54" s="26"/>
      <c r="K54" s="55"/>
      <c r="L54" s="76"/>
      <c r="M54" s="76"/>
      <c r="N54" s="129"/>
      <c r="O54" s="129" t="s">
        <v>73</v>
      </c>
      <c r="P54" s="55"/>
      <c r="Q54" s="55"/>
      <c r="R54" s="55"/>
      <c r="S54" s="55"/>
      <c r="T54" s="26"/>
      <c r="U54" s="26"/>
      <c r="V54" s="26" t="s">
        <v>1505</v>
      </c>
      <c r="W54" s="26"/>
      <c r="X54" s="26"/>
      <c r="Y54" s="26"/>
      <c r="Z54" s="26"/>
      <c r="AA54" s="26"/>
      <c r="AB54" s="26" t="s">
        <v>1460</v>
      </c>
      <c r="AC54" s="26"/>
      <c r="AD54" s="26"/>
      <c r="AE54" s="26"/>
      <c r="AF54" s="26"/>
      <c r="AG54" s="26"/>
      <c r="AH54" s="76"/>
      <c r="AI54" s="76"/>
      <c r="AJ54" s="76"/>
      <c r="AK54" s="76"/>
      <c r="AL54" s="25"/>
      <c r="AM5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4" s="191"/>
      <c r="AO5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4" s="26"/>
      <c r="AR54" s="50"/>
      <c r="AS54" s="26"/>
      <c r="AT54" s="26"/>
      <c r="AU54" s="26"/>
      <c r="AV54" s="26"/>
      <c r="AW54" s="26"/>
      <c r="AX54" s="26"/>
      <c r="AY5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4" s="48" t="str">
        <f>IF(OR(Table_Question_Sets[[#This Row],[Header]]="Yes",Table_Question_Sets[[#This Row],[Text]]=""),"",IF(OR(Table_Question_Sets[[#This Row],[Text]]="true",Table_Question_Sets[[#This Row],[Text]]="false",ISNUMBER(Table_Question_Sets[[#This Row],[Text]])),Table_Question_Sets[[#This Row],[Text]],""""&amp;Table_Question_Sets[[#This Row],[Text]]&amp;""""))</f>
        <v/>
      </c>
      <c r="BA54" s="48" t="str">
        <f>IF(AND(Table_Question_Sets[[#This Row],[Header]]&lt;&gt;"Yes",Table_Question_Sets[[#This Row],[Property]]&lt;&gt;"",Table_Question_Sets[[#This Row],[Summary Label]]&lt;&gt;""),""""&amp;Table_Question_Sets[[#This Row],[Key]]&amp;""": """&amp;Table_Question_Sets[[#This Row],[Summary Label]]&amp;"""","")</f>
        <v/>
      </c>
      <c r="BB54" s="48">
        <f ca="1">IF(Table_Question_Sets[[#This Row],[Header]]="Yes","",_xlfn.NUMBERVALUE(INDIRECT(SUBSTITUTE(ADDRESS(1,COLUMN(),4),"1","")&amp;ROW()-1))+IF(Table_Question_Sets[[#This Row],[Property]]&lt;&gt;"",1,0))</f>
        <v>15</v>
      </c>
      <c r="BC54" s="48">
        <f ca="1">IF(Table_Question_Sets[[#This Row],[Header]]="Yes","",_xlfn.NUMBERVALUE(INDIRECT(SUBSTITUTE(ADDRESS(1,COLUMN(),4),"1","")&amp;ROW()+1))+IF(Table_Question_Sets[[#This Row],[Property]]&lt;&gt;"",1,0))</f>
        <v>8</v>
      </c>
      <c r="BD54" s="28" t="str">
        <f t="array" aca="1" ref="BD5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H5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
      </c>
      <c r="BI54" s="25" t="str">
        <f ca="1" xml:space="preserve">
IF(Table_Question_Sets[[#This Row],[Row]]="Yes","]},{""className"": ""row"",""fieldGroup"": [","")&amp;
SUBSTITUTE(Table_Question_Sets[[#This Row],[Config Field]],CHAR(10),"")</f>
        <v>{"key":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
      </c>
      <c r="BJ5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4" s="131" t="str">
        <f>IF(AND(Table_Question_Sets[[#This Row],[Header]]="",Table_Question_Sets[[#This Row],[Property]]&lt;&gt;"",Table_Question_Sets[[#This Row],[Field Type]]&lt;&gt;""),
""""&amp;Table_Question_Sets[[#This Row],[Key]]&amp;"""","")</f>
        <v>"eligibleChannelsHelp"</v>
      </c>
      <c r="BM5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"eligibleChannelsHelp","eligibleStores","eligibleStoresHelp","eligibleProductsAndServices","eligibleProductsHelp","websiteAddress","promoWebsiteAddress","detailsImportantInformation"</v>
      </c>
      <c r="BN54" s="131" t="str">
        <f>IF(AND(Table_Question_Sets[[#This Row],[Header]]&lt;&gt;"Yes",Table_Question_Sets[[#This Row],[Property]]&lt;&gt;"",Table_Question_Sets[[#This Row],[Workflow Role]]&lt;&gt;""),
""""&amp;Table_Question_Sets[[#This Row],[Workflow Role]]&amp;""":"""&amp;Table_Question_Sets[[#This Row],[Key]]&amp;"""","")</f>
        <v/>
      </c>
      <c r="BO54" s="131" t="str">
        <f>IF(AND(Table_Question_Sets[[#This Row],[Header]]&lt;&gt;"Yes",Table_Question_Sets[[#This Row],[Property]]&lt;&gt;"",Table_Question_Sets[[#This Row],[Private]]="Yes"),
""""&amp;Table_Question_Sets[[#This Row],[Key]]&amp;"""","")</f>
        <v/>
      </c>
      <c r="BP54" s="131">
        <f ca="1">IF(Table_Question_Sets[[#This Row],[Header]]="Yes","",_xlfn.NUMBERVALUE(INDIRECT(SUBSTITUTE(ADDRESS(1,COLUMN(),4),"1","")&amp;ROW()+1))+IF(OR(Table_Question_Sets[[#This Row],[Value]]&lt;&gt;"",AND(Table_Question_Sets[[#This Row],[Data Type]]="Repeating",Table_Question_Sets[[#This Row],[Calculation Repeating]]&lt;&gt;"")),1,0))</f>
        <v>0</v>
      </c>
      <c r="BQ54" s="131" t="str">
        <f ca="1" xml:space="preserve">
IF(Table_Question_Sets[[#This Row],[Data Type]]="Repeating",
OFFSET(Table_Repeating_Question_Sets[[#Headers],[Property]],MATCH(Table_Question_Sets[[#This Row],[Property]],Table_Repeating_Question_Sets[Property],0),MATCH("Calculation",Table_Repeating_Question_Sets[#Headers],0)-1,1,1),
"")</f>
        <v/>
      </c>
      <c r="BR5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4" s="131" t="str">
        <f ca="1">IF(ISNUMBER(Table_Question_Sets[[#This Row],[Config Use Row]]),INDEX(Table_Question_Sets[Config Rollup],Table_Question_Sets[[#This Row],[Config Use Row]]),"")</f>
        <v/>
      </c>
      <c r="BU54" s="131" t="str">
        <f ca="1">IF(ISNUMBER(Table_Question_Sets[[#This Row],[Config Use Row]]),INDEX(Table_Question_Sets[Config Keys Nested Rollup],Table_Question_Sets[[#This Row],[Config Use Row]]),"")</f>
        <v/>
      </c>
      <c r="BV54" s="25" t="str">
        <f ca="1">IF(ISNUMBER(Table_Question_Sets[[#This Row],[Config Use Row]]),INDEX(Table_Question_Sets[Calculation Rollup],Table_Question_Sets[[#This Row],[Config Use Row]]),"")</f>
        <v/>
      </c>
    </row>
    <row r="55" spans="2:74" s="21" customFormat="1" ht="21" customHeight="1">
      <c r="B55" s="27" t="s">
        <v>1201</v>
      </c>
      <c r="C55" s="10"/>
      <c r="D55" s="25" t="str">
        <f ca="1">IF(Table_Question_Sets[[#This Row],[Header]]="Yes","",
IF(INDIRECT(SUBSTITUTE(ADDRESS(1,COLUMN(),4),"1","")&amp;ROW()-1)="",
INDIRECT(SUBSTITUTE(ADDRESS(1,COLUMN(Table_Question_Sets[[#This Row],[Property]]),4),"1","")&amp;ROW()-1),
INDIRECT(SUBSTITUTE(ADDRESS(1,COLUMN(),4),"1","")&amp;ROW()-1)))</f>
        <v>Details 2</v>
      </c>
      <c r="E5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eligibleStores</v>
      </c>
      <c r="F55" s="25" t="str">
        <f>IF(Table_Question_Sets[[#This Row],[Header]]="Yes","",IF(Table_Question_Sets[[#This Row],[Property]]&lt;&gt;"",SUBSTITUTE(Table_Question_Sets[[#This Row],[Property]]," ",""),""))</f>
        <v>EligibleStores</v>
      </c>
      <c r="G55" s="88"/>
      <c r="H55" s="27" t="s">
        <v>46</v>
      </c>
      <c r="I55" s="27" t="s">
        <v>101</v>
      </c>
      <c r="J55" s="26"/>
      <c r="K55" s="55" t="s">
        <v>69</v>
      </c>
      <c r="L55" s="76"/>
      <c r="M55" s="76"/>
      <c r="N55" s="129"/>
      <c r="O55" s="129" t="s">
        <v>73</v>
      </c>
      <c r="P55" s="55"/>
      <c r="Q55" s="55"/>
      <c r="R55" s="55"/>
      <c r="S55" s="55"/>
      <c r="T55" s="27" t="s">
        <v>1204</v>
      </c>
      <c r="U55" s="26"/>
      <c r="V55" s="27" t="s">
        <v>1508</v>
      </c>
      <c r="W55" s="26"/>
      <c r="X55" s="26"/>
      <c r="Y55" s="26"/>
      <c r="Z55" s="26"/>
      <c r="AA55" s="26"/>
      <c r="AB55" s="26"/>
      <c r="AC55" s="26"/>
      <c r="AD55" s="26"/>
      <c r="AE55" s="26"/>
      <c r="AF55" s="26"/>
      <c r="AG55" s="26"/>
      <c r="AH55" s="76"/>
      <c r="AI55" s="76"/>
      <c r="AJ55" s="76"/>
      <c r="AK55" s="76"/>
      <c r="AL55" s="25"/>
      <c r="AM5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5" s="191"/>
      <c r="AO5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5" s="26"/>
      <c r="AR55" s="50"/>
      <c r="AS55" s="26"/>
      <c r="AT55" s="26"/>
      <c r="AU55" s="26"/>
      <c r="AV55" s="26"/>
      <c r="AW55" s="26"/>
      <c r="AX55" s="26"/>
      <c r="AY5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5" s="48" t="str">
        <f>IF(OR(Table_Question_Sets[[#This Row],[Header]]="Yes",Table_Question_Sets[[#This Row],[Text]]=""),"",IF(OR(Table_Question_Sets[[#This Row],[Text]]="true",Table_Question_Sets[[#This Row],[Text]]="false",ISNUMBER(Table_Question_Sets[[#This Row],[Text]])),Table_Question_Sets[[#This Row],[Text]],""""&amp;Table_Question_Sets[[#This Row],[Text]]&amp;""""))</f>
        <v/>
      </c>
      <c r="BA55" s="48" t="str">
        <f>IF(AND(Table_Question_Sets[[#This Row],[Header]]&lt;&gt;"Yes",Table_Question_Sets[[#This Row],[Property]]&lt;&gt;"",Table_Question_Sets[[#This Row],[Summary Label]]&lt;&gt;""),""""&amp;Table_Question_Sets[[#This Row],[Key]]&amp;""": """&amp;Table_Question_Sets[[#This Row],[Summary Label]]&amp;"""","")</f>
        <v/>
      </c>
      <c r="BB55" s="48">
        <f ca="1">IF(Table_Question_Sets[[#This Row],[Header]]="Yes","",_xlfn.NUMBERVALUE(INDIRECT(SUBSTITUTE(ADDRESS(1,COLUMN(),4),"1","")&amp;ROW()-1))+IF(Table_Question_Sets[[#This Row],[Property]]&lt;&gt;"",1,0))</f>
        <v>16</v>
      </c>
      <c r="BC55" s="48">
        <f ca="1">IF(Table_Question_Sets[[#This Row],[Header]]="Yes","",_xlfn.NUMBERVALUE(INDIRECT(SUBSTITUTE(ADDRESS(1,COLUMN(),4),"1","")&amp;ROW()+1))+IF(Table_Question_Sets[[#This Row],[Property]]&lt;&gt;"",1,0))</f>
        <v>7</v>
      </c>
      <c r="BD55" s="28" t="str">
        <f t="array" aca="1" ref="BD5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F5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H5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I55" s="25" t="str">
        <f ca="1" xml:space="preserve">
IF(Table_Question_Sets[[#This Row],[Row]]="Yes","]},{""className"": ""row"",""fieldGroup"": [","")&amp;
SUBSTITUTE(Table_Question_Sets[[#This Row],[Config Field]],CHAR(10),"")</f>
        <v>{"key":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J5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5" s="131" t="str">
        <f>IF(AND(Table_Question_Sets[[#This Row],[Header]]="",Table_Question_Sets[[#This Row],[Property]]&lt;&gt;"",Table_Question_Sets[[#This Row],[Field Type]]&lt;&gt;""),
""""&amp;Table_Question_Sets[[#This Row],[Key]]&amp;"""","")</f>
        <v>"eligibleStores"</v>
      </c>
      <c r="BM5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"eligibleStores","eligibleStoresHelp","eligibleProductsAndServices","eligibleProductsHelp","websiteAddress","promoWebsiteAddress","detailsImportantInformation"</v>
      </c>
      <c r="BN55" s="131" t="str">
        <f>IF(AND(Table_Question_Sets[[#This Row],[Header]]&lt;&gt;"Yes",Table_Question_Sets[[#This Row],[Property]]&lt;&gt;"",Table_Question_Sets[[#This Row],[Workflow Role]]&lt;&gt;""),
""""&amp;Table_Question_Sets[[#This Row],[Workflow Role]]&amp;""":"""&amp;Table_Question_Sets[[#This Row],[Key]]&amp;"""","")</f>
        <v/>
      </c>
      <c r="BO55" s="131" t="str">
        <f>IF(AND(Table_Question_Sets[[#This Row],[Header]]&lt;&gt;"Yes",Table_Question_Sets[[#This Row],[Property]]&lt;&gt;"",Table_Question_Sets[[#This Row],[Private]]="Yes"),
""""&amp;Table_Question_Sets[[#This Row],[Key]]&amp;"""","")</f>
        <v/>
      </c>
      <c r="BP55" s="131">
        <f ca="1">IF(Table_Question_Sets[[#This Row],[Header]]="Yes","",_xlfn.NUMBERVALUE(INDIRECT(SUBSTITUTE(ADDRESS(1,COLUMN(),4),"1","")&amp;ROW()+1))+IF(OR(Table_Question_Sets[[#This Row],[Value]]&lt;&gt;"",AND(Table_Question_Sets[[#This Row],[Data Type]]="Repeating",Table_Question_Sets[[#This Row],[Calculation Repeating]]&lt;&gt;"")),1,0))</f>
        <v>0</v>
      </c>
      <c r="BQ55" s="131" t="str">
        <f ca="1" xml:space="preserve">
IF(Table_Question_Sets[[#This Row],[Data Type]]="Repeating",
OFFSET(Table_Repeating_Question_Sets[[#Headers],[Property]],MATCH(Table_Question_Sets[[#This Row],[Property]],Table_Repeating_Question_Sets[Property],0),MATCH("Calculation",Table_Repeating_Question_Sets[#Headers],0)-1,1,1),
"")</f>
        <v/>
      </c>
      <c r="BR5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5" s="131" t="str">
        <f ca="1">IF(ISNUMBER(Table_Question_Sets[[#This Row],[Config Use Row]]),INDEX(Table_Question_Sets[Config Rollup],Table_Question_Sets[[#This Row],[Config Use Row]]),"")</f>
        <v/>
      </c>
      <c r="BU55" s="131" t="str">
        <f ca="1">IF(ISNUMBER(Table_Question_Sets[[#This Row],[Config Use Row]]),INDEX(Table_Question_Sets[Config Keys Nested Rollup],Table_Question_Sets[[#This Row],[Config Use Row]]),"")</f>
        <v/>
      </c>
      <c r="BV55" s="25" t="str">
        <f ca="1">IF(ISNUMBER(Table_Question_Sets[[#This Row],[Config Use Row]]),INDEX(Table_Question_Sets[Calculation Rollup],Table_Question_Sets[[#This Row],[Config Use Row]]),"")</f>
        <v/>
      </c>
    </row>
    <row r="56" spans="2:74" s="21" customFormat="1" ht="21" customHeight="1">
      <c r="B56" s="26" t="s">
        <v>1335</v>
      </c>
      <c r="C56" s="10"/>
      <c r="D56" s="25" t="str">
        <f ca="1">IF(Table_Question_Sets[[#This Row],[Header]]="Yes","",
IF(INDIRECT(SUBSTITUTE(ADDRESS(1,COLUMN(),4),"1","")&amp;ROW()-1)="",
INDIRECT(SUBSTITUTE(ADDRESS(1,COLUMN(Table_Question_Sets[[#This Row],[Property]]),4),"1","")&amp;ROW()-1),
INDIRECT(SUBSTITUTE(ADDRESS(1,COLUMN(),4),"1","")&amp;ROW()-1)))</f>
        <v>Details 2</v>
      </c>
      <c r="E5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eligibleStoresHelp</v>
      </c>
      <c r="F56" s="25" t="str">
        <f>IF(Table_Question_Sets[[#This Row],[Header]]="Yes","",IF(Table_Question_Sets[[#This Row],[Property]]&lt;&gt;"",SUBSTITUTE(Table_Question_Sets[[#This Row],[Property]]," ",""),""))</f>
        <v>EligibleStoresHelp</v>
      </c>
      <c r="G56" s="88"/>
      <c r="H56" s="26" t="s">
        <v>90</v>
      </c>
      <c r="I56" s="26" t="s">
        <v>90</v>
      </c>
      <c r="J56" s="26"/>
      <c r="K56" s="55"/>
      <c r="L56" s="76"/>
      <c r="M56" s="76"/>
      <c r="N56" s="129"/>
      <c r="O56" s="129" t="s">
        <v>73</v>
      </c>
      <c r="P56" s="55"/>
      <c r="Q56" s="55"/>
      <c r="R56" s="55"/>
      <c r="S56" s="55"/>
      <c r="T56" s="26"/>
      <c r="U56" s="26"/>
      <c r="V56" s="27" t="s">
        <v>1508</v>
      </c>
      <c r="W56" s="26"/>
      <c r="X56" s="26"/>
      <c r="Y56" s="26"/>
      <c r="Z56" s="26"/>
      <c r="AA56" s="26"/>
      <c r="AB56" s="26" t="s">
        <v>1411</v>
      </c>
      <c r="AC56" s="26"/>
      <c r="AD56" s="26"/>
      <c r="AE56" s="26"/>
      <c r="AF56" s="26"/>
      <c r="AG56" s="26"/>
      <c r="AH56" s="76"/>
      <c r="AI56" s="76"/>
      <c r="AJ56" s="76"/>
      <c r="AK56" s="76"/>
      <c r="AL56" s="25"/>
      <c r="AM5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6" s="191"/>
      <c r="AO5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6" s="26"/>
      <c r="AR56" s="50"/>
      <c r="AS56" s="26"/>
      <c r="AT56" s="26"/>
      <c r="AU56" s="26"/>
      <c r="AV56" s="26"/>
      <c r="AW56" s="26"/>
      <c r="AX56" s="26"/>
      <c r="AY5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6" s="48" t="str">
        <f>IF(OR(Table_Question_Sets[[#This Row],[Header]]="Yes",Table_Question_Sets[[#This Row],[Text]]=""),"",IF(OR(Table_Question_Sets[[#This Row],[Text]]="true",Table_Question_Sets[[#This Row],[Text]]="false",ISNUMBER(Table_Question_Sets[[#This Row],[Text]])),Table_Question_Sets[[#This Row],[Text]],""""&amp;Table_Question_Sets[[#This Row],[Text]]&amp;""""))</f>
        <v/>
      </c>
      <c r="BA56" s="48" t="str">
        <f>IF(AND(Table_Question_Sets[[#This Row],[Header]]&lt;&gt;"Yes",Table_Question_Sets[[#This Row],[Property]]&lt;&gt;"",Table_Question_Sets[[#This Row],[Summary Label]]&lt;&gt;""),""""&amp;Table_Question_Sets[[#This Row],[Key]]&amp;""": """&amp;Table_Question_Sets[[#This Row],[Summary Label]]&amp;"""","")</f>
        <v/>
      </c>
      <c r="BB56" s="48">
        <f ca="1">IF(Table_Question_Sets[[#This Row],[Header]]="Yes","",_xlfn.NUMBERVALUE(INDIRECT(SUBSTITUTE(ADDRESS(1,COLUMN(),4),"1","")&amp;ROW()-1))+IF(Table_Question_Sets[[#This Row],[Property]]&lt;&gt;"",1,0))</f>
        <v>17</v>
      </c>
      <c r="BC56" s="48">
        <f ca="1">IF(Table_Question_Sets[[#This Row],[Header]]="Yes","",_xlfn.NUMBERVALUE(INDIRECT(SUBSTITUTE(ADDRESS(1,COLUMN(),4),"1","")&amp;ROW()+1))+IF(Table_Question_Sets[[#This Row],[Property]]&lt;&gt;"",1,0))</f>
        <v>6</v>
      </c>
      <c r="BD56" s="28" t="str">
        <f t="array" aca="1" ref="BD5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H5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
      </c>
      <c r="BI56" s="25" t="str">
        <f ca="1" xml:space="preserve">
IF(Table_Question_Sets[[#This Row],[Row]]="Yes","]},{""className"": ""row"",""fieldGroup"": [","")&amp;
SUBSTITUTE(Table_Question_Sets[[#This Row],[Config Field]],CHAR(10),"")</f>
        <v>{"key":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
      </c>
      <c r="BJ5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6" s="131" t="str">
        <f>IF(AND(Table_Question_Sets[[#This Row],[Header]]="",Table_Question_Sets[[#This Row],[Property]]&lt;&gt;"",Table_Question_Sets[[#This Row],[Field Type]]&lt;&gt;""),
""""&amp;Table_Question_Sets[[#This Row],[Key]]&amp;"""","")</f>
        <v>"eligibleStoresHelp"</v>
      </c>
      <c r="BM5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"eligibleStoresHelp","eligibleProductsAndServices","eligibleProductsHelp","websiteAddress","promoWebsiteAddress","detailsImportantInformation"</v>
      </c>
      <c r="BN56" s="131" t="str">
        <f>IF(AND(Table_Question_Sets[[#This Row],[Header]]&lt;&gt;"Yes",Table_Question_Sets[[#This Row],[Property]]&lt;&gt;"",Table_Question_Sets[[#This Row],[Workflow Role]]&lt;&gt;""),
""""&amp;Table_Question_Sets[[#This Row],[Workflow Role]]&amp;""":"""&amp;Table_Question_Sets[[#This Row],[Key]]&amp;"""","")</f>
        <v/>
      </c>
      <c r="BO56" s="131" t="str">
        <f>IF(AND(Table_Question_Sets[[#This Row],[Header]]&lt;&gt;"Yes",Table_Question_Sets[[#This Row],[Property]]&lt;&gt;"",Table_Question_Sets[[#This Row],[Private]]="Yes"),
""""&amp;Table_Question_Sets[[#This Row],[Key]]&amp;"""","")</f>
        <v/>
      </c>
      <c r="BP56" s="131">
        <f ca="1">IF(Table_Question_Sets[[#This Row],[Header]]="Yes","",_xlfn.NUMBERVALUE(INDIRECT(SUBSTITUTE(ADDRESS(1,COLUMN(),4),"1","")&amp;ROW()+1))+IF(OR(Table_Question_Sets[[#This Row],[Value]]&lt;&gt;"",AND(Table_Question_Sets[[#This Row],[Data Type]]="Repeating",Table_Question_Sets[[#This Row],[Calculation Repeating]]&lt;&gt;"")),1,0))</f>
        <v>0</v>
      </c>
      <c r="BQ56" s="131" t="str">
        <f ca="1" xml:space="preserve">
IF(Table_Question_Sets[[#This Row],[Data Type]]="Repeating",
OFFSET(Table_Repeating_Question_Sets[[#Headers],[Property]],MATCH(Table_Question_Sets[[#This Row],[Property]],Table_Repeating_Question_Sets[Property],0),MATCH("Calculation",Table_Repeating_Question_Sets[#Headers],0)-1,1,1),
"")</f>
        <v/>
      </c>
      <c r="BR5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6" s="131" t="str">
        <f ca="1">IF(ISNUMBER(Table_Question_Sets[[#This Row],[Config Use Row]]),INDEX(Table_Question_Sets[Config Rollup],Table_Question_Sets[[#This Row],[Config Use Row]]),"")</f>
        <v/>
      </c>
      <c r="BU56" s="131" t="str">
        <f ca="1">IF(ISNUMBER(Table_Question_Sets[[#This Row],[Config Use Row]]),INDEX(Table_Question_Sets[Config Keys Nested Rollup],Table_Question_Sets[[#This Row],[Config Use Row]]),"")</f>
        <v/>
      </c>
      <c r="BV56" s="25" t="str">
        <f ca="1">IF(ISNUMBER(Table_Question_Sets[[#This Row],[Config Use Row]]),INDEX(Table_Question_Sets[Calculation Rollup],Table_Question_Sets[[#This Row],[Config Use Row]]),"")</f>
        <v/>
      </c>
    </row>
    <row r="57" spans="2:74" s="21" customFormat="1" ht="21" customHeight="1">
      <c r="B57" s="27" t="s">
        <v>1202</v>
      </c>
      <c r="C57" s="10"/>
      <c r="D57" s="25" t="str">
        <f ca="1">IF(Table_Question_Sets[[#This Row],[Header]]="Yes","",
IF(INDIRECT(SUBSTITUTE(ADDRESS(1,COLUMN(),4),"1","")&amp;ROW()-1)="",
INDIRECT(SUBSTITUTE(ADDRESS(1,COLUMN(Table_Question_Sets[[#This Row],[Property]]),4),"1","")&amp;ROW()-1),
INDIRECT(SUBSTITUTE(ADDRESS(1,COLUMN(),4),"1","")&amp;ROW()-1)))</f>
        <v>Details 2</v>
      </c>
      <c r="E5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eligibleProductsAndServices</v>
      </c>
      <c r="F57" s="25" t="str">
        <f>IF(Table_Question_Sets[[#This Row],[Header]]="Yes","",IF(Table_Question_Sets[[#This Row],[Property]]&lt;&gt;"",SUBSTITUTE(Table_Question_Sets[[#This Row],[Property]]," ",""),""))</f>
        <v>EligibleProductsAndServices</v>
      </c>
      <c r="G57" s="88"/>
      <c r="H57" s="27" t="s">
        <v>46</v>
      </c>
      <c r="I57" s="27" t="s">
        <v>101</v>
      </c>
      <c r="J57" s="26"/>
      <c r="K57" s="55" t="s">
        <v>69</v>
      </c>
      <c r="L57" s="76"/>
      <c r="M57" s="76"/>
      <c r="N57" s="129"/>
      <c r="O57" s="129" t="s">
        <v>73</v>
      </c>
      <c r="P57" s="55"/>
      <c r="Q57" s="55"/>
      <c r="R57" s="55"/>
      <c r="S57" s="55"/>
      <c r="T57" s="27" t="s">
        <v>1205</v>
      </c>
      <c r="U57" s="26"/>
      <c r="V57" s="27" t="s">
        <v>1509</v>
      </c>
      <c r="W57" s="26"/>
      <c r="X57" s="26"/>
      <c r="Y57" s="26"/>
      <c r="Z57" s="26"/>
      <c r="AA57" s="26"/>
      <c r="AB57" s="26"/>
      <c r="AC57" s="26"/>
      <c r="AD57" s="26"/>
      <c r="AE57" s="26"/>
      <c r="AF57" s="26"/>
      <c r="AG57" s="26"/>
      <c r="AH57" s="76"/>
      <c r="AI57" s="76"/>
      <c r="AJ57" s="76"/>
      <c r="AK57" s="76"/>
      <c r="AL57" s="25"/>
      <c r="AM5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7" s="191"/>
      <c r="AO5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7" s="26"/>
      <c r="AR57" s="50"/>
      <c r="AS57" s="26"/>
      <c r="AT57" s="26"/>
      <c r="AU57" s="26"/>
      <c r="AV57" s="26"/>
      <c r="AW57" s="26"/>
      <c r="AX57" s="26"/>
      <c r="AY5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7" s="48" t="str">
        <f>IF(OR(Table_Question_Sets[[#This Row],[Header]]="Yes",Table_Question_Sets[[#This Row],[Text]]=""),"",IF(OR(Table_Question_Sets[[#This Row],[Text]]="true",Table_Question_Sets[[#This Row],[Text]]="false",ISNUMBER(Table_Question_Sets[[#This Row],[Text]])),Table_Question_Sets[[#This Row],[Text]],""""&amp;Table_Question_Sets[[#This Row],[Text]]&amp;""""))</f>
        <v/>
      </c>
      <c r="BA57" s="48" t="str">
        <f>IF(AND(Table_Question_Sets[[#This Row],[Header]]&lt;&gt;"Yes",Table_Question_Sets[[#This Row],[Property]]&lt;&gt;"",Table_Question_Sets[[#This Row],[Summary Label]]&lt;&gt;""),""""&amp;Table_Question_Sets[[#This Row],[Key]]&amp;""": """&amp;Table_Question_Sets[[#This Row],[Summary Label]]&amp;"""","")</f>
        <v/>
      </c>
      <c r="BB57" s="48">
        <f ca="1">IF(Table_Question_Sets[[#This Row],[Header]]="Yes","",_xlfn.NUMBERVALUE(INDIRECT(SUBSTITUTE(ADDRESS(1,COLUMN(),4),"1","")&amp;ROW()-1))+IF(Table_Question_Sets[[#This Row],[Property]]&lt;&gt;"",1,0))</f>
        <v>18</v>
      </c>
      <c r="BC57" s="48">
        <f ca="1">IF(Table_Question_Sets[[#This Row],[Header]]="Yes","",_xlfn.NUMBERVALUE(INDIRECT(SUBSTITUTE(ADDRESS(1,COLUMN(),4),"1","")&amp;ROW()+1))+IF(Table_Question_Sets[[#This Row],[Property]]&lt;&gt;"",1,0))</f>
        <v>5</v>
      </c>
      <c r="BD57" s="28" t="str">
        <f t="array" aca="1" ref="BD5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F5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H5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I57" s="25" t="str">
        <f ca="1" xml:space="preserve">
IF(Table_Question_Sets[[#This Row],[Row]]="Yes","]},{""className"": ""row"",""fieldGroup"": [","")&amp;
SUBSTITUTE(Table_Question_Sets[[#This Row],[Config Field]],CHAR(10),"")</f>
        <v>{"key":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J5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7" s="131" t="str">
        <f>IF(AND(Table_Question_Sets[[#This Row],[Header]]="",Table_Question_Sets[[#This Row],[Property]]&lt;&gt;"",Table_Question_Sets[[#This Row],[Field Type]]&lt;&gt;""),
""""&amp;Table_Question_Sets[[#This Row],[Key]]&amp;"""","")</f>
        <v>"eligibleProductsAndServices"</v>
      </c>
      <c r="BM5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"eligibleProductsAndServices","eligibleProductsHelp","websiteAddress","promoWebsiteAddress","detailsImportantInformation"</v>
      </c>
      <c r="BN57" s="131" t="str">
        <f>IF(AND(Table_Question_Sets[[#This Row],[Header]]&lt;&gt;"Yes",Table_Question_Sets[[#This Row],[Property]]&lt;&gt;"",Table_Question_Sets[[#This Row],[Workflow Role]]&lt;&gt;""),
""""&amp;Table_Question_Sets[[#This Row],[Workflow Role]]&amp;""":"""&amp;Table_Question_Sets[[#This Row],[Key]]&amp;"""","")</f>
        <v/>
      </c>
      <c r="BO57" s="131" t="str">
        <f>IF(AND(Table_Question_Sets[[#This Row],[Header]]&lt;&gt;"Yes",Table_Question_Sets[[#This Row],[Property]]&lt;&gt;"",Table_Question_Sets[[#This Row],[Private]]="Yes"),
""""&amp;Table_Question_Sets[[#This Row],[Key]]&amp;"""","")</f>
        <v/>
      </c>
      <c r="BP57" s="131">
        <f ca="1">IF(Table_Question_Sets[[#This Row],[Header]]="Yes","",_xlfn.NUMBERVALUE(INDIRECT(SUBSTITUTE(ADDRESS(1,COLUMN(),4),"1","")&amp;ROW()+1))+IF(OR(Table_Question_Sets[[#This Row],[Value]]&lt;&gt;"",AND(Table_Question_Sets[[#This Row],[Data Type]]="Repeating",Table_Question_Sets[[#This Row],[Calculation Repeating]]&lt;&gt;"")),1,0))</f>
        <v>0</v>
      </c>
      <c r="BQ57" s="131" t="str">
        <f ca="1" xml:space="preserve">
IF(Table_Question_Sets[[#This Row],[Data Type]]="Repeating",
OFFSET(Table_Repeating_Question_Sets[[#Headers],[Property]],MATCH(Table_Question_Sets[[#This Row],[Property]],Table_Repeating_Question_Sets[Property],0),MATCH("Calculation",Table_Repeating_Question_Sets[#Headers],0)-1,1,1),
"")</f>
        <v/>
      </c>
      <c r="BR5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7" s="131" t="str">
        <f ca="1">IF(ISNUMBER(Table_Question_Sets[[#This Row],[Config Use Row]]),INDEX(Table_Question_Sets[Config Rollup],Table_Question_Sets[[#This Row],[Config Use Row]]),"")</f>
        <v/>
      </c>
      <c r="BU57" s="131" t="str">
        <f ca="1">IF(ISNUMBER(Table_Question_Sets[[#This Row],[Config Use Row]]),INDEX(Table_Question_Sets[Config Keys Nested Rollup],Table_Question_Sets[[#This Row],[Config Use Row]]),"")</f>
        <v/>
      </c>
      <c r="BV57" s="25" t="str">
        <f ca="1">IF(ISNUMBER(Table_Question_Sets[[#This Row],[Config Use Row]]),INDEX(Table_Question_Sets[Calculation Rollup],Table_Question_Sets[[#This Row],[Config Use Row]]),"")</f>
        <v/>
      </c>
    </row>
    <row r="58" spans="2:74" s="21" customFormat="1" ht="21" customHeight="1">
      <c r="B58" s="26" t="s">
        <v>1336</v>
      </c>
      <c r="C58" s="10"/>
      <c r="D58" s="25" t="str">
        <f ca="1">IF(Table_Question_Sets[[#This Row],[Header]]="Yes","",
IF(INDIRECT(SUBSTITUTE(ADDRESS(1,COLUMN(),4),"1","")&amp;ROW()-1)="",
INDIRECT(SUBSTITUTE(ADDRESS(1,COLUMN(Table_Question_Sets[[#This Row],[Property]]),4),"1","")&amp;ROW()-1),
INDIRECT(SUBSTITUTE(ADDRESS(1,COLUMN(),4),"1","")&amp;ROW()-1)))</f>
        <v>Details 2</v>
      </c>
      <c r="E5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eligibleProductsHelp</v>
      </c>
      <c r="F58" s="25" t="str">
        <f>IF(Table_Question_Sets[[#This Row],[Header]]="Yes","",IF(Table_Question_Sets[[#This Row],[Property]]&lt;&gt;"",SUBSTITUTE(Table_Question_Sets[[#This Row],[Property]]," ",""),""))</f>
        <v>EligibleProductsHelp</v>
      </c>
      <c r="G58" s="88"/>
      <c r="H58" s="26" t="s">
        <v>90</v>
      </c>
      <c r="I58" s="26" t="s">
        <v>90</v>
      </c>
      <c r="J58" s="26"/>
      <c r="K58" s="55"/>
      <c r="L58" s="76"/>
      <c r="M58" s="76"/>
      <c r="N58" s="129"/>
      <c r="O58" s="129" t="s">
        <v>73</v>
      </c>
      <c r="P58" s="55"/>
      <c r="Q58" s="55"/>
      <c r="R58" s="55"/>
      <c r="S58" s="55"/>
      <c r="T58" s="26"/>
      <c r="U58" s="26"/>
      <c r="V58" s="27" t="s">
        <v>1509</v>
      </c>
      <c r="W58" s="26"/>
      <c r="X58" s="26"/>
      <c r="Y58" s="26"/>
      <c r="Z58" s="26"/>
      <c r="AA58" s="26"/>
      <c r="AB58" s="26" t="s">
        <v>1412</v>
      </c>
      <c r="AC58" s="26"/>
      <c r="AD58" s="26"/>
      <c r="AE58" s="26"/>
      <c r="AF58" s="26"/>
      <c r="AG58" s="26"/>
      <c r="AH58" s="76"/>
      <c r="AI58" s="76"/>
      <c r="AJ58" s="76"/>
      <c r="AK58" s="76"/>
      <c r="AL58" s="25"/>
      <c r="AM5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8" s="191"/>
      <c r="AO5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8" s="26"/>
      <c r="AR58" s="50"/>
      <c r="AS58" s="26"/>
      <c r="AT58" s="26"/>
      <c r="AU58" s="26"/>
      <c r="AV58" s="26"/>
      <c r="AW58" s="26"/>
      <c r="AX58" s="26"/>
      <c r="AY5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8" s="48" t="str">
        <f>IF(OR(Table_Question_Sets[[#This Row],[Header]]="Yes",Table_Question_Sets[[#This Row],[Text]]=""),"",IF(OR(Table_Question_Sets[[#This Row],[Text]]="true",Table_Question_Sets[[#This Row],[Text]]="false",ISNUMBER(Table_Question_Sets[[#This Row],[Text]])),Table_Question_Sets[[#This Row],[Text]],""""&amp;Table_Question_Sets[[#This Row],[Text]]&amp;""""))</f>
        <v/>
      </c>
      <c r="BA58" s="48" t="str">
        <f>IF(AND(Table_Question_Sets[[#This Row],[Header]]&lt;&gt;"Yes",Table_Question_Sets[[#This Row],[Property]]&lt;&gt;"",Table_Question_Sets[[#This Row],[Summary Label]]&lt;&gt;""),""""&amp;Table_Question_Sets[[#This Row],[Key]]&amp;""": """&amp;Table_Question_Sets[[#This Row],[Summary Label]]&amp;"""","")</f>
        <v/>
      </c>
      <c r="BB58" s="48">
        <f ca="1">IF(Table_Question_Sets[[#This Row],[Header]]="Yes","",_xlfn.NUMBERVALUE(INDIRECT(SUBSTITUTE(ADDRESS(1,COLUMN(),4),"1","")&amp;ROW()-1))+IF(Table_Question_Sets[[#This Row],[Property]]&lt;&gt;"",1,0))</f>
        <v>19</v>
      </c>
      <c r="BC58" s="48">
        <f ca="1">IF(Table_Question_Sets[[#This Row],[Header]]="Yes","",_xlfn.NUMBERVALUE(INDIRECT(SUBSTITUTE(ADDRESS(1,COLUMN(),4),"1","")&amp;ROW()+1))+IF(Table_Question_Sets[[#This Row],[Property]]&lt;&gt;"",1,0))</f>
        <v>4</v>
      </c>
      <c r="BD58" s="28" t="str">
        <f t="array" aca="1" ref="BD5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H5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
      </c>
      <c r="BI58" s="25" t="str">
        <f ca="1" xml:space="preserve">
IF(Table_Question_Sets[[#This Row],[Row]]="Yes","]},{""className"": ""row"",""fieldGroup"": [","")&amp;
SUBSTITUTE(Table_Question_Sets[[#This Row],[Config Field]],CHAR(10),"")</f>
        <v>{"key":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
      </c>
      <c r="BJ5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8" s="131" t="str">
        <f>IF(AND(Table_Question_Sets[[#This Row],[Header]]="",Table_Question_Sets[[#This Row],[Property]]&lt;&gt;"",Table_Question_Sets[[#This Row],[Field Type]]&lt;&gt;""),
""""&amp;Table_Question_Sets[[#This Row],[Key]]&amp;"""","")</f>
        <v>"eligibleProductsHelp"</v>
      </c>
      <c r="BM5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"eligibleProductsHelp","websiteAddress","promoWebsiteAddress","detailsImportantInformation"</v>
      </c>
      <c r="BN58" s="131" t="str">
        <f>IF(AND(Table_Question_Sets[[#This Row],[Header]]&lt;&gt;"Yes",Table_Question_Sets[[#This Row],[Property]]&lt;&gt;"",Table_Question_Sets[[#This Row],[Workflow Role]]&lt;&gt;""),
""""&amp;Table_Question_Sets[[#This Row],[Workflow Role]]&amp;""":"""&amp;Table_Question_Sets[[#This Row],[Key]]&amp;"""","")</f>
        <v/>
      </c>
      <c r="BO58" s="131" t="str">
        <f>IF(AND(Table_Question_Sets[[#This Row],[Header]]&lt;&gt;"Yes",Table_Question_Sets[[#This Row],[Property]]&lt;&gt;"",Table_Question_Sets[[#This Row],[Private]]="Yes"),
""""&amp;Table_Question_Sets[[#This Row],[Key]]&amp;"""","")</f>
        <v/>
      </c>
      <c r="BP58" s="131">
        <f ca="1">IF(Table_Question_Sets[[#This Row],[Header]]="Yes","",_xlfn.NUMBERVALUE(INDIRECT(SUBSTITUTE(ADDRESS(1,COLUMN(),4),"1","")&amp;ROW()+1))+IF(OR(Table_Question_Sets[[#This Row],[Value]]&lt;&gt;"",AND(Table_Question_Sets[[#This Row],[Data Type]]="Repeating",Table_Question_Sets[[#This Row],[Calculation Repeating]]&lt;&gt;"")),1,0))</f>
        <v>0</v>
      </c>
      <c r="BQ58" s="131" t="str">
        <f ca="1" xml:space="preserve">
IF(Table_Question_Sets[[#This Row],[Data Type]]="Repeating",
OFFSET(Table_Repeating_Question_Sets[[#Headers],[Property]],MATCH(Table_Question_Sets[[#This Row],[Property]],Table_Repeating_Question_Sets[Property],0),MATCH("Calculation",Table_Repeating_Question_Sets[#Headers],0)-1,1,1),
"")</f>
        <v/>
      </c>
      <c r="BR5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8" s="131" t="str">
        <f ca="1">IF(ISNUMBER(Table_Question_Sets[[#This Row],[Config Use Row]]),INDEX(Table_Question_Sets[Config Rollup],Table_Question_Sets[[#This Row],[Config Use Row]]),"")</f>
        <v/>
      </c>
      <c r="BU58" s="131" t="str">
        <f ca="1">IF(ISNUMBER(Table_Question_Sets[[#This Row],[Config Use Row]]),INDEX(Table_Question_Sets[Config Keys Nested Rollup],Table_Question_Sets[[#This Row],[Config Use Row]]),"")</f>
        <v/>
      </c>
      <c r="BV58" s="25" t="str">
        <f ca="1">IF(ISNUMBER(Table_Question_Sets[[#This Row],[Config Use Row]]),INDEX(Table_Question_Sets[Calculation Rollup],Table_Question_Sets[[#This Row],[Config Use Row]]),"")</f>
        <v/>
      </c>
    </row>
    <row r="59" spans="2:74" s="21" customFormat="1" ht="21" customHeight="1">
      <c r="B59" s="26" t="s">
        <v>969</v>
      </c>
      <c r="C59" s="10"/>
      <c r="D59" s="25" t="str">
        <f ca="1">IF(Table_Question_Sets[[#This Row],[Header]]="Yes","",
IF(INDIRECT(SUBSTITUTE(ADDRESS(1,COLUMN(),4),"1","")&amp;ROW()-1)="",
INDIRECT(SUBSTITUTE(ADDRESS(1,COLUMN(Table_Question_Sets[[#This Row],[Property]]),4),"1","")&amp;ROW()-1),
INDIRECT(SUBSTITUTE(ADDRESS(1,COLUMN(),4),"1","")&amp;ROW()-1)))</f>
        <v>Details 2</v>
      </c>
      <c r="E5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websiteAddress</v>
      </c>
      <c r="F59" s="25" t="str">
        <f>IF(Table_Question_Sets[[#This Row],[Header]]="Yes","",IF(Table_Question_Sets[[#This Row],[Property]]&lt;&gt;"",SUBSTITUTE(Table_Question_Sets[[#This Row],[Property]]," ",""),""))</f>
        <v>WebsiteAddress</v>
      </c>
      <c r="G59" s="88"/>
      <c r="H59" s="26" t="s">
        <v>788</v>
      </c>
      <c r="I59" s="26" t="s">
        <v>46</v>
      </c>
      <c r="J59" s="26"/>
      <c r="K59" s="55" t="s">
        <v>69</v>
      </c>
      <c r="L59" s="76"/>
      <c r="M59" s="76"/>
      <c r="N59" s="55"/>
      <c r="O59" s="55" t="s">
        <v>73</v>
      </c>
      <c r="P59" s="55"/>
      <c r="Q59" s="55"/>
      <c r="R59" s="55"/>
      <c r="S59" s="55"/>
      <c r="T59" s="26" t="s">
        <v>976</v>
      </c>
      <c r="U59" s="26"/>
      <c r="V59" s="26" t="s">
        <v>1469</v>
      </c>
      <c r="W59" s="26"/>
      <c r="X59" s="26"/>
      <c r="Y59" s="26"/>
      <c r="Z59" s="26"/>
      <c r="AA59" s="26"/>
      <c r="AB59" s="26"/>
      <c r="AC59" s="26"/>
      <c r="AD59" s="26"/>
      <c r="AE59" s="26"/>
      <c r="AF59" s="26"/>
      <c r="AG59" s="26"/>
      <c r="AH59" s="76"/>
      <c r="AI59" s="76"/>
      <c r="AJ59" s="76"/>
      <c r="AK59" s="76"/>
      <c r="AL59" s="25"/>
      <c r="AM5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9" s="191"/>
      <c r="AO5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9" s="26"/>
      <c r="AR59" s="50"/>
      <c r="AS59" s="26"/>
      <c r="AT59" s="26"/>
      <c r="AU59" s="26"/>
      <c r="AV59" s="26"/>
      <c r="AW59" s="26"/>
      <c r="AX59" s="26"/>
      <c r="AY5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9" s="48" t="str">
        <f>IF(OR(Table_Question_Sets[[#This Row],[Header]]="Yes",Table_Question_Sets[[#This Row],[Text]]=""),"",IF(OR(Table_Question_Sets[[#This Row],[Text]]="true",Table_Question_Sets[[#This Row],[Text]]="false",ISNUMBER(Table_Question_Sets[[#This Row],[Text]])),Table_Question_Sets[[#This Row],[Text]],""""&amp;Table_Question_Sets[[#This Row],[Text]]&amp;""""))</f>
        <v/>
      </c>
      <c r="BA59" s="48" t="str">
        <f>IF(AND(Table_Question_Sets[[#This Row],[Header]]&lt;&gt;"Yes",Table_Question_Sets[[#This Row],[Property]]&lt;&gt;"",Table_Question_Sets[[#This Row],[Summary Label]]&lt;&gt;""),""""&amp;Table_Question_Sets[[#This Row],[Key]]&amp;""": """&amp;Table_Question_Sets[[#This Row],[Summary Label]]&amp;"""","")</f>
        <v/>
      </c>
      <c r="BB59" s="48">
        <f ca="1">IF(Table_Question_Sets[[#This Row],[Header]]="Yes","",_xlfn.NUMBERVALUE(INDIRECT(SUBSTITUTE(ADDRESS(1,COLUMN(),4),"1","")&amp;ROW()-1))+IF(Table_Question_Sets[[#This Row],[Property]]&lt;&gt;"",1,0))</f>
        <v>20</v>
      </c>
      <c r="BC59" s="48">
        <f ca="1">IF(Table_Question_Sets[[#This Row],[Header]]="Yes","",_xlfn.NUMBERVALUE(INDIRECT(SUBSTITUTE(ADDRESS(1,COLUMN(),4),"1","")&amp;ROW()+1))+IF(Table_Question_Sets[[#This Row],[Property]]&lt;&gt;"",1,0))</f>
        <v>3</v>
      </c>
      <c r="BD59" s="28" t="str">
        <f t="array" aca="1" ref="BD5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\'Visit us online at\''), ValidationService.isURL()])}</v>
      </c>
      <c r="BF5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"templateOptions":{"label":"Insert website address","hideCondition":"whatCustomersHaveToDo == 'Visit us online at'"}</v>
      </c>
      <c r="BH5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"websiteAddress","type": "input-field","className":"col-xs-12","templateOptions":{"label":"Insert website address","hideCondition":"whatCustomersHaveToDo == 'Visit us online at'"},"validators": {"validation": Validators.compose([ValidationService.required('true', 'whatCustomersHaveToDo == \'Visit us online at\''), ValidationService.isURL()])}}</v>
      </c>
      <c r="BI59" s="25" t="str">
        <f ca="1" xml:space="preserve">
IF(Table_Question_Sets[[#This Row],[Row]]="Yes","]},{""className"": ""row"",""fieldGroup"": [","")&amp;
SUBSTITUTE(Table_Question_Sets[[#This Row],[Config Field]],CHAR(10),"")</f>
        <v>{"key": "websiteAddress","type": "input-field","className":"col-xs-12","templateOptions":{"label":"Insert website address","hideCondition":"whatCustomersHaveToDo == 'Visit us online at'"},"validators": {"validation": Validators.compose([ValidationService.required('true', 'whatCustomersHaveToDo == \'Visit us online at\''), ValidationService.isURL()])}}</v>
      </c>
      <c r="BJ5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9" s="131" t="str">
        <f>IF(AND(Table_Question_Sets[[#This Row],[Header]]="",Table_Question_Sets[[#This Row],[Property]]&lt;&gt;"",Table_Question_Sets[[#This Row],[Field Type]]&lt;&gt;""),
""""&amp;Table_Question_Sets[[#This Row],[Key]]&amp;"""","")</f>
        <v>"websiteAddress"</v>
      </c>
      <c r="BM5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"websiteAddress","promoWebsiteAddress","detailsImportantInformation"</v>
      </c>
      <c r="BN59" s="131" t="str">
        <f>IF(AND(Table_Question_Sets[[#This Row],[Header]]&lt;&gt;"Yes",Table_Question_Sets[[#This Row],[Property]]&lt;&gt;"",Table_Question_Sets[[#This Row],[Workflow Role]]&lt;&gt;""),
""""&amp;Table_Question_Sets[[#This Row],[Workflow Role]]&amp;""":"""&amp;Table_Question_Sets[[#This Row],[Key]]&amp;"""","")</f>
        <v/>
      </c>
      <c r="BO59" s="131" t="str">
        <f>IF(AND(Table_Question_Sets[[#This Row],[Header]]&lt;&gt;"Yes",Table_Question_Sets[[#This Row],[Property]]&lt;&gt;"",Table_Question_Sets[[#This Row],[Private]]="Yes"),
""""&amp;Table_Question_Sets[[#This Row],[Key]]&amp;"""","")</f>
        <v/>
      </c>
      <c r="BP59" s="131">
        <f ca="1">IF(Table_Question_Sets[[#This Row],[Header]]="Yes","",_xlfn.NUMBERVALUE(INDIRECT(SUBSTITUTE(ADDRESS(1,COLUMN(),4),"1","")&amp;ROW()+1))+IF(OR(Table_Question_Sets[[#This Row],[Value]]&lt;&gt;"",AND(Table_Question_Sets[[#This Row],[Data Type]]="Repeating",Table_Question_Sets[[#This Row],[Calculation Repeating]]&lt;&gt;"")),1,0))</f>
        <v>0</v>
      </c>
      <c r="BQ59" s="131" t="str">
        <f ca="1" xml:space="preserve">
IF(Table_Question_Sets[[#This Row],[Data Type]]="Repeating",
OFFSET(Table_Repeating_Question_Sets[[#Headers],[Property]],MATCH(Table_Question_Sets[[#This Row],[Property]],Table_Repeating_Question_Sets[Property],0),MATCH("Calculation",Table_Repeating_Question_Sets[#Headers],0)-1,1,1),
"")</f>
        <v/>
      </c>
      <c r="BR5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9" s="131" t="str">
        <f ca="1">IF(ISNUMBER(Table_Question_Sets[[#This Row],[Config Use Row]]),INDEX(Table_Question_Sets[Config Rollup],Table_Question_Sets[[#This Row],[Config Use Row]]),"")</f>
        <v/>
      </c>
      <c r="BU59" s="131" t="str">
        <f ca="1">IF(ISNUMBER(Table_Question_Sets[[#This Row],[Config Use Row]]),INDEX(Table_Question_Sets[Config Keys Nested Rollup],Table_Question_Sets[[#This Row],[Config Use Row]]),"")</f>
        <v/>
      </c>
      <c r="BV59" s="25" t="str">
        <f ca="1">IF(ISNUMBER(Table_Question_Sets[[#This Row],[Config Use Row]]),INDEX(Table_Question_Sets[Calculation Rollup],Table_Question_Sets[[#This Row],[Config Use Row]]),"")</f>
        <v/>
      </c>
    </row>
    <row r="60" spans="2:74" s="21" customFormat="1" ht="21" customHeight="1">
      <c r="B60" s="26" t="s">
        <v>1456</v>
      </c>
      <c r="C60" s="10"/>
      <c r="D60" s="25" t="str">
        <f ca="1">IF(Table_Question_Sets[[#This Row],[Header]]="Yes","",
IF(INDIRECT(SUBSTITUTE(ADDRESS(1,COLUMN(),4),"1","")&amp;ROW()-1)="",
INDIRECT(SUBSTITUTE(ADDRESS(1,COLUMN(Table_Question_Sets[[#This Row],[Property]]),4),"1","")&amp;ROW()-1),
INDIRECT(SUBSTITUTE(ADDRESS(1,COLUMN(),4),"1","")&amp;ROW()-1)))</f>
        <v>Details 2</v>
      </c>
      <c r="E6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promoWebsiteAddress</v>
      </c>
      <c r="F60" s="25" t="str">
        <f>IF(Table_Question_Sets[[#This Row],[Header]]="Yes","",IF(Table_Question_Sets[[#This Row],[Property]]&lt;&gt;"",SUBSTITUTE(Table_Question_Sets[[#This Row],[Property]]," ",""),""))</f>
        <v>PromoWebsiteAddress</v>
      </c>
      <c r="G60" s="88"/>
      <c r="H60" s="26" t="s">
        <v>788</v>
      </c>
      <c r="I60" s="26" t="s">
        <v>81</v>
      </c>
      <c r="J60" s="26"/>
      <c r="K60" s="55"/>
      <c r="L60" s="76"/>
      <c r="M60" s="76"/>
      <c r="N60" s="55"/>
      <c r="O60" s="55" t="s">
        <v>73</v>
      </c>
      <c r="P60" s="55"/>
      <c r="Q60" s="55"/>
      <c r="R60" s="55"/>
      <c r="S60" s="55"/>
      <c r="T60" s="26"/>
      <c r="U60" s="26"/>
      <c r="V60" s="26"/>
      <c r="W60" s="26"/>
      <c r="X60" s="26"/>
      <c r="Y60" s="26"/>
      <c r="Z60" s="26"/>
      <c r="AA60" s="26"/>
      <c r="AB60" s="26"/>
      <c r="AC60" s="26"/>
      <c r="AD60" s="26"/>
      <c r="AE60" s="26"/>
      <c r="AF60" s="26"/>
      <c r="AG60" s="26"/>
      <c r="AH60" s="76"/>
      <c r="AI60" s="76" t="s">
        <v>1470</v>
      </c>
      <c r="AJ60" s="76"/>
      <c r="AK60" s="76"/>
      <c r="AL60" s="25"/>
      <c r="AM6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0" s="191"/>
      <c r="AO6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60" s="26"/>
      <c r="AR60" s="50"/>
      <c r="AS60" s="26"/>
      <c r="AT60" s="26"/>
      <c r="AU60" s="26"/>
      <c r="AV60" s="26"/>
      <c r="AW60" s="26"/>
      <c r="AX60" s="26"/>
      <c r="AY6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0" s="48" t="str">
        <f>IF(OR(Table_Question_Sets[[#This Row],[Header]]="Yes",Table_Question_Sets[[#This Row],[Text]]=""),"",IF(OR(Table_Question_Sets[[#This Row],[Text]]="true",Table_Question_Sets[[#This Row],[Text]]="false",ISNUMBER(Table_Question_Sets[[#This Row],[Text]])),Table_Question_Sets[[#This Row],[Text]],""""&amp;Table_Question_Sets[[#This Row],[Text]]&amp;""""))</f>
        <v/>
      </c>
      <c r="BA60" s="48" t="str">
        <f>IF(AND(Table_Question_Sets[[#This Row],[Header]]&lt;&gt;"Yes",Table_Question_Sets[[#This Row],[Property]]&lt;&gt;"",Table_Question_Sets[[#This Row],[Summary Label]]&lt;&gt;""),""""&amp;Table_Question_Sets[[#This Row],[Key]]&amp;""": """&amp;Table_Question_Sets[[#This Row],[Summary Label]]&amp;"""","")</f>
        <v/>
      </c>
      <c r="BB60" s="48">
        <f ca="1">IF(Table_Question_Sets[[#This Row],[Header]]="Yes","",_xlfn.NUMBERVALUE(INDIRECT(SUBSTITUTE(ADDRESS(1,COLUMN(),4),"1","")&amp;ROW()-1))+IF(Table_Question_Sets[[#This Row],[Property]]&lt;&gt;"",1,0))</f>
        <v>21</v>
      </c>
      <c r="BC60" s="48">
        <f ca="1">IF(Table_Question_Sets[[#This Row],[Header]]="Yes","",_xlfn.NUMBERVALUE(INDIRECT(SUBSTITUTE(ADDRESS(1,COLUMN(),4),"1","")&amp;ROW()+1))+IF(Table_Question_Sets[[#This Row],[Property]]&lt;&gt;"",1,0))</f>
        <v>2</v>
      </c>
      <c r="BD60" s="28" t="str">
        <f t="array" aca="1" ref="BD6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6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"templateOptions":{"calculatedValue":"(whatVisitUsOnlineAt)? whatVisitUsOnlineAt : websiteAddress"}</v>
      </c>
      <c r="BH6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"promoWebsiteAddress","type": "hidden-field","className":"col-xs-12","templateOptions":{"calculatedValue":"(whatVisitUsOnlineAt)? whatVisitUsOnlineAt : websiteAddress"},"validators": {"validation": Validators.compose([])},"expressionProperties": { "templateOptions.disabled": "true"}}</v>
      </c>
      <c r="BI60" s="25" t="str">
        <f ca="1" xml:space="preserve">
IF(Table_Question_Sets[[#This Row],[Row]]="Yes","]},{""className"": ""row"",""fieldGroup"": [","")&amp;
SUBSTITUTE(Table_Question_Sets[[#This Row],[Config Field]],CHAR(10),"")</f>
        <v>{"key": "promoWebsiteAddress","type": "hidden-field","className":"col-xs-12","templateOptions":{"calculatedValue":"(whatVisitUsOnlineAt)? whatVisitUsOnlineAt : websiteAddress"},"validators": {"validation": Validators.compose([])},"expressionProperties": { "templateOptions.disabled": "true"}}</v>
      </c>
      <c r="BJ6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6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0" s="131" t="str">
        <f>IF(AND(Table_Question_Sets[[#This Row],[Header]]="",Table_Question_Sets[[#This Row],[Property]]&lt;&gt;"",Table_Question_Sets[[#This Row],[Field Type]]&lt;&gt;""),
""""&amp;Table_Question_Sets[[#This Row],[Key]]&amp;"""","")</f>
        <v>"promoWebsiteAddress"</v>
      </c>
      <c r="BM6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"promoWebsiteAddress","detailsImportantInformation"</v>
      </c>
      <c r="BN60" s="131" t="str">
        <f>IF(AND(Table_Question_Sets[[#This Row],[Header]]&lt;&gt;"Yes",Table_Question_Sets[[#This Row],[Property]]&lt;&gt;"",Table_Question_Sets[[#This Row],[Workflow Role]]&lt;&gt;""),
""""&amp;Table_Question_Sets[[#This Row],[Workflow Role]]&amp;""":"""&amp;Table_Question_Sets[[#This Row],[Key]]&amp;"""","")</f>
        <v/>
      </c>
      <c r="BO60" s="131" t="str">
        <f>IF(AND(Table_Question_Sets[[#This Row],[Header]]&lt;&gt;"Yes",Table_Question_Sets[[#This Row],[Property]]&lt;&gt;"",Table_Question_Sets[[#This Row],[Private]]="Yes"),
""""&amp;Table_Question_Sets[[#This Row],[Key]]&amp;"""","")</f>
        <v/>
      </c>
      <c r="BP60" s="131">
        <f ca="1">IF(Table_Question_Sets[[#This Row],[Header]]="Yes","",_xlfn.NUMBERVALUE(INDIRECT(SUBSTITUTE(ADDRESS(1,COLUMN(),4),"1","")&amp;ROW()+1))+IF(OR(Table_Question_Sets[[#This Row],[Value]]&lt;&gt;"",AND(Table_Question_Sets[[#This Row],[Data Type]]="Repeating",Table_Question_Sets[[#This Row],[Calculation Repeating]]&lt;&gt;"")),1,0))</f>
        <v>0</v>
      </c>
      <c r="BQ60" s="131" t="str">
        <f ca="1" xml:space="preserve">
IF(Table_Question_Sets[[#This Row],[Data Type]]="Repeating",
OFFSET(Table_Repeating_Question_Sets[[#Headers],[Property]],MATCH(Table_Question_Sets[[#This Row],[Property]],Table_Repeating_Question_Sets[Property],0),MATCH("Calculation",Table_Repeating_Question_Sets[#Headers],0)-1,1,1),
"")</f>
        <v/>
      </c>
      <c r="BR6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0" s="131" t="str">
        <f ca="1">IF(ISNUMBER(Table_Question_Sets[[#This Row],[Config Use Row]]),INDEX(Table_Question_Sets[Config Rollup],Table_Question_Sets[[#This Row],[Config Use Row]]),"")</f>
        <v/>
      </c>
      <c r="BU60" s="131" t="str">
        <f ca="1">IF(ISNUMBER(Table_Question_Sets[[#This Row],[Config Use Row]]),INDEX(Table_Question_Sets[Config Keys Nested Rollup],Table_Question_Sets[[#This Row],[Config Use Row]]),"")</f>
        <v/>
      </c>
      <c r="BV60" s="25" t="str">
        <f ca="1">IF(ISNUMBER(Table_Question_Sets[[#This Row],[Config Use Row]]),INDEX(Table_Question_Sets[Calculation Rollup],Table_Question_Sets[[#This Row],[Config Use Row]]),"")</f>
        <v/>
      </c>
    </row>
    <row r="61" spans="2:74" s="21" customFormat="1" ht="21" customHeight="1">
      <c r="B61" s="26" t="s">
        <v>978</v>
      </c>
      <c r="C61" s="10"/>
      <c r="D61" s="25" t="str">
        <f ca="1">IF(Table_Question_Sets[[#This Row],[Header]]="Yes","",
IF(INDIRECT(SUBSTITUTE(ADDRESS(1,COLUMN(),4),"1","")&amp;ROW()-1)="",
INDIRECT(SUBSTITUTE(ADDRESS(1,COLUMN(Table_Question_Sets[[#This Row],[Property]]),4),"1","")&amp;ROW()-1),
INDIRECT(SUBSTITUTE(ADDRESS(1,COLUMN(),4),"1","")&amp;ROW()-1)))</f>
        <v>Details 2</v>
      </c>
      <c r="E6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detailsImportantInformation</v>
      </c>
      <c r="F61" s="25" t="str">
        <f>IF(Table_Question_Sets[[#This Row],[Header]]="Yes","",IF(Table_Question_Sets[[#This Row],[Property]]&lt;&gt;"",SUBSTITUTE(Table_Question_Sets[[#This Row],[Property]]," ",""),""))</f>
        <v>DetailsImportantInformation</v>
      </c>
      <c r="G61" s="88"/>
      <c r="H61" s="26" t="s">
        <v>90</v>
      </c>
      <c r="I61" s="26" t="s">
        <v>90</v>
      </c>
      <c r="J61" s="26"/>
      <c r="K61" s="55"/>
      <c r="L61" s="76"/>
      <c r="M61" s="76"/>
      <c r="N61" s="55"/>
      <c r="O61" s="55" t="s">
        <v>73</v>
      </c>
      <c r="P61" s="55"/>
      <c r="Q61" s="55"/>
      <c r="R61" s="55"/>
      <c r="S61" s="55"/>
      <c r="T61" s="26"/>
      <c r="U61" s="26"/>
      <c r="V61" s="26"/>
      <c r="W61" s="26"/>
      <c r="X61" s="26"/>
      <c r="Y61" s="26"/>
      <c r="Z61" s="26"/>
      <c r="AA61" s="26"/>
      <c r="AB61" s="224" t="s">
        <v>1236</v>
      </c>
      <c r="AC61" s="26"/>
      <c r="AD61" s="26"/>
      <c r="AE61" s="26"/>
      <c r="AF61" s="26"/>
      <c r="AG61" s="26"/>
      <c r="AH61" s="76"/>
      <c r="AI61" s="76"/>
      <c r="AJ61" s="76"/>
      <c r="AK61" s="76"/>
      <c r="AL61" s="25"/>
      <c r="AM6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1" s="191"/>
      <c r="AO6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61" s="26"/>
      <c r="AR61" s="50"/>
      <c r="AS61" s="26"/>
      <c r="AT61" s="26"/>
      <c r="AU61" s="26"/>
      <c r="AV61" s="26"/>
      <c r="AW61" s="26"/>
      <c r="AX61" s="26"/>
      <c r="AY6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1" s="48" t="str">
        <f>IF(OR(Table_Question_Sets[[#This Row],[Header]]="Yes",Table_Question_Sets[[#This Row],[Text]]=""),"",IF(OR(Table_Question_Sets[[#This Row],[Text]]="true",Table_Question_Sets[[#This Row],[Text]]="false",ISNUMBER(Table_Question_Sets[[#This Row],[Text]])),Table_Question_Sets[[#This Row],[Text]],""""&amp;Table_Question_Sets[[#This Row],[Text]]&amp;""""))</f>
        <v/>
      </c>
      <c r="BA61" s="48" t="str">
        <f>IF(AND(Table_Question_Sets[[#This Row],[Header]]&lt;&gt;"Yes",Table_Question_Sets[[#This Row],[Property]]&lt;&gt;"",Table_Question_Sets[[#This Row],[Summary Label]]&lt;&gt;""),""""&amp;Table_Question_Sets[[#This Row],[Key]]&amp;""": """&amp;Table_Question_Sets[[#This Row],[Summary Label]]&amp;"""","")</f>
        <v/>
      </c>
      <c r="BB61" s="48">
        <f ca="1">IF(Table_Question_Sets[[#This Row],[Header]]="Yes","",_xlfn.NUMBERVALUE(INDIRECT(SUBSTITUTE(ADDRESS(1,COLUMN(),4),"1","")&amp;ROW()-1))+IF(Table_Question_Sets[[#This Row],[Property]]&lt;&gt;"",1,0))</f>
        <v>22</v>
      </c>
      <c r="BC61" s="48">
        <f ca="1">IF(Table_Question_Sets[[#This Row],[Header]]="Yes","",_xlfn.NUMBERVALUE(INDIRECT(SUBSTITUTE(ADDRESS(1,COLUMN(),4),"1","")&amp;ROW()+1))+IF(Table_Question_Sets[[#This Row],[Property]]&lt;&gt;"",1,0))</f>
        <v>1</v>
      </c>
      <c r="BD61" s="28" t="str">
        <f t="array" aca="1" ref="BD6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6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 class='promo-important-information'&gt;
&lt;p class='header'&gt;Important Information&lt;/p&gt;
&lt;p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
&lt;/div&gt;"}}</v>
      </c>
      <c r="BH6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"detailsImportantInformation","type": "content-field","className":"col-xs-12","templateOptions":{"content":{"customHTML":"&lt;div class='promo-important-information'&gt;
&lt;p class='header'&gt;Important Information&lt;/p&gt;
&lt;p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
&lt;/div&gt;"}},"validators": {"validation": Validators.compose([])}}</v>
      </c>
      <c r="BI61" s="25" t="str">
        <f ca="1" xml:space="preserve">
IF(Table_Question_Sets[[#This Row],[Row]]="Yes","]},{""className"": ""row"",""fieldGroup"": [","")&amp;
SUBSTITUTE(Table_Question_Sets[[#This Row],[Config Field]],CHAR(10),"")</f>
        <v>{"key":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J6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6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1" s="131" t="str">
        <f>IF(AND(Table_Question_Sets[[#This Row],[Header]]="",Table_Question_Sets[[#This Row],[Property]]&lt;&gt;"",Table_Question_Sets[[#This Row],[Field Type]]&lt;&gt;""),
""""&amp;Table_Question_Sets[[#This Row],[Key]]&amp;"""","")</f>
        <v>"detailsImportantInformation"</v>
      </c>
      <c r="BM6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"detailsImportantInformation"</v>
      </c>
      <c r="BN61" s="131" t="str">
        <f>IF(AND(Table_Question_Sets[[#This Row],[Header]]&lt;&gt;"Yes",Table_Question_Sets[[#This Row],[Property]]&lt;&gt;"",Table_Question_Sets[[#This Row],[Workflow Role]]&lt;&gt;""),
""""&amp;Table_Question_Sets[[#This Row],[Workflow Role]]&amp;""":"""&amp;Table_Question_Sets[[#This Row],[Key]]&amp;"""","")</f>
        <v/>
      </c>
      <c r="BO61" s="131" t="str">
        <f>IF(AND(Table_Question_Sets[[#This Row],[Header]]&lt;&gt;"Yes",Table_Question_Sets[[#This Row],[Property]]&lt;&gt;"",Table_Question_Sets[[#This Row],[Private]]="Yes"),
""""&amp;Table_Question_Sets[[#This Row],[Key]]&amp;"""","")</f>
        <v/>
      </c>
      <c r="BP61" s="131">
        <f ca="1">IF(Table_Question_Sets[[#This Row],[Header]]="Yes","",_xlfn.NUMBERVALUE(INDIRECT(SUBSTITUTE(ADDRESS(1,COLUMN(),4),"1","")&amp;ROW()+1))+IF(OR(Table_Question_Sets[[#This Row],[Value]]&lt;&gt;"",AND(Table_Question_Sets[[#This Row],[Data Type]]="Repeating",Table_Question_Sets[[#This Row],[Calculation Repeating]]&lt;&gt;"")),1,0))</f>
        <v>0</v>
      </c>
      <c r="BQ61" s="131" t="str">
        <f ca="1" xml:space="preserve">
IF(Table_Question_Sets[[#This Row],[Data Type]]="Repeating",
OFFSET(Table_Repeating_Question_Sets[[#Headers],[Property]],MATCH(Table_Question_Sets[[#This Row],[Property]],Table_Repeating_Question_Sets[Property],0),MATCH("Calculation",Table_Repeating_Question_Sets[#Headers],0)-1,1,1),
"")</f>
        <v/>
      </c>
      <c r="BR6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1" s="131" t="str">
        <f ca="1">IF(ISNUMBER(Table_Question_Sets[[#This Row],[Config Use Row]]),INDEX(Table_Question_Sets[Config Rollup],Table_Question_Sets[[#This Row],[Config Use Row]]),"")</f>
        <v/>
      </c>
      <c r="BU61" s="131" t="str">
        <f ca="1">IF(ISNUMBER(Table_Question_Sets[[#This Row],[Config Use Row]]),INDEX(Table_Question_Sets[Config Keys Nested Rollup],Table_Question_Sets[[#This Row],[Config Use Row]]),"")</f>
        <v/>
      </c>
      <c r="BV61" s="25" t="str">
        <f ca="1">IF(ISNUMBER(Table_Question_Sets[[#This Row],[Config Use Row]]),INDEX(Table_Question_Sets[Calculation Rollup],Table_Question_Sets[[#This Row],[Config Use Row]]),"")</f>
        <v/>
      </c>
    </row>
    <row r="62" spans="2:74" s="21" customFormat="1" ht="25.9" customHeight="1" thickBot="1">
      <c r="B62" s="47" t="s">
        <v>1295</v>
      </c>
      <c r="C62" s="14" t="s">
        <v>69</v>
      </c>
      <c r="D62" s="47" t="str">
        <f ca="1">IF(Table_Question_Sets[[#This Row],[Header]]="Yes","",
IF(INDIRECT(SUBSTITUTE(ADDRESS(1,COLUMN(),4),"1","")&amp;ROW()-1)="",
INDIRECT(SUBSTITUTE(ADDRESS(1,COLUMN(Table_Question_Sets[[#This Row],[Property]]),4),"1","")&amp;ROW()-1),
INDIRECT(SUBSTITUTE(ADDRESS(1,COLUMN(),4),"1","")&amp;ROW()-1)))</f>
        <v/>
      </c>
      <c r="E62"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details3</v>
      </c>
      <c r="F62" s="47" t="str">
        <f>IF(Table_Question_Sets[[#This Row],[Header]]="Yes","",IF(Table_Question_Sets[[#This Row],[Property]]&lt;&gt;"",SUBSTITUTE(Table_Question_Sets[[#This Row],[Property]]," ",""),""))</f>
        <v/>
      </c>
      <c r="G62" s="46"/>
      <c r="H62" s="47"/>
      <c r="I62" s="47"/>
      <c r="J62" s="47"/>
      <c r="K62" s="46"/>
      <c r="L62" s="47"/>
      <c r="M62" s="47"/>
      <c r="N62" s="46"/>
      <c r="O62" s="46"/>
      <c r="P62" s="46"/>
      <c r="Q62" s="46"/>
      <c r="R62" s="46"/>
      <c r="S62" s="46"/>
      <c r="T62" s="47"/>
      <c r="U62" s="47"/>
      <c r="V62" s="47"/>
      <c r="W62" s="47"/>
      <c r="X62" s="47"/>
      <c r="Y62" s="47"/>
      <c r="Z62" s="47"/>
      <c r="AA62" s="47"/>
      <c r="AB62" s="47"/>
      <c r="AC62" s="47"/>
      <c r="AD62" s="47"/>
      <c r="AE62" s="47"/>
      <c r="AF62" s="47"/>
      <c r="AG62" s="47"/>
      <c r="AH62" s="47"/>
      <c r="AI62" s="47"/>
      <c r="AJ62" s="47"/>
      <c r="AK62" s="47"/>
      <c r="AL62" s="47"/>
      <c r="AM62"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2" s="94"/>
      <c r="AO62"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2"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2" s="47"/>
      <c r="AR62" s="46"/>
      <c r="AS62" s="47"/>
      <c r="AT62" s="47"/>
      <c r="AU62" s="47"/>
      <c r="AV62" s="47"/>
      <c r="AW62" s="47"/>
      <c r="AX62" s="47"/>
      <c r="AY62"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2" s="46" t="str">
        <f>IF(OR(Table_Question_Sets[[#This Row],[Header]]="Yes",Table_Question_Sets[[#This Row],[Text]]=""),"",IF(OR(Table_Question_Sets[[#This Row],[Text]]="true",Table_Question_Sets[[#This Row],[Text]]="false",ISNUMBER(Table_Question_Sets[[#This Row],[Text]])),Table_Question_Sets[[#This Row],[Text]],""""&amp;Table_Question_Sets[[#This Row],[Text]]&amp;""""))</f>
        <v/>
      </c>
      <c r="BA62" s="46" t="str">
        <f>IF(AND(Table_Question_Sets[[#This Row],[Header]]&lt;&gt;"Yes",Table_Question_Sets[[#This Row],[Property]]&lt;&gt;"",Table_Question_Sets[[#This Row],[Summary Label]]&lt;&gt;""),""""&amp;Table_Question_Sets[[#This Row],[Key]]&amp;""": """&amp;Table_Question_Sets[[#This Row],[Summary Label]]&amp;"""","")</f>
        <v/>
      </c>
      <c r="BB62" s="46" t="str">
        <f ca="1">IF(Table_Question_Sets[[#This Row],[Header]]="Yes","",_xlfn.NUMBERVALUE(INDIRECT(SUBSTITUTE(ADDRESS(1,COLUMN(),4),"1","")&amp;ROW()-1))+IF(Table_Question_Sets[[#This Row],[Property]]&lt;&gt;"",1,0))</f>
        <v/>
      </c>
      <c r="BC62" s="46" t="str">
        <f ca="1">IF(Table_Question_Sets[[#This Row],[Header]]="Yes","",_xlfn.NUMBERVALUE(INDIRECT(SUBSTITUTE(ADDRESS(1,COLUMN(),4),"1","")&amp;ROW()+1))+IF(Table_Question_Sets[[#This Row],[Property]]&lt;&gt;"",1,0))</f>
        <v/>
      </c>
      <c r="BD62" s="46" t="str">
        <f t="array" aca="1" ref="BD6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2"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62"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2"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62"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62" s="47" t="str">
        <f xml:space="preserve">
IF(Table_Question_Sets[[#This Row],[Row]]="Yes","]},{""className"": ""row"",""fieldGroup"": [","")&amp;
SUBSTITUTE(Table_Question_Sets[[#This Row],[Config Field]],CHAR(10),"")</f>
        <v/>
      </c>
      <c r="BJ62"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"details3":[{"className": "row","fieldGroup":[{"key":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2"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2" s="47" t="str">
        <f>IF(AND(Table_Question_Sets[[#This Row],[Header]]="",Table_Question_Sets[[#This Row],[Property]]&lt;&gt;"",Table_Question_Sets[[#This Row],[Field Type]]&lt;&gt;""),
""""&amp;Table_Question_Sets[[#This Row],[Key]]&amp;"""","")</f>
        <v/>
      </c>
      <c r="BM62"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"details3":["businessHeading","businessName","businessABN","businessAddress","businessTown","businessState","businessPostcode","businessCountry","businessString"],</v>
      </c>
      <c r="BN62" s="47" t="str">
        <f>IF(AND(Table_Question_Sets[[#This Row],[Header]]&lt;&gt;"Yes",Table_Question_Sets[[#This Row],[Property]]&lt;&gt;"",Table_Question_Sets[[#This Row],[Workflow Role]]&lt;&gt;""),
""""&amp;Table_Question_Sets[[#This Row],[Workflow Role]]&amp;""":"""&amp;Table_Question_Sets[[#This Row],[Key]]&amp;"""","")</f>
        <v/>
      </c>
      <c r="BO62" s="47" t="str">
        <f>IF(AND(Table_Question_Sets[[#This Row],[Header]]&lt;&gt;"Yes",Table_Question_Sets[[#This Row],[Property]]&lt;&gt;"",Table_Question_Sets[[#This Row],[Private]]="Yes"),
""""&amp;Table_Question_Sets[[#This Row],[Key]]&amp;"""","")</f>
        <v/>
      </c>
      <c r="BP62" s="47" t="str">
        <f ca="1">IF(Table_Question_Sets[[#This Row],[Header]]="Yes","",_xlfn.NUMBERVALUE(INDIRECT(SUBSTITUTE(ADDRESS(1,COLUMN(),4),"1","")&amp;ROW()+1))+IF(OR(Table_Question_Sets[[#This Row],[Value]]&lt;&gt;"",AND(Table_Question_Sets[[#This Row],[Data Type]]="Repeating",Table_Question_Sets[[#This Row],[Calculation Repeating]]&lt;&gt;"")),1,0))</f>
        <v/>
      </c>
      <c r="BQ62" s="47" t="str">
        <f ca="1" xml:space="preserve">
IF(Table_Question_Sets[[#This Row],[Data Type]]="Repeating",
OFFSET(Table_Repeating_Question_Sets[[#Headers],[Property]],MATCH(Table_Question_Sets[[#This Row],[Property]],Table_Repeating_Question_Sets[Property],0),MATCH("Calculation",Table_Repeating_Question_Sets[#Headers],0)-1,1,1),
"")</f>
        <v/>
      </c>
      <c r="BR62"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2"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"details3":{},</v>
      </c>
      <c r="BT62" s="47" t="str">
        <f ca="1">IF(ISNUMBER(Table_Question_Sets[[#This Row],[Config Use Row]]),INDEX(Table_Question_Sets[Config Rollup],Table_Question_Sets[[#This Row],[Config Use Row]]),"")</f>
        <v/>
      </c>
      <c r="BU62" s="47" t="str">
        <f ca="1">IF(ISNUMBER(Table_Question_Sets[[#This Row],[Config Use Row]]),INDEX(Table_Question_Sets[Config Keys Nested Rollup],Table_Question_Sets[[#This Row],[Config Use Row]]),"")</f>
        <v/>
      </c>
      <c r="BV62" s="47" t="str">
        <f ca="1">IF(ISNUMBER(Table_Question_Sets[[#This Row],[Config Use Row]]),INDEX(Table_Question_Sets[Calculation Rollup],Table_Question_Sets[[#This Row],[Config Use Row]]),"")</f>
        <v/>
      </c>
    </row>
    <row r="63" spans="2:74" s="21" customFormat="1" ht="21" hidden="1" customHeight="1">
      <c r="B63" s="26"/>
      <c r="C63" s="10"/>
      <c r="D63" s="25" t="str">
        <f ca="1">IF(Table_Question_Sets[[#This Row],[Header]]="Yes","",
IF(INDIRECT(SUBSTITUTE(ADDRESS(1,COLUMN(),4),"1","")&amp;ROW()-1)="",
INDIRECT(SUBSTITUTE(ADDRESS(1,COLUMN(Table_Question_Sets[[#This Row],[Property]]),4),"1","")&amp;ROW()-1),
INDIRECT(SUBSTITUTE(ADDRESS(1,COLUMN(),4),"1","")&amp;ROW()-1)))</f>
        <v>Details 3</v>
      </c>
      <c r="E6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63" s="25" t="str">
        <f>IF(Table_Question_Sets[[#This Row],[Header]]="Yes","",IF(Table_Question_Sets[[#This Row],[Property]]&lt;&gt;"",SUBSTITUTE(Table_Question_Sets[[#This Row],[Property]]," ",""),""))</f>
        <v/>
      </c>
      <c r="G63" s="88"/>
      <c r="H63" s="26"/>
      <c r="I63" s="26"/>
      <c r="J63" s="26"/>
      <c r="K63" s="55"/>
      <c r="L63" s="76"/>
      <c r="M63" s="76"/>
      <c r="N63" s="55"/>
      <c r="O63" s="55"/>
      <c r="P63" s="55"/>
      <c r="Q63" s="55"/>
      <c r="R63" s="55"/>
      <c r="S63" s="55"/>
      <c r="T63" s="26"/>
      <c r="U63" s="26"/>
      <c r="V63" s="26"/>
      <c r="W63" s="26"/>
      <c r="X63" s="26"/>
      <c r="Y63" s="26"/>
      <c r="Z63" s="26"/>
      <c r="AA63" s="26"/>
      <c r="AB63" s="26"/>
      <c r="AC63" s="26"/>
      <c r="AD63" s="26"/>
      <c r="AE63" s="26"/>
      <c r="AF63" s="26"/>
      <c r="AG63" s="26"/>
      <c r="AH63" s="76"/>
      <c r="AI63" s="76"/>
      <c r="AJ63" s="76"/>
      <c r="AK63" s="76"/>
      <c r="AL63" s="25"/>
      <c r="AM6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3" s="191"/>
      <c r="AO6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3" s="26"/>
      <c r="AR63" s="50"/>
      <c r="AS63" s="26"/>
      <c r="AT63" s="26"/>
      <c r="AU63" s="26"/>
      <c r="AV63" s="26"/>
      <c r="AW63" s="26"/>
      <c r="AX63" s="26"/>
      <c r="AY6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3" s="48" t="str">
        <f>IF(OR(Table_Question_Sets[[#This Row],[Header]]="Yes",Table_Question_Sets[[#This Row],[Text]]=""),"",IF(OR(Table_Question_Sets[[#This Row],[Text]]="true",Table_Question_Sets[[#This Row],[Text]]="false",ISNUMBER(Table_Question_Sets[[#This Row],[Text]])),Table_Question_Sets[[#This Row],[Text]],""""&amp;Table_Question_Sets[[#This Row],[Text]]&amp;""""))</f>
        <v/>
      </c>
      <c r="BA63" s="48" t="str">
        <f>IF(AND(Table_Question_Sets[[#This Row],[Header]]&lt;&gt;"Yes",Table_Question_Sets[[#This Row],[Property]]&lt;&gt;"",Table_Question_Sets[[#This Row],[Summary Label]]&lt;&gt;""),""""&amp;Table_Question_Sets[[#This Row],[Key]]&amp;""": """&amp;Table_Question_Sets[[#This Row],[Summary Label]]&amp;"""","")</f>
        <v/>
      </c>
      <c r="BB63" s="48">
        <f ca="1">IF(Table_Question_Sets[[#This Row],[Header]]="Yes","",_xlfn.NUMBERVALUE(INDIRECT(SUBSTITUTE(ADDRESS(1,COLUMN(),4),"1","")&amp;ROW()-1))+IF(Table_Question_Sets[[#This Row],[Property]]&lt;&gt;"",1,0))</f>
        <v>0</v>
      </c>
      <c r="BC63" s="48">
        <f ca="1">IF(Table_Question_Sets[[#This Row],[Header]]="Yes","",_xlfn.NUMBERVALUE(INDIRECT(SUBSTITUTE(ADDRESS(1,COLUMN(),4),"1","")&amp;ROW()+1))+IF(Table_Question_Sets[[#This Row],[Property]]&lt;&gt;"",1,0))</f>
        <v>9</v>
      </c>
      <c r="BD63" s="28" t="str">
        <f t="array" aca="1" ref="BD6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6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3"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63"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63" s="25" t="str">
        <f xml:space="preserve">
IF(Table_Question_Sets[[#This Row],[Row]]="Yes","]},{""className"": ""row"",""fieldGroup"": [","")&amp;
SUBSTITUTE(Table_Question_Sets[[#This Row],[Config Field]],CHAR(10),"")</f>
        <v/>
      </c>
      <c r="BJ6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3" s="131" t="str">
        <f>IF(AND(Table_Question_Sets[[#This Row],[Header]]="",Table_Question_Sets[[#This Row],[Property]]&lt;&gt;"",Table_Question_Sets[[#This Row],[Field Type]]&lt;&gt;""),
""""&amp;Table_Question_Sets[[#This Row],[Key]]&amp;"""","")</f>
        <v/>
      </c>
      <c r="BM6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"businessHeading","businessName","businessABN","businessAddress","businessTown","businessState","businessPostcode","businessCountry","businessString"</v>
      </c>
      <c r="BN63" s="131" t="str">
        <f>IF(AND(Table_Question_Sets[[#This Row],[Header]]&lt;&gt;"Yes",Table_Question_Sets[[#This Row],[Property]]&lt;&gt;"",Table_Question_Sets[[#This Row],[Workflow Role]]&lt;&gt;""),
""""&amp;Table_Question_Sets[[#This Row],[Workflow Role]]&amp;""":"""&amp;Table_Question_Sets[[#This Row],[Key]]&amp;"""","")</f>
        <v/>
      </c>
      <c r="BO63" s="131" t="str">
        <f>IF(AND(Table_Question_Sets[[#This Row],[Header]]&lt;&gt;"Yes",Table_Question_Sets[[#This Row],[Property]]&lt;&gt;"",Table_Question_Sets[[#This Row],[Private]]="Yes"),
""""&amp;Table_Question_Sets[[#This Row],[Key]]&amp;"""","")</f>
        <v/>
      </c>
      <c r="BP63" s="131">
        <f ca="1">IF(Table_Question_Sets[[#This Row],[Header]]="Yes","",_xlfn.NUMBERVALUE(INDIRECT(SUBSTITUTE(ADDRESS(1,COLUMN(),4),"1","")&amp;ROW()+1))+IF(OR(Table_Question_Sets[[#This Row],[Value]]&lt;&gt;"",AND(Table_Question_Sets[[#This Row],[Data Type]]="Repeating",Table_Question_Sets[[#This Row],[Calculation Repeating]]&lt;&gt;"")),1,0))</f>
        <v>0</v>
      </c>
      <c r="BQ63" s="131" t="str">
        <f ca="1" xml:space="preserve">
IF(Table_Question_Sets[[#This Row],[Data Type]]="Repeating",
OFFSET(Table_Repeating_Question_Sets[[#Headers],[Property]],MATCH(Table_Question_Sets[[#This Row],[Property]],Table_Repeating_Question_Sets[Property],0),MATCH("Calculation",Table_Repeating_Question_Sets[#Headers],0)-1,1,1),
"")</f>
        <v/>
      </c>
      <c r="BR6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3" s="131" t="str">
        <f ca="1">IF(ISNUMBER(Table_Question_Sets[[#This Row],[Config Use Row]]),INDEX(Table_Question_Sets[Config Rollup],Table_Question_Sets[[#This Row],[Config Use Row]]),"")</f>
        <v/>
      </c>
      <c r="BU63" s="131" t="str">
        <f ca="1">IF(ISNUMBER(Table_Question_Sets[[#This Row],[Config Use Row]]),INDEX(Table_Question_Sets[Config Keys Nested Rollup],Table_Question_Sets[[#This Row],[Config Use Row]]),"")</f>
        <v/>
      </c>
      <c r="BV63" s="25" t="str">
        <f ca="1">IF(ISNUMBER(Table_Question_Sets[[#This Row],[Config Use Row]]),INDEX(Table_Question_Sets[Calculation Rollup],Table_Question_Sets[[#This Row],[Config Use Row]]),"")</f>
        <v/>
      </c>
    </row>
    <row r="64" spans="2:74" s="21" customFormat="1" ht="21" customHeight="1">
      <c r="B64" s="27" t="s">
        <v>1110</v>
      </c>
      <c r="C64" s="10"/>
      <c r="D64" s="25" t="str">
        <f ca="1">IF(Table_Question_Sets[[#This Row],[Header]]="Yes","",
IF(INDIRECT(SUBSTITUTE(ADDRESS(1,COLUMN(),4),"1","")&amp;ROW()-1)="",
INDIRECT(SUBSTITUTE(ADDRESS(1,COLUMN(Table_Question_Sets[[#This Row],[Property]]),4),"1","")&amp;ROW()-1),
INDIRECT(SUBSTITUTE(ADDRESS(1,COLUMN(),4),"1","")&amp;ROW()-1)))</f>
        <v>Details 3</v>
      </c>
      <c r="E6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businessHeading</v>
      </c>
      <c r="F64" s="25" t="str">
        <f>IF(Table_Question_Sets[[#This Row],[Header]]="Yes","",IF(Table_Question_Sets[[#This Row],[Property]]&lt;&gt;"",SUBSTITUTE(Table_Question_Sets[[#This Row],[Property]]," ",""),""))</f>
        <v>BusinessHeading</v>
      </c>
      <c r="G64" s="88"/>
      <c r="H64" s="27" t="s">
        <v>90</v>
      </c>
      <c r="I64" s="27" t="s">
        <v>90</v>
      </c>
      <c r="J64" s="27"/>
      <c r="K64" s="55"/>
      <c r="L64" s="73"/>
      <c r="M64" s="73"/>
      <c r="N64" s="58"/>
      <c r="O64" s="24">
        <v>12</v>
      </c>
      <c r="P64" s="56"/>
      <c r="Q64" s="56"/>
      <c r="R64" s="56"/>
      <c r="S64" s="56"/>
      <c r="T64" s="26"/>
      <c r="U64" s="26"/>
      <c r="V64" s="26"/>
      <c r="W64" s="26"/>
      <c r="X64" s="26"/>
      <c r="Y64" s="27" t="s">
        <v>1369</v>
      </c>
      <c r="Z64" s="26"/>
      <c r="AA64" s="26"/>
      <c r="AB64" s="26"/>
      <c r="AC64" s="26"/>
      <c r="AD64" s="26"/>
      <c r="AE64" s="26"/>
      <c r="AF64" s="26"/>
      <c r="AG64" s="26"/>
      <c r="AH64" s="76"/>
      <c r="AI64" s="76"/>
      <c r="AJ64" s="76"/>
      <c r="AK64" s="76"/>
      <c r="AL64" s="25"/>
      <c r="AM6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4" s="191"/>
      <c r="AO6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4" s="26"/>
      <c r="AR64" s="50"/>
      <c r="AS64" s="26"/>
      <c r="AT64" s="26"/>
      <c r="AU64" s="26"/>
      <c r="AV64" s="26"/>
      <c r="AW64" s="26"/>
      <c r="AX64" s="26"/>
      <c r="AY6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4" s="48" t="str">
        <f>IF(OR(Table_Question_Sets[[#This Row],[Header]]="Yes",Table_Question_Sets[[#This Row],[Text]]=""),"",IF(OR(Table_Question_Sets[[#This Row],[Text]]="true",Table_Question_Sets[[#This Row],[Text]]="false",ISNUMBER(Table_Question_Sets[[#This Row],[Text]])),Table_Question_Sets[[#This Row],[Text]],""""&amp;Table_Question_Sets[[#This Row],[Text]]&amp;""""))</f>
        <v/>
      </c>
      <c r="BA64" s="48" t="str">
        <f>IF(AND(Table_Question_Sets[[#This Row],[Header]]&lt;&gt;"Yes",Table_Question_Sets[[#This Row],[Property]]&lt;&gt;"",Table_Question_Sets[[#This Row],[Summary Label]]&lt;&gt;""),""""&amp;Table_Question_Sets[[#This Row],[Key]]&amp;""": """&amp;Table_Question_Sets[[#This Row],[Summary Label]]&amp;"""","")</f>
        <v/>
      </c>
      <c r="BB64" s="48">
        <f ca="1">IF(Table_Question_Sets[[#This Row],[Header]]="Yes","",_xlfn.NUMBERVALUE(INDIRECT(SUBSTITUTE(ADDRESS(1,COLUMN(),4),"1","")&amp;ROW()-1))+IF(Table_Question_Sets[[#This Row],[Property]]&lt;&gt;"",1,0))</f>
        <v>1</v>
      </c>
      <c r="BC64" s="48">
        <f ca="1">IF(Table_Question_Sets[[#This Row],[Header]]="Yes","",_xlfn.NUMBERVALUE(INDIRECT(SUBSTITUTE(ADDRESS(1,COLUMN(),4),"1","")&amp;ROW()+1))+IF(Table_Question_Sets[[#This Row],[Property]]&lt;&gt;"",1,0))</f>
        <v>9</v>
      </c>
      <c r="BD64" s="28" t="str">
        <f t="array" aca="1" ref="BD6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6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"templateOptions":{"content":{"heading3":"Business Details"}}</v>
      </c>
      <c r="BH6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"businessHeading","type": "content-field","className":"col-xs-12","templateOptions":{"content":{"heading3":"Business Details"}},"validators": {"validation": Validators.compose([])}}</v>
      </c>
      <c r="BI64" s="25" t="str">
        <f ca="1" xml:space="preserve">
IF(Table_Question_Sets[[#This Row],[Row]]="Yes","]},{""className"": ""row"",""fieldGroup"": [","")&amp;
SUBSTITUTE(Table_Question_Sets[[#This Row],[Config Field]],CHAR(10),"")</f>
        <v>{"key": "businessHeading","type": "content-field","className":"col-xs-12","templateOptions":{"content":{"heading3":"Business Details"}},"validators": {"validation": Validators.compose([])}}</v>
      </c>
      <c r="BJ6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4" s="131" t="str">
        <f>IF(AND(Table_Question_Sets[[#This Row],[Header]]="",Table_Question_Sets[[#This Row],[Property]]&lt;&gt;"",Table_Question_Sets[[#This Row],[Field Type]]&lt;&gt;""),
""""&amp;Table_Question_Sets[[#This Row],[Key]]&amp;"""","")</f>
        <v>"businessHeading"</v>
      </c>
      <c r="BM6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"businessHeading","businessName","businessABN","businessAddress","businessTown","businessState","businessPostcode","businessCountry","businessString"</v>
      </c>
      <c r="BN64" s="131" t="str">
        <f>IF(AND(Table_Question_Sets[[#This Row],[Header]]&lt;&gt;"Yes",Table_Question_Sets[[#This Row],[Property]]&lt;&gt;"",Table_Question_Sets[[#This Row],[Workflow Role]]&lt;&gt;""),
""""&amp;Table_Question_Sets[[#This Row],[Workflow Role]]&amp;""":"""&amp;Table_Question_Sets[[#This Row],[Key]]&amp;"""","")</f>
        <v/>
      </c>
      <c r="BO64" s="131" t="str">
        <f>IF(AND(Table_Question_Sets[[#This Row],[Header]]&lt;&gt;"Yes",Table_Question_Sets[[#This Row],[Property]]&lt;&gt;"",Table_Question_Sets[[#This Row],[Private]]="Yes"),
""""&amp;Table_Question_Sets[[#This Row],[Key]]&amp;"""","")</f>
        <v/>
      </c>
      <c r="BP64" s="131">
        <f ca="1">IF(Table_Question_Sets[[#This Row],[Header]]="Yes","",_xlfn.NUMBERVALUE(INDIRECT(SUBSTITUTE(ADDRESS(1,COLUMN(),4),"1","")&amp;ROW()+1))+IF(OR(Table_Question_Sets[[#This Row],[Value]]&lt;&gt;"",AND(Table_Question_Sets[[#This Row],[Data Type]]="Repeating",Table_Question_Sets[[#This Row],[Calculation Repeating]]&lt;&gt;"")),1,0))</f>
        <v>0</v>
      </c>
      <c r="BQ64" s="131" t="str">
        <f ca="1" xml:space="preserve">
IF(Table_Question_Sets[[#This Row],[Data Type]]="Repeating",
OFFSET(Table_Repeating_Question_Sets[[#Headers],[Property]],MATCH(Table_Question_Sets[[#This Row],[Property]],Table_Repeating_Question_Sets[Property],0),MATCH("Calculation",Table_Repeating_Question_Sets[#Headers],0)-1,1,1),
"")</f>
        <v/>
      </c>
      <c r="BR6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4" s="131" t="str">
        <f ca="1">IF(ISNUMBER(Table_Question_Sets[[#This Row],[Config Use Row]]),INDEX(Table_Question_Sets[Config Rollup],Table_Question_Sets[[#This Row],[Config Use Row]]),"")</f>
        <v/>
      </c>
      <c r="BU64" s="131" t="str">
        <f ca="1">IF(ISNUMBER(Table_Question_Sets[[#This Row],[Config Use Row]]),INDEX(Table_Question_Sets[Config Keys Nested Rollup],Table_Question_Sets[[#This Row],[Config Use Row]]),"")</f>
        <v/>
      </c>
      <c r="BV64" s="25" t="str">
        <f ca="1">IF(ISNUMBER(Table_Question_Sets[[#This Row],[Config Use Row]]),INDEX(Table_Question_Sets[Calculation Rollup],Table_Question_Sets[[#This Row],[Config Use Row]]),"")</f>
        <v/>
      </c>
    </row>
    <row r="65" spans="2:74" s="21" customFormat="1" ht="21" customHeight="1">
      <c r="B65" s="26" t="s">
        <v>963</v>
      </c>
      <c r="C65" s="10"/>
      <c r="D65" s="25" t="str">
        <f ca="1">IF(Table_Question_Sets[[#This Row],[Header]]="Yes","",
IF(INDIRECT(SUBSTITUTE(ADDRESS(1,COLUMN(),4),"1","")&amp;ROW()-1)="",
INDIRECT(SUBSTITUTE(ADDRESS(1,COLUMN(Table_Question_Sets[[#This Row],[Property]]),4),"1","")&amp;ROW()-1),
INDIRECT(SUBSTITUTE(ADDRESS(1,COLUMN(),4),"1","")&amp;ROW()-1)))</f>
        <v>Details 3</v>
      </c>
      <c r="E6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businessName</v>
      </c>
      <c r="F65" s="25" t="str">
        <f>IF(Table_Question_Sets[[#This Row],[Header]]="Yes","",IF(Table_Question_Sets[[#This Row],[Property]]&lt;&gt;"",SUBSTITUTE(Table_Question_Sets[[#This Row],[Property]]," ",""),""))</f>
        <v>BusinessName</v>
      </c>
      <c r="G65" s="88"/>
      <c r="H65" s="26" t="s">
        <v>46</v>
      </c>
      <c r="I65" s="26" t="s">
        <v>46</v>
      </c>
      <c r="J65" s="26"/>
      <c r="K65" s="58" t="s">
        <v>69</v>
      </c>
      <c r="L65" s="76"/>
      <c r="M65" s="76"/>
      <c r="N65" s="55"/>
      <c r="O65" s="55" t="s">
        <v>73</v>
      </c>
      <c r="P65" s="55" t="s">
        <v>94</v>
      </c>
      <c r="Q65" s="55"/>
      <c r="R65" s="55"/>
      <c r="S65" s="55"/>
      <c r="T65" s="26" t="s">
        <v>1231</v>
      </c>
      <c r="U65" s="26"/>
      <c r="V65" s="26"/>
      <c r="W65" s="26"/>
      <c r="X65" s="26"/>
      <c r="Y65" s="26"/>
      <c r="Z65" s="26"/>
      <c r="AA65" s="26"/>
      <c r="AB65" s="26"/>
      <c r="AC65" s="26"/>
      <c r="AD65" s="26"/>
      <c r="AE65" s="26"/>
      <c r="AF65" s="26"/>
      <c r="AG65" s="26"/>
      <c r="AH65" s="76"/>
      <c r="AI65" s="76"/>
      <c r="AJ65" s="76"/>
      <c r="AK65" s="76"/>
      <c r="AL65" s="25"/>
      <c r="AM6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5" s="191"/>
      <c r="AO6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5" s="26"/>
      <c r="AR65" s="50"/>
      <c r="AS65" s="26"/>
      <c r="AT65" s="26"/>
      <c r="AU65" s="26"/>
      <c r="AV65" s="26"/>
      <c r="AW65" s="26"/>
      <c r="AX65" s="26"/>
      <c r="AY6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5" s="48" t="str">
        <f>IF(OR(Table_Question_Sets[[#This Row],[Header]]="Yes",Table_Question_Sets[[#This Row],[Text]]=""),"",IF(OR(Table_Question_Sets[[#This Row],[Text]]="true",Table_Question_Sets[[#This Row],[Text]]="false",ISNUMBER(Table_Question_Sets[[#This Row],[Text]])),Table_Question_Sets[[#This Row],[Text]],""""&amp;Table_Question_Sets[[#This Row],[Text]]&amp;""""))</f>
        <v/>
      </c>
      <c r="BA65" s="48" t="str">
        <f>IF(AND(Table_Question_Sets[[#This Row],[Header]]&lt;&gt;"Yes",Table_Question_Sets[[#This Row],[Property]]&lt;&gt;"",Table_Question_Sets[[#This Row],[Summary Label]]&lt;&gt;""),""""&amp;Table_Question_Sets[[#This Row],[Key]]&amp;""": """&amp;Table_Question_Sets[[#This Row],[Summary Label]]&amp;"""","")</f>
        <v/>
      </c>
      <c r="BB65" s="48">
        <f ca="1">IF(Table_Question_Sets[[#This Row],[Header]]="Yes","",_xlfn.NUMBERVALUE(INDIRECT(SUBSTITUTE(ADDRESS(1,COLUMN(),4),"1","")&amp;ROW()-1))+IF(Table_Question_Sets[[#This Row],[Property]]&lt;&gt;"",1,0))</f>
        <v>2</v>
      </c>
      <c r="BC65" s="48">
        <f ca="1">IF(Table_Question_Sets[[#This Row],[Header]]="Yes","",_xlfn.NUMBERVALUE(INDIRECT(SUBSTITUTE(ADDRESS(1,COLUMN(),4),"1","")&amp;ROW()+1))+IF(Table_Question_Sets[[#This Row],[Property]]&lt;&gt;"",1,0))</f>
        <v>8</v>
      </c>
      <c r="BD65" s="28" t="str">
        <f t="array" aca="1" ref="BD6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6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"templateOptions":{"label":"Registered business name"}</v>
      </c>
      <c r="BH6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"businessName","type": "input-field","className":"col-xs-12 col-sm-6","templateOptions":{"label":"Registered business name"},"validators": {"validation": Validators.compose([ValidationService.required('true', '')])}}</v>
      </c>
      <c r="BI65" s="25" t="str">
        <f ca="1" xml:space="preserve">
IF(Table_Question_Sets[[#This Row],[Row]]="Yes","]},{""className"": ""row"",""fieldGroup"": [","")&amp;
SUBSTITUTE(Table_Question_Sets[[#This Row],[Config Field]],CHAR(10),"")</f>
        <v>{"key": "businessName","type": "input-field","className":"col-xs-12 col-sm-6","templateOptions":{"label":"Registered business name"},"validators": {"validation": Validators.compose([ValidationService.required('true', '')])}}</v>
      </c>
      <c r="BJ6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5" s="131" t="str">
        <f>IF(AND(Table_Question_Sets[[#This Row],[Header]]="",Table_Question_Sets[[#This Row],[Property]]&lt;&gt;"",Table_Question_Sets[[#This Row],[Field Type]]&lt;&gt;""),
""""&amp;Table_Question_Sets[[#This Row],[Key]]&amp;"""","")</f>
        <v>"businessName"</v>
      </c>
      <c r="BM6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"businessName","businessABN","businessAddress","businessTown","businessState","businessPostcode","businessCountry","businessString"</v>
      </c>
      <c r="BN65" s="131" t="str">
        <f>IF(AND(Table_Question_Sets[[#This Row],[Header]]&lt;&gt;"Yes",Table_Question_Sets[[#This Row],[Property]]&lt;&gt;"",Table_Question_Sets[[#This Row],[Workflow Role]]&lt;&gt;""),
""""&amp;Table_Question_Sets[[#This Row],[Workflow Role]]&amp;""":"""&amp;Table_Question_Sets[[#This Row],[Key]]&amp;"""","")</f>
        <v/>
      </c>
      <c r="BO65" s="131" t="str">
        <f>IF(AND(Table_Question_Sets[[#This Row],[Header]]&lt;&gt;"Yes",Table_Question_Sets[[#This Row],[Property]]&lt;&gt;"",Table_Question_Sets[[#This Row],[Private]]="Yes"),
""""&amp;Table_Question_Sets[[#This Row],[Key]]&amp;"""","")</f>
        <v/>
      </c>
      <c r="BP65" s="131">
        <f ca="1">IF(Table_Question_Sets[[#This Row],[Header]]="Yes","",_xlfn.NUMBERVALUE(INDIRECT(SUBSTITUTE(ADDRESS(1,COLUMN(),4),"1","")&amp;ROW()+1))+IF(OR(Table_Question_Sets[[#This Row],[Value]]&lt;&gt;"",AND(Table_Question_Sets[[#This Row],[Data Type]]="Repeating",Table_Question_Sets[[#This Row],[Calculation Repeating]]&lt;&gt;"")),1,0))</f>
        <v>0</v>
      </c>
      <c r="BQ65" s="131" t="str">
        <f ca="1" xml:space="preserve">
IF(Table_Question_Sets[[#This Row],[Data Type]]="Repeating",
OFFSET(Table_Repeating_Question_Sets[[#Headers],[Property]],MATCH(Table_Question_Sets[[#This Row],[Property]],Table_Repeating_Question_Sets[Property],0),MATCH("Calculation",Table_Repeating_Question_Sets[#Headers],0)-1,1,1),
"")</f>
        <v/>
      </c>
      <c r="BR6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5" s="131" t="str">
        <f ca="1">IF(ISNUMBER(Table_Question_Sets[[#This Row],[Config Use Row]]),INDEX(Table_Question_Sets[Config Rollup],Table_Question_Sets[[#This Row],[Config Use Row]]),"")</f>
        <v/>
      </c>
      <c r="BU65" s="131" t="str">
        <f ca="1">IF(ISNUMBER(Table_Question_Sets[[#This Row],[Config Use Row]]),INDEX(Table_Question_Sets[Config Keys Nested Rollup],Table_Question_Sets[[#This Row],[Config Use Row]]),"")</f>
        <v/>
      </c>
      <c r="BV65" s="25" t="str">
        <f ca="1">IF(ISNUMBER(Table_Question_Sets[[#This Row],[Config Use Row]]),INDEX(Table_Question_Sets[Calculation Rollup],Table_Question_Sets[[#This Row],[Config Use Row]]),"")</f>
        <v/>
      </c>
    </row>
    <row r="66" spans="2:74" s="21" customFormat="1" ht="21" customHeight="1">
      <c r="B66" s="26" t="s">
        <v>964</v>
      </c>
      <c r="C66" s="10"/>
      <c r="D66" s="25" t="str">
        <f ca="1">IF(Table_Question_Sets[[#This Row],[Header]]="Yes","",
IF(INDIRECT(SUBSTITUTE(ADDRESS(1,COLUMN(),4),"1","")&amp;ROW()-1)="",
INDIRECT(SUBSTITUTE(ADDRESS(1,COLUMN(Table_Question_Sets[[#This Row],[Property]]),4),"1","")&amp;ROW()-1),
INDIRECT(SUBSTITUTE(ADDRESS(1,COLUMN(),4),"1","")&amp;ROW()-1)))</f>
        <v>Details 3</v>
      </c>
      <c r="E6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businessABN</v>
      </c>
      <c r="F66" s="25" t="str">
        <f>IF(Table_Question_Sets[[#This Row],[Header]]="Yes","",IF(Table_Question_Sets[[#This Row],[Property]]&lt;&gt;"",SUBSTITUTE(Table_Question_Sets[[#This Row],[Property]]," ",""),""))</f>
        <v>BusinessABN</v>
      </c>
      <c r="G66" s="88"/>
      <c r="H66" s="26" t="s">
        <v>46</v>
      </c>
      <c r="I66" s="26" t="s">
        <v>46</v>
      </c>
      <c r="J66" s="26"/>
      <c r="K66" s="58" t="s">
        <v>69</v>
      </c>
      <c r="L66" s="76"/>
      <c r="M66" s="76"/>
      <c r="N66" s="55"/>
      <c r="O66" s="55" t="s">
        <v>73</v>
      </c>
      <c r="P66" s="55" t="s">
        <v>94</v>
      </c>
      <c r="Q66" s="55"/>
      <c r="R66" s="55"/>
      <c r="S66" s="55"/>
      <c r="T66" s="26" t="s">
        <v>964</v>
      </c>
      <c r="U66" s="26"/>
      <c r="V66" s="26"/>
      <c r="W66" s="26" t="s">
        <v>1232</v>
      </c>
      <c r="X66" s="26"/>
      <c r="Y66" s="26"/>
      <c r="Z66" s="26"/>
      <c r="AA66" s="26"/>
      <c r="AB66" s="26"/>
      <c r="AC66" s="26"/>
      <c r="AD66" s="26"/>
      <c r="AE66" s="26"/>
      <c r="AF66" s="26"/>
      <c r="AG66" s="26"/>
      <c r="AH66" s="76"/>
      <c r="AI66" s="76"/>
      <c r="AJ66" s="76"/>
      <c r="AK66" s="76"/>
      <c r="AL66" s="25"/>
      <c r="AM6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6" s="191"/>
      <c r="AO6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6" s="26"/>
      <c r="AR66" s="50"/>
      <c r="AS66" s="26"/>
      <c r="AT66" s="26"/>
      <c r="AU66" s="26"/>
      <c r="AV66" s="26"/>
      <c r="AW66" s="26"/>
      <c r="AX66" s="26"/>
      <c r="AY6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6" s="48" t="str">
        <f>IF(OR(Table_Question_Sets[[#This Row],[Header]]="Yes",Table_Question_Sets[[#This Row],[Text]]=""),"",IF(OR(Table_Question_Sets[[#This Row],[Text]]="true",Table_Question_Sets[[#This Row],[Text]]="false",ISNUMBER(Table_Question_Sets[[#This Row],[Text]])),Table_Question_Sets[[#This Row],[Text]],""""&amp;Table_Question_Sets[[#This Row],[Text]]&amp;""""))</f>
        <v/>
      </c>
      <c r="BA66" s="48" t="str">
        <f>IF(AND(Table_Question_Sets[[#This Row],[Header]]&lt;&gt;"Yes",Table_Question_Sets[[#This Row],[Property]]&lt;&gt;"",Table_Question_Sets[[#This Row],[Summary Label]]&lt;&gt;""),""""&amp;Table_Question_Sets[[#This Row],[Key]]&amp;""": """&amp;Table_Question_Sets[[#This Row],[Summary Label]]&amp;"""","")</f>
        <v/>
      </c>
      <c r="BB66" s="48">
        <f ca="1">IF(Table_Question_Sets[[#This Row],[Header]]="Yes","",_xlfn.NUMBERVALUE(INDIRECT(SUBSTITUTE(ADDRESS(1,COLUMN(),4),"1","")&amp;ROW()-1))+IF(Table_Question_Sets[[#This Row],[Property]]&lt;&gt;"",1,0))</f>
        <v>3</v>
      </c>
      <c r="BC66" s="48">
        <f ca="1">IF(Table_Question_Sets[[#This Row],[Header]]="Yes","",_xlfn.NUMBERVALUE(INDIRECT(SUBSTITUTE(ADDRESS(1,COLUMN(),4),"1","")&amp;ROW()+1))+IF(Table_Question_Sets[[#This Row],[Property]]&lt;&gt;"",1,0))</f>
        <v>7</v>
      </c>
      <c r="BD66" s="28" t="str">
        <f t="array" aca="1" ref="BD6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ValidationService.isABN()])}</v>
      </c>
      <c r="BF6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"templateOptions":{"label":"Business ABN"}</v>
      </c>
      <c r="BH6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"businessABN","type": "input-field","className":"col-xs-12 col-sm-6","templateOptions":{"label":"Business ABN"},"validators": {"validation": Validators.compose([ValidationService.required('true', ''), ValidationService.isABN()])}}</v>
      </c>
      <c r="BI66" s="25" t="str">
        <f ca="1" xml:space="preserve">
IF(Table_Question_Sets[[#This Row],[Row]]="Yes","]},{""className"": ""row"",""fieldGroup"": [","")&amp;
SUBSTITUTE(Table_Question_Sets[[#This Row],[Config Field]],CHAR(10),"")</f>
        <v>{"key": "businessABN","type": "input-field","className":"col-xs-12 col-sm-6","templateOptions":{"label":"Business ABN"},"validators": {"validation": Validators.compose([ValidationService.required('true', ''), ValidationService.isABN()])}}</v>
      </c>
      <c r="BJ6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6" s="131" t="str">
        <f>IF(AND(Table_Question_Sets[[#This Row],[Header]]="",Table_Question_Sets[[#This Row],[Property]]&lt;&gt;"",Table_Question_Sets[[#This Row],[Field Type]]&lt;&gt;""),
""""&amp;Table_Question_Sets[[#This Row],[Key]]&amp;"""","")</f>
        <v>"businessABN"</v>
      </c>
      <c r="BM6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"businessABN","businessAddress","businessTown","businessState","businessPostcode","businessCountry","businessString"</v>
      </c>
      <c r="BN66" s="131" t="str">
        <f>IF(AND(Table_Question_Sets[[#This Row],[Header]]&lt;&gt;"Yes",Table_Question_Sets[[#This Row],[Property]]&lt;&gt;"",Table_Question_Sets[[#This Row],[Workflow Role]]&lt;&gt;""),
""""&amp;Table_Question_Sets[[#This Row],[Workflow Role]]&amp;""":"""&amp;Table_Question_Sets[[#This Row],[Key]]&amp;"""","")</f>
        <v/>
      </c>
      <c r="BO66" s="131" t="str">
        <f>IF(AND(Table_Question_Sets[[#This Row],[Header]]&lt;&gt;"Yes",Table_Question_Sets[[#This Row],[Property]]&lt;&gt;"",Table_Question_Sets[[#This Row],[Private]]="Yes"),
""""&amp;Table_Question_Sets[[#This Row],[Key]]&amp;"""","")</f>
        <v/>
      </c>
      <c r="BP66" s="131">
        <f ca="1">IF(Table_Question_Sets[[#This Row],[Header]]="Yes","",_xlfn.NUMBERVALUE(INDIRECT(SUBSTITUTE(ADDRESS(1,COLUMN(),4),"1","")&amp;ROW()+1))+IF(OR(Table_Question_Sets[[#This Row],[Value]]&lt;&gt;"",AND(Table_Question_Sets[[#This Row],[Data Type]]="Repeating",Table_Question_Sets[[#This Row],[Calculation Repeating]]&lt;&gt;"")),1,0))</f>
        <v>0</v>
      </c>
      <c r="BQ66" s="131" t="str">
        <f ca="1" xml:space="preserve">
IF(Table_Question_Sets[[#This Row],[Data Type]]="Repeating",
OFFSET(Table_Repeating_Question_Sets[[#Headers],[Property]],MATCH(Table_Question_Sets[[#This Row],[Property]],Table_Repeating_Question_Sets[Property],0),MATCH("Calculation",Table_Repeating_Question_Sets[#Headers],0)-1,1,1),
"")</f>
        <v/>
      </c>
      <c r="BR6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6" s="131" t="str">
        <f ca="1">IF(ISNUMBER(Table_Question_Sets[[#This Row],[Config Use Row]]),INDEX(Table_Question_Sets[Config Rollup],Table_Question_Sets[[#This Row],[Config Use Row]]),"")</f>
        <v/>
      </c>
      <c r="BU66" s="131" t="str">
        <f ca="1">IF(ISNUMBER(Table_Question_Sets[[#This Row],[Config Use Row]]),INDEX(Table_Question_Sets[Config Keys Nested Rollup],Table_Question_Sets[[#This Row],[Config Use Row]]),"")</f>
        <v/>
      </c>
      <c r="BV66" s="25" t="str">
        <f ca="1">IF(ISNUMBER(Table_Question_Sets[[#This Row],[Config Use Row]]),INDEX(Table_Question_Sets[Calculation Rollup],Table_Question_Sets[[#This Row],[Config Use Row]]),"")</f>
        <v/>
      </c>
    </row>
    <row r="67" spans="2:74" s="21" customFormat="1" ht="21" customHeight="1">
      <c r="B67" s="11" t="s">
        <v>965</v>
      </c>
      <c r="C67" s="10"/>
      <c r="D67" s="25" t="str">
        <f ca="1">IF(Table_Question_Sets[[#This Row],[Header]]="Yes","",
IF(INDIRECT(SUBSTITUTE(ADDRESS(1,COLUMN(),4),"1","")&amp;ROW()-1)="",
INDIRECT(SUBSTITUTE(ADDRESS(1,COLUMN(Table_Question_Sets[[#This Row],[Property]]),4),"1","")&amp;ROW()-1),
INDIRECT(SUBSTITUTE(ADDRESS(1,COLUMN(),4),"1","")&amp;ROW()-1)))</f>
        <v>Details 3</v>
      </c>
      <c r="E6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businessAddress</v>
      </c>
      <c r="F67" s="25" t="str">
        <f>IF(Table_Question_Sets[[#This Row],[Header]]="Yes","",IF(Table_Question_Sets[[#This Row],[Property]]&lt;&gt;"",SUBSTITUTE(Table_Question_Sets[[#This Row],[Property]]," ",""),""))</f>
        <v>BusinessAddress</v>
      </c>
      <c r="G67" s="88"/>
      <c r="H67" s="10" t="s">
        <v>46</v>
      </c>
      <c r="I67" s="10" t="s">
        <v>46</v>
      </c>
      <c r="J67" s="10"/>
      <c r="K67" s="58" t="s">
        <v>69</v>
      </c>
      <c r="L67" s="76"/>
      <c r="M67" s="76"/>
      <c r="N67" s="50"/>
      <c r="O67" s="24">
        <v>12</v>
      </c>
      <c r="P67" s="24">
        <v>6</v>
      </c>
      <c r="Q67" s="24"/>
      <c r="R67" s="50"/>
      <c r="S67" s="50"/>
      <c r="T67" s="26" t="s">
        <v>1441</v>
      </c>
      <c r="U67" s="26"/>
      <c r="V67" s="26"/>
      <c r="W67" s="26"/>
      <c r="X67" s="26"/>
      <c r="Y67" s="26"/>
      <c r="Z67" s="26"/>
      <c r="AA67" s="26"/>
      <c r="AB67" s="26"/>
      <c r="AC67" s="26"/>
      <c r="AD67" s="26"/>
      <c r="AE67" s="26" t="s">
        <v>1409</v>
      </c>
      <c r="AF67" s="26"/>
      <c r="AG67" s="26"/>
      <c r="AH67" s="76"/>
      <c r="AI67" s="76"/>
      <c r="AJ67" s="76"/>
      <c r="AK67" s="76"/>
      <c r="AL67" s="25"/>
      <c r="AM6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7" s="191"/>
      <c r="AO6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7" s="26"/>
      <c r="AR67" s="50"/>
      <c r="AS67" s="26"/>
      <c r="AT67" s="26"/>
      <c r="AU67" s="26"/>
      <c r="AV67" s="26"/>
      <c r="AW67" s="26"/>
      <c r="AX67" s="26"/>
      <c r="AY6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7" s="48" t="str">
        <f>IF(OR(Table_Question_Sets[[#This Row],[Header]]="Yes",Table_Question_Sets[[#This Row],[Text]]=""),"",IF(OR(Table_Question_Sets[[#This Row],[Text]]="true",Table_Question_Sets[[#This Row],[Text]]="false",ISNUMBER(Table_Question_Sets[[#This Row],[Text]])),Table_Question_Sets[[#This Row],[Text]],""""&amp;Table_Question_Sets[[#This Row],[Text]]&amp;""""))</f>
        <v/>
      </c>
      <c r="BA67" s="48" t="str">
        <f>IF(AND(Table_Question_Sets[[#This Row],[Header]]&lt;&gt;"Yes",Table_Question_Sets[[#This Row],[Property]]&lt;&gt;"",Table_Question_Sets[[#This Row],[Summary Label]]&lt;&gt;""),""""&amp;Table_Question_Sets[[#This Row],[Key]]&amp;""": """&amp;Table_Question_Sets[[#This Row],[Summary Label]]&amp;"""","")</f>
        <v/>
      </c>
      <c r="BB67" s="48">
        <f ca="1">IF(Table_Question_Sets[[#This Row],[Header]]="Yes","",_xlfn.NUMBERVALUE(INDIRECT(SUBSTITUTE(ADDRESS(1,COLUMN(),4),"1","")&amp;ROW()-1))+IF(Table_Question_Sets[[#This Row],[Property]]&lt;&gt;"",1,0))</f>
        <v>4</v>
      </c>
      <c r="BC67" s="48">
        <f ca="1">IF(Table_Question_Sets[[#This Row],[Header]]="Yes","",_xlfn.NUMBERVALUE(INDIRECT(SUBSTITUTE(ADDRESS(1,COLUMN(),4),"1","")&amp;ROW()+1))+IF(Table_Question_Sets[[#This Row],[Property]]&lt;&gt;"",1,0))</f>
        <v>6</v>
      </c>
      <c r="BD67" s="28" t="str">
        <f t="array" aca="1" ref="BD6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6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"templateOptions":{"label":"Business address (PO Boxes NOT accepted)","description":"Suite/Unit #, Street Number, Street Address - Example: Unit A, 123 Smith Street"}</v>
      </c>
      <c r="BH6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"businessAddress","type": "input-field","className":"col-xs-12 col-sm-6","templateOptions":{"label":"Business address (PO Boxes NOT accepted)","description":"Suite/Unit #, Street Number, Street Address - Example: Unit A, 123 Smith Street"},"validators": {"validation": Validators.compose([ValidationService.required('true', '')])}}</v>
      </c>
      <c r="BI67" s="25" t="str">
        <f ca="1" xml:space="preserve">
IF(Table_Question_Sets[[#This Row],[Row]]="Yes","]},{""className"": ""row"",""fieldGroup"": [","")&amp;
SUBSTITUTE(Table_Question_Sets[[#This Row],[Config Field]],CHAR(10),"")</f>
        <v>{"key": "businessAddress","type": "input-field","className":"col-xs-12 col-sm-6","templateOptions":{"label":"Business address (PO Boxes NOT accepted)","description":"Suite/Unit #, Street Number, Street Address - Example: Unit A, 123 Smith Street"},"validators": {"validation": Validators.compose([ValidationService.required('true', '')])}}</v>
      </c>
      <c r="BJ6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7" s="131" t="str">
        <f>IF(AND(Table_Question_Sets[[#This Row],[Header]]="",Table_Question_Sets[[#This Row],[Property]]&lt;&gt;"",Table_Question_Sets[[#This Row],[Field Type]]&lt;&gt;""),
""""&amp;Table_Question_Sets[[#This Row],[Key]]&amp;"""","")</f>
        <v>"businessAddress"</v>
      </c>
      <c r="BM6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"businessAddress","businessTown","businessState","businessPostcode","businessCountry","businessString"</v>
      </c>
      <c r="BN67" s="131" t="str">
        <f>IF(AND(Table_Question_Sets[[#This Row],[Header]]&lt;&gt;"Yes",Table_Question_Sets[[#This Row],[Property]]&lt;&gt;"",Table_Question_Sets[[#This Row],[Workflow Role]]&lt;&gt;""),
""""&amp;Table_Question_Sets[[#This Row],[Workflow Role]]&amp;""":"""&amp;Table_Question_Sets[[#This Row],[Key]]&amp;"""","")</f>
        <v/>
      </c>
      <c r="BO67" s="131" t="str">
        <f>IF(AND(Table_Question_Sets[[#This Row],[Header]]&lt;&gt;"Yes",Table_Question_Sets[[#This Row],[Property]]&lt;&gt;"",Table_Question_Sets[[#This Row],[Private]]="Yes"),
""""&amp;Table_Question_Sets[[#This Row],[Key]]&amp;"""","")</f>
        <v/>
      </c>
      <c r="BP67" s="131">
        <f ca="1">IF(Table_Question_Sets[[#This Row],[Header]]="Yes","",_xlfn.NUMBERVALUE(INDIRECT(SUBSTITUTE(ADDRESS(1,COLUMN(),4),"1","")&amp;ROW()+1))+IF(OR(Table_Question_Sets[[#This Row],[Value]]&lt;&gt;"",AND(Table_Question_Sets[[#This Row],[Data Type]]="Repeating",Table_Question_Sets[[#This Row],[Calculation Repeating]]&lt;&gt;"")),1,0))</f>
        <v>0</v>
      </c>
      <c r="BQ67" s="131" t="str">
        <f ca="1" xml:space="preserve">
IF(Table_Question_Sets[[#This Row],[Data Type]]="Repeating",
OFFSET(Table_Repeating_Question_Sets[[#Headers],[Property]],MATCH(Table_Question_Sets[[#This Row],[Property]],Table_Repeating_Question_Sets[Property],0),MATCH("Calculation",Table_Repeating_Question_Sets[#Headers],0)-1,1,1),
"")</f>
        <v/>
      </c>
      <c r="BR6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7" s="131" t="str">
        <f ca="1">IF(ISNUMBER(Table_Question_Sets[[#This Row],[Config Use Row]]),INDEX(Table_Question_Sets[Config Rollup],Table_Question_Sets[[#This Row],[Config Use Row]]),"")</f>
        <v/>
      </c>
      <c r="BU67" s="131" t="str">
        <f ca="1">IF(ISNUMBER(Table_Question_Sets[[#This Row],[Config Use Row]]),INDEX(Table_Question_Sets[Config Keys Nested Rollup],Table_Question_Sets[[#This Row],[Config Use Row]]),"")</f>
        <v/>
      </c>
      <c r="BV67" s="25" t="str">
        <f ca="1">IF(ISNUMBER(Table_Question_Sets[[#This Row],[Config Use Row]]),INDEX(Table_Question_Sets[Calculation Rollup],Table_Question_Sets[[#This Row],[Config Use Row]]),"")</f>
        <v/>
      </c>
    </row>
    <row r="68" spans="2:74" s="21" customFormat="1" ht="21" customHeight="1">
      <c r="B68" s="11" t="s">
        <v>1111</v>
      </c>
      <c r="C68" s="10"/>
      <c r="D68" s="25" t="str">
        <f ca="1">IF(Table_Question_Sets[[#This Row],[Header]]="Yes","",
IF(INDIRECT(SUBSTITUTE(ADDRESS(1,COLUMN(),4),"1","")&amp;ROW()-1)="",
INDIRECT(SUBSTITUTE(ADDRESS(1,COLUMN(Table_Question_Sets[[#This Row],[Property]]),4),"1","")&amp;ROW()-1),
INDIRECT(SUBSTITUTE(ADDRESS(1,COLUMN(),4),"1","")&amp;ROW()-1)))</f>
        <v>Details 3</v>
      </c>
      <c r="E6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businessTown</v>
      </c>
      <c r="F68" s="25" t="str">
        <f>IF(Table_Question_Sets[[#This Row],[Header]]="Yes","",IF(Table_Question_Sets[[#This Row],[Property]]&lt;&gt;"",SUBSTITUTE(Table_Question_Sets[[#This Row],[Property]]," ",""),""))</f>
        <v>BusinessTown</v>
      </c>
      <c r="G68" s="88"/>
      <c r="H68" s="10" t="s">
        <v>46</v>
      </c>
      <c r="I68" s="10" t="s">
        <v>46</v>
      </c>
      <c r="J68" s="10"/>
      <c r="K68" s="58" t="s">
        <v>69</v>
      </c>
      <c r="L68" s="76"/>
      <c r="M68" s="76"/>
      <c r="N68" s="50"/>
      <c r="O68" s="24">
        <v>12</v>
      </c>
      <c r="P68" s="24">
        <v>6</v>
      </c>
      <c r="Q68" s="24"/>
      <c r="R68" s="50"/>
      <c r="S68" s="50"/>
      <c r="T68" s="11" t="s">
        <v>1233</v>
      </c>
      <c r="U68" s="26"/>
      <c r="V68" s="26"/>
      <c r="W68" s="26"/>
      <c r="X68" s="26"/>
      <c r="Y68" s="26"/>
      <c r="Z68" s="26"/>
      <c r="AA68" s="26"/>
      <c r="AB68" s="26"/>
      <c r="AC68" s="26"/>
      <c r="AD68" s="26"/>
      <c r="AE68" s="26"/>
      <c r="AF68" s="26"/>
      <c r="AG68" s="26"/>
      <c r="AH68" s="76"/>
      <c r="AI68" s="76"/>
      <c r="AJ68" s="76"/>
      <c r="AK68" s="76"/>
      <c r="AL68" s="25"/>
      <c r="AM6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8" s="191"/>
      <c r="AO6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8" s="26"/>
      <c r="AR68" s="50"/>
      <c r="AS68" s="26"/>
      <c r="AT68" s="26"/>
      <c r="AU68" s="26"/>
      <c r="AV68" s="26"/>
      <c r="AW68" s="26"/>
      <c r="AX68" s="26"/>
      <c r="AY6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8" s="48" t="str">
        <f>IF(OR(Table_Question_Sets[[#This Row],[Header]]="Yes",Table_Question_Sets[[#This Row],[Text]]=""),"",IF(OR(Table_Question_Sets[[#This Row],[Text]]="true",Table_Question_Sets[[#This Row],[Text]]="false",ISNUMBER(Table_Question_Sets[[#This Row],[Text]])),Table_Question_Sets[[#This Row],[Text]],""""&amp;Table_Question_Sets[[#This Row],[Text]]&amp;""""))</f>
        <v/>
      </c>
      <c r="BA68" s="48" t="str">
        <f>IF(AND(Table_Question_Sets[[#This Row],[Header]]&lt;&gt;"Yes",Table_Question_Sets[[#This Row],[Property]]&lt;&gt;"",Table_Question_Sets[[#This Row],[Summary Label]]&lt;&gt;""),""""&amp;Table_Question_Sets[[#This Row],[Key]]&amp;""": """&amp;Table_Question_Sets[[#This Row],[Summary Label]]&amp;"""","")</f>
        <v/>
      </c>
      <c r="BB68" s="48">
        <f ca="1">IF(Table_Question_Sets[[#This Row],[Header]]="Yes","",_xlfn.NUMBERVALUE(INDIRECT(SUBSTITUTE(ADDRESS(1,COLUMN(),4),"1","")&amp;ROW()-1))+IF(Table_Question_Sets[[#This Row],[Property]]&lt;&gt;"",1,0))</f>
        <v>5</v>
      </c>
      <c r="BC68" s="48">
        <f ca="1">IF(Table_Question_Sets[[#This Row],[Header]]="Yes","",_xlfn.NUMBERVALUE(INDIRECT(SUBSTITUTE(ADDRESS(1,COLUMN(),4),"1","")&amp;ROW()+1))+IF(Table_Question_Sets[[#This Row],[Property]]&lt;&gt;"",1,0))</f>
        <v>5</v>
      </c>
      <c r="BD68" s="28" t="str">
        <f t="array" aca="1" ref="BD6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6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v>
      </c>
      <c r="BH6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"businessTown","type": "input-field","className":"col-xs-12 col-sm-6","templateOptions":{"label":"Suburb"},"validators": {"validation": Validators.compose([ValidationService.required('true', '')])}}</v>
      </c>
      <c r="BI68" s="25" t="str">
        <f ca="1" xml:space="preserve">
IF(Table_Question_Sets[[#This Row],[Row]]="Yes","]},{""className"": ""row"",""fieldGroup"": [","")&amp;
SUBSTITUTE(Table_Question_Sets[[#This Row],[Config Field]],CHAR(10),"")</f>
        <v>{"key": "businessTown","type": "input-field","className":"col-xs-12 col-sm-6","templateOptions":{"label":"Suburb"},"validators": {"validation": Validators.compose([ValidationService.required('true', '')])}}</v>
      </c>
      <c r="BJ6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8" s="131" t="str">
        <f>IF(AND(Table_Question_Sets[[#This Row],[Header]]="",Table_Question_Sets[[#This Row],[Property]]&lt;&gt;"",Table_Question_Sets[[#This Row],[Field Type]]&lt;&gt;""),
""""&amp;Table_Question_Sets[[#This Row],[Key]]&amp;"""","")</f>
        <v>"businessTown"</v>
      </c>
      <c r="BM6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"businessTown","businessState","businessPostcode","businessCountry","businessString"</v>
      </c>
      <c r="BN68" s="131" t="str">
        <f>IF(AND(Table_Question_Sets[[#This Row],[Header]]&lt;&gt;"Yes",Table_Question_Sets[[#This Row],[Property]]&lt;&gt;"",Table_Question_Sets[[#This Row],[Workflow Role]]&lt;&gt;""),
""""&amp;Table_Question_Sets[[#This Row],[Workflow Role]]&amp;""":"""&amp;Table_Question_Sets[[#This Row],[Key]]&amp;"""","")</f>
        <v/>
      </c>
      <c r="BO68" s="131" t="str">
        <f>IF(AND(Table_Question_Sets[[#This Row],[Header]]&lt;&gt;"Yes",Table_Question_Sets[[#This Row],[Property]]&lt;&gt;"",Table_Question_Sets[[#This Row],[Private]]="Yes"),
""""&amp;Table_Question_Sets[[#This Row],[Key]]&amp;"""","")</f>
        <v/>
      </c>
      <c r="BP68" s="131">
        <f ca="1">IF(Table_Question_Sets[[#This Row],[Header]]="Yes","",_xlfn.NUMBERVALUE(INDIRECT(SUBSTITUTE(ADDRESS(1,COLUMN(),4),"1","")&amp;ROW()+1))+IF(OR(Table_Question_Sets[[#This Row],[Value]]&lt;&gt;"",AND(Table_Question_Sets[[#This Row],[Data Type]]="Repeating",Table_Question_Sets[[#This Row],[Calculation Repeating]]&lt;&gt;"")),1,0))</f>
        <v>0</v>
      </c>
      <c r="BQ68" s="131" t="str">
        <f ca="1" xml:space="preserve">
IF(Table_Question_Sets[[#This Row],[Data Type]]="Repeating",
OFFSET(Table_Repeating_Question_Sets[[#Headers],[Property]],MATCH(Table_Question_Sets[[#This Row],[Property]],Table_Repeating_Question_Sets[Property],0),MATCH("Calculation",Table_Repeating_Question_Sets[#Headers],0)-1,1,1),
"")</f>
        <v/>
      </c>
      <c r="BR6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8" s="131" t="str">
        <f ca="1">IF(ISNUMBER(Table_Question_Sets[[#This Row],[Config Use Row]]),INDEX(Table_Question_Sets[Config Rollup],Table_Question_Sets[[#This Row],[Config Use Row]]),"")</f>
        <v/>
      </c>
      <c r="BU68" s="131" t="str">
        <f ca="1">IF(ISNUMBER(Table_Question_Sets[[#This Row],[Config Use Row]]),INDEX(Table_Question_Sets[Config Keys Nested Rollup],Table_Question_Sets[[#This Row],[Config Use Row]]),"")</f>
        <v/>
      </c>
      <c r="BV68" s="25" t="str">
        <f ca="1">IF(ISNUMBER(Table_Question_Sets[[#This Row],[Config Use Row]]),INDEX(Table_Question_Sets[Calculation Rollup],Table_Question_Sets[[#This Row],[Config Use Row]]),"")</f>
        <v/>
      </c>
    </row>
    <row r="69" spans="2:74" s="21" customFormat="1" ht="21" customHeight="1">
      <c r="B69" s="248" t="s">
        <v>1112</v>
      </c>
      <c r="C69" s="10"/>
      <c r="D69" s="25" t="str">
        <f ca="1">IF(Table_Question_Sets[[#This Row],[Header]]="Yes","",
IF(INDIRECT(SUBSTITUTE(ADDRESS(1,COLUMN(),4),"1","")&amp;ROW()-1)="",
INDIRECT(SUBSTITUTE(ADDRESS(1,COLUMN(Table_Question_Sets[[#This Row],[Property]]),4),"1","")&amp;ROW()-1),
INDIRECT(SUBSTITUTE(ADDRESS(1,COLUMN(),4),"1","")&amp;ROW()-1)))</f>
        <v>Details 3</v>
      </c>
      <c r="E6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businessState</v>
      </c>
      <c r="F69" s="25" t="str">
        <f>IF(Table_Question_Sets[[#This Row],[Header]]="Yes","",IF(Table_Question_Sets[[#This Row],[Property]]&lt;&gt;"",SUBSTITUTE(Table_Question_Sets[[#This Row],[Property]]," ",""),""))</f>
        <v>BusinessState</v>
      </c>
      <c r="G69" s="88"/>
      <c r="H69" s="10" t="s">
        <v>46</v>
      </c>
      <c r="I69" s="10" t="s">
        <v>70</v>
      </c>
      <c r="J69" s="11" t="s">
        <v>74</v>
      </c>
      <c r="K69" s="58" t="s">
        <v>69</v>
      </c>
      <c r="L69" s="76"/>
      <c r="M69" s="76"/>
      <c r="N69" s="50"/>
      <c r="O69" s="24">
        <v>6</v>
      </c>
      <c r="P69" s="24">
        <v>3</v>
      </c>
      <c r="Q69" s="24"/>
      <c r="R69" s="50"/>
      <c r="S69" s="50"/>
      <c r="T69" s="11" t="s">
        <v>74</v>
      </c>
      <c r="U69" s="26"/>
      <c r="V69" s="26"/>
      <c r="W69" s="26"/>
      <c r="X69" s="26"/>
      <c r="Y69" s="26"/>
      <c r="Z69" s="26"/>
      <c r="AA69" s="26"/>
      <c r="AB69" s="26"/>
      <c r="AC69" s="26"/>
      <c r="AD69" s="11" t="s">
        <v>70</v>
      </c>
      <c r="AE69" s="26"/>
      <c r="AF69" s="26"/>
      <c r="AG69" s="26"/>
      <c r="AH69" s="76"/>
      <c r="AI69" s="76"/>
      <c r="AJ69" s="76"/>
      <c r="AK69" s="76"/>
      <c r="AL69" s="25"/>
      <c r="AM6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9" s="191"/>
      <c r="AO6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9" s="26"/>
      <c r="AR69" s="50"/>
      <c r="AS69" s="26"/>
      <c r="AT69" s="26"/>
      <c r="AU69" s="26"/>
      <c r="AV69" s="26"/>
      <c r="AW69" s="26"/>
      <c r="AX69" s="26"/>
      <c r="AY6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9" s="48" t="str">
        <f>IF(OR(Table_Question_Sets[[#This Row],[Header]]="Yes",Table_Question_Sets[[#This Row],[Text]]=""),"",IF(OR(Table_Question_Sets[[#This Row],[Text]]="true",Table_Question_Sets[[#This Row],[Text]]="false",ISNUMBER(Table_Question_Sets[[#This Row],[Text]])),Table_Question_Sets[[#This Row],[Text]],""""&amp;Table_Question_Sets[[#This Row],[Text]]&amp;""""))</f>
        <v/>
      </c>
      <c r="BA69" s="48" t="str">
        <f>IF(AND(Table_Question_Sets[[#This Row],[Header]]&lt;&gt;"Yes",Table_Question_Sets[[#This Row],[Property]]&lt;&gt;"",Table_Question_Sets[[#This Row],[Summary Label]]&lt;&gt;""),""""&amp;Table_Question_Sets[[#This Row],[Key]]&amp;""": """&amp;Table_Question_Sets[[#This Row],[Summary Label]]&amp;"""","")</f>
        <v/>
      </c>
      <c r="BB69" s="48">
        <f ca="1">IF(Table_Question_Sets[[#This Row],[Header]]="Yes","",_xlfn.NUMBERVALUE(INDIRECT(SUBSTITUTE(ADDRESS(1,COLUMN(),4),"1","")&amp;ROW()-1))+IF(Table_Question_Sets[[#This Row],[Property]]&lt;&gt;"",1,0))</f>
        <v>6</v>
      </c>
      <c r="BC69" s="48">
        <f ca="1">IF(Table_Question_Sets[[#This Row],[Header]]="Yes","",_xlfn.NUMBERVALUE(INDIRECT(SUBSTITUTE(ADDRESS(1,COLUMN(),4),"1","")&amp;ROW()+1))+IF(Table_Question_Sets[[#This Row],[Property]]&lt;&gt;"",1,0))</f>
        <v>4</v>
      </c>
      <c r="BD69" s="28" t="str">
        <f t="array" aca="1" ref="BD6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6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6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placeholder":"Select"}</v>
      </c>
      <c r="BH6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v>
      </c>
      <c r="BI69" s="25" t="str">
        <f ca="1" xml:space="preserve">
IF(Table_Question_Sets[[#This Row],[Row]]="Yes","]},{""className"": ""row"",""fieldGroup"": [","")&amp;
SUBSTITUTE(Table_Question_Sets[[#This Row],[Config Field]],CHAR(10),"")</f>
        <v>{"key":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v>
      </c>
      <c r="BJ6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9" s="131" t="str">
        <f>IF(AND(Table_Question_Sets[[#This Row],[Header]]="",Table_Question_Sets[[#This Row],[Property]]&lt;&gt;"",Table_Question_Sets[[#This Row],[Field Type]]&lt;&gt;""),
""""&amp;Table_Question_Sets[[#This Row],[Key]]&amp;"""","")</f>
        <v>"businessState"</v>
      </c>
      <c r="BM6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"businessState","businessPostcode","businessCountry","businessString"</v>
      </c>
      <c r="BN69" s="131" t="str">
        <f>IF(AND(Table_Question_Sets[[#This Row],[Header]]&lt;&gt;"Yes",Table_Question_Sets[[#This Row],[Property]]&lt;&gt;"",Table_Question_Sets[[#This Row],[Workflow Role]]&lt;&gt;""),
""""&amp;Table_Question_Sets[[#This Row],[Workflow Role]]&amp;""":"""&amp;Table_Question_Sets[[#This Row],[Key]]&amp;"""","")</f>
        <v/>
      </c>
      <c r="BO69" s="131" t="str">
        <f>IF(AND(Table_Question_Sets[[#This Row],[Header]]&lt;&gt;"Yes",Table_Question_Sets[[#This Row],[Property]]&lt;&gt;"",Table_Question_Sets[[#This Row],[Private]]="Yes"),
""""&amp;Table_Question_Sets[[#This Row],[Key]]&amp;"""","")</f>
        <v/>
      </c>
      <c r="BP69" s="131">
        <f ca="1">IF(Table_Question_Sets[[#This Row],[Header]]="Yes","",_xlfn.NUMBERVALUE(INDIRECT(SUBSTITUTE(ADDRESS(1,COLUMN(),4),"1","")&amp;ROW()+1))+IF(OR(Table_Question_Sets[[#This Row],[Value]]&lt;&gt;"",AND(Table_Question_Sets[[#This Row],[Data Type]]="Repeating",Table_Question_Sets[[#This Row],[Calculation Repeating]]&lt;&gt;"")),1,0))</f>
        <v>0</v>
      </c>
      <c r="BQ69" s="131" t="str">
        <f ca="1" xml:space="preserve">
IF(Table_Question_Sets[[#This Row],[Data Type]]="Repeating",
OFFSET(Table_Repeating_Question_Sets[[#Headers],[Property]],MATCH(Table_Question_Sets[[#This Row],[Property]],Table_Repeating_Question_Sets[Property],0),MATCH("Calculation",Table_Repeating_Question_Sets[#Headers],0)-1,1,1),
"")</f>
        <v/>
      </c>
      <c r="BR6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9" s="131" t="str">
        <f ca="1">IF(ISNUMBER(Table_Question_Sets[[#This Row],[Config Use Row]]),INDEX(Table_Question_Sets[Config Rollup],Table_Question_Sets[[#This Row],[Config Use Row]]),"")</f>
        <v/>
      </c>
      <c r="BU69" s="131" t="str">
        <f ca="1">IF(ISNUMBER(Table_Question_Sets[[#This Row],[Config Use Row]]),INDEX(Table_Question_Sets[Config Keys Nested Rollup],Table_Question_Sets[[#This Row],[Config Use Row]]),"")</f>
        <v/>
      </c>
      <c r="BV69" s="25" t="str">
        <f ca="1">IF(ISNUMBER(Table_Question_Sets[[#This Row],[Config Use Row]]),INDEX(Table_Question_Sets[Calculation Rollup],Table_Question_Sets[[#This Row],[Config Use Row]]),"")</f>
        <v/>
      </c>
    </row>
    <row r="70" spans="2:74" s="21" customFormat="1" ht="21" customHeight="1">
      <c r="B70" s="11" t="s">
        <v>1113</v>
      </c>
      <c r="C70" s="10"/>
      <c r="D70" s="25" t="str">
        <f ca="1">IF(Table_Question_Sets[[#This Row],[Header]]="Yes","",
IF(INDIRECT(SUBSTITUTE(ADDRESS(1,COLUMN(),4),"1","")&amp;ROW()-1)="",
INDIRECT(SUBSTITUTE(ADDRESS(1,COLUMN(Table_Question_Sets[[#This Row],[Property]]),4),"1","")&amp;ROW()-1),
INDIRECT(SUBSTITUTE(ADDRESS(1,COLUMN(),4),"1","")&amp;ROW()-1)))</f>
        <v>Details 3</v>
      </c>
      <c r="E7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businessPostcode</v>
      </c>
      <c r="F70" s="25" t="str">
        <f>IF(Table_Question_Sets[[#This Row],[Header]]="Yes","",IF(Table_Question_Sets[[#This Row],[Property]]&lt;&gt;"",SUBSTITUTE(Table_Question_Sets[[#This Row],[Property]]," ",""),""))</f>
        <v>BusinessPostcode</v>
      </c>
      <c r="G70" s="88"/>
      <c r="H70" s="10" t="s">
        <v>75</v>
      </c>
      <c r="I70" s="10" t="s">
        <v>46</v>
      </c>
      <c r="J70" s="10"/>
      <c r="K70" s="58" t="s">
        <v>69</v>
      </c>
      <c r="L70" s="76"/>
      <c r="M70" s="76"/>
      <c r="N70" s="50"/>
      <c r="O70" s="24">
        <v>6</v>
      </c>
      <c r="P70" s="24">
        <v>3</v>
      </c>
      <c r="Q70" s="24"/>
      <c r="R70" s="50"/>
      <c r="S70" s="50"/>
      <c r="T70" s="11" t="s">
        <v>75</v>
      </c>
      <c r="U70" s="26"/>
      <c r="V70" s="26"/>
      <c r="W70" s="26"/>
      <c r="X70" s="26"/>
      <c r="Y70" s="26"/>
      <c r="Z70" s="26"/>
      <c r="AA70" s="26"/>
      <c r="AB70" s="26"/>
      <c r="AC70" s="26"/>
      <c r="AD70" s="26"/>
      <c r="AE70" s="26"/>
      <c r="AF70" s="26"/>
      <c r="AG70" s="26"/>
      <c r="AH70" s="76"/>
      <c r="AI70" s="76"/>
      <c r="AJ70" s="76"/>
      <c r="AK70" s="76"/>
      <c r="AL70" s="25"/>
      <c r="AM7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0" s="191"/>
      <c r="AO7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0" s="26"/>
      <c r="AR70" s="50"/>
      <c r="AS70" s="26"/>
      <c r="AT70" s="26"/>
      <c r="AU70" s="26"/>
      <c r="AV70" s="26"/>
      <c r="AW70" s="26"/>
      <c r="AX70" s="26"/>
      <c r="AY7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0" s="48" t="str">
        <f>IF(OR(Table_Question_Sets[[#This Row],[Header]]="Yes",Table_Question_Sets[[#This Row],[Text]]=""),"",IF(OR(Table_Question_Sets[[#This Row],[Text]]="true",Table_Question_Sets[[#This Row],[Text]]="false",ISNUMBER(Table_Question_Sets[[#This Row],[Text]])),Table_Question_Sets[[#This Row],[Text]],""""&amp;Table_Question_Sets[[#This Row],[Text]]&amp;""""))</f>
        <v/>
      </c>
      <c r="BA70" s="48" t="str">
        <f>IF(AND(Table_Question_Sets[[#This Row],[Header]]&lt;&gt;"Yes",Table_Question_Sets[[#This Row],[Property]]&lt;&gt;"",Table_Question_Sets[[#This Row],[Summary Label]]&lt;&gt;""),""""&amp;Table_Question_Sets[[#This Row],[Key]]&amp;""": """&amp;Table_Question_Sets[[#This Row],[Summary Label]]&amp;"""","")</f>
        <v/>
      </c>
      <c r="BB70" s="48">
        <f ca="1">IF(Table_Question_Sets[[#This Row],[Header]]="Yes","",_xlfn.NUMBERVALUE(INDIRECT(SUBSTITUTE(ADDRESS(1,COLUMN(),4),"1","")&amp;ROW()-1))+IF(Table_Question_Sets[[#This Row],[Property]]&lt;&gt;"",1,0))</f>
        <v>7</v>
      </c>
      <c r="BC70" s="48">
        <f ca="1">IF(Table_Question_Sets[[#This Row],[Header]]="Yes","",_xlfn.NUMBERVALUE(INDIRECT(SUBSTITUTE(ADDRESS(1,COLUMN(),4),"1","")&amp;ROW()+1))+IF(Table_Question_Sets[[#This Row],[Property]]&lt;&gt;"",1,0))</f>
        <v>3</v>
      </c>
      <c r="BD70" s="28" t="str">
        <f t="array" aca="1" ref="BD7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ValidationService.isPostcode()])}</v>
      </c>
      <c r="BF7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v>
      </c>
      <c r="BH7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"businessPostcode","type": "input-field","className":"col-xs-6 col-sm-3","templateOptions":{"label":"Postcode"},"validators": {"validation": Validators.compose([ValidationService.required('true', ''), ValidationService.isPostcode()])}}</v>
      </c>
      <c r="BI70" s="25" t="str">
        <f ca="1" xml:space="preserve">
IF(Table_Question_Sets[[#This Row],[Row]]="Yes","]},{""className"": ""row"",""fieldGroup"": [","")&amp;
SUBSTITUTE(Table_Question_Sets[[#This Row],[Config Field]],CHAR(10),"")</f>
        <v>{"key": "businessPostcode","type": "input-field","className":"col-xs-6 col-sm-3","templateOptions":{"label":"Postcode"},"validators": {"validation": Validators.compose([ValidationService.required('true', ''), ValidationService.isPostcode()])}}</v>
      </c>
      <c r="BJ7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7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0" s="131" t="str">
        <f>IF(AND(Table_Question_Sets[[#This Row],[Header]]="",Table_Question_Sets[[#This Row],[Property]]&lt;&gt;"",Table_Question_Sets[[#This Row],[Field Type]]&lt;&gt;""),
""""&amp;Table_Question_Sets[[#This Row],[Key]]&amp;"""","")</f>
        <v>"businessPostcode"</v>
      </c>
      <c r="BM7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"businessPostcode","businessCountry","businessString"</v>
      </c>
      <c r="BN70" s="131" t="str">
        <f>IF(AND(Table_Question_Sets[[#This Row],[Header]]&lt;&gt;"Yes",Table_Question_Sets[[#This Row],[Property]]&lt;&gt;"",Table_Question_Sets[[#This Row],[Workflow Role]]&lt;&gt;""),
""""&amp;Table_Question_Sets[[#This Row],[Workflow Role]]&amp;""":"""&amp;Table_Question_Sets[[#This Row],[Key]]&amp;"""","")</f>
        <v/>
      </c>
      <c r="BO70" s="131" t="str">
        <f>IF(AND(Table_Question_Sets[[#This Row],[Header]]&lt;&gt;"Yes",Table_Question_Sets[[#This Row],[Property]]&lt;&gt;"",Table_Question_Sets[[#This Row],[Private]]="Yes"),
""""&amp;Table_Question_Sets[[#This Row],[Key]]&amp;"""","")</f>
        <v/>
      </c>
      <c r="BP70" s="131">
        <f ca="1">IF(Table_Question_Sets[[#This Row],[Header]]="Yes","",_xlfn.NUMBERVALUE(INDIRECT(SUBSTITUTE(ADDRESS(1,COLUMN(),4),"1","")&amp;ROW()+1))+IF(OR(Table_Question_Sets[[#This Row],[Value]]&lt;&gt;"",AND(Table_Question_Sets[[#This Row],[Data Type]]="Repeating",Table_Question_Sets[[#This Row],[Calculation Repeating]]&lt;&gt;"")),1,0))</f>
        <v>0</v>
      </c>
      <c r="BQ70" s="131" t="str">
        <f ca="1" xml:space="preserve">
IF(Table_Question_Sets[[#This Row],[Data Type]]="Repeating",
OFFSET(Table_Repeating_Question_Sets[[#Headers],[Property]],MATCH(Table_Question_Sets[[#This Row],[Property]],Table_Repeating_Question_Sets[Property],0),MATCH("Calculation",Table_Repeating_Question_Sets[#Headers],0)-1,1,1),
"")</f>
        <v/>
      </c>
      <c r="BR7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70" s="131" t="str">
        <f ca="1">IF(ISNUMBER(Table_Question_Sets[[#This Row],[Config Use Row]]),INDEX(Table_Question_Sets[Config Rollup],Table_Question_Sets[[#This Row],[Config Use Row]]),"")</f>
        <v/>
      </c>
      <c r="BU70" s="131" t="str">
        <f ca="1">IF(ISNUMBER(Table_Question_Sets[[#This Row],[Config Use Row]]),INDEX(Table_Question_Sets[Config Keys Nested Rollup],Table_Question_Sets[[#This Row],[Config Use Row]]),"")</f>
        <v/>
      </c>
      <c r="BV70" s="25" t="str">
        <f ca="1">IF(ISNUMBER(Table_Question_Sets[[#This Row],[Config Use Row]]),INDEX(Table_Question_Sets[Calculation Rollup],Table_Question_Sets[[#This Row],[Config Use Row]]),"")</f>
        <v/>
      </c>
    </row>
    <row r="71" spans="2:74" s="21" customFormat="1" ht="21" customHeight="1">
      <c r="B71" s="11" t="s">
        <v>1115</v>
      </c>
      <c r="C71" s="10"/>
      <c r="D71" s="25" t="str">
        <f ca="1">IF(Table_Question_Sets[[#This Row],[Header]]="Yes","",
IF(INDIRECT(SUBSTITUTE(ADDRESS(1,COLUMN(),4),"1","")&amp;ROW()-1)="",
INDIRECT(SUBSTITUTE(ADDRESS(1,COLUMN(Table_Question_Sets[[#This Row],[Property]]),4),"1","")&amp;ROW()-1),
INDIRECT(SUBSTITUTE(ADDRESS(1,COLUMN(),4),"1","")&amp;ROW()-1)))</f>
        <v>Details 3</v>
      </c>
      <c r="E7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businessCountry</v>
      </c>
      <c r="F71" s="25" t="str">
        <f>IF(Table_Question_Sets[[#This Row],[Header]]="Yes","",IF(Table_Question_Sets[[#This Row],[Property]]&lt;&gt;"",SUBSTITUTE(Table_Question_Sets[[#This Row],[Property]]," ",""),""))</f>
        <v>BusinessCountry</v>
      </c>
      <c r="G71" s="88"/>
      <c r="H71" s="10" t="s">
        <v>46</v>
      </c>
      <c r="I71" s="10" t="s">
        <v>46</v>
      </c>
      <c r="J71" s="10"/>
      <c r="K71" s="55"/>
      <c r="L71" s="76"/>
      <c r="M71" s="76"/>
      <c r="N71" s="55"/>
      <c r="O71" s="56" t="s">
        <v>73</v>
      </c>
      <c r="P71" s="56" t="s">
        <v>94</v>
      </c>
      <c r="Q71" s="56"/>
      <c r="R71" s="55"/>
      <c r="S71" s="55"/>
      <c r="T71" s="26" t="s">
        <v>1116</v>
      </c>
      <c r="U71" s="26"/>
      <c r="V71" s="26"/>
      <c r="W71" s="26"/>
      <c r="X71" s="26"/>
      <c r="Y71" s="26"/>
      <c r="Z71" s="26"/>
      <c r="AA71" s="26"/>
      <c r="AB71" s="26"/>
      <c r="AC71" s="26"/>
      <c r="AD71" s="26"/>
      <c r="AE71" s="26"/>
      <c r="AF71" s="26"/>
      <c r="AG71" s="26"/>
      <c r="AH71" s="170"/>
      <c r="AI71" s="170" t="s">
        <v>1238</v>
      </c>
      <c r="AJ71" s="170"/>
      <c r="AK71" s="170"/>
      <c r="AL71" s="25"/>
      <c r="AM7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1" s="191"/>
      <c r="AO7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71" s="26"/>
      <c r="AR71" s="50"/>
      <c r="AS71" s="26"/>
      <c r="AT71" s="26"/>
      <c r="AU71" s="26"/>
      <c r="AV71" s="26"/>
      <c r="AW71" s="26"/>
      <c r="AX71" s="26"/>
      <c r="AY7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1" s="48" t="str">
        <f>IF(OR(Table_Question_Sets[[#This Row],[Header]]="Yes",Table_Question_Sets[[#This Row],[Text]]=""),"",IF(OR(Table_Question_Sets[[#This Row],[Text]]="true",Table_Question_Sets[[#This Row],[Text]]="false",ISNUMBER(Table_Question_Sets[[#This Row],[Text]])),Table_Question_Sets[[#This Row],[Text]],""""&amp;Table_Question_Sets[[#This Row],[Text]]&amp;""""))</f>
        <v/>
      </c>
      <c r="BA71" s="48" t="str">
        <f>IF(AND(Table_Question_Sets[[#This Row],[Header]]&lt;&gt;"Yes",Table_Question_Sets[[#This Row],[Property]]&lt;&gt;"",Table_Question_Sets[[#This Row],[Summary Label]]&lt;&gt;""),""""&amp;Table_Question_Sets[[#This Row],[Key]]&amp;""": """&amp;Table_Question_Sets[[#This Row],[Summary Label]]&amp;"""","")</f>
        <v/>
      </c>
      <c r="BB71" s="48">
        <f ca="1">IF(Table_Question_Sets[[#This Row],[Header]]="Yes","",_xlfn.NUMBERVALUE(INDIRECT(SUBSTITUTE(ADDRESS(1,COLUMN(),4),"1","")&amp;ROW()-1))+IF(Table_Question_Sets[[#This Row],[Property]]&lt;&gt;"",1,0))</f>
        <v>8</v>
      </c>
      <c r="BC71" s="48">
        <f ca="1">IF(Table_Question_Sets[[#This Row],[Header]]="Yes","",_xlfn.NUMBERVALUE(INDIRECT(SUBSTITUTE(ADDRESS(1,COLUMN(),4),"1","")&amp;ROW()+1))+IF(Table_Question_Sets[[#This Row],[Property]]&lt;&gt;"",1,0))</f>
        <v>2</v>
      </c>
      <c r="BD71" s="28" t="str">
        <f t="array" aca="1" ref="BD7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"templateOptions":{"calculatedValue":"'Australia'","label":"Country"}</v>
      </c>
      <c r="BH7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"businessCountry","type": "input-field","className":"col-xs-12 col-sm-6","templateOptions":{"calculatedValue":"'Australia'","label":"Country"},"validators": {"validation": Validators.compose([])},"expressionProperties": { "templateOptions.disabled": "true"}}</v>
      </c>
      <c r="BI71" s="25" t="str">
        <f ca="1" xml:space="preserve">
IF(Table_Question_Sets[[#This Row],[Row]]="Yes","]},{""className"": ""row"",""fieldGroup"": [","")&amp;
SUBSTITUTE(Table_Question_Sets[[#This Row],[Config Field]],CHAR(10),"")</f>
        <v>{"key": "businessCountry","type": "input-field","className":"col-xs-12 col-sm-6","templateOptions":{"calculatedValue":"'Australia'","label":"Country"},"validators": {"validation": Validators.compose([])},"expressionProperties": { "templateOptions.disabled": "true"}}</v>
      </c>
      <c r="BJ7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7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1" s="131" t="str">
        <f>IF(AND(Table_Question_Sets[[#This Row],[Header]]="",Table_Question_Sets[[#This Row],[Property]]&lt;&gt;"",Table_Question_Sets[[#This Row],[Field Type]]&lt;&gt;""),
""""&amp;Table_Question_Sets[[#This Row],[Key]]&amp;"""","")</f>
        <v>"businessCountry"</v>
      </c>
      <c r="BM7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"businessCountry","businessString"</v>
      </c>
      <c r="BN71" s="131" t="str">
        <f>IF(AND(Table_Question_Sets[[#This Row],[Header]]&lt;&gt;"Yes",Table_Question_Sets[[#This Row],[Property]]&lt;&gt;"",Table_Question_Sets[[#This Row],[Workflow Role]]&lt;&gt;""),
""""&amp;Table_Question_Sets[[#This Row],[Workflow Role]]&amp;""":"""&amp;Table_Question_Sets[[#This Row],[Key]]&amp;"""","")</f>
        <v/>
      </c>
      <c r="BO71" s="131" t="str">
        <f>IF(AND(Table_Question_Sets[[#This Row],[Header]]&lt;&gt;"Yes",Table_Question_Sets[[#This Row],[Property]]&lt;&gt;"",Table_Question_Sets[[#This Row],[Private]]="Yes"),
""""&amp;Table_Question_Sets[[#This Row],[Key]]&amp;"""","")</f>
        <v/>
      </c>
      <c r="BP71" s="131">
        <f ca="1">IF(Table_Question_Sets[[#This Row],[Header]]="Yes","",_xlfn.NUMBERVALUE(INDIRECT(SUBSTITUTE(ADDRESS(1,COLUMN(),4),"1","")&amp;ROW()+1))+IF(OR(Table_Question_Sets[[#This Row],[Value]]&lt;&gt;"",AND(Table_Question_Sets[[#This Row],[Data Type]]="Repeating",Table_Question_Sets[[#This Row],[Calculation Repeating]]&lt;&gt;"")),1,0))</f>
        <v>0</v>
      </c>
      <c r="BQ71" s="131" t="str">
        <f ca="1" xml:space="preserve">
IF(Table_Question_Sets[[#This Row],[Data Type]]="Repeating",
OFFSET(Table_Repeating_Question_Sets[[#Headers],[Property]],MATCH(Table_Question_Sets[[#This Row],[Property]],Table_Repeating_Question_Sets[Property],0),MATCH("Calculation",Table_Repeating_Question_Sets[#Headers],0)-1,1,1),
"")</f>
        <v/>
      </c>
      <c r="BR7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71" s="131" t="str">
        <f ca="1">IF(ISNUMBER(Table_Question_Sets[[#This Row],[Config Use Row]]),INDEX(Table_Question_Sets[Config Rollup],Table_Question_Sets[[#This Row],[Config Use Row]]),"")</f>
        <v/>
      </c>
      <c r="BU71" s="131" t="str">
        <f ca="1">IF(ISNUMBER(Table_Question_Sets[[#This Row],[Config Use Row]]),INDEX(Table_Question_Sets[Config Keys Nested Rollup],Table_Question_Sets[[#This Row],[Config Use Row]]),"")</f>
        <v/>
      </c>
      <c r="BV71" s="25" t="str">
        <f ca="1">IF(ISNUMBER(Table_Question_Sets[[#This Row],[Config Use Row]]),INDEX(Table_Question_Sets[Calculation Rollup],Table_Question_Sets[[#This Row],[Config Use Row]]),"")</f>
        <v/>
      </c>
    </row>
    <row r="72" spans="2:74" s="21" customFormat="1" ht="21" customHeight="1">
      <c r="B72" s="26" t="s">
        <v>1114</v>
      </c>
      <c r="C72" s="10"/>
      <c r="D72" s="25" t="str">
        <f ca="1">IF(Table_Question_Sets[[#This Row],[Header]]="Yes","",
IF(INDIRECT(SUBSTITUTE(ADDRESS(1,COLUMN(),4),"1","")&amp;ROW()-1)="",
INDIRECT(SUBSTITUTE(ADDRESS(1,COLUMN(Table_Question_Sets[[#This Row],[Property]]),4),"1","")&amp;ROW()-1),
INDIRECT(SUBSTITUTE(ADDRESS(1,COLUMN(),4),"1","")&amp;ROW()-1)))</f>
        <v>Details 3</v>
      </c>
      <c r="E7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businessString</v>
      </c>
      <c r="F72" s="25" t="str">
        <f>IF(Table_Question_Sets[[#This Row],[Header]]="Yes","",IF(Table_Question_Sets[[#This Row],[Property]]&lt;&gt;"",SUBSTITUTE(Table_Question_Sets[[#This Row],[Property]]," ",""),""))</f>
        <v>BusinessString</v>
      </c>
      <c r="G72" s="88"/>
      <c r="H72" s="26" t="s">
        <v>46</v>
      </c>
      <c r="I72" s="26" t="s">
        <v>81</v>
      </c>
      <c r="J72" s="26"/>
      <c r="K72" s="55"/>
      <c r="L72" s="76"/>
      <c r="M72" s="76"/>
      <c r="N72" s="55"/>
      <c r="O72" s="55" t="s">
        <v>73</v>
      </c>
      <c r="P72" s="55"/>
      <c r="Q72" s="55"/>
      <c r="R72" s="55"/>
      <c r="S72" s="55"/>
      <c r="T72" s="26"/>
      <c r="U72" s="26"/>
      <c r="V72" s="26"/>
      <c r="W72" s="26"/>
      <c r="X72" s="26"/>
      <c r="Y72" s="26"/>
      <c r="Z72" s="26"/>
      <c r="AA72" s="26"/>
      <c r="AB72" s="26"/>
      <c r="AC72" s="26"/>
      <c r="AD72" s="26"/>
      <c r="AE72" s="26"/>
      <c r="AF72" s="26"/>
      <c r="AG72" s="26"/>
      <c r="AH72" s="76"/>
      <c r="AI72" s="76" t="s">
        <v>1174</v>
      </c>
      <c r="AJ72" s="76"/>
      <c r="AK72" s="76"/>
      <c r="AL72" s="25"/>
      <c r="AM7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2" s="191"/>
      <c r="AO7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72" s="26"/>
      <c r="AR72" s="50"/>
      <c r="AS72" s="26"/>
      <c r="AT72" s="26"/>
      <c r="AU72" s="26"/>
      <c r="AV72" s="26"/>
      <c r="AW72" s="26"/>
      <c r="AX72" s="26"/>
      <c r="AY7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2" s="48" t="str">
        <f>IF(OR(Table_Question_Sets[[#This Row],[Header]]="Yes",Table_Question_Sets[[#This Row],[Text]]=""),"",IF(OR(Table_Question_Sets[[#This Row],[Text]]="true",Table_Question_Sets[[#This Row],[Text]]="false",ISNUMBER(Table_Question_Sets[[#This Row],[Text]])),Table_Question_Sets[[#This Row],[Text]],""""&amp;Table_Question_Sets[[#This Row],[Text]]&amp;""""))</f>
        <v/>
      </c>
      <c r="BA72" s="48" t="str">
        <f>IF(AND(Table_Question_Sets[[#This Row],[Header]]&lt;&gt;"Yes",Table_Question_Sets[[#This Row],[Property]]&lt;&gt;"",Table_Question_Sets[[#This Row],[Summary Label]]&lt;&gt;""),""""&amp;Table_Question_Sets[[#This Row],[Key]]&amp;""": """&amp;Table_Question_Sets[[#This Row],[Summary Label]]&amp;"""","")</f>
        <v/>
      </c>
      <c r="BB72" s="48">
        <f ca="1">IF(Table_Question_Sets[[#This Row],[Header]]="Yes","",_xlfn.NUMBERVALUE(INDIRECT(SUBSTITUTE(ADDRESS(1,COLUMN(),4),"1","")&amp;ROW()-1))+IF(Table_Question_Sets[[#This Row],[Property]]&lt;&gt;"",1,0))</f>
        <v>9</v>
      </c>
      <c r="BC72" s="48">
        <f ca="1">IF(Table_Question_Sets[[#This Row],[Header]]="Yes","",_xlfn.NUMBERVALUE(INDIRECT(SUBSTITUTE(ADDRESS(1,COLUMN(),4),"1","")&amp;ROW()+1))+IF(Table_Question_Sets[[#This Row],[Property]]&lt;&gt;"",1,0))</f>
        <v>1</v>
      </c>
      <c r="BD72" s="28" t="str">
        <f t="array" aca="1" ref="BD7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"templateOptions":{"calculatedValue":"businessAddress + (businessTown != '' ? ', ' : '') + businessTown + (businessState != '' ? ' ' : '') + businessState + (businessPostcode != '' ? ' ' : '') + businessPostcode + (businessCountry != '' ? ', ' + businessCountry : '')"}</v>
      </c>
      <c r="BH7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I72" s="25" t="str">
        <f ca="1" xml:space="preserve">
IF(Table_Question_Sets[[#This Row],[Row]]="Yes","]},{""className"": ""row"",""fieldGroup"": [","")&amp;
SUBSTITUTE(Table_Question_Sets[[#This Row],[Config Field]],CHAR(10),"")</f>
        <v>{"key":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J7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7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2" s="131" t="str">
        <f>IF(AND(Table_Question_Sets[[#This Row],[Header]]="",Table_Question_Sets[[#This Row],[Property]]&lt;&gt;"",Table_Question_Sets[[#This Row],[Field Type]]&lt;&gt;""),
""""&amp;Table_Question_Sets[[#This Row],[Key]]&amp;"""","")</f>
        <v>"businessString"</v>
      </c>
      <c r="BM7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"businessString"</v>
      </c>
      <c r="BN72" s="131" t="str">
        <f>IF(AND(Table_Question_Sets[[#This Row],[Header]]&lt;&gt;"Yes",Table_Question_Sets[[#This Row],[Property]]&lt;&gt;"",Table_Question_Sets[[#This Row],[Workflow Role]]&lt;&gt;""),
""""&amp;Table_Question_Sets[[#This Row],[Workflow Role]]&amp;""":"""&amp;Table_Question_Sets[[#This Row],[Key]]&amp;"""","")</f>
        <v/>
      </c>
      <c r="BO72" s="131" t="str">
        <f>IF(AND(Table_Question_Sets[[#This Row],[Header]]&lt;&gt;"Yes",Table_Question_Sets[[#This Row],[Property]]&lt;&gt;"",Table_Question_Sets[[#This Row],[Private]]="Yes"),
""""&amp;Table_Question_Sets[[#This Row],[Key]]&amp;"""","")</f>
        <v/>
      </c>
      <c r="BP72" s="131">
        <f ca="1">IF(Table_Question_Sets[[#This Row],[Header]]="Yes","",_xlfn.NUMBERVALUE(INDIRECT(SUBSTITUTE(ADDRESS(1,COLUMN(),4),"1","")&amp;ROW()+1))+IF(OR(Table_Question_Sets[[#This Row],[Value]]&lt;&gt;"",AND(Table_Question_Sets[[#This Row],[Data Type]]="Repeating",Table_Question_Sets[[#This Row],[Calculation Repeating]]&lt;&gt;"")),1,0))</f>
        <v>0</v>
      </c>
      <c r="BQ72" s="131" t="str">
        <f ca="1" xml:space="preserve">
IF(Table_Question_Sets[[#This Row],[Data Type]]="Repeating",
OFFSET(Table_Repeating_Question_Sets[[#Headers],[Property]],MATCH(Table_Question_Sets[[#This Row],[Property]],Table_Repeating_Question_Sets[Property],0),MATCH("Calculation",Table_Repeating_Question_Sets[#Headers],0)-1,1,1),
"")</f>
        <v/>
      </c>
      <c r="BR7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72" s="131" t="str">
        <f ca="1">IF(ISNUMBER(Table_Question_Sets[[#This Row],[Config Use Row]]),INDEX(Table_Question_Sets[Config Rollup],Table_Question_Sets[[#This Row],[Config Use Row]]),"")</f>
        <v/>
      </c>
      <c r="BU72" s="131" t="str">
        <f ca="1">IF(ISNUMBER(Table_Question_Sets[[#This Row],[Config Use Row]]),INDEX(Table_Question_Sets[Config Keys Nested Rollup],Table_Question_Sets[[#This Row],[Config Use Row]]),"")</f>
        <v/>
      </c>
      <c r="BV72" s="25" t="str">
        <f ca="1">IF(ISNUMBER(Table_Question_Sets[[#This Row],[Config Use Row]]),INDEX(Table_Question_Sets[Calculation Rollup],Table_Question_Sets[[#This Row],[Config Use Row]]),"")</f>
        <v/>
      </c>
    </row>
    <row r="73" spans="2:74" s="21" customFormat="1" ht="29.25" thickBot="1">
      <c r="B73" s="47" t="s">
        <v>1296</v>
      </c>
      <c r="C73" s="47" t="s">
        <v>69</v>
      </c>
      <c r="D73" s="47" t="str">
        <f ca="1">IF(Table_Question_Sets[[#This Row],[Header]]="Yes","",
IF(INDIRECT(SUBSTITUTE(ADDRESS(1,COLUMN(),4),"1","")&amp;ROW()-1)="",
INDIRECT(SUBSTITUTE(ADDRESS(1,COLUMN(Table_Question_Sets[[#This Row],[Property]]),4),"1","")&amp;ROW()-1),
INDIRECT(SUBSTITUTE(ADDRESS(1,COLUMN(),4),"1","")&amp;ROW()-1)))</f>
        <v/>
      </c>
      <c r="E73"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details4</v>
      </c>
      <c r="F73" s="47" t="str">
        <f>IF(Table_Question_Sets[[#This Row],[Header]]="Yes","",IF(Table_Question_Sets[[#This Row],[Property]]&lt;&gt;"",SUBSTITUTE(Table_Question_Sets[[#This Row],[Property]]," ",""),""))</f>
        <v/>
      </c>
      <c r="G73" s="46"/>
      <c r="H73" s="47"/>
      <c r="I73" s="47"/>
      <c r="J73" s="47"/>
      <c r="K73" s="46"/>
      <c r="L73" s="47"/>
      <c r="M73" s="47"/>
      <c r="N73" s="46"/>
      <c r="O73" s="46"/>
      <c r="P73" s="46"/>
      <c r="Q73" s="46"/>
      <c r="R73" s="46"/>
      <c r="S73" s="46"/>
      <c r="T73" s="47"/>
      <c r="U73" s="47"/>
      <c r="V73" s="47"/>
      <c r="W73" s="47"/>
      <c r="X73" s="47"/>
      <c r="Y73" s="47"/>
      <c r="Z73" s="47"/>
      <c r="AA73" s="47"/>
      <c r="AB73" s="47"/>
      <c r="AC73" s="47"/>
      <c r="AD73" s="47"/>
      <c r="AE73" s="47"/>
      <c r="AF73" s="47"/>
      <c r="AG73" s="47"/>
      <c r="AH73" s="47"/>
      <c r="AI73" s="47"/>
      <c r="AJ73" s="47"/>
      <c r="AK73" s="47"/>
      <c r="AL73" s="47"/>
      <c r="AM73"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3" s="94"/>
      <c r="AO73"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3"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3" s="47"/>
      <c r="AR73" s="46"/>
      <c r="AS73" s="47"/>
      <c r="AT73" s="47"/>
      <c r="AU73" s="47"/>
      <c r="AV73" s="47"/>
      <c r="AW73" s="47"/>
      <c r="AX73" s="47"/>
      <c r="AY73"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3" s="46" t="str">
        <f>IF(OR(Table_Question_Sets[[#This Row],[Header]]="Yes",Table_Question_Sets[[#This Row],[Text]]=""),"",IF(OR(Table_Question_Sets[[#This Row],[Text]]="true",Table_Question_Sets[[#This Row],[Text]]="false",ISNUMBER(Table_Question_Sets[[#This Row],[Text]])),Table_Question_Sets[[#This Row],[Text]],""""&amp;Table_Question_Sets[[#This Row],[Text]]&amp;""""))</f>
        <v/>
      </c>
      <c r="BA73" s="46" t="str">
        <f>IF(AND(Table_Question_Sets[[#This Row],[Header]]&lt;&gt;"Yes",Table_Question_Sets[[#This Row],[Property]]&lt;&gt;"",Table_Question_Sets[[#This Row],[Summary Label]]&lt;&gt;""),""""&amp;Table_Question_Sets[[#This Row],[Key]]&amp;""": """&amp;Table_Question_Sets[[#This Row],[Summary Label]]&amp;"""","")</f>
        <v/>
      </c>
      <c r="BB73" s="46" t="str">
        <f ca="1">IF(Table_Question_Sets[[#This Row],[Header]]="Yes","",_xlfn.NUMBERVALUE(INDIRECT(SUBSTITUTE(ADDRESS(1,COLUMN(),4),"1","")&amp;ROW()-1))+IF(Table_Question_Sets[[#This Row],[Property]]&lt;&gt;"",1,0))</f>
        <v/>
      </c>
      <c r="BC73" s="46" t="str">
        <f ca="1">IF(Table_Question_Sets[[#This Row],[Header]]="Yes","",_xlfn.NUMBERVALUE(INDIRECT(SUBSTITUTE(ADDRESS(1,COLUMN(),4),"1","")&amp;ROW()+1))+IF(Table_Question_Sets[[#This Row],[Property]]&lt;&gt;"",1,0))</f>
        <v/>
      </c>
      <c r="BD73" s="46" t="str">
        <f t="array" aca="1" ref="BD7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3"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73"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3"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73"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73" s="47" t="str">
        <f xml:space="preserve">
IF(Table_Question_Sets[[#This Row],[Row]]="Yes","]},{""className"": ""row"",""fieldGroup"": [","")&amp;
SUBSTITUTE(Table_Question_Sets[[#This Row],[Config Field]],CHAR(10),"")</f>
        <v/>
      </c>
      <c r="BJ73"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"details4":[{"className": "row","fieldGroup":[{"key":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3"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3" s="47" t="str">
        <f>IF(AND(Table_Question_Sets[[#This Row],[Header]]="",Table_Question_Sets[[#This Row],[Property]]&lt;&gt;"",Table_Question_Sets[[#This Row],[Field Type]]&lt;&gt;""),
""""&amp;Table_Question_Sets[[#This Row],[Key]]&amp;"""","")</f>
        <v/>
      </c>
      <c r="BM73"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4":["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3" s="47" t="str">
        <f>IF(AND(Table_Question_Sets[[#This Row],[Header]]&lt;&gt;"Yes",Table_Question_Sets[[#This Row],[Property]]&lt;&gt;"",Table_Question_Sets[[#This Row],[Workflow Role]]&lt;&gt;""),
""""&amp;Table_Question_Sets[[#This Row],[Workflow Role]]&amp;""":"""&amp;Table_Question_Sets[[#This Row],[Key]]&amp;"""","")</f>
        <v/>
      </c>
      <c r="BO73" s="47" t="str">
        <f>IF(AND(Table_Question_Sets[[#This Row],[Header]]&lt;&gt;"Yes",Table_Question_Sets[[#This Row],[Property]]&lt;&gt;"",Table_Question_Sets[[#This Row],[Private]]="Yes"),
""""&amp;Table_Question_Sets[[#This Row],[Key]]&amp;"""","")</f>
        <v/>
      </c>
      <c r="BP73" s="47" t="str">
        <f ca="1">IF(Table_Question_Sets[[#This Row],[Header]]="Yes","",_xlfn.NUMBERVALUE(INDIRECT(SUBSTITUTE(ADDRESS(1,COLUMN(),4),"1","")&amp;ROW()+1))+IF(OR(Table_Question_Sets[[#This Row],[Value]]&lt;&gt;"",AND(Table_Question_Sets[[#This Row],[Data Type]]="Repeating",Table_Question_Sets[[#This Row],[Calculation Repeating]]&lt;&gt;"")),1,0))</f>
        <v/>
      </c>
      <c r="BQ73" s="47" t="str">
        <f ca="1" xml:space="preserve">
IF(Table_Question_Sets[[#This Row],[Data Type]]="Repeating",
OFFSET(Table_Repeating_Question_Sets[[#Headers],[Property]],MATCH(Table_Question_Sets[[#This Row],[Property]],Table_Repeating_Question_Sets[Property],0),MATCH("Calculation",Table_Repeating_Question_Sets[#Headers],0)-1,1,1),
"")</f>
        <v/>
      </c>
      <c r="BR73"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3"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"details4":{"prizeGameDate": "10/09/YYYY"},</v>
      </c>
      <c r="BT73" s="47" t="str">
        <f ca="1">IF(ISNUMBER(Table_Question_Sets[[#This Row],[Config Use Row]]),INDEX(Table_Question_Sets[Config Rollup],Table_Question_Sets[[#This Row],[Config Use Row]]),"")</f>
        <v/>
      </c>
      <c r="BU73" s="47" t="str">
        <f ca="1">IF(ISNUMBER(Table_Question_Sets[[#This Row],[Config Use Row]]),INDEX(Table_Question_Sets[Config Keys Nested Rollup],Table_Question_Sets[[#This Row],[Config Use Row]]),"")</f>
        <v/>
      </c>
      <c r="BV73" s="47" t="str">
        <f ca="1">IF(ISNUMBER(Table_Question_Sets[[#This Row],[Config Use Row]]),INDEX(Table_Question_Sets[Calculation Rollup],Table_Question_Sets[[#This Row],[Config Use Row]]),"")</f>
        <v/>
      </c>
    </row>
    <row r="74" spans="2:74" s="21" customFormat="1" ht="21" hidden="1" customHeight="1">
      <c r="B74" s="26"/>
      <c r="C74" s="10"/>
      <c r="D74" s="25" t="str">
        <f ca="1">IF(Table_Question_Sets[[#This Row],[Header]]="Yes","",
IF(INDIRECT(SUBSTITUTE(ADDRESS(1,COLUMN(),4),"1","")&amp;ROW()-1)="",
INDIRECT(SUBSTITUTE(ADDRESS(1,COLUMN(Table_Question_Sets[[#This Row],[Property]]),4),"1","")&amp;ROW()-1),
INDIRECT(SUBSTITUTE(ADDRESS(1,COLUMN(),4),"1","")&amp;ROW()-1)))</f>
        <v>Details 4</v>
      </c>
      <c r="E7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74" s="25" t="str">
        <f>IF(Table_Question_Sets[[#This Row],[Header]]="Yes","",IF(Table_Question_Sets[[#This Row],[Property]]&lt;&gt;"",SUBSTITUTE(Table_Question_Sets[[#This Row],[Property]]," ",""),""))</f>
        <v/>
      </c>
      <c r="G74" s="88"/>
      <c r="H74" s="26"/>
      <c r="I74" s="26"/>
      <c r="J74" s="26"/>
      <c r="K74" s="55"/>
      <c r="L74" s="76"/>
      <c r="M74" s="76"/>
      <c r="N74" s="55"/>
      <c r="O74" s="55"/>
      <c r="P74" s="55"/>
      <c r="Q74" s="55"/>
      <c r="R74" s="55"/>
      <c r="S74" s="55"/>
      <c r="T74" s="26"/>
      <c r="U74" s="26"/>
      <c r="V74" s="26"/>
      <c r="W74" s="26"/>
      <c r="X74" s="26"/>
      <c r="Y74" s="26"/>
      <c r="Z74" s="26"/>
      <c r="AA74" s="26"/>
      <c r="AB74" s="26"/>
      <c r="AC74" s="26"/>
      <c r="AD74" s="26"/>
      <c r="AE74" s="26"/>
      <c r="AF74" s="26"/>
      <c r="AG74" s="26"/>
      <c r="AH74" s="76"/>
      <c r="AI74" s="76"/>
      <c r="AJ74" s="76"/>
      <c r="AK74" s="76"/>
      <c r="AL74" s="25"/>
      <c r="AM7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4" s="191"/>
      <c r="AO7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4" s="26"/>
      <c r="AR74" s="50"/>
      <c r="AS74" s="26"/>
      <c r="AT74" s="26"/>
      <c r="AU74" s="26"/>
      <c r="AV74" s="26"/>
      <c r="AW74" s="26"/>
      <c r="AX74" s="26"/>
      <c r="AY7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4" s="48" t="str">
        <f>IF(OR(Table_Question_Sets[[#This Row],[Header]]="Yes",Table_Question_Sets[[#This Row],[Text]]=""),"",IF(OR(Table_Question_Sets[[#This Row],[Text]]="true",Table_Question_Sets[[#This Row],[Text]]="false",ISNUMBER(Table_Question_Sets[[#This Row],[Text]])),Table_Question_Sets[[#This Row],[Text]],""""&amp;Table_Question_Sets[[#This Row],[Text]]&amp;""""))</f>
        <v/>
      </c>
      <c r="BA74" s="48" t="str">
        <f>IF(AND(Table_Question_Sets[[#This Row],[Header]]&lt;&gt;"Yes",Table_Question_Sets[[#This Row],[Property]]&lt;&gt;"",Table_Question_Sets[[#This Row],[Summary Label]]&lt;&gt;""),""""&amp;Table_Question_Sets[[#This Row],[Key]]&amp;""": """&amp;Table_Question_Sets[[#This Row],[Summary Label]]&amp;"""","")</f>
        <v/>
      </c>
      <c r="BB74" s="48">
        <f ca="1">IF(Table_Question_Sets[[#This Row],[Header]]="Yes","",_xlfn.NUMBERVALUE(INDIRECT(SUBSTITUTE(ADDRESS(1,COLUMN(),4),"1","")&amp;ROW()-1))+IF(Table_Question_Sets[[#This Row],[Property]]&lt;&gt;"",1,0))</f>
        <v>0</v>
      </c>
      <c r="BC74" s="48">
        <f ca="1">IF(Table_Question_Sets[[#This Row],[Header]]="Yes","",_xlfn.NUMBERVALUE(INDIRECT(SUBSTITUTE(ADDRESS(1,COLUMN(),4),"1","")&amp;ROW()+1))+IF(Table_Question_Sets[[#This Row],[Property]]&lt;&gt;"",1,0))</f>
        <v>20</v>
      </c>
      <c r="BD74" s="28" t="str">
        <f t="array" aca="1" ref="BD7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7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4"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74"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74" s="25" t="str">
        <f xml:space="preserve">
IF(Table_Question_Sets[[#This Row],[Row]]="Yes","]},{""className"": ""row"",""fieldGroup"": [","")&amp;
SUBSTITUTE(Table_Question_Sets[[#This Row],[Config Field]],CHAR(10),"")</f>
        <v/>
      </c>
      <c r="BJ7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4" s="131" t="str">
        <f>IF(AND(Table_Question_Sets[[#This Row],[Header]]="",Table_Question_Sets[[#This Row],[Property]]&lt;&gt;"",Table_Question_Sets[[#This Row],[Field Type]]&lt;&gt;""),
""""&amp;Table_Question_Sets[[#This Row],[Key]]&amp;"""","")</f>
        <v/>
      </c>
      <c r="BM7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4" s="131" t="str">
        <f>IF(AND(Table_Question_Sets[[#This Row],[Header]]&lt;&gt;"Yes",Table_Question_Sets[[#This Row],[Property]]&lt;&gt;"",Table_Question_Sets[[#This Row],[Workflow Role]]&lt;&gt;""),
""""&amp;Table_Question_Sets[[#This Row],[Workflow Role]]&amp;""":"""&amp;Table_Question_Sets[[#This Row],[Key]]&amp;"""","")</f>
        <v/>
      </c>
      <c r="BO74" s="131" t="str">
        <f>IF(AND(Table_Question_Sets[[#This Row],[Header]]&lt;&gt;"Yes",Table_Question_Sets[[#This Row],[Property]]&lt;&gt;"",Table_Question_Sets[[#This Row],[Private]]="Yes"),
""""&amp;Table_Question_Sets[[#This Row],[Key]]&amp;"""","")</f>
        <v/>
      </c>
      <c r="BP74" s="131">
        <f ca="1">IF(Table_Question_Sets[[#This Row],[Header]]="Yes","",_xlfn.NUMBERVALUE(INDIRECT(SUBSTITUTE(ADDRESS(1,COLUMN(),4),"1","")&amp;ROW()+1))+IF(OR(Table_Question_Sets[[#This Row],[Value]]&lt;&gt;"",AND(Table_Question_Sets[[#This Row],[Data Type]]="Repeating",Table_Question_Sets[[#This Row],[Calculation Repeating]]&lt;&gt;"")),1,0))</f>
        <v>1</v>
      </c>
      <c r="BQ74" s="131" t="str">
        <f ca="1" xml:space="preserve">
IF(Table_Question_Sets[[#This Row],[Data Type]]="Repeating",
OFFSET(Table_Repeating_Question_Sets[[#Headers],[Property]],MATCH(Table_Question_Sets[[#This Row],[Property]],Table_Repeating_Question_Sets[Property],0),MATCH("Calculation",Table_Repeating_Question_Sets[#Headers],0)-1,1,1),
"")</f>
        <v/>
      </c>
      <c r="BR7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"10/09/YYYY"</v>
      </c>
      <c r="BT74" s="131" t="str">
        <f ca="1">IF(ISNUMBER(Table_Question_Sets[[#This Row],[Config Use Row]]),INDEX(Table_Question_Sets[Config Rollup],Table_Question_Sets[[#This Row],[Config Use Row]]),"")</f>
        <v/>
      </c>
      <c r="BU74" s="131" t="str">
        <f ca="1">IF(ISNUMBER(Table_Question_Sets[[#This Row],[Config Use Row]]),INDEX(Table_Question_Sets[Config Keys Nested Rollup],Table_Question_Sets[[#This Row],[Config Use Row]]),"")</f>
        <v/>
      </c>
      <c r="BV74" s="25" t="str">
        <f ca="1">IF(ISNUMBER(Table_Question_Sets[[#This Row],[Config Use Row]]),INDEX(Table_Question_Sets[Calculation Rollup],Table_Question_Sets[[#This Row],[Config Use Row]]),"")</f>
        <v/>
      </c>
    </row>
    <row r="75" spans="2:74" s="21" customFormat="1" ht="21" customHeight="1">
      <c r="B75" s="26" t="s">
        <v>1214</v>
      </c>
      <c r="C75" s="10"/>
      <c r="D75" s="25" t="str">
        <f ca="1">IF(Table_Question_Sets[[#This Row],[Header]]="Yes","",
IF(INDIRECT(SUBSTITUTE(ADDRESS(1,COLUMN(),4),"1","")&amp;ROW()-1)="",
INDIRECT(SUBSTITUTE(ADDRESS(1,COLUMN(Table_Question_Sets[[#This Row],[Property]]),4),"1","")&amp;ROW()-1),
INDIRECT(SUBSTITUTE(ADDRESS(1,COLUMN(),4),"1","")&amp;ROW()-1)))</f>
        <v>Details 4</v>
      </c>
      <c r="E7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ageRestriction</v>
      </c>
      <c r="F75" s="25" t="str">
        <f>IF(Table_Question_Sets[[#This Row],[Header]]="Yes","",IF(Table_Question_Sets[[#This Row],[Property]]&lt;&gt;"",SUBSTITUTE(Table_Question_Sets[[#This Row],[Property]]," ",""),""))</f>
        <v>AgeRestriction</v>
      </c>
      <c r="G75" s="88"/>
      <c r="H75" s="26" t="s">
        <v>46</v>
      </c>
      <c r="I75" s="26" t="s">
        <v>82</v>
      </c>
      <c r="J75" s="26" t="s">
        <v>1214</v>
      </c>
      <c r="K75" s="55" t="s">
        <v>69</v>
      </c>
      <c r="L75" s="76"/>
      <c r="M75" s="76"/>
      <c r="N75" s="55"/>
      <c r="O75" s="55" t="s">
        <v>73</v>
      </c>
      <c r="P75" s="55"/>
      <c r="Q75" s="55"/>
      <c r="R75" s="55"/>
      <c r="S75" s="55"/>
      <c r="T75" s="26"/>
      <c r="U75" s="26" t="s">
        <v>1216</v>
      </c>
      <c r="V75" s="26"/>
      <c r="W75" s="26"/>
      <c r="X75" s="26"/>
      <c r="Y75" s="26" t="s">
        <v>1215</v>
      </c>
      <c r="Z75" s="26"/>
      <c r="AA75" s="26"/>
      <c r="AB75" s="26"/>
      <c r="AC75" s="26"/>
      <c r="AD75" s="26"/>
      <c r="AE75" s="26"/>
      <c r="AF75" s="26"/>
      <c r="AG75" s="26"/>
      <c r="AH75" s="76"/>
      <c r="AI75" s="76"/>
      <c r="AJ75" s="76"/>
      <c r="AK75" s="76"/>
      <c r="AL75" s="25"/>
      <c r="AM7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5" s="191"/>
      <c r="AO7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5" s="26"/>
      <c r="AR75" s="50"/>
      <c r="AS75" s="26"/>
      <c r="AT75" s="26"/>
      <c r="AU75" s="26"/>
      <c r="AV75" s="26"/>
      <c r="AW75" s="26"/>
      <c r="AX75" s="26"/>
      <c r="AY7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5" s="48" t="str">
        <f>IF(OR(Table_Question_Sets[[#This Row],[Header]]="Yes",Table_Question_Sets[[#This Row],[Text]]=""),"",IF(OR(Table_Question_Sets[[#This Row],[Text]]="true",Table_Question_Sets[[#This Row],[Text]]="false",ISNUMBER(Table_Question_Sets[[#This Row],[Text]])),Table_Question_Sets[[#This Row],[Text]],""""&amp;Table_Question_Sets[[#This Row],[Text]]&amp;""""))</f>
        <v/>
      </c>
      <c r="BA75" s="48" t="str">
        <f>IF(AND(Table_Question_Sets[[#This Row],[Header]]&lt;&gt;"Yes",Table_Question_Sets[[#This Row],[Property]]&lt;&gt;"",Table_Question_Sets[[#This Row],[Summary Label]]&lt;&gt;""),""""&amp;Table_Question_Sets[[#This Row],[Key]]&amp;""": """&amp;Table_Question_Sets[[#This Row],[Summary Label]]&amp;"""","")</f>
        <v/>
      </c>
      <c r="BB75" s="48">
        <f ca="1">IF(Table_Question_Sets[[#This Row],[Header]]="Yes","",_xlfn.NUMBERVALUE(INDIRECT(SUBSTITUTE(ADDRESS(1,COLUMN(),4),"1","")&amp;ROW()-1))+IF(Table_Question_Sets[[#This Row],[Property]]&lt;&gt;"",1,0))</f>
        <v>1</v>
      </c>
      <c r="BC75" s="48">
        <f ca="1">IF(Table_Question_Sets[[#This Row],[Header]]="Yes","",_xlfn.NUMBERVALUE(INDIRECT(SUBSTITUTE(ADDRESS(1,COLUMN(),4),"1","")&amp;ROW()+1))+IF(Table_Question_Sets[[#This Row],[Property]]&lt;&gt;"",1,0))</f>
        <v>20</v>
      </c>
      <c r="BD75" s="28" t="str">
        <f t="array" aca="1" ref="BD7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{"value":"Open Only to Persons Aged 18 years or Over","key":"Open Only to Persons Aged 18 years or Over"},{"value":"No Age Restriction","key":"No Age Restriction"}</v>
      </c>
      <c r="BE7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7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"templateOptions":{"options":[{"value":"Open Only to Persons Aged 18 years or Over","key":"Open Only to Persons Aged 18 years or Over"},{"value":"No Age Restriction","key":"No Age Restriction"}],"question":"How old does a customer have to be to enter?","content":{"heading3":"Age restriction"}}</v>
      </c>
      <c r="BH7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v>
      </c>
      <c r="BI75" s="25" t="str">
        <f ca="1" xml:space="preserve">
IF(Table_Question_Sets[[#This Row],[Row]]="Yes","]},{""className"": ""row"",""fieldGroup"": [","")&amp;
SUBSTITUTE(Table_Question_Sets[[#This Row],[Config Field]],CHAR(10),"")</f>
        <v>{"key":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v>
      </c>
      <c r="BJ7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5" s="131" t="str">
        <f>IF(AND(Table_Question_Sets[[#This Row],[Header]]="",Table_Question_Sets[[#This Row],[Property]]&lt;&gt;"",Table_Question_Sets[[#This Row],[Field Type]]&lt;&gt;""),
""""&amp;Table_Question_Sets[[#This Row],[Key]]&amp;"""","")</f>
        <v>"ageRestriction"</v>
      </c>
      <c r="BM7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5" s="131" t="str">
        <f>IF(AND(Table_Question_Sets[[#This Row],[Header]]&lt;&gt;"Yes",Table_Question_Sets[[#This Row],[Property]]&lt;&gt;"",Table_Question_Sets[[#This Row],[Workflow Role]]&lt;&gt;""),
""""&amp;Table_Question_Sets[[#This Row],[Workflow Role]]&amp;""":"""&amp;Table_Question_Sets[[#This Row],[Key]]&amp;"""","")</f>
        <v/>
      </c>
      <c r="BO75" s="131" t="str">
        <f>IF(AND(Table_Question_Sets[[#This Row],[Header]]&lt;&gt;"Yes",Table_Question_Sets[[#This Row],[Property]]&lt;&gt;"",Table_Question_Sets[[#This Row],[Private]]="Yes"),
""""&amp;Table_Question_Sets[[#This Row],[Key]]&amp;"""","")</f>
        <v/>
      </c>
      <c r="BP75" s="131">
        <f ca="1">IF(Table_Question_Sets[[#This Row],[Header]]="Yes","",_xlfn.NUMBERVALUE(INDIRECT(SUBSTITUTE(ADDRESS(1,COLUMN(),4),"1","")&amp;ROW()+1))+IF(OR(Table_Question_Sets[[#This Row],[Value]]&lt;&gt;"",AND(Table_Question_Sets[[#This Row],[Data Type]]="Repeating",Table_Question_Sets[[#This Row],[Calculation Repeating]]&lt;&gt;"")),1,0))</f>
        <v>1</v>
      </c>
      <c r="BQ75" s="131" t="str">
        <f ca="1" xml:space="preserve">
IF(Table_Question_Sets[[#This Row],[Data Type]]="Repeating",
OFFSET(Table_Repeating_Question_Sets[[#Headers],[Property]],MATCH(Table_Question_Sets[[#This Row],[Property]],Table_Repeating_Question_Sets[Property],0),MATCH("Calculation",Table_Repeating_Question_Sets[#Headers],0)-1,1,1),
"")</f>
        <v/>
      </c>
      <c r="BR7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"10/09/YYYY"</v>
      </c>
      <c r="BT75" s="131" t="str">
        <f ca="1">IF(ISNUMBER(Table_Question_Sets[[#This Row],[Config Use Row]]),INDEX(Table_Question_Sets[Config Rollup],Table_Question_Sets[[#This Row],[Config Use Row]]),"")</f>
        <v/>
      </c>
      <c r="BU75" s="131" t="str">
        <f ca="1">IF(ISNUMBER(Table_Question_Sets[[#This Row],[Config Use Row]]),INDEX(Table_Question_Sets[Config Keys Nested Rollup],Table_Question_Sets[[#This Row],[Config Use Row]]),"")</f>
        <v/>
      </c>
      <c r="BV75" s="25" t="str">
        <f ca="1">IF(ISNUMBER(Table_Question_Sets[[#This Row],[Config Use Row]]),INDEX(Table_Question_Sets[Calculation Rollup],Table_Question_Sets[[#This Row],[Config Use Row]]),"")</f>
        <v/>
      </c>
    </row>
    <row r="76" spans="2:74" s="21" customFormat="1" ht="21" customHeight="1">
      <c r="B76" s="27" t="s">
        <v>979</v>
      </c>
      <c r="C76" s="10"/>
      <c r="D76" s="25" t="str">
        <f ca="1">IF(Table_Question_Sets[[#This Row],[Header]]="Yes","",
IF(INDIRECT(SUBSTITUTE(ADDRESS(1,COLUMN(),4),"1","")&amp;ROW()-1)="",
INDIRECT(SUBSTITUTE(ADDRESS(1,COLUMN(Table_Question_Sets[[#This Row],[Property]]),4),"1","")&amp;ROW()-1),
INDIRECT(SUBSTITUTE(ADDRESS(1,COLUMN(),4),"1","")&amp;ROW()-1)))</f>
        <v>Details 4</v>
      </c>
      <c r="E7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dateHeading</v>
      </c>
      <c r="F76" s="25" t="str">
        <f>IF(Table_Question_Sets[[#This Row],[Header]]="Yes","",IF(Table_Question_Sets[[#This Row],[Property]]&lt;&gt;"",SUBSTITUTE(Table_Question_Sets[[#This Row],[Property]]," ",""),""))</f>
        <v>DateHeading</v>
      </c>
      <c r="G76" s="88"/>
      <c r="H76" s="27" t="s">
        <v>90</v>
      </c>
      <c r="I76" s="27" t="s">
        <v>90</v>
      </c>
      <c r="J76" s="26"/>
      <c r="K76" s="55"/>
      <c r="L76" s="76"/>
      <c r="M76" s="76"/>
      <c r="N76" s="55"/>
      <c r="O76" s="129" t="s">
        <v>73</v>
      </c>
      <c r="P76" s="55"/>
      <c r="Q76" s="55"/>
      <c r="R76" s="55"/>
      <c r="S76" s="55"/>
      <c r="T76" s="26"/>
      <c r="U76" s="26"/>
      <c r="V76" s="26"/>
      <c r="W76" s="26"/>
      <c r="X76" s="26"/>
      <c r="Y76" s="27" t="s">
        <v>982</v>
      </c>
      <c r="Z76" s="26"/>
      <c r="AA76" s="26"/>
      <c r="AB76" s="26"/>
      <c r="AC76" s="26"/>
      <c r="AD76" s="26"/>
      <c r="AE76" s="26"/>
      <c r="AF76" s="26"/>
      <c r="AG76" s="26"/>
      <c r="AH76" s="76"/>
      <c r="AI76" s="76"/>
      <c r="AJ76" s="76"/>
      <c r="AK76" s="76"/>
      <c r="AL76" s="25"/>
      <c r="AM7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6" s="191"/>
      <c r="AO7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6" s="26"/>
      <c r="AR76" s="50"/>
      <c r="AS76" s="26"/>
      <c r="AT76" s="26"/>
      <c r="AU76" s="26"/>
      <c r="AV76" s="26"/>
      <c r="AW76" s="26"/>
      <c r="AX76" s="26"/>
      <c r="AY7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6" s="48" t="str">
        <f>IF(OR(Table_Question_Sets[[#This Row],[Header]]="Yes",Table_Question_Sets[[#This Row],[Text]]=""),"",IF(OR(Table_Question_Sets[[#This Row],[Text]]="true",Table_Question_Sets[[#This Row],[Text]]="false",ISNUMBER(Table_Question_Sets[[#This Row],[Text]])),Table_Question_Sets[[#This Row],[Text]],""""&amp;Table_Question_Sets[[#This Row],[Text]]&amp;""""))</f>
        <v/>
      </c>
      <c r="BA76" s="48" t="str">
        <f>IF(AND(Table_Question_Sets[[#This Row],[Header]]&lt;&gt;"Yes",Table_Question_Sets[[#This Row],[Property]]&lt;&gt;"",Table_Question_Sets[[#This Row],[Summary Label]]&lt;&gt;""),""""&amp;Table_Question_Sets[[#This Row],[Key]]&amp;""": """&amp;Table_Question_Sets[[#This Row],[Summary Label]]&amp;"""","")</f>
        <v/>
      </c>
      <c r="BB76" s="48">
        <f ca="1">IF(Table_Question_Sets[[#This Row],[Header]]="Yes","",_xlfn.NUMBERVALUE(INDIRECT(SUBSTITUTE(ADDRESS(1,COLUMN(),4),"1","")&amp;ROW()-1))+IF(Table_Question_Sets[[#This Row],[Property]]&lt;&gt;"",1,0))</f>
        <v>2</v>
      </c>
      <c r="BC76" s="48">
        <f ca="1">IF(Table_Question_Sets[[#This Row],[Header]]="Yes","",_xlfn.NUMBERVALUE(INDIRECT(SUBSTITUTE(ADDRESS(1,COLUMN(),4),"1","")&amp;ROW()+1))+IF(Table_Question_Sets[[#This Row],[Property]]&lt;&gt;"",1,0))</f>
        <v>19</v>
      </c>
      <c r="BD76" s="28" t="str">
        <f t="array" aca="1" ref="BD7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"templateOptions":{"content":{"heading3":"Time &amp; Date of Promotion"}}</v>
      </c>
      <c r="BH7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"dateHeading","type": "content-field","className":"col-xs-12","templateOptions":{"content":{"heading3":"Time &amp; Date of Promotion"}},"validators": {"validation": Validators.compose([])}}</v>
      </c>
      <c r="BI76" s="25" t="str">
        <f ca="1" xml:space="preserve">
IF(Table_Question_Sets[[#This Row],[Row]]="Yes","]},{""className"": ""row"",""fieldGroup"": [","")&amp;
SUBSTITUTE(Table_Question_Sets[[#This Row],[Config Field]],CHAR(10),"")</f>
        <v>{"key": "dateHeading","type": "content-field","className":"col-xs-12","templateOptions":{"content":{"heading3":"Time &amp; Date of Promotion"}},"validators": {"validation": Validators.compose([])}}</v>
      </c>
      <c r="BJ7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6" s="131" t="str">
        <f>IF(AND(Table_Question_Sets[[#This Row],[Header]]="",Table_Question_Sets[[#This Row],[Property]]&lt;&gt;"",Table_Question_Sets[[#This Row],[Field Type]]&lt;&gt;""),
""""&amp;Table_Question_Sets[[#This Row],[Key]]&amp;"""","")</f>
        <v>"dateHeading"</v>
      </c>
      <c r="BM7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6" s="131" t="str">
        <f>IF(AND(Table_Question_Sets[[#This Row],[Header]]&lt;&gt;"Yes",Table_Question_Sets[[#This Row],[Property]]&lt;&gt;"",Table_Question_Sets[[#This Row],[Workflow Role]]&lt;&gt;""),
""""&amp;Table_Question_Sets[[#This Row],[Workflow Role]]&amp;""":"""&amp;Table_Question_Sets[[#This Row],[Key]]&amp;"""","")</f>
        <v/>
      </c>
      <c r="BO76" s="131" t="str">
        <f>IF(AND(Table_Question_Sets[[#This Row],[Header]]&lt;&gt;"Yes",Table_Question_Sets[[#This Row],[Property]]&lt;&gt;"",Table_Question_Sets[[#This Row],[Private]]="Yes"),
""""&amp;Table_Question_Sets[[#This Row],[Key]]&amp;"""","")</f>
        <v/>
      </c>
      <c r="BP76" s="131">
        <f ca="1">IF(Table_Question_Sets[[#This Row],[Header]]="Yes","",_xlfn.NUMBERVALUE(INDIRECT(SUBSTITUTE(ADDRESS(1,COLUMN(),4),"1","")&amp;ROW()+1))+IF(OR(Table_Question_Sets[[#This Row],[Value]]&lt;&gt;"",AND(Table_Question_Sets[[#This Row],[Data Type]]="Repeating",Table_Question_Sets[[#This Row],[Calculation Repeating]]&lt;&gt;"")),1,0))</f>
        <v>1</v>
      </c>
      <c r="BQ76" s="131" t="str">
        <f ca="1" xml:space="preserve">
IF(Table_Question_Sets[[#This Row],[Data Type]]="Repeating",
OFFSET(Table_Repeating_Question_Sets[[#Headers],[Property]],MATCH(Table_Question_Sets[[#This Row],[Property]],Table_Repeating_Question_Sets[Property],0),MATCH("Calculation",Table_Repeating_Question_Sets[#Headers],0)-1,1,1),
"")</f>
        <v/>
      </c>
      <c r="BR7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"10/09/YYYY"</v>
      </c>
      <c r="BT76" s="131" t="str">
        <f ca="1">IF(ISNUMBER(Table_Question_Sets[[#This Row],[Config Use Row]]),INDEX(Table_Question_Sets[Config Rollup],Table_Question_Sets[[#This Row],[Config Use Row]]),"")</f>
        <v/>
      </c>
      <c r="BU76" s="131" t="str">
        <f ca="1">IF(ISNUMBER(Table_Question_Sets[[#This Row],[Config Use Row]]),INDEX(Table_Question_Sets[Config Keys Nested Rollup],Table_Question_Sets[[#This Row],[Config Use Row]]),"")</f>
        <v/>
      </c>
      <c r="BV76" s="25" t="str">
        <f ca="1">IF(ISNUMBER(Table_Question_Sets[[#This Row],[Config Use Row]]),INDEX(Table_Question_Sets[Calculation Rollup],Table_Question_Sets[[#This Row],[Config Use Row]]),"")</f>
        <v/>
      </c>
    </row>
    <row r="77" spans="2:74" s="21" customFormat="1" ht="21" customHeight="1">
      <c r="B77" s="26" t="s">
        <v>1322</v>
      </c>
      <c r="C77" s="10"/>
      <c r="D77" s="25" t="str">
        <f ca="1">IF(Table_Question_Sets[[#This Row],[Header]]="Yes","",
IF(INDIRECT(SUBSTITUTE(ADDRESS(1,COLUMN(),4),"1","")&amp;ROW()-1)="",
INDIRECT(SUBSTITUTE(ADDRESS(1,COLUMN(Table_Question_Sets[[#This Row],[Property]]),4),"1","")&amp;ROW()-1),
INDIRECT(SUBSTITUTE(ADDRESS(1,COLUMN(),4),"1","")&amp;ROW()-1)))</f>
        <v>Details 4</v>
      </c>
      <c r="E7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invoiceDate</v>
      </c>
      <c r="F77" s="25" t="str">
        <f>IF(Table_Question_Sets[[#This Row],[Header]]="Yes","",IF(Table_Question_Sets[[#This Row],[Property]]&lt;&gt;"",SUBSTITUTE(Table_Question_Sets[[#This Row],[Property]]," ",""),""))</f>
        <v>InvoiceDate</v>
      </c>
      <c r="G77" s="88"/>
      <c r="H77" s="26" t="s">
        <v>79</v>
      </c>
      <c r="I77" s="26" t="s">
        <v>81</v>
      </c>
      <c r="J77" s="26"/>
      <c r="K77" s="55"/>
      <c r="L77" s="76"/>
      <c r="M77" s="76"/>
      <c r="N77" s="55"/>
      <c r="O77" s="129" t="s">
        <v>73</v>
      </c>
      <c r="P77" s="55"/>
      <c r="Q77" s="55"/>
      <c r="R77" s="55"/>
      <c r="S77" s="55"/>
      <c r="T77" s="26"/>
      <c r="U77" s="26"/>
      <c r="V77" s="26"/>
      <c r="W77" s="26"/>
      <c r="X77" s="26"/>
      <c r="Y77" s="27"/>
      <c r="Z77" s="26"/>
      <c r="AA77" s="26"/>
      <c r="AB77" s="26"/>
      <c r="AC77" s="26"/>
      <c r="AD77" s="26"/>
      <c r="AE77" s="26"/>
      <c r="AF77" s="26"/>
      <c r="AG77" s="26"/>
      <c r="AH77" s="76"/>
      <c r="AI77" s="76" t="s">
        <v>80</v>
      </c>
      <c r="AJ77" s="76"/>
      <c r="AK77" s="76"/>
      <c r="AL77" s="25"/>
      <c r="AM7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7" s="191"/>
      <c r="AO7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7" s="26"/>
      <c r="AR77" s="50"/>
      <c r="AS77" s="26"/>
      <c r="AT77" s="26"/>
      <c r="AU77" s="26"/>
      <c r="AV77" s="26"/>
      <c r="AW77" s="26"/>
      <c r="AX77" s="26"/>
      <c r="AY7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7" s="48" t="str">
        <f>IF(OR(Table_Question_Sets[[#This Row],[Header]]="Yes",Table_Question_Sets[[#This Row],[Text]]=""),"",IF(OR(Table_Question_Sets[[#This Row],[Text]]="true",Table_Question_Sets[[#This Row],[Text]]="false",ISNUMBER(Table_Question_Sets[[#This Row],[Text]])),Table_Question_Sets[[#This Row],[Text]],""""&amp;Table_Question_Sets[[#This Row],[Text]]&amp;""""))</f>
        <v/>
      </c>
      <c r="BA77" s="48" t="str">
        <f>IF(AND(Table_Question_Sets[[#This Row],[Header]]&lt;&gt;"Yes",Table_Question_Sets[[#This Row],[Property]]&lt;&gt;"",Table_Question_Sets[[#This Row],[Summary Label]]&lt;&gt;""),""""&amp;Table_Question_Sets[[#This Row],[Key]]&amp;""": """&amp;Table_Question_Sets[[#This Row],[Summary Label]]&amp;"""","")</f>
        <v/>
      </c>
      <c r="BB77" s="48">
        <f ca="1">IF(Table_Question_Sets[[#This Row],[Header]]="Yes","",_xlfn.NUMBERVALUE(INDIRECT(SUBSTITUTE(ADDRESS(1,COLUMN(),4),"1","")&amp;ROW()-1))+IF(Table_Question_Sets[[#This Row],[Property]]&lt;&gt;"",1,0))</f>
        <v>3</v>
      </c>
      <c r="BC77" s="48">
        <f ca="1">IF(Table_Question_Sets[[#This Row],[Header]]="Yes","",_xlfn.NUMBERVALUE(INDIRECT(SUBSTITUTE(ADDRESS(1,COLUMN(),4),"1","")&amp;ROW()+1))+IF(Table_Question_Sets[[#This Row],[Property]]&lt;&gt;"",1,0))</f>
        <v>18</v>
      </c>
      <c r="BD77" s="28" t="str">
        <f t="array" aca="1" ref="BD7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"templateOptions":{"calculatedValue":"dateAsString(today())"}</v>
      </c>
      <c r="BH7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"invoiceDate","type": "hidden-field","className":"col-xs-12","templateOptions":{"calculatedValue":"dateAsString(today())"},"validators": {"validation": Validators.compose([])},"expressionProperties": { "templateOptions.disabled": "true"}}</v>
      </c>
      <c r="BI77" s="25" t="str">
        <f ca="1" xml:space="preserve">
IF(Table_Question_Sets[[#This Row],[Row]]="Yes","]},{""className"": ""row"",""fieldGroup"": [","")&amp;
SUBSTITUTE(Table_Question_Sets[[#This Row],[Config Field]],CHAR(10),"")</f>
        <v>{"key": "invoiceDate","type": "hidden-field","className":"col-xs-12","templateOptions":{"calculatedValue":"dateAsString(today())"},"validators": {"validation": Validators.compose([])},"expressionProperties": { "templateOptions.disabled": "true"}}</v>
      </c>
      <c r="BJ7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7" s="131" t="str">
        <f>IF(AND(Table_Question_Sets[[#This Row],[Header]]="",Table_Question_Sets[[#This Row],[Property]]&lt;&gt;"",Table_Question_Sets[[#This Row],[Field Type]]&lt;&gt;""),
""""&amp;Table_Question_Sets[[#This Row],[Key]]&amp;"""","")</f>
        <v>"invoiceDate"</v>
      </c>
      <c r="BM7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7" s="131" t="str">
        <f>IF(AND(Table_Question_Sets[[#This Row],[Header]]&lt;&gt;"Yes",Table_Question_Sets[[#This Row],[Property]]&lt;&gt;"",Table_Question_Sets[[#This Row],[Workflow Role]]&lt;&gt;""),
""""&amp;Table_Question_Sets[[#This Row],[Workflow Role]]&amp;""":"""&amp;Table_Question_Sets[[#This Row],[Key]]&amp;"""","")</f>
        <v/>
      </c>
      <c r="BO77" s="131" t="str">
        <f>IF(AND(Table_Question_Sets[[#This Row],[Header]]&lt;&gt;"Yes",Table_Question_Sets[[#This Row],[Property]]&lt;&gt;"",Table_Question_Sets[[#This Row],[Private]]="Yes"),
""""&amp;Table_Question_Sets[[#This Row],[Key]]&amp;"""","")</f>
        <v/>
      </c>
      <c r="BP77" s="131">
        <f ca="1">IF(Table_Question_Sets[[#This Row],[Header]]="Yes","",_xlfn.NUMBERVALUE(INDIRECT(SUBSTITUTE(ADDRESS(1,COLUMN(),4),"1","")&amp;ROW()+1))+IF(OR(Table_Question_Sets[[#This Row],[Value]]&lt;&gt;"",AND(Table_Question_Sets[[#This Row],[Data Type]]="Repeating",Table_Question_Sets[[#This Row],[Calculation Repeating]]&lt;&gt;"")),1,0))</f>
        <v>1</v>
      </c>
      <c r="BQ77" s="131" t="str">
        <f ca="1" xml:space="preserve">
IF(Table_Question_Sets[[#This Row],[Data Type]]="Repeating",
OFFSET(Table_Repeating_Question_Sets[[#Headers],[Property]],MATCH(Table_Question_Sets[[#This Row],[Property]],Table_Repeating_Question_Sets[Property],0),MATCH("Calculation",Table_Repeating_Question_Sets[#Headers],0)-1,1,1),
"")</f>
        <v/>
      </c>
      <c r="BR7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"10/09/YYYY"</v>
      </c>
      <c r="BT77" s="131" t="str">
        <f ca="1">IF(ISNUMBER(Table_Question_Sets[[#This Row],[Config Use Row]]),INDEX(Table_Question_Sets[Config Rollup],Table_Question_Sets[[#This Row],[Config Use Row]]),"")</f>
        <v/>
      </c>
      <c r="BU77" s="131" t="str">
        <f ca="1">IF(ISNUMBER(Table_Question_Sets[[#This Row],[Config Use Row]]),INDEX(Table_Question_Sets[Config Keys Nested Rollup],Table_Question_Sets[[#This Row],[Config Use Row]]),"")</f>
        <v/>
      </c>
      <c r="BV77" s="25" t="str">
        <f ca="1">IF(ISNUMBER(Table_Question_Sets[[#This Row],[Config Use Row]]),INDEX(Table_Question_Sets[Calculation Rollup],Table_Question_Sets[[#This Row],[Config Use Row]]),"")</f>
        <v/>
      </c>
    </row>
    <row r="78" spans="2:74" s="21" customFormat="1" ht="21" customHeight="1">
      <c r="B78" s="26" t="s">
        <v>1119</v>
      </c>
      <c r="C78" s="10"/>
      <c r="D78" s="25" t="str">
        <f ca="1">IF(Table_Question_Sets[[#This Row],[Header]]="Yes","",
IF(INDIRECT(SUBSTITUTE(ADDRESS(1,COLUMN(),4),"1","")&amp;ROW()-1)="",
INDIRECT(SUBSTITUTE(ADDRESS(1,COLUMN(Table_Question_Sets[[#This Row],[Property]]),4),"1","")&amp;ROW()-1),
INDIRECT(SUBSTITUTE(ADDRESS(1,COLUMN(),4),"1","")&amp;ROW()-1)))</f>
        <v>Details 4</v>
      </c>
      <c r="E7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promotionStartHeading</v>
      </c>
      <c r="F78" s="25" t="str">
        <f>IF(Table_Question_Sets[[#This Row],[Header]]="Yes","",IF(Table_Question_Sets[[#This Row],[Property]]&lt;&gt;"",SUBSTITUTE(Table_Question_Sets[[#This Row],[Property]]," ",""),""))</f>
        <v>PromotionStartHeading</v>
      </c>
      <c r="G78" s="88"/>
      <c r="H78" s="26" t="s">
        <v>90</v>
      </c>
      <c r="I78" s="26" t="s">
        <v>90</v>
      </c>
      <c r="J78" s="26"/>
      <c r="K78" s="55"/>
      <c r="L78" s="76"/>
      <c r="M78" s="76"/>
      <c r="N78" s="55"/>
      <c r="O78" s="129" t="s">
        <v>73</v>
      </c>
      <c r="P78" s="55"/>
      <c r="Q78" s="55"/>
      <c r="R78" s="55"/>
      <c r="S78" s="55"/>
      <c r="T78" s="26"/>
      <c r="U78" s="26"/>
      <c r="V78" s="26"/>
      <c r="W78" s="26"/>
      <c r="X78" s="26"/>
      <c r="Y78" s="27"/>
      <c r="Z78" s="26" t="s">
        <v>1121</v>
      </c>
      <c r="AA78" s="26" t="s">
        <v>1394</v>
      </c>
      <c r="AB78" s="26"/>
      <c r="AC78" s="26"/>
      <c r="AD78" s="26"/>
      <c r="AE78" s="26"/>
      <c r="AF78" s="26"/>
      <c r="AG78" s="26"/>
      <c r="AH78" s="76"/>
      <c r="AI78" s="76"/>
      <c r="AJ78" s="76"/>
      <c r="AK78" s="76"/>
      <c r="AL78" s="25"/>
      <c r="AM7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8" s="191"/>
      <c r="AO7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8" s="26"/>
      <c r="AR78" s="50"/>
      <c r="AS78" s="26"/>
      <c r="AT78" s="26"/>
      <c r="AU78" s="26"/>
      <c r="AV78" s="26"/>
      <c r="AW78" s="26"/>
      <c r="AX78" s="26"/>
      <c r="AY7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8" s="48" t="str">
        <f>IF(OR(Table_Question_Sets[[#This Row],[Header]]="Yes",Table_Question_Sets[[#This Row],[Text]]=""),"",IF(OR(Table_Question_Sets[[#This Row],[Text]]="true",Table_Question_Sets[[#This Row],[Text]]="false",ISNUMBER(Table_Question_Sets[[#This Row],[Text]])),Table_Question_Sets[[#This Row],[Text]],""""&amp;Table_Question_Sets[[#This Row],[Text]]&amp;""""))</f>
        <v/>
      </c>
      <c r="BA78" s="48" t="str">
        <f>IF(AND(Table_Question_Sets[[#This Row],[Header]]&lt;&gt;"Yes",Table_Question_Sets[[#This Row],[Property]]&lt;&gt;"",Table_Question_Sets[[#This Row],[Summary Label]]&lt;&gt;""),""""&amp;Table_Question_Sets[[#This Row],[Key]]&amp;""": """&amp;Table_Question_Sets[[#This Row],[Summary Label]]&amp;"""","")</f>
        <v/>
      </c>
      <c r="BB78" s="48">
        <f ca="1">IF(Table_Question_Sets[[#This Row],[Header]]="Yes","",_xlfn.NUMBERVALUE(INDIRECT(SUBSTITUTE(ADDRESS(1,COLUMN(),4),"1","")&amp;ROW()-1))+IF(Table_Question_Sets[[#This Row],[Property]]&lt;&gt;"",1,0))</f>
        <v>4</v>
      </c>
      <c r="BC78" s="48">
        <f ca="1">IF(Table_Question_Sets[[#This Row],[Header]]="Yes","",_xlfn.NUMBERVALUE(INDIRECT(SUBSTITUTE(ADDRESS(1,COLUMN(),4),"1","")&amp;ROW()+1))+IF(Table_Question_Sets[[#This Row],[Property]]&lt;&gt;"",1,0))</f>
        <v>17</v>
      </c>
      <c r="BD78" s="28" t="str">
        <f t="array" aca="1" ref="BD7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"templateOptions":{"content":{"heading4":"Promotion Start","paragraph":"When do you want the promotion to start?&lt;br /&gt; &lt;i&gt;(This is the date that you can start advertising your promotion and customers can start to enter)&lt;/i&gt;"}}</v>
      </c>
      <c r="BH7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v>
      </c>
      <c r="BI78" s="25" t="str">
        <f ca="1" xml:space="preserve">
IF(Table_Question_Sets[[#This Row],[Row]]="Yes","]},{""className"": ""row"",""fieldGroup"": [","")&amp;
SUBSTITUTE(Table_Question_Sets[[#This Row],[Config Field]],CHAR(10),"")</f>
        <v>{"key":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v>
      </c>
      <c r="BJ7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8" s="131" t="str">
        <f>IF(AND(Table_Question_Sets[[#This Row],[Header]]="",Table_Question_Sets[[#This Row],[Property]]&lt;&gt;"",Table_Question_Sets[[#This Row],[Field Type]]&lt;&gt;""),
""""&amp;Table_Question_Sets[[#This Row],[Key]]&amp;"""","")</f>
        <v>"promotionStartHeading"</v>
      </c>
      <c r="BM7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8" s="131" t="str">
        <f>IF(AND(Table_Question_Sets[[#This Row],[Header]]&lt;&gt;"Yes",Table_Question_Sets[[#This Row],[Property]]&lt;&gt;"",Table_Question_Sets[[#This Row],[Workflow Role]]&lt;&gt;""),
""""&amp;Table_Question_Sets[[#This Row],[Workflow Role]]&amp;""":"""&amp;Table_Question_Sets[[#This Row],[Key]]&amp;"""","")</f>
        <v/>
      </c>
      <c r="BO78" s="131" t="str">
        <f>IF(AND(Table_Question_Sets[[#This Row],[Header]]&lt;&gt;"Yes",Table_Question_Sets[[#This Row],[Property]]&lt;&gt;"",Table_Question_Sets[[#This Row],[Private]]="Yes"),
""""&amp;Table_Question_Sets[[#This Row],[Key]]&amp;"""","")</f>
        <v/>
      </c>
      <c r="BP78" s="131">
        <f ca="1">IF(Table_Question_Sets[[#This Row],[Header]]="Yes","",_xlfn.NUMBERVALUE(INDIRECT(SUBSTITUTE(ADDRESS(1,COLUMN(),4),"1","")&amp;ROW()+1))+IF(OR(Table_Question_Sets[[#This Row],[Value]]&lt;&gt;"",AND(Table_Question_Sets[[#This Row],[Data Type]]="Repeating",Table_Question_Sets[[#This Row],[Calculation Repeating]]&lt;&gt;"")),1,0))</f>
        <v>1</v>
      </c>
      <c r="BQ78" s="131" t="str">
        <f ca="1" xml:space="preserve">
IF(Table_Question_Sets[[#This Row],[Data Type]]="Repeating",
OFFSET(Table_Repeating_Question_Sets[[#Headers],[Property]],MATCH(Table_Question_Sets[[#This Row],[Property]],Table_Repeating_Question_Sets[Property],0),MATCH("Calculation",Table_Repeating_Question_Sets[#Headers],0)-1,1,1),
"")</f>
        <v/>
      </c>
      <c r="BR7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"10/09/YYYY"</v>
      </c>
      <c r="BT78" s="131" t="str">
        <f ca="1">IF(ISNUMBER(Table_Question_Sets[[#This Row],[Config Use Row]]),INDEX(Table_Question_Sets[Config Rollup],Table_Question_Sets[[#This Row],[Config Use Row]]),"")</f>
        <v/>
      </c>
      <c r="BU78" s="131" t="str">
        <f ca="1">IF(ISNUMBER(Table_Question_Sets[[#This Row],[Config Use Row]]),INDEX(Table_Question_Sets[Config Keys Nested Rollup],Table_Question_Sets[[#This Row],[Config Use Row]]),"")</f>
        <v/>
      </c>
      <c r="BV78" s="25" t="str">
        <f ca="1">IF(ISNUMBER(Table_Question_Sets[[#This Row],[Config Use Row]]),INDEX(Table_Question_Sets[Calculation Rollup],Table_Question_Sets[[#This Row],[Config Use Row]]),"")</f>
        <v/>
      </c>
    </row>
    <row r="79" spans="2:74" s="21" customFormat="1" ht="21" customHeight="1">
      <c r="B79" s="26" t="s">
        <v>1134</v>
      </c>
      <c r="C79" s="10"/>
      <c r="D79" s="25" t="str">
        <f ca="1">IF(Table_Question_Sets[[#This Row],[Header]]="Yes","",
IF(INDIRECT(SUBSTITUTE(ADDRESS(1,COLUMN(),4),"1","")&amp;ROW()-1)="",
INDIRECT(SUBSTITUTE(ADDRESS(1,COLUMN(Table_Question_Sets[[#This Row],[Property]]),4),"1","")&amp;ROW()-1),
INDIRECT(SUBSTITUTE(ADDRESS(1,COLUMN(),4),"1","")&amp;ROW()-1)))</f>
        <v>Details 4</v>
      </c>
      <c r="E7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promotionStartDate</v>
      </c>
      <c r="F79" s="25" t="str">
        <f>IF(Table_Question_Sets[[#This Row],[Header]]="Yes","",IF(Table_Question_Sets[[#This Row],[Property]]&lt;&gt;"",SUBSTITUTE(Table_Question_Sets[[#This Row],[Property]]," ",""),""))</f>
        <v>PromotionStartDate</v>
      </c>
      <c r="G79" s="172"/>
      <c r="H79" s="26" t="s">
        <v>79</v>
      </c>
      <c r="I79" s="26" t="s">
        <v>79</v>
      </c>
      <c r="J79" s="26"/>
      <c r="K79" s="55" t="s">
        <v>69</v>
      </c>
      <c r="L79" s="76"/>
      <c r="M79" s="76"/>
      <c r="N79" s="55"/>
      <c r="O79" s="55" t="s">
        <v>73</v>
      </c>
      <c r="P79" s="55" t="s">
        <v>94</v>
      </c>
      <c r="Q79" s="55"/>
      <c r="R79" s="55"/>
      <c r="S79" s="55"/>
      <c r="T79" s="26" t="s">
        <v>79</v>
      </c>
      <c r="U79" s="26"/>
      <c r="V79" s="26"/>
      <c r="W79" s="27" t="s">
        <v>1504</v>
      </c>
      <c r="X79" s="26"/>
      <c r="Y79" s="26"/>
      <c r="Z79" s="26"/>
      <c r="AA79" s="26"/>
      <c r="AB79" s="26"/>
      <c r="AC79" s="26"/>
      <c r="AD79" s="26"/>
      <c r="AE79" s="26"/>
      <c r="AF79" s="26"/>
      <c r="AG79" s="26"/>
      <c r="AH79" s="138" t="s">
        <v>1489</v>
      </c>
      <c r="AI79" s="76"/>
      <c r="AJ79" s="76"/>
      <c r="AK79" s="76"/>
      <c r="AL79" s="25"/>
      <c r="AM7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9" s="191"/>
      <c r="AO7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9" s="26"/>
      <c r="AR79" s="50"/>
      <c r="AS79" s="26"/>
      <c r="AT79" s="26"/>
      <c r="AU79" s="26" t="s">
        <v>1347</v>
      </c>
      <c r="AV79" s="26"/>
      <c r="AW79" s="26"/>
      <c r="AX79" s="26"/>
      <c r="AY7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9" s="48" t="str">
        <f>IF(OR(Table_Question_Sets[[#This Row],[Header]]="Yes",Table_Question_Sets[[#This Row],[Text]]=""),"",IF(OR(Table_Question_Sets[[#This Row],[Text]]="true",Table_Question_Sets[[#This Row],[Text]]="false",ISNUMBER(Table_Question_Sets[[#This Row],[Text]])),Table_Question_Sets[[#This Row],[Text]],""""&amp;Table_Question_Sets[[#This Row],[Text]]&amp;""""))</f>
        <v/>
      </c>
      <c r="BA79" s="48" t="str">
        <f>IF(AND(Table_Question_Sets[[#This Row],[Header]]&lt;&gt;"Yes",Table_Question_Sets[[#This Row],[Property]]&lt;&gt;"",Table_Question_Sets[[#This Row],[Summary Label]]&lt;&gt;""),""""&amp;Table_Question_Sets[[#This Row],[Key]]&amp;""": """&amp;Table_Question_Sets[[#This Row],[Summary Label]]&amp;"""","")</f>
        <v/>
      </c>
      <c r="BB79" s="48">
        <f ca="1">IF(Table_Question_Sets[[#This Row],[Header]]="Yes","",_xlfn.NUMBERVALUE(INDIRECT(SUBSTITUTE(ADDRESS(1,COLUMN(),4),"1","")&amp;ROW()-1))+IF(Table_Question_Sets[[#This Row],[Property]]&lt;&gt;"",1,0))</f>
        <v>5</v>
      </c>
      <c r="BC79" s="48">
        <f ca="1">IF(Table_Question_Sets[[#This Row],[Header]]="Yes","",_xlfn.NUMBERVALUE(INDIRECT(SUBSTITUTE(ADDRESS(1,COLUMN(),4),"1","")&amp;ROW()+1))+IF(Table_Question_Sets[[#This Row],[Property]]&lt;&gt;"",1,0))</f>
        <v>16</v>
      </c>
      <c r="BD79" s="28" t="str">
        <f t="array" aca="1" ref="BD7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v>
      </c>
      <c r="BF7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"templateOptions":{"defaultValue":"(stateAll || usedStateNSW || usedStateACT)? dateAsString(addDays(today(), 15)):dateAsString(today())","label":"Date","addonLeft":{"class":"glyphicon glyphicon-calendar"}}</v>
      </c>
      <c r="BH7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v>
      </c>
      <c r="BI79" s="25" t="str">
        <f ca="1" xml:space="preserve">
IF(Table_Question_Sets[[#This Row],[Row]]="Yes","]},{""className"": ""row"",""fieldGroup"": [","")&amp;
SUBSTITUTE(Table_Question_Sets[[#This Row],[Config Field]],CHAR(10),"")</f>
        <v>{"key":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v>
      </c>
      <c r="BJ7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9" s="131" t="str">
        <f>IF(AND(Table_Question_Sets[[#This Row],[Header]]="",Table_Question_Sets[[#This Row],[Property]]&lt;&gt;"",Table_Question_Sets[[#This Row],[Field Type]]&lt;&gt;""),
""""&amp;Table_Question_Sets[[#This Row],[Key]]&amp;"""","")</f>
        <v>"promotionStartDate"</v>
      </c>
      <c r="BM7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StartDate","promotionStartTime","promotionEndHeading","promotionEndDate","promotionEndTime","prizeDrawHeading","prizeDrawDate","prizeDrawTime","participantDrawHeading","participantDrawDate","participantDrawTime","prizeGameHeading","prizeGameDate","prizeGameTime","policyExpiryDate","insuranceEndDate"</v>
      </c>
      <c r="BN79" s="131" t="str">
        <f>IF(AND(Table_Question_Sets[[#This Row],[Header]]&lt;&gt;"Yes",Table_Question_Sets[[#This Row],[Property]]&lt;&gt;"",Table_Question_Sets[[#This Row],[Workflow Role]]&lt;&gt;""),
""""&amp;Table_Question_Sets[[#This Row],[Workflow Role]]&amp;""":"""&amp;Table_Question_Sets[[#This Row],[Key]]&amp;"""","")</f>
        <v>"policyInceptionDate":"promotionStartDate"</v>
      </c>
      <c r="BO79" s="131" t="str">
        <f>IF(AND(Table_Question_Sets[[#This Row],[Header]]&lt;&gt;"Yes",Table_Question_Sets[[#This Row],[Property]]&lt;&gt;"",Table_Question_Sets[[#This Row],[Private]]="Yes"),
""""&amp;Table_Question_Sets[[#This Row],[Key]]&amp;"""","")</f>
        <v/>
      </c>
      <c r="BP79" s="131">
        <f ca="1">IF(Table_Question_Sets[[#This Row],[Header]]="Yes","",_xlfn.NUMBERVALUE(INDIRECT(SUBSTITUTE(ADDRESS(1,COLUMN(),4),"1","")&amp;ROW()+1))+IF(OR(Table_Question_Sets[[#This Row],[Value]]&lt;&gt;"",AND(Table_Question_Sets[[#This Row],[Data Type]]="Repeating",Table_Question_Sets[[#This Row],[Calculation Repeating]]&lt;&gt;"")),1,0))</f>
        <v>1</v>
      </c>
      <c r="BQ79" s="131" t="str">
        <f ca="1" xml:space="preserve">
IF(Table_Question_Sets[[#This Row],[Data Type]]="Repeating",
OFFSET(Table_Repeating_Question_Sets[[#Headers],[Property]],MATCH(Table_Question_Sets[[#This Row],[Property]],Table_Repeating_Question_Sets[Property],0),MATCH("Calculation",Table_Repeating_Question_Sets[#Headers],0)-1,1,1),
"")</f>
        <v/>
      </c>
      <c r="BR7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"10/09/YYYY"</v>
      </c>
      <c r="BT79" s="131" t="str">
        <f ca="1">IF(ISNUMBER(Table_Question_Sets[[#This Row],[Config Use Row]]),INDEX(Table_Question_Sets[Config Rollup],Table_Question_Sets[[#This Row],[Config Use Row]]),"")</f>
        <v/>
      </c>
      <c r="BU79" s="131" t="str">
        <f ca="1">IF(ISNUMBER(Table_Question_Sets[[#This Row],[Config Use Row]]),INDEX(Table_Question_Sets[Config Keys Nested Rollup],Table_Question_Sets[[#This Row],[Config Use Row]]),"")</f>
        <v/>
      </c>
      <c r="BV79" s="25" t="str">
        <f ca="1">IF(ISNUMBER(Table_Question_Sets[[#This Row],[Config Use Row]]),INDEX(Table_Question_Sets[Calculation Rollup],Table_Question_Sets[[#This Row],[Config Use Row]]),"")</f>
        <v/>
      </c>
    </row>
    <row r="80" spans="2:74" s="21" customFormat="1" ht="21" customHeight="1">
      <c r="B80" s="26" t="s">
        <v>1120</v>
      </c>
      <c r="C80" s="10"/>
      <c r="D80" s="25" t="str">
        <f ca="1">IF(Table_Question_Sets[[#This Row],[Header]]="Yes","",
IF(INDIRECT(SUBSTITUTE(ADDRESS(1,COLUMN(),4),"1","")&amp;ROW()-1)="",
INDIRECT(SUBSTITUTE(ADDRESS(1,COLUMN(Table_Question_Sets[[#This Row],[Property]]),4),"1","")&amp;ROW()-1),
INDIRECT(SUBSTITUTE(ADDRESS(1,COLUMN(),4),"1","")&amp;ROW()-1)))</f>
        <v>Details 4</v>
      </c>
      <c r="E8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promotionStartTime</v>
      </c>
      <c r="F80" s="25" t="str">
        <f>IF(Table_Question_Sets[[#This Row],[Header]]="Yes","",IF(Table_Question_Sets[[#This Row],[Property]]&lt;&gt;"",SUBSTITUTE(Table_Question_Sets[[#This Row],[Property]]," ",""),""))</f>
        <v>PromotionStartTime</v>
      </c>
      <c r="G80" s="88"/>
      <c r="H80" s="26" t="s">
        <v>1118</v>
      </c>
      <c r="I80" s="26" t="s">
        <v>46</v>
      </c>
      <c r="J80" s="26"/>
      <c r="K80" s="55" t="s">
        <v>69</v>
      </c>
      <c r="L80" s="76"/>
      <c r="M80" s="76"/>
      <c r="N80" s="55"/>
      <c r="O80" s="55" t="s">
        <v>73</v>
      </c>
      <c r="P80" s="55" t="s">
        <v>94</v>
      </c>
      <c r="Q80" s="55"/>
      <c r="R80" s="55"/>
      <c r="S80" s="55"/>
      <c r="T80" s="26" t="s">
        <v>1118</v>
      </c>
      <c r="U80" s="26"/>
      <c r="V80" s="26"/>
      <c r="W80" s="26"/>
      <c r="X80" s="26"/>
      <c r="Y80" s="26"/>
      <c r="Z80" s="26"/>
      <c r="AA80" s="26"/>
      <c r="AB80" s="26"/>
      <c r="AC80" s="26"/>
      <c r="AD80" s="26"/>
      <c r="AE80" s="26" t="s">
        <v>1301</v>
      </c>
      <c r="AF80" s="26"/>
      <c r="AG80" s="26"/>
      <c r="AH80" s="170"/>
      <c r="AI80" s="76"/>
      <c r="AJ80" s="76"/>
      <c r="AK80" s="76"/>
      <c r="AL80" s="25"/>
      <c r="AM8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0" s="191"/>
      <c r="AO8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0" s="26"/>
      <c r="AR80" s="50"/>
      <c r="AS80" s="26"/>
      <c r="AT80" s="26"/>
      <c r="AU80" s="26"/>
      <c r="AV80" s="26"/>
      <c r="AW80" s="26"/>
      <c r="AX80" s="26"/>
      <c r="AY8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0" s="48" t="str">
        <f>IF(OR(Table_Question_Sets[[#This Row],[Header]]="Yes",Table_Question_Sets[[#This Row],[Text]]=""),"",IF(OR(Table_Question_Sets[[#This Row],[Text]]="true",Table_Question_Sets[[#This Row],[Text]]="false",ISNUMBER(Table_Question_Sets[[#This Row],[Text]])),Table_Question_Sets[[#This Row],[Text]],""""&amp;Table_Question_Sets[[#This Row],[Text]]&amp;""""))</f>
        <v/>
      </c>
      <c r="BA80" s="48" t="str">
        <f>IF(AND(Table_Question_Sets[[#This Row],[Header]]&lt;&gt;"Yes",Table_Question_Sets[[#This Row],[Property]]&lt;&gt;"",Table_Question_Sets[[#This Row],[Summary Label]]&lt;&gt;""),""""&amp;Table_Question_Sets[[#This Row],[Key]]&amp;""": """&amp;Table_Question_Sets[[#This Row],[Summary Label]]&amp;"""","")</f>
        <v/>
      </c>
      <c r="BB80" s="48">
        <f ca="1">IF(Table_Question_Sets[[#This Row],[Header]]="Yes","",_xlfn.NUMBERVALUE(INDIRECT(SUBSTITUTE(ADDRESS(1,COLUMN(),4),"1","")&amp;ROW()-1))+IF(Table_Question_Sets[[#This Row],[Property]]&lt;&gt;"",1,0))</f>
        <v>6</v>
      </c>
      <c r="BC80" s="48">
        <f ca="1">IF(Table_Question_Sets[[#This Row],[Header]]="Yes","",_xlfn.NUMBERVALUE(INDIRECT(SUBSTITUTE(ADDRESS(1,COLUMN(),4),"1","")&amp;ROW()+1))+IF(Table_Question_Sets[[#This Row],[Property]]&lt;&gt;"",1,0))</f>
        <v>15</v>
      </c>
      <c r="BD80" s="28" t="str">
        <f t="array" aca="1" ref="BD8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ValidationService.isTime()])}</v>
      </c>
      <c r="BF8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v>
      </c>
      <c r="BH8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"promotionStartTime","type": "input-field","className":"col-xs-12 col-sm-6","templateOptions":{"label":"Time","description":"Example: 07:00 AM","formatTextInput":"time","addonLeft":{"class":"fa fa-clock-o"}},"validators": {"validation": Validators.compose([ValidationService.required('true', ''), ValidationService.isTime()])}}</v>
      </c>
      <c r="BI80" s="25" t="str">
        <f ca="1" xml:space="preserve">
IF(Table_Question_Sets[[#This Row],[Row]]="Yes","]},{""className"": ""row"",""fieldGroup"": [","")&amp;
SUBSTITUTE(Table_Question_Sets[[#This Row],[Config Field]],CHAR(10),"")</f>
        <v>{"key": "promotionStartTime","type": "input-field","className":"col-xs-12 col-sm-6","templateOptions":{"label":"Time","description":"Example: 07:00 AM","formatTextInput":"time","addonLeft":{"class":"fa fa-clock-o"}},"validators": {"validation": Validators.compose([ValidationService.required('true', ''), ValidationService.isTime()])}}</v>
      </c>
      <c r="BJ8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0" s="131" t="str">
        <f>IF(AND(Table_Question_Sets[[#This Row],[Header]]="",Table_Question_Sets[[#This Row],[Property]]&lt;&gt;"",Table_Question_Sets[[#This Row],[Field Type]]&lt;&gt;""),
""""&amp;Table_Question_Sets[[#This Row],[Key]]&amp;"""","")</f>
        <v>"promotionStartTime"</v>
      </c>
      <c r="BM8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StartTime","promotionEndHeading","promotionEndDate","promotionEndTime","prizeDrawHeading","prizeDrawDate","prizeDrawTime","participantDrawHeading","participantDrawDate","participantDrawTime","prizeGameHeading","prizeGameDate","prizeGameTime","policyExpiryDate","insuranceEndDate"</v>
      </c>
      <c r="BN80" s="131" t="str">
        <f>IF(AND(Table_Question_Sets[[#This Row],[Header]]&lt;&gt;"Yes",Table_Question_Sets[[#This Row],[Property]]&lt;&gt;"",Table_Question_Sets[[#This Row],[Workflow Role]]&lt;&gt;""),
""""&amp;Table_Question_Sets[[#This Row],[Workflow Role]]&amp;""":"""&amp;Table_Question_Sets[[#This Row],[Key]]&amp;"""","")</f>
        <v/>
      </c>
      <c r="BO80" s="131" t="str">
        <f>IF(AND(Table_Question_Sets[[#This Row],[Header]]&lt;&gt;"Yes",Table_Question_Sets[[#This Row],[Property]]&lt;&gt;"",Table_Question_Sets[[#This Row],[Private]]="Yes"),
""""&amp;Table_Question_Sets[[#This Row],[Key]]&amp;"""","")</f>
        <v/>
      </c>
      <c r="BP80" s="131">
        <f ca="1">IF(Table_Question_Sets[[#This Row],[Header]]="Yes","",_xlfn.NUMBERVALUE(INDIRECT(SUBSTITUTE(ADDRESS(1,COLUMN(),4),"1","")&amp;ROW()+1))+IF(OR(Table_Question_Sets[[#This Row],[Value]]&lt;&gt;"",AND(Table_Question_Sets[[#This Row],[Data Type]]="Repeating",Table_Question_Sets[[#This Row],[Calculation Repeating]]&lt;&gt;"")),1,0))</f>
        <v>1</v>
      </c>
      <c r="BQ80" s="131" t="str">
        <f ca="1" xml:space="preserve">
IF(Table_Question_Sets[[#This Row],[Data Type]]="Repeating",
OFFSET(Table_Repeating_Question_Sets[[#Headers],[Property]],MATCH(Table_Question_Sets[[#This Row],[Property]],Table_Repeating_Question_Sets[Property],0),MATCH("Calculation",Table_Repeating_Question_Sets[#Headers],0)-1,1,1),
"")</f>
        <v/>
      </c>
      <c r="BR8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"10/09/YYYY"</v>
      </c>
      <c r="BT80" s="131" t="str">
        <f ca="1">IF(ISNUMBER(Table_Question_Sets[[#This Row],[Config Use Row]]),INDEX(Table_Question_Sets[Config Rollup],Table_Question_Sets[[#This Row],[Config Use Row]]),"")</f>
        <v/>
      </c>
      <c r="BU80" s="131" t="str">
        <f ca="1">IF(ISNUMBER(Table_Question_Sets[[#This Row],[Config Use Row]]),INDEX(Table_Question_Sets[Config Keys Nested Rollup],Table_Question_Sets[[#This Row],[Config Use Row]]),"")</f>
        <v/>
      </c>
      <c r="BV80" s="25" t="str">
        <f ca="1">IF(ISNUMBER(Table_Question_Sets[[#This Row],[Config Use Row]]),INDEX(Table_Question_Sets[Calculation Rollup],Table_Question_Sets[[#This Row],[Config Use Row]]),"")</f>
        <v/>
      </c>
    </row>
    <row r="81" spans="2:74" s="21" customFormat="1" ht="21" customHeight="1">
      <c r="B81" s="26" t="s">
        <v>1122</v>
      </c>
      <c r="C81" s="10"/>
      <c r="D81" s="25" t="str">
        <f ca="1">IF(Table_Question_Sets[[#This Row],[Header]]="Yes","",
IF(INDIRECT(SUBSTITUTE(ADDRESS(1,COLUMN(),4),"1","")&amp;ROW()-1)="",
INDIRECT(SUBSTITUTE(ADDRESS(1,COLUMN(Table_Question_Sets[[#This Row],[Property]]),4),"1","")&amp;ROW()-1),
INDIRECT(SUBSTITUTE(ADDRESS(1,COLUMN(),4),"1","")&amp;ROW()-1)))</f>
        <v>Details 4</v>
      </c>
      <c r="E8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promotionEndHeading</v>
      </c>
      <c r="F81" s="25" t="str">
        <f>IF(Table_Question_Sets[[#This Row],[Header]]="Yes","",IF(Table_Question_Sets[[#This Row],[Property]]&lt;&gt;"",SUBSTITUTE(Table_Question_Sets[[#This Row],[Property]]," ",""),""))</f>
        <v>PromotionEndHeading</v>
      </c>
      <c r="G81" s="88"/>
      <c r="H81" s="26" t="s">
        <v>90</v>
      </c>
      <c r="I81" s="26" t="s">
        <v>90</v>
      </c>
      <c r="J81" s="26"/>
      <c r="K81" s="55"/>
      <c r="L81" s="76"/>
      <c r="M81" s="76"/>
      <c r="N81" s="55"/>
      <c r="O81" s="55" t="s">
        <v>73</v>
      </c>
      <c r="P81" s="55"/>
      <c r="Q81" s="55"/>
      <c r="R81" s="55"/>
      <c r="S81" s="55"/>
      <c r="T81" s="26"/>
      <c r="U81" s="26"/>
      <c r="V81" s="26"/>
      <c r="W81" s="26"/>
      <c r="X81" s="26"/>
      <c r="Y81" s="26"/>
      <c r="Z81" s="26" t="s">
        <v>1123</v>
      </c>
      <c r="AA81" s="26" t="s">
        <v>1395</v>
      </c>
      <c r="AB81" s="26"/>
      <c r="AC81" s="26"/>
      <c r="AD81" s="26"/>
      <c r="AE81" s="26"/>
      <c r="AF81" s="26"/>
      <c r="AG81" s="26"/>
      <c r="AH81" s="76"/>
      <c r="AI81" s="76"/>
      <c r="AJ81" s="76"/>
      <c r="AK81" s="76"/>
      <c r="AL81" s="25"/>
      <c r="AM8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1" s="191"/>
      <c r="AO8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1" s="26"/>
      <c r="AR81" s="50"/>
      <c r="AS81" s="26"/>
      <c r="AT81" s="26"/>
      <c r="AU81" s="26"/>
      <c r="AV81" s="26"/>
      <c r="AW81" s="26"/>
      <c r="AX81" s="26"/>
      <c r="AY8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1" s="48" t="str">
        <f>IF(OR(Table_Question_Sets[[#This Row],[Header]]="Yes",Table_Question_Sets[[#This Row],[Text]]=""),"",IF(OR(Table_Question_Sets[[#This Row],[Text]]="true",Table_Question_Sets[[#This Row],[Text]]="false",ISNUMBER(Table_Question_Sets[[#This Row],[Text]])),Table_Question_Sets[[#This Row],[Text]],""""&amp;Table_Question_Sets[[#This Row],[Text]]&amp;""""))</f>
        <v/>
      </c>
      <c r="BA81" s="48" t="str">
        <f>IF(AND(Table_Question_Sets[[#This Row],[Header]]&lt;&gt;"Yes",Table_Question_Sets[[#This Row],[Property]]&lt;&gt;"",Table_Question_Sets[[#This Row],[Summary Label]]&lt;&gt;""),""""&amp;Table_Question_Sets[[#This Row],[Key]]&amp;""": """&amp;Table_Question_Sets[[#This Row],[Summary Label]]&amp;"""","")</f>
        <v/>
      </c>
      <c r="BB81" s="48">
        <f ca="1">IF(Table_Question_Sets[[#This Row],[Header]]="Yes","",_xlfn.NUMBERVALUE(INDIRECT(SUBSTITUTE(ADDRESS(1,COLUMN(),4),"1","")&amp;ROW()-1))+IF(Table_Question_Sets[[#This Row],[Property]]&lt;&gt;"",1,0))</f>
        <v>7</v>
      </c>
      <c r="BC81" s="48">
        <f ca="1">IF(Table_Question_Sets[[#This Row],[Header]]="Yes","",_xlfn.NUMBERVALUE(INDIRECT(SUBSTITUTE(ADDRESS(1,COLUMN(),4),"1","")&amp;ROW()+1))+IF(Table_Question_Sets[[#This Row],[Property]]&lt;&gt;"",1,0))</f>
        <v>14</v>
      </c>
      <c r="BD81" s="28" t="str">
        <f t="array" aca="1" ref="BD8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8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"templateOptions":{"content":{"heading4":"Promotion Finish","paragraph":"When do you want the promotion to finish?&lt;br /&gt;&lt;i&gt;(This is the cut-off time and date for customers to enter your promotion)&lt;/i&gt;"}}</v>
      </c>
      <c r="BH8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"promotionEndHeading","type": "content-field","className":"col-xs-12","templateOptions":{"content":{"heading4":"Promotion Finish","paragraph":"When do you want the promotion to finish?&lt;br /&gt;&lt;i&gt;(This is the cut-off time and date for customers to enter your promotion)&lt;/i&gt;"}},"validators": {"validation": Validators.compose([])}}</v>
      </c>
      <c r="BI81" s="25" t="str">
        <f ca="1" xml:space="preserve">
IF(Table_Question_Sets[[#This Row],[Row]]="Yes","]},{""className"": ""row"",""fieldGroup"": [","")&amp;
SUBSTITUTE(Table_Question_Sets[[#This Row],[Config Field]],CHAR(10),"")</f>
        <v>{"key": "promotionEndHeading","type": "content-field","className":"col-xs-12","templateOptions":{"content":{"heading4":"Promotion Finish","paragraph":"When do you want the promotion to finish?&lt;br /&gt;&lt;i&gt;(This is the cut-off time and date for customers to enter your promotion)&lt;/i&gt;"}},"validators": {"validation": Validators.compose([])}}</v>
      </c>
      <c r="BJ8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1" s="131" t="str">
        <f>IF(AND(Table_Question_Sets[[#This Row],[Header]]="",Table_Question_Sets[[#This Row],[Property]]&lt;&gt;"",Table_Question_Sets[[#This Row],[Field Type]]&lt;&gt;""),
""""&amp;Table_Question_Sets[[#This Row],[Key]]&amp;"""","")</f>
        <v>"promotionEndHeading"</v>
      </c>
      <c r="BM8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"promotionEndHeading","promotionEndDate","promotionEndTime","prizeDrawHeading","prizeDrawDate","prizeDrawTime","participantDrawHeading","participantDrawDate","participantDrawTime","prizeGameHeading","prizeGameDate","prizeGameTime","policyExpiryDate","insuranceEndDate"</v>
      </c>
      <c r="BN81" s="131" t="str">
        <f>IF(AND(Table_Question_Sets[[#This Row],[Header]]&lt;&gt;"Yes",Table_Question_Sets[[#This Row],[Property]]&lt;&gt;"",Table_Question_Sets[[#This Row],[Workflow Role]]&lt;&gt;""),
""""&amp;Table_Question_Sets[[#This Row],[Workflow Role]]&amp;""":"""&amp;Table_Question_Sets[[#This Row],[Key]]&amp;"""","")</f>
        <v/>
      </c>
      <c r="BO81" s="131" t="str">
        <f>IF(AND(Table_Question_Sets[[#This Row],[Header]]&lt;&gt;"Yes",Table_Question_Sets[[#This Row],[Property]]&lt;&gt;"",Table_Question_Sets[[#This Row],[Private]]="Yes"),
""""&amp;Table_Question_Sets[[#This Row],[Key]]&amp;"""","")</f>
        <v/>
      </c>
      <c r="BP81" s="131">
        <f ca="1">IF(Table_Question_Sets[[#This Row],[Header]]="Yes","",_xlfn.NUMBERVALUE(INDIRECT(SUBSTITUTE(ADDRESS(1,COLUMN(),4),"1","")&amp;ROW()+1))+IF(OR(Table_Question_Sets[[#This Row],[Value]]&lt;&gt;"",AND(Table_Question_Sets[[#This Row],[Data Type]]="Repeating",Table_Question_Sets[[#This Row],[Calculation Repeating]]&lt;&gt;"")),1,0))</f>
        <v>1</v>
      </c>
      <c r="BQ81" s="131" t="str">
        <f ca="1" xml:space="preserve">
IF(Table_Question_Sets[[#This Row],[Data Type]]="Repeating",
OFFSET(Table_Repeating_Question_Sets[[#Headers],[Property]],MATCH(Table_Question_Sets[[#This Row],[Property]],Table_Repeating_Question_Sets[Property],0),MATCH("Calculation",Table_Repeating_Question_Sets[#Headers],0)-1,1,1),
"")</f>
        <v/>
      </c>
      <c r="BR8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"10/09/YYYY"</v>
      </c>
      <c r="BT81" s="131" t="str">
        <f ca="1">IF(ISNUMBER(Table_Question_Sets[[#This Row],[Config Use Row]]),INDEX(Table_Question_Sets[Config Rollup],Table_Question_Sets[[#This Row],[Config Use Row]]),"")</f>
        <v/>
      </c>
      <c r="BU81" s="131" t="str">
        <f ca="1">IF(ISNUMBER(Table_Question_Sets[[#This Row],[Config Use Row]]),INDEX(Table_Question_Sets[Config Keys Nested Rollup],Table_Question_Sets[[#This Row],[Config Use Row]]),"")</f>
        <v/>
      </c>
      <c r="BV81" s="25" t="str">
        <f ca="1">IF(ISNUMBER(Table_Question_Sets[[#This Row],[Config Use Row]]),INDEX(Table_Question_Sets[Calculation Rollup],Table_Question_Sets[[#This Row],[Config Use Row]]),"")</f>
        <v/>
      </c>
    </row>
    <row r="82" spans="2:74" s="21" customFormat="1" ht="21" customHeight="1">
      <c r="B82" s="26" t="s">
        <v>970</v>
      </c>
      <c r="C82" s="10"/>
      <c r="D82" s="25" t="str">
        <f ca="1">IF(Table_Question_Sets[[#This Row],[Header]]="Yes","",
IF(INDIRECT(SUBSTITUTE(ADDRESS(1,COLUMN(),4),"1","")&amp;ROW()-1)="",
INDIRECT(SUBSTITUTE(ADDRESS(1,COLUMN(Table_Question_Sets[[#This Row],[Property]]),4),"1","")&amp;ROW()-1),
INDIRECT(SUBSTITUTE(ADDRESS(1,COLUMN(),4),"1","")&amp;ROW()-1)))</f>
        <v>Details 4</v>
      </c>
      <c r="E8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promotionEndDate</v>
      </c>
      <c r="F82" s="25" t="str">
        <f>IF(Table_Question_Sets[[#This Row],[Header]]="Yes","",IF(Table_Question_Sets[[#This Row],[Property]]&lt;&gt;"",SUBSTITUTE(Table_Question_Sets[[#This Row],[Property]]," ",""),""))</f>
        <v>PromotionEndDate</v>
      </c>
      <c r="G82" s="88"/>
      <c r="H82" s="26" t="s">
        <v>79</v>
      </c>
      <c r="I82" s="26" t="s">
        <v>79</v>
      </c>
      <c r="J82" s="26"/>
      <c r="K82" s="55" t="s">
        <v>69</v>
      </c>
      <c r="L82" s="76"/>
      <c r="M82" s="76"/>
      <c r="N82" s="55"/>
      <c r="O82" s="55" t="s">
        <v>73</v>
      </c>
      <c r="P82" s="55" t="s">
        <v>94</v>
      </c>
      <c r="Q82" s="55"/>
      <c r="R82" s="55"/>
      <c r="S82" s="55"/>
      <c r="T82" s="26" t="s">
        <v>79</v>
      </c>
      <c r="U82" s="26"/>
      <c r="V82" s="26"/>
      <c r="W82" s="27" t="s">
        <v>1399</v>
      </c>
      <c r="X82" s="26"/>
      <c r="Y82" s="26"/>
      <c r="Z82" s="26"/>
      <c r="AA82" s="26"/>
      <c r="AB82" s="26"/>
      <c r="AC82" s="26"/>
      <c r="AD82" s="26"/>
      <c r="AE82" s="26"/>
      <c r="AF82" s="26"/>
      <c r="AG82" s="26"/>
      <c r="AH82" s="138"/>
      <c r="AI82" s="76"/>
      <c r="AJ82" s="76"/>
      <c r="AK82" s="76"/>
      <c r="AL82" s="25"/>
      <c r="AM8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2" s="191"/>
      <c r="AO8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2" s="26"/>
      <c r="AR82" s="50"/>
      <c r="AS82" s="26"/>
      <c r="AT82" s="26"/>
      <c r="AU82" s="26"/>
      <c r="AV82" s="26"/>
      <c r="AW82" s="26"/>
      <c r="AX82" s="26"/>
      <c r="AY8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2" s="48" t="str">
        <f>IF(OR(Table_Question_Sets[[#This Row],[Header]]="Yes",Table_Question_Sets[[#This Row],[Text]]=""),"",IF(OR(Table_Question_Sets[[#This Row],[Text]]="true",Table_Question_Sets[[#This Row],[Text]]="false",ISNUMBER(Table_Question_Sets[[#This Row],[Text]])),Table_Question_Sets[[#This Row],[Text]],""""&amp;Table_Question_Sets[[#This Row],[Text]]&amp;""""))</f>
        <v/>
      </c>
      <c r="BA82" s="48" t="str">
        <f>IF(AND(Table_Question_Sets[[#This Row],[Header]]&lt;&gt;"Yes",Table_Question_Sets[[#This Row],[Property]]&lt;&gt;"",Table_Question_Sets[[#This Row],[Summary Label]]&lt;&gt;""),""""&amp;Table_Question_Sets[[#This Row],[Key]]&amp;""": """&amp;Table_Question_Sets[[#This Row],[Summary Label]]&amp;"""","")</f>
        <v/>
      </c>
      <c r="BB82" s="48">
        <f ca="1">IF(Table_Question_Sets[[#This Row],[Header]]="Yes","",_xlfn.NUMBERVALUE(INDIRECT(SUBSTITUTE(ADDRESS(1,COLUMN(),4),"1","")&amp;ROW()-1))+IF(Table_Question_Sets[[#This Row],[Property]]&lt;&gt;"",1,0))</f>
        <v>8</v>
      </c>
      <c r="BC82" s="48">
        <f ca="1">IF(Table_Question_Sets[[#This Row],[Header]]="Yes","",_xlfn.NUMBERVALUE(INDIRECT(SUBSTITUTE(ADDRESS(1,COLUMN(),4),"1","")&amp;ROW()+1))+IF(Table_Question_Sets[[#This Row],[Property]]&lt;&gt;"",1,0))</f>
        <v>13</v>
      </c>
      <c r="BD82" s="28" t="str">
        <f t="array" aca="1" ref="BD8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v>
      </c>
      <c r="BF8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"templateOptions":{"label":"Date","addonLeft":{"class":"glyphicon glyphicon-calendar"}}</v>
      </c>
      <c r="BH8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v>
      </c>
      <c r="BI82" s="25" t="str">
        <f ca="1" xml:space="preserve">
IF(Table_Question_Sets[[#This Row],[Row]]="Yes","]},{""className"": ""row"",""fieldGroup"": [","")&amp;
SUBSTITUTE(Table_Question_Sets[[#This Row],[Config Field]],CHAR(10),"")</f>
        <v>{"key":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v>
      </c>
      <c r="BJ8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2" s="131" t="str">
        <f>IF(AND(Table_Question_Sets[[#This Row],[Header]]="",Table_Question_Sets[[#This Row],[Property]]&lt;&gt;"",Table_Question_Sets[[#This Row],[Field Type]]&lt;&gt;""),
""""&amp;Table_Question_Sets[[#This Row],[Key]]&amp;"""","")</f>
        <v>"promotionEndDate"</v>
      </c>
      <c r="BM8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"promotionEndDate","promotionEndTime","prizeDrawHeading","prizeDrawDate","prizeDrawTime","participantDrawHeading","participantDrawDate","participantDrawTime","prizeGameHeading","prizeGameDate","prizeGameTime","policyExpiryDate","insuranceEndDate"</v>
      </c>
      <c r="BN82" s="131" t="str">
        <f>IF(AND(Table_Question_Sets[[#This Row],[Header]]&lt;&gt;"Yes",Table_Question_Sets[[#This Row],[Property]]&lt;&gt;"",Table_Question_Sets[[#This Row],[Workflow Role]]&lt;&gt;""),
""""&amp;Table_Question_Sets[[#This Row],[Workflow Role]]&amp;""":"""&amp;Table_Question_Sets[[#This Row],[Key]]&amp;"""","")</f>
        <v/>
      </c>
      <c r="BO82" s="131" t="str">
        <f>IF(AND(Table_Question_Sets[[#This Row],[Header]]&lt;&gt;"Yes",Table_Question_Sets[[#This Row],[Property]]&lt;&gt;"",Table_Question_Sets[[#This Row],[Private]]="Yes"),
""""&amp;Table_Question_Sets[[#This Row],[Key]]&amp;"""","")</f>
        <v/>
      </c>
      <c r="BP82" s="131">
        <f ca="1">IF(Table_Question_Sets[[#This Row],[Header]]="Yes","",_xlfn.NUMBERVALUE(INDIRECT(SUBSTITUTE(ADDRESS(1,COLUMN(),4),"1","")&amp;ROW()+1))+IF(OR(Table_Question_Sets[[#This Row],[Value]]&lt;&gt;"",AND(Table_Question_Sets[[#This Row],[Data Type]]="Repeating",Table_Question_Sets[[#This Row],[Calculation Repeating]]&lt;&gt;"")),1,0))</f>
        <v>1</v>
      </c>
      <c r="BQ82" s="131" t="str">
        <f ca="1" xml:space="preserve">
IF(Table_Question_Sets[[#This Row],[Data Type]]="Repeating",
OFFSET(Table_Repeating_Question_Sets[[#Headers],[Property]],MATCH(Table_Question_Sets[[#This Row],[Property]],Table_Repeating_Question_Sets[Property],0),MATCH("Calculation",Table_Repeating_Question_Sets[#Headers],0)-1,1,1),
"")</f>
        <v/>
      </c>
      <c r="BR8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"10/09/YYYY"</v>
      </c>
      <c r="BT82" s="131" t="str">
        <f ca="1">IF(ISNUMBER(Table_Question_Sets[[#This Row],[Config Use Row]]),INDEX(Table_Question_Sets[Config Rollup],Table_Question_Sets[[#This Row],[Config Use Row]]),"")</f>
        <v/>
      </c>
      <c r="BU82" s="131" t="str">
        <f ca="1">IF(ISNUMBER(Table_Question_Sets[[#This Row],[Config Use Row]]),INDEX(Table_Question_Sets[Config Keys Nested Rollup],Table_Question_Sets[[#This Row],[Config Use Row]]),"")</f>
        <v/>
      </c>
      <c r="BV82" s="25" t="str">
        <f ca="1">IF(ISNUMBER(Table_Question_Sets[[#This Row],[Config Use Row]]),INDEX(Table_Question_Sets[Calculation Rollup],Table_Question_Sets[[#This Row],[Config Use Row]]),"")</f>
        <v/>
      </c>
    </row>
    <row r="83" spans="2:74" s="21" customFormat="1" ht="21" customHeight="1">
      <c r="B83" s="26" t="s">
        <v>1124</v>
      </c>
      <c r="C83" s="10"/>
      <c r="D83" s="25" t="str">
        <f ca="1">IF(Table_Question_Sets[[#This Row],[Header]]="Yes","",
IF(INDIRECT(SUBSTITUTE(ADDRESS(1,COLUMN(),4),"1","")&amp;ROW()-1)="",
INDIRECT(SUBSTITUTE(ADDRESS(1,COLUMN(Table_Question_Sets[[#This Row],[Property]]),4),"1","")&amp;ROW()-1),
INDIRECT(SUBSTITUTE(ADDRESS(1,COLUMN(),4),"1","")&amp;ROW()-1)))</f>
        <v>Details 4</v>
      </c>
      <c r="E8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promotionEndTime</v>
      </c>
      <c r="F83" s="25" t="str">
        <f>IF(Table_Question_Sets[[#This Row],[Header]]="Yes","",IF(Table_Question_Sets[[#This Row],[Property]]&lt;&gt;"",SUBSTITUTE(Table_Question_Sets[[#This Row],[Property]]," ",""),""))</f>
        <v>PromotionEndTime</v>
      </c>
      <c r="G83" s="88"/>
      <c r="H83" s="26" t="s">
        <v>1118</v>
      </c>
      <c r="I83" s="26" t="s">
        <v>46</v>
      </c>
      <c r="J83" s="26"/>
      <c r="K83" s="55" t="s">
        <v>69</v>
      </c>
      <c r="L83" s="76"/>
      <c r="M83" s="76"/>
      <c r="N83" s="55"/>
      <c r="O83" s="55" t="s">
        <v>73</v>
      </c>
      <c r="P83" s="55" t="s">
        <v>94</v>
      </c>
      <c r="Q83" s="55"/>
      <c r="R83" s="55"/>
      <c r="S83" s="55"/>
      <c r="T83" s="26" t="s">
        <v>1118</v>
      </c>
      <c r="U83" s="26"/>
      <c r="V83" s="26"/>
      <c r="W83" s="26"/>
      <c r="X83" s="26"/>
      <c r="Y83" s="26"/>
      <c r="Z83" s="26"/>
      <c r="AA83" s="26"/>
      <c r="AB83" s="26"/>
      <c r="AC83" s="26"/>
      <c r="AD83" s="26"/>
      <c r="AE83" s="26" t="s">
        <v>1301</v>
      </c>
      <c r="AF83" s="26"/>
      <c r="AG83" s="26"/>
      <c r="AH83" s="170"/>
      <c r="AI83" s="76"/>
      <c r="AJ83" s="76"/>
      <c r="AK83" s="76"/>
      <c r="AL83" s="25"/>
      <c r="AM8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3" s="191"/>
      <c r="AO8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3" s="26"/>
      <c r="AR83" s="50"/>
      <c r="AS83" s="26"/>
      <c r="AT83" s="26"/>
      <c r="AU83" s="26"/>
      <c r="AV83" s="26"/>
      <c r="AW83" s="26"/>
      <c r="AX83" s="26"/>
      <c r="AY8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3" s="48" t="str">
        <f>IF(OR(Table_Question_Sets[[#This Row],[Header]]="Yes",Table_Question_Sets[[#This Row],[Text]]=""),"",IF(OR(Table_Question_Sets[[#This Row],[Text]]="true",Table_Question_Sets[[#This Row],[Text]]="false",ISNUMBER(Table_Question_Sets[[#This Row],[Text]])),Table_Question_Sets[[#This Row],[Text]],""""&amp;Table_Question_Sets[[#This Row],[Text]]&amp;""""))</f>
        <v/>
      </c>
      <c r="BA83" s="48" t="str">
        <f>IF(AND(Table_Question_Sets[[#This Row],[Header]]&lt;&gt;"Yes",Table_Question_Sets[[#This Row],[Property]]&lt;&gt;"",Table_Question_Sets[[#This Row],[Summary Label]]&lt;&gt;""),""""&amp;Table_Question_Sets[[#This Row],[Key]]&amp;""": """&amp;Table_Question_Sets[[#This Row],[Summary Label]]&amp;"""","")</f>
        <v/>
      </c>
      <c r="BB83" s="48">
        <f ca="1">IF(Table_Question_Sets[[#This Row],[Header]]="Yes","",_xlfn.NUMBERVALUE(INDIRECT(SUBSTITUTE(ADDRESS(1,COLUMN(),4),"1","")&amp;ROW()-1))+IF(Table_Question_Sets[[#This Row],[Property]]&lt;&gt;"",1,0))</f>
        <v>9</v>
      </c>
      <c r="BC83" s="48">
        <f ca="1">IF(Table_Question_Sets[[#This Row],[Header]]="Yes","",_xlfn.NUMBERVALUE(INDIRECT(SUBSTITUTE(ADDRESS(1,COLUMN(),4),"1","")&amp;ROW()+1))+IF(Table_Question_Sets[[#This Row],[Property]]&lt;&gt;"",1,0))</f>
        <v>12</v>
      </c>
      <c r="BD83" s="28" t="str">
        <f t="array" aca="1" ref="BD8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ValidationService.isTime()])}</v>
      </c>
      <c r="BF8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v>
      </c>
      <c r="BH8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"promotionEndTime","type": "input-field","className":"col-xs-12 col-sm-6","templateOptions":{"label":"Time","description":"Example: 07:00 AM","formatTextInput":"time","addonLeft":{"class":"fa fa-clock-o"}},"validators": {"validation": Validators.compose([ValidationService.required('true', ''), ValidationService.isTime()])}}</v>
      </c>
      <c r="BI83" s="25" t="str">
        <f ca="1" xml:space="preserve">
IF(Table_Question_Sets[[#This Row],[Row]]="Yes","]},{""className"": ""row"",""fieldGroup"": [","")&amp;
SUBSTITUTE(Table_Question_Sets[[#This Row],[Config Field]],CHAR(10),"")</f>
        <v>{"key": "promotionEndTime","type": "input-field","className":"col-xs-12 col-sm-6","templateOptions":{"label":"Time","description":"Example: 07:00 AM","formatTextInput":"time","addonLeft":{"class":"fa fa-clock-o"}},"validators": {"validation": Validators.compose([ValidationService.required('true', ''), ValidationService.isTime()])}}</v>
      </c>
      <c r="BJ8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3" s="131" t="str">
        <f>IF(AND(Table_Question_Sets[[#This Row],[Header]]="",Table_Question_Sets[[#This Row],[Property]]&lt;&gt;"",Table_Question_Sets[[#This Row],[Field Type]]&lt;&gt;""),
""""&amp;Table_Question_Sets[[#This Row],[Key]]&amp;"""","")</f>
        <v>"promotionEndTime"</v>
      </c>
      <c r="BM8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"promotionEndTime","prizeDrawHeading","prizeDrawDate","prizeDrawTime","participantDrawHeading","participantDrawDate","participantDrawTime","prizeGameHeading","prizeGameDate","prizeGameTime","policyExpiryDate","insuranceEndDate"</v>
      </c>
      <c r="BN83" s="131" t="str">
        <f>IF(AND(Table_Question_Sets[[#This Row],[Header]]&lt;&gt;"Yes",Table_Question_Sets[[#This Row],[Property]]&lt;&gt;"",Table_Question_Sets[[#This Row],[Workflow Role]]&lt;&gt;""),
""""&amp;Table_Question_Sets[[#This Row],[Workflow Role]]&amp;""":"""&amp;Table_Question_Sets[[#This Row],[Key]]&amp;"""","")</f>
        <v/>
      </c>
      <c r="BO83" s="131" t="str">
        <f>IF(AND(Table_Question_Sets[[#This Row],[Header]]&lt;&gt;"Yes",Table_Question_Sets[[#This Row],[Property]]&lt;&gt;"",Table_Question_Sets[[#This Row],[Private]]="Yes"),
""""&amp;Table_Question_Sets[[#This Row],[Key]]&amp;"""","")</f>
        <v/>
      </c>
      <c r="BP83" s="131">
        <f ca="1">IF(Table_Question_Sets[[#This Row],[Header]]="Yes","",_xlfn.NUMBERVALUE(INDIRECT(SUBSTITUTE(ADDRESS(1,COLUMN(),4),"1","")&amp;ROW()+1))+IF(OR(Table_Question_Sets[[#This Row],[Value]]&lt;&gt;"",AND(Table_Question_Sets[[#This Row],[Data Type]]="Repeating",Table_Question_Sets[[#This Row],[Calculation Repeating]]&lt;&gt;"")),1,0))</f>
        <v>1</v>
      </c>
      <c r="BQ83" s="131" t="str">
        <f ca="1" xml:space="preserve">
IF(Table_Question_Sets[[#This Row],[Data Type]]="Repeating",
OFFSET(Table_Repeating_Question_Sets[[#Headers],[Property]],MATCH(Table_Question_Sets[[#This Row],[Property]],Table_Repeating_Question_Sets[Property],0),MATCH("Calculation",Table_Repeating_Question_Sets[#Headers],0)-1,1,1),
"")</f>
        <v/>
      </c>
      <c r="BR8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"10/09/YYYY"</v>
      </c>
      <c r="BT83" s="131" t="str">
        <f ca="1">IF(ISNUMBER(Table_Question_Sets[[#This Row],[Config Use Row]]),INDEX(Table_Question_Sets[Config Rollup],Table_Question_Sets[[#This Row],[Config Use Row]]),"")</f>
        <v/>
      </c>
      <c r="BU83" s="131" t="str">
        <f ca="1">IF(ISNUMBER(Table_Question_Sets[[#This Row],[Config Use Row]]),INDEX(Table_Question_Sets[Config Keys Nested Rollup],Table_Question_Sets[[#This Row],[Config Use Row]]),"")</f>
        <v/>
      </c>
      <c r="BV83" s="25" t="str">
        <f ca="1">IF(ISNUMBER(Table_Question_Sets[[#This Row],[Config Use Row]]),INDEX(Table_Question_Sets[Calculation Rollup],Table_Question_Sets[[#This Row],[Config Use Row]]),"")</f>
        <v/>
      </c>
    </row>
    <row r="84" spans="2:74" s="21" customFormat="1" ht="21" customHeight="1">
      <c r="B84" s="26" t="s">
        <v>1435</v>
      </c>
      <c r="C84" s="10"/>
      <c r="D84" s="25" t="str">
        <f ca="1">IF(Table_Question_Sets[[#This Row],[Header]]="Yes","",
IF(INDIRECT(SUBSTITUTE(ADDRESS(1,COLUMN(),4),"1","")&amp;ROW()-1)="",
INDIRECT(SUBSTITUTE(ADDRESS(1,COLUMN(Table_Question_Sets[[#This Row],[Property]]),4),"1","")&amp;ROW()-1),
INDIRECT(SUBSTITUTE(ADDRESS(1,COLUMN(),4),"1","")&amp;ROW()-1)))</f>
        <v>Details 4</v>
      </c>
      <c r="E8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prizeDrawHeading</v>
      </c>
      <c r="F84" s="25" t="str">
        <f>IF(Table_Question_Sets[[#This Row],[Header]]="Yes","",IF(Table_Question_Sets[[#This Row],[Property]]&lt;&gt;"",SUBSTITUTE(Table_Question_Sets[[#This Row],[Property]]," ",""),""))</f>
        <v>PrizeDrawHeading</v>
      </c>
      <c r="G84" s="88"/>
      <c r="H84" s="26" t="s">
        <v>90</v>
      </c>
      <c r="I84" s="26" t="s">
        <v>90</v>
      </c>
      <c r="J84" s="26"/>
      <c r="K84" s="55"/>
      <c r="L84" s="76"/>
      <c r="M84" s="76"/>
      <c r="N84" s="55"/>
      <c r="O84" s="55" t="s">
        <v>73</v>
      </c>
      <c r="P84" s="55"/>
      <c r="Q84" s="55"/>
      <c r="R84" s="55"/>
      <c r="S84" s="55"/>
      <c r="T84" s="26"/>
      <c r="U84" s="26"/>
      <c r="V84" s="26" t="s">
        <v>1140</v>
      </c>
      <c r="W84" s="26"/>
      <c r="X84" s="26"/>
      <c r="Y84" s="26"/>
      <c r="Z84" s="26" t="s">
        <v>1168</v>
      </c>
      <c r="AA84" s="26" t="s">
        <v>1169</v>
      </c>
      <c r="AB84" s="26"/>
      <c r="AC84" s="26"/>
      <c r="AD84" s="26"/>
      <c r="AE84" s="26"/>
      <c r="AF84" s="26"/>
      <c r="AG84" s="26"/>
      <c r="AH84" s="76"/>
      <c r="AI84" s="76"/>
      <c r="AJ84" s="76"/>
      <c r="AK84" s="76"/>
      <c r="AL84" s="25"/>
      <c r="AM8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4" s="191"/>
      <c r="AO8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4" s="26"/>
      <c r="AR84" s="50"/>
      <c r="AS84" s="26"/>
      <c r="AT84" s="26"/>
      <c r="AU84" s="26"/>
      <c r="AV84" s="26"/>
      <c r="AW84" s="26"/>
      <c r="AX84" s="26"/>
      <c r="AY8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4" s="48" t="str">
        <f>IF(OR(Table_Question_Sets[[#This Row],[Header]]="Yes",Table_Question_Sets[[#This Row],[Text]]=""),"",IF(OR(Table_Question_Sets[[#This Row],[Text]]="true",Table_Question_Sets[[#This Row],[Text]]="false",ISNUMBER(Table_Question_Sets[[#This Row],[Text]])),Table_Question_Sets[[#This Row],[Text]],""""&amp;Table_Question_Sets[[#This Row],[Text]]&amp;""""))</f>
        <v/>
      </c>
      <c r="BA84" s="48" t="str">
        <f>IF(AND(Table_Question_Sets[[#This Row],[Header]]&lt;&gt;"Yes",Table_Question_Sets[[#This Row],[Property]]&lt;&gt;"",Table_Question_Sets[[#This Row],[Summary Label]]&lt;&gt;""),""""&amp;Table_Question_Sets[[#This Row],[Key]]&amp;""": """&amp;Table_Question_Sets[[#This Row],[Summary Label]]&amp;"""","")</f>
        <v/>
      </c>
      <c r="BB84" s="48">
        <f ca="1">IF(Table_Question_Sets[[#This Row],[Header]]="Yes","",_xlfn.NUMBERVALUE(INDIRECT(SUBSTITUTE(ADDRESS(1,COLUMN(),4),"1","")&amp;ROW()-1))+IF(Table_Question_Sets[[#This Row],[Property]]&lt;&gt;"",1,0))</f>
        <v>10</v>
      </c>
      <c r="BC84" s="48">
        <f ca="1">IF(Table_Question_Sets[[#This Row],[Header]]="Yes","",_xlfn.NUMBERVALUE(INDIRECT(SUBSTITUTE(ADDRESS(1,COLUMN(),4),"1","")&amp;ROW()+1))+IF(Table_Question_Sets[[#This Row],[Property]]&lt;&gt;"",1,0))</f>
        <v>11</v>
      </c>
      <c r="BD84" s="28" t="str">
        <f t="array" aca="1" ref="BD8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8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"templateOptions":{"content":{"heading4":"Prize Draw","paragraph":"When do you want to hold the prize draw?"},"hideCondition":"promotionType != 'sweepstake'"}</v>
      </c>
      <c r="BH8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"prizeDrawHeading","type": "content-field","className":"col-xs-12","templateOptions":{"content":{"heading4":"Prize Draw","paragraph":"When do you want to hold the prize draw?"},"hideCondition":"promotionType != 'sweepstake'"},"validators": {"validation": Validators.compose([])}}</v>
      </c>
      <c r="BI84" s="25" t="str">
        <f ca="1" xml:space="preserve">
IF(Table_Question_Sets[[#This Row],[Row]]="Yes","]},{""className"": ""row"",""fieldGroup"": [","")&amp;
SUBSTITUTE(Table_Question_Sets[[#This Row],[Config Field]],CHAR(10),"")</f>
        <v>{"key": "prizeDrawHeading","type": "content-field","className":"col-xs-12","templateOptions":{"content":{"heading4":"Prize Draw","paragraph":"When do you want to hold the prize draw?"},"hideCondition":"promotionType != 'sweepstake'"},"validators": {"validation": Validators.compose([])}}</v>
      </c>
      <c r="BJ8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4" s="131" t="str">
        <f>IF(AND(Table_Question_Sets[[#This Row],[Header]]="",Table_Question_Sets[[#This Row],[Property]]&lt;&gt;"",Table_Question_Sets[[#This Row],[Field Type]]&lt;&gt;""),
""""&amp;Table_Question_Sets[[#This Row],[Key]]&amp;"""","")</f>
        <v>"prizeDrawHeading"</v>
      </c>
      <c r="BM8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"prizeDrawHeading","prizeDrawDate","prizeDrawTime","participantDrawHeading","participantDrawDate","participantDrawTime","prizeGameHeading","prizeGameDate","prizeGameTime","policyExpiryDate","insuranceEndDate"</v>
      </c>
      <c r="BN84" s="131" t="str">
        <f>IF(AND(Table_Question_Sets[[#This Row],[Header]]&lt;&gt;"Yes",Table_Question_Sets[[#This Row],[Property]]&lt;&gt;"",Table_Question_Sets[[#This Row],[Workflow Role]]&lt;&gt;""),
""""&amp;Table_Question_Sets[[#This Row],[Workflow Role]]&amp;""":"""&amp;Table_Question_Sets[[#This Row],[Key]]&amp;"""","")</f>
        <v/>
      </c>
      <c r="BO84" s="131" t="str">
        <f>IF(AND(Table_Question_Sets[[#This Row],[Header]]&lt;&gt;"Yes",Table_Question_Sets[[#This Row],[Property]]&lt;&gt;"",Table_Question_Sets[[#This Row],[Private]]="Yes"),
""""&amp;Table_Question_Sets[[#This Row],[Key]]&amp;"""","")</f>
        <v/>
      </c>
      <c r="BP84" s="131">
        <f ca="1">IF(Table_Question_Sets[[#This Row],[Header]]="Yes","",_xlfn.NUMBERVALUE(INDIRECT(SUBSTITUTE(ADDRESS(1,COLUMN(),4),"1","")&amp;ROW()+1))+IF(OR(Table_Question_Sets[[#This Row],[Value]]&lt;&gt;"",AND(Table_Question_Sets[[#This Row],[Data Type]]="Repeating",Table_Question_Sets[[#This Row],[Calculation Repeating]]&lt;&gt;"")),1,0))</f>
        <v>1</v>
      </c>
      <c r="BQ84" s="131" t="str">
        <f ca="1" xml:space="preserve">
IF(Table_Question_Sets[[#This Row],[Data Type]]="Repeating",
OFFSET(Table_Repeating_Question_Sets[[#Headers],[Property]],MATCH(Table_Question_Sets[[#This Row],[Property]],Table_Repeating_Question_Sets[Property],0),MATCH("Calculation",Table_Repeating_Question_Sets[#Headers],0)-1,1,1),
"")</f>
        <v/>
      </c>
      <c r="BR8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"10/09/YYYY"</v>
      </c>
      <c r="BT84" s="131" t="str">
        <f ca="1">IF(ISNUMBER(Table_Question_Sets[[#This Row],[Config Use Row]]),INDEX(Table_Question_Sets[Config Rollup],Table_Question_Sets[[#This Row],[Config Use Row]]),"")</f>
        <v/>
      </c>
      <c r="BU84" s="131" t="str">
        <f ca="1">IF(ISNUMBER(Table_Question_Sets[[#This Row],[Config Use Row]]),INDEX(Table_Question_Sets[Config Keys Nested Rollup],Table_Question_Sets[[#This Row],[Config Use Row]]),"")</f>
        <v/>
      </c>
      <c r="BV84" s="25" t="str">
        <f ca="1">IF(ISNUMBER(Table_Question_Sets[[#This Row],[Config Use Row]]),INDEX(Table_Question_Sets[Calculation Rollup],Table_Question_Sets[[#This Row],[Config Use Row]]),"")</f>
        <v/>
      </c>
    </row>
    <row r="85" spans="2:74" s="21" customFormat="1" ht="21" customHeight="1">
      <c r="B85" s="26" t="s">
        <v>1436</v>
      </c>
      <c r="C85" s="10"/>
      <c r="D85" s="25" t="str">
        <f ca="1">IF(Table_Question_Sets[[#This Row],[Header]]="Yes","",
IF(INDIRECT(SUBSTITUTE(ADDRESS(1,COLUMN(),4),"1","")&amp;ROW()-1)="",
INDIRECT(SUBSTITUTE(ADDRESS(1,COLUMN(Table_Question_Sets[[#This Row],[Property]]),4),"1","")&amp;ROW()-1),
INDIRECT(SUBSTITUTE(ADDRESS(1,COLUMN(),4),"1","")&amp;ROW()-1)))</f>
        <v>Details 4</v>
      </c>
      <c r="E8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prizeDrawDate</v>
      </c>
      <c r="F85" s="25" t="str">
        <f>IF(Table_Question_Sets[[#This Row],[Header]]="Yes","",IF(Table_Question_Sets[[#This Row],[Property]]&lt;&gt;"",SUBSTITUTE(Table_Question_Sets[[#This Row],[Property]]," ",""),""))</f>
        <v>PrizeDrawDate</v>
      </c>
      <c r="G85" s="88"/>
      <c r="H85" s="26" t="s">
        <v>79</v>
      </c>
      <c r="I85" s="26" t="s">
        <v>79</v>
      </c>
      <c r="J85" s="26"/>
      <c r="K85" s="55" t="s">
        <v>69</v>
      </c>
      <c r="L85" s="76"/>
      <c r="M85" s="76"/>
      <c r="N85" s="55"/>
      <c r="O85" s="55" t="s">
        <v>73</v>
      </c>
      <c r="P85" s="55" t="s">
        <v>94</v>
      </c>
      <c r="Q85" s="55"/>
      <c r="R85" s="55"/>
      <c r="S85" s="55"/>
      <c r="T85" s="26" t="s">
        <v>79</v>
      </c>
      <c r="U85" s="26"/>
      <c r="V85" s="26" t="s">
        <v>1140</v>
      </c>
      <c r="W85" s="26" t="s">
        <v>1438</v>
      </c>
      <c r="X85" s="26"/>
      <c r="Y85" s="26"/>
      <c r="Z85" s="26"/>
      <c r="AA85" s="26"/>
      <c r="AB85" s="26"/>
      <c r="AC85" s="26"/>
      <c r="AD85" s="26"/>
      <c r="AE85" s="26"/>
      <c r="AF85" s="26"/>
      <c r="AG85" s="26"/>
      <c r="AH85" s="138"/>
      <c r="AI85" s="76"/>
      <c r="AJ85" s="76"/>
      <c r="AK85" s="76"/>
      <c r="AL85" s="25"/>
      <c r="AM8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5" s="191"/>
      <c r="AO8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5" s="26"/>
      <c r="AR85" s="50"/>
      <c r="AS85" s="26"/>
      <c r="AT85" s="26"/>
      <c r="AU85" s="26"/>
      <c r="AV85" s="26"/>
      <c r="AW85" s="26"/>
      <c r="AX85" s="26"/>
      <c r="AY8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5" s="48" t="str">
        <f>IF(OR(Table_Question_Sets[[#This Row],[Header]]="Yes",Table_Question_Sets[[#This Row],[Text]]=""),"",IF(OR(Table_Question_Sets[[#This Row],[Text]]="true",Table_Question_Sets[[#This Row],[Text]]="false",ISNUMBER(Table_Question_Sets[[#This Row],[Text]])),Table_Question_Sets[[#This Row],[Text]],""""&amp;Table_Question_Sets[[#This Row],[Text]]&amp;""""))</f>
        <v/>
      </c>
      <c r="BA85" s="48" t="str">
        <f>IF(AND(Table_Question_Sets[[#This Row],[Header]]&lt;&gt;"Yes",Table_Question_Sets[[#This Row],[Property]]&lt;&gt;"",Table_Question_Sets[[#This Row],[Summary Label]]&lt;&gt;""),""""&amp;Table_Question_Sets[[#This Row],[Key]]&amp;""": """&amp;Table_Question_Sets[[#This Row],[Summary Label]]&amp;"""","")</f>
        <v/>
      </c>
      <c r="BB85" s="48">
        <f ca="1">IF(Table_Question_Sets[[#This Row],[Header]]="Yes","",_xlfn.NUMBERVALUE(INDIRECT(SUBSTITUTE(ADDRESS(1,COLUMN(),4),"1","")&amp;ROW()-1))+IF(Table_Question_Sets[[#This Row],[Property]]&lt;&gt;"",1,0))</f>
        <v>11</v>
      </c>
      <c r="BC85" s="48">
        <f ca="1">IF(Table_Question_Sets[[#This Row],[Header]]="Yes","",_xlfn.NUMBERVALUE(INDIRECT(SUBSTITUTE(ADDRESS(1,COLUMN(),4),"1","")&amp;ROW()+1))+IF(Table_Question_Sets[[#This Row],[Property]]&lt;&gt;"",1,0))</f>
        <v>10</v>
      </c>
      <c r="BD85" s="28" t="str">
        <f t="array" aca="1" ref="BD8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v>
      </c>
      <c r="BF8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"templateOptions":{"label":"Date","addonLeft":{"class":"glyphicon glyphicon-calendar"},"hideCondition":"promotionType != 'sweepstake'"}</v>
      </c>
      <c r="BH8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v>
      </c>
      <c r="BI85" s="25" t="str">
        <f ca="1" xml:space="preserve">
IF(Table_Question_Sets[[#This Row],[Row]]="Yes","]},{""className"": ""row"",""fieldGroup"": [","")&amp;
SUBSTITUTE(Table_Question_Sets[[#This Row],[Config Field]],CHAR(10),"")</f>
        <v>{"key":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v>
      </c>
      <c r="BJ8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5" s="131" t="str">
        <f>IF(AND(Table_Question_Sets[[#This Row],[Header]]="",Table_Question_Sets[[#This Row],[Property]]&lt;&gt;"",Table_Question_Sets[[#This Row],[Field Type]]&lt;&gt;""),
""""&amp;Table_Question_Sets[[#This Row],[Key]]&amp;"""","")</f>
        <v>"prizeDrawDate"</v>
      </c>
      <c r="BM8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"prizeDrawDate","prizeDrawTime","participantDrawHeading","participantDrawDate","participantDrawTime","prizeGameHeading","prizeGameDate","prizeGameTime","policyExpiryDate","insuranceEndDate"</v>
      </c>
      <c r="BN85" s="131" t="str">
        <f>IF(AND(Table_Question_Sets[[#This Row],[Header]]&lt;&gt;"Yes",Table_Question_Sets[[#This Row],[Property]]&lt;&gt;"",Table_Question_Sets[[#This Row],[Workflow Role]]&lt;&gt;""),
""""&amp;Table_Question_Sets[[#This Row],[Workflow Role]]&amp;""":"""&amp;Table_Question_Sets[[#This Row],[Key]]&amp;"""","")</f>
        <v/>
      </c>
      <c r="BO85" s="131" t="str">
        <f>IF(AND(Table_Question_Sets[[#This Row],[Header]]&lt;&gt;"Yes",Table_Question_Sets[[#This Row],[Property]]&lt;&gt;"",Table_Question_Sets[[#This Row],[Private]]="Yes"),
""""&amp;Table_Question_Sets[[#This Row],[Key]]&amp;"""","")</f>
        <v/>
      </c>
      <c r="BP85" s="131">
        <f ca="1">IF(Table_Question_Sets[[#This Row],[Header]]="Yes","",_xlfn.NUMBERVALUE(INDIRECT(SUBSTITUTE(ADDRESS(1,COLUMN(),4),"1","")&amp;ROW()+1))+IF(OR(Table_Question_Sets[[#This Row],[Value]]&lt;&gt;"",AND(Table_Question_Sets[[#This Row],[Data Type]]="Repeating",Table_Question_Sets[[#This Row],[Calculation Repeating]]&lt;&gt;"")),1,0))</f>
        <v>1</v>
      </c>
      <c r="BQ85" s="131" t="str">
        <f ca="1" xml:space="preserve">
IF(Table_Question_Sets[[#This Row],[Data Type]]="Repeating",
OFFSET(Table_Repeating_Question_Sets[[#Headers],[Property]],MATCH(Table_Question_Sets[[#This Row],[Property]],Table_Repeating_Question_Sets[Property],0),MATCH("Calculation",Table_Repeating_Question_Sets[#Headers],0)-1,1,1),
"")</f>
        <v/>
      </c>
      <c r="BR8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"10/09/YYYY"</v>
      </c>
      <c r="BT85" s="131" t="str">
        <f ca="1">IF(ISNUMBER(Table_Question_Sets[[#This Row],[Config Use Row]]),INDEX(Table_Question_Sets[Config Rollup],Table_Question_Sets[[#This Row],[Config Use Row]]),"")</f>
        <v/>
      </c>
      <c r="BU85" s="131" t="str">
        <f ca="1">IF(ISNUMBER(Table_Question_Sets[[#This Row],[Config Use Row]]),INDEX(Table_Question_Sets[Config Keys Nested Rollup],Table_Question_Sets[[#This Row],[Config Use Row]]),"")</f>
        <v/>
      </c>
      <c r="BV85" s="25" t="str">
        <f ca="1">IF(ISNUMBER(Table_Question_Sets[[#This Row],[Config Use Row]]),INDEX(Table_Question_Sets[Calculation Rollup],Table_Question_Sets[[#This Row],[Config Use Row]]),"")</f>
        <v/>
      </c>
    </row>
    <row r="86" spans="2:74" s="21" customFormat="1" ht="21" customHeight="1">
      <c r="B86" s="26" t="s">
        <v>1437</v>
      </c>
      <c r="C86" s="10"/>
      <c r="D86" s="25" t="str">
        <f ca="1">IF(Table_Question_Sets[[#This Row],[Header]]="Yes","",
IF(INDIRECT(SUBSTITUTE(ADDRESS(1,COLUMN(),4),"1","")&amp;ROW()-1)="",
INDIRECT(SUBSTITUTE(ADDRESS(1,COLUMN(Table_Question_Sets[[#This Row],[Property]]),4),"1","")&amp;ROW()-1),
INDIRECT(SUBSTITUTE(ADDRESS(1,COLUMN(),4),"1","")&amp;ROW()-1)))</f>
        <v>Details 4</v>
      </c>
      <c r="E8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prizeDrawTime</v>
      </c>
      <c r="F86" s="25" t="str">
        <f>IF(Table_Question_Sets[[#This Row],[Header]]="Yes","",IF(Table_Question_Sets[[#This Row],[Property]]&lt;&gt;"",SUBSTITUTE(Table_Question_Sets[[#This Row],[Property]]," ",""),""))</f>
        <v>PrizeDrawTime</v>
      </c>
      <c r="G86" s="88"/>
      <c r="H86" s="26" t="s">
        <v>1118</v>
      </c>
      <c r="I86" s="26" t="s">
        <v>46</v>
      </c>
      <c r="J86" s="26"/>
      <c r="K86" s="55" t="s">
        <v>69</v>
      </c>
      <c r="L86" s="76"/>
      <c r="M86" s="76"/>
      <c r="N86" s="55"/>
      <c r="O86" s="55" t="s">
        <v>73</v>
      </c>
      <c r="P86" s="55" t="s">
        <v>94</v>
      </c>
      <c r="Q86" s="55"/>
      <c r="R86" s="55"/>
      <c r="S86" s="55"/>
      <c r="T86" s="26" t="s">
        <v>1118</v>
      </c>
      <c r="U86" s="26"/>
      <c r="V86" s="26" t="s">
        <v>1140</v>
      </c>
      <c r="W86" s="26"/>
      <c r="X86" s="26"/>
      <c r="Y86" s="26"/>
      <c r="Z86" s="26"/>
      <c r="AA86" s="26"/>
      <c r="AB86" s="26"/>
      <c r="AC86" s="26"/>
      <c r="AD86" s="26"/>
      <c r="AE86" s="26" t="s">
        <v>1301</v>
      </c>
      <c r="AF86" s="26"/>
      <c r="AG86" s="26"/>
      <c r="AH86" s="170"/>
      <c r="AI86" s="76"/>
      <c r="AJ86" s="76"/>
      <c r="AK86" s="76"/>
      <c r="AL86" s="25"/>
      <c r="AM8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6" s="191"/>
      <c r="AO8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6" s="26"/>
      <c r="AR86" s="50"/>
      <c r="AS86" s="26"/>
      <c r="AT86" s="26"/>
      <c r="AU86" s="26"/>
      <c r="AV86" s="26"/>
      <c r="AW86" s="26"/>
      <c r="AX86" s="26"/>
      <c r="AY8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6" s="48" t="str">
        <f>IF(OR(Table_Question_Sets[[#This Row],[Header]]="Yes",Table_Question_Sets[[#This Row],[Text]]=""),"",IF(OR(Table_Question_Sets[[#This Row],[Text]]="true",Table_Question_Sets[[#This Row],[Text]]="false",ISNUMBER(Table_Question_Sets[[#This Row],[Text]])),Table_Question_Sets[[#This Row],[Text]],""""&amp;Table_Question_Sets[[#This Row],[Text]]&amp;""""))</f>
        <v/>
      </c>
      <c r="BA86" s="48" t="str">
        <f>IF(AND(Table_Question_Sets[[#This Row],[Header]]&lt;&gt;"Yes",Table_Question_Sets[[#This Row],[Property]]&lt;&gt;"",Table_Question_Sets[[#This Row],[Summary Label]]&lt;&gt;""),""""&amp;Table_Question_Sets[[#This Row],[Key]]&amp;""": """&amp;Table_Question_Sets[[#This Row],[Summary Label]]&amp;"""","")</f>
        <v/>
      </c>
      <c r="BB86" s="48">
        <f ca="1">IF(Table_Question_Sets[[#This Row],[Header]]="Yes","",_xlfn.NUMBERVALUE(INDIRECT(SUBSTITUTE(ADDRESS(1,COLUMN(),4),"1","")&amp;ROW()-1))+IF(Table_Question_Sets[[#This Row],[Property]]&lt;&gt;"",1,0))</f>
        <v>12</v>
      </c>
      <c r="BC86" s="48">
        <f ca="1">IF(Table_Question_Sets[[#This Row],[Header]]="Yes","",_xlfn.NUMBERVALUE(INDIRECT(SUBSTITUTE(ADDRESS(1,COLUMN(),4),"1","")&amp;ROW()+1))+IF(Table_Question_Sets[[#This Row],[Property]]&lt;&gt;"",1,0))</f>
        <v>9</v>
      </c>
      <c r="BD86" s="28" t="str">
        <f t="array" aca="1" ref="BD8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ValidationService.isTime()])}</v>
      </c>
      <c r="BF8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fa-clock-o"},"hideCondition":"promotionType != 'sweepstake'"}</v>
      </c>
      <c r="BH8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v>
      </c>
      <c r="BI86" s="25" t="str">
        <f ca="1" xml:space="preserve">
IF(Table_Question_Sets[[#This Row],[Row]]="Yes","]},{""className"": ""row"",""fieldGroup"": [","")&amp;
SUBSTITUTE(Table_Question_Sets[[#This Row],[Config Field]],CHAR(10),"")</f>
        <v>{"key":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v>
      </c>
      <c r="BJ8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6" s="131" t="str">
        <f>IF(AND(Table_Question_Sets[[#This Row],[Header]]="",Table_Question_Sets[[#This Row],[Property]]&lt;&gt;"",Table_Question_Sets[[#This Row],[Field Type]]&lt;&gt;""),
""""&amp;Table_Question_Sets[[#This Row],[Key]]&amp;"""","")</f>
        <v>"prizeDrawTime"</v>
      </c>
      <c r="BM8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"prizeDrawTime","participantDrawHeading","participantDrawDate","participantDrawTime","prizeGameHeading","prizeGameDate","prizeGameTime","policyExpiryDate","insuranceEndDate"</v>
      </c>
      <c r="BN86" s="131" t="str">
        <f>IF(AND(Table_Question_Sets[[#This Row],[Header]]&lt;&gt;"Yes",Table_Question_Sets[[#This Row],[Property]]&lt;&gt;"",Table_Question_Sets[[#This Row],[Workflow Role]]&lt;&gt;""),
""""&amp;Table_Question_Sets[[#This Row],[Workflow Role]]&amp;""":"""&amp;Table_Question_Sets[[#This Row],[Key]]&amp;"""","")</f>
        <v/>
      </c>
      <c r="BO86" s="131" t="str">
        <f>IF(AND(Table_Question_Sets[[#This Row],[Header]]&lt;&gt;"Yes",Table_Question_Sets[[#This Row],[Property]]&lt;&gt;"",Table_Question_Sets[[#This Row],[Private]]="Yes"),
""""&amp;Table_Question_Sets[[#This Row],[Key]]&amp;"""","")</f>
        <v/>
      </c>
      <c r="BP86" s="131">
        <f ca="1">IF(Table_Question_Sets[[#This Row],[Header]]="Yes","",_xlfn.NUMBERVALUE(INDIRECT(SUBSTITUTE(ADDRESS(1,COLUMN(),4),"1","")&amp;ROW()+1))+IF(OR(Table_Question_Sets[[#This Row],[Value]]&lt;&gt;"",AND(Table_Question_Sets[[#This Row],[Data Type]]="Repeating",Table_Question_Sets[[#This Row],[Calculation Repeating]]&lt;&gt;"")),1,0))</f>
        <v>1</v>
      </c>
      <c r="BQ86" s="131" t="str">
        <f ca="1" xml:space="preserve">
IF(Table_Question_Sets[[#This Row],[Data Type]]="Repeating",
OFFSET(Table_Repeating_Question_Sets[[#Headers],[Property]],MATCH(Table_Question_Sets[[#This Row],[Property]],Table_Repeating_Question_Sets[Property],0),MATCH("Calculation",Table_Repeating_Question_Sets[#Headers],0)-1,1,1),
"")</f>
        <v/>
      </c>
      <c r="BR8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"10/09/YYYY"</v>
      </c>
      <c r="BT86" s="131" t="str">
        <f ca="1">IF(ISNUMBER(Table_Question_Sets[[#This Row],[Config Use Row]]),INDEX(Table_Question_Sets[Config Rollup],Table_Question_Sets[[#This Row],[Config Use Row]]),"")</f>
        <v/>
      </c>
      <c r="BU86" s="131" t="str">
        <f ca="1">IF(ISNUMBER(Table_Question_Sets[[#This Row],[Config Use Row]]),INDEX(Table_Question_Sets[Config Keys Nested Rollup],Table_Question_Sets[[#This Row],[Config Use Row]]),"")</f>
        <v/>
      </c>
      <c r="BV86" s="25" t="str">
        <f ca="1">IF(ISNUMBER(Table_Question_Sets[[#This Row],[Config Use Row]]),INDEX(Table_Question_Sets[Calculation Rollup],Table_Question_Sets[[#This Row],[Config Use Row]]),"")</f>
        <v/>
      </c>
    </row>
    <row r="87" spans="2:74" s="21" customFormat="1" ht="21" customHeight="1">
      <c r="B87" s="26" t="s">
        <v>1128</v>
      </c>
      <c r="C87" s="10"/>
      <c r="D87" s="25" t="str">
        <f ca="1">IF(Table_Question_Sets[[#This Row],[Header]]="Yes","",
IF(INDIRECT(SUBSTITUTE(ADDRESS(1,COLUMN(),4),"1","")&amp;ROW()-1)="",
INDIRECT(SUBSTITUTE(ADDRESS(1,COLUMN(Table_Question_Sets[[#This Row],[Property]]),4),"1","")&amp;ROW()-1),
INDIRECT(SUBSTITUTE(ADDRESS(1,COLUMN(),4),"1","")&amp;ROW()-1)))</f>
        <v>Details 4</v>
      </c>
      <c r="E8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participantDrawHeading</v>
      </c>
      <c r="F87" s="25" t="str">
        <f>IF(Table_Question_Sets[[#This Row],[Header]]="Yes","",IF(Table_Question_Sets[[#This Row],[Property]]&lt;&gt;"",SUBSTITUTE(Table_Question_Sets[[#This Row],[Property]]," ",""),""))</f>
        <v>ParticipantDrawHeading</v>
      </c>
      <c r="G87" s="88"/>
      <c r="H87" s="26" t="s">
        <v>90</v>
      </c>
      <c r="I87" s="26" t="s">
        <v>90</v>
      </c>
      <c r="J87" s="26"/>
      <c r="K87" s="55"/>
      <c r="L87" s="76"/>
      <c r="M87" s="76"/>
      <c r="N87" s="55"/>
      <c r="O87" s="55" t="s">
        <v>73</v>
      </c>
      <c r="P87" s="55"/>
      <c r="Q87" s="55"/>
      <c r="R87" s="55"/>
      <c r="S87" s="55"/>
      <c r="T87" s="26"/>
      <c r="U87" s="26"/>
      <c r="V87" s="26" t="s">
        <v>1133</v>
      </c>
      <c r="W87" s="26"/>
      <c r="X87" s="26"/>
      <c r="Y87" s="26"/>
      <c r="Z87" s="26" t="s">
        <v>1132</v>
      </c>
      <c r="AA87" s="26" t="s">
        <v>1396</v>
      </c>
      <c r="AB87" s="26"/>
      <c r="AC87" s="26"/>
      <c r="AD87" s="26"/>
      <c r="AE87" s="26"/>
      <c r="AF87" s="26"/>
      <c r="AG87" s="26"/>
      <c r="AH87" s="76"/>
      <c r="AI87" s="76"/>
      <c r="AJ87" s="76"/>
      <c r="AK87" s="76"/>
      <c r="AL87" s="25"/>
      <c r="AM8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7" s="191"/>
      <c r="AO8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7" s="26"/>
      <c r="AR87" s="50"/>
      <c r="AS87" s="26"/>
      <c r="AT87" s="26"/>
      <c r="AU87" s="26"/>
      <c r="AV87" s="26"/>
      <c r="AW87" s="26"/>
      <c r="AX87" s="26"/>
      <c r="AY8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7" s="48" t="str">
        <f>IF(OR(Table_Question_Sets[[#This Row],[Header]]="Yes",Table_Question_Sets[[#This Row],[Text]]=""),"",IF(OR(Table_Question_Sets[[#This Row],[Text]]="true",Table_Question_Sets[[#This Row],[Text]]="false",ISNUMBER(Table_Question_Sets[[#This Row],[Text]])),Table_Question_Sets[[#This Row],[Text]],""""&amp;Table_Question_Sets[[#This Row],[Text]]&amp;""""))</f>
        <v/>
      </c>
      <c r="BA87" s="48" t="str">
        <f>IF(AND(Table_Question_Sets[[#This Row],[Header]]&lt;&gt;"Yes",Table_Question_Sets[[#This Row],[Property]]&lt;&gt;"",Table_Question_Sets[[#This Row],[Summary Label]]&lt;&gt;""),""""&amp;Table_Question_Sets[[#This Row],[Key]]&amp;""": """&amp;Table_Question_Sets[[#This Row],[Summary Label]]&amp;"""","")</f>
        <v/>
      </c>
      <c r="BB87" s="48">
        <f ca="1">IF(Table_Question_Sets[[#This Row],[Header]]="Yes","",_xlfn.NUMBERVALUE(INDIRECT(SUBSTITUTE(ADDRESS(1,COLUMN(),4),"1","")&amp;ROW()-1))+IF(Table_Question_Sets[[#This Row],[Property]]&lt;&gt;"",1,0))</f>
        <v>13</v>
      </c>
      <c r="BC87" s="48">
        <f ca="1">IF(Table_Question_Sets[[#This Row],[Header]]="Yes","",_xlfn.NUMBERVALUE(INDIRECT(SUBSTITUTE(ADDRESS(1,COLUMN(),4),"1","")&amp;ROW()+1))+IF(Table_Question_Sets[[#This Row],[Property]]&lt;&gt;"",1,0))</f>
        <v>8</v>
      </c>
      <c r="BD87" s="28" t="str">
        <f t="array" aca="1" ref="BD8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8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"templateOptions":{"content":{"heading4":"Participant Draw","paragraph":"When do you want to hold the participant draw?&lt;br /&gt;&lt;i&gt;(This is the date and time when you will draw your winning participant from all entrants)&lt;/i&gt;"},"hideCondition":"promotionType != 'chanceToWin'"}</v>
      </c>
      <c r="BH8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v>
      </c>
      <c r="BI87" s="25" t="str">
        <f ca="1" xml:space="preserve">
IF(Table_Question_Sets[[#This Row],[Row]]="Yes","]},{""className"": ""row"",""fieldGroup"": [","")&amp;
SUBSTITUTE(Table_Question_Sets[[#This Row],[Config Field]],CHAR(10),"")</f>
        <v>{"key":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v>
      </c>
      <c r="BJ8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7" s="131" t="str">
        <f>IF(AND(Table_Question_Sets[[#This Row],[Header]]="",Table_Question_Sets[[#This Row],[Property]]&lt;&gt;"",Table_Question_Sets[[#This Row],[Field Type]]&lt;&gt;""),
""""&amp;Table_Question_Sets[[#This Row],[Key]]&amp;"""","")</f>
        <v>"participantDrawHeading"</v>
      </c>
      <c r="BM8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"participantDrawHeading","participantDrawDate","participantDrawTime","prizeGameHeading","prizeGameDate","prizeGameTime","policyExpiryDate","insuranceEndDate"</v>
      </c>
      <c r="BN87" s="131" t="str">
        <f>IF(AND(Table_Question_Sets[[#This Row],[Header]]&lt;&gt;"Yes",Table_Question_Sets[[#This Row],[Property]]&lt;&gt;"",Table_Question_Sets[[#This Row],[Workflow Role]]&lt;&gt;""),
""""&amp;Table_Question_Sets[[#This Row],[Workflow Role]]&amp;""":"""&amp;Table_Question_Sets[[#This Row],[Key]]&amp;"""","")</f>
        <v/>
      </c>
      <c r="BO87" s="131" t="str">
        <f>IF(AND(Table_Question_Sets[[#This Row],[Header]]&lt;&gt;"Yes",Table_Question_Sets[[#This Row],[Property]]&lt;&gt;"",Table_Question_Sets[[#This Row],[Private]]="Yes"),
""""&amp;Table_Question_Sets[[#This Row],[Key]]&amp;"""","")</f>
        <v/>
      </c>
      <c r="BP87" s="131">
        <f ca="1">IF(Table_Question_Sets[[#This Row],[Header]]="Yes","",_xlfn.NUMBERVALUE(INDIRECT(SUBSTITUTE(ADDRESS(1,COLUMN(),4),"1","")&amp;ROW()+1))+IF(OR(Table_Question_Sets[[#This Row],[Value]]&lt;&gt;"",AND(Table_Question_Sets[[#This Row],[Data Type]]="Repeating",Table_Question_Sets[[#This Row],[Calculation Repeating]]&lt;&gt;"")),1,0))</f>
        <v>1</v>
      </c>
      <c r="BQ87" s="131" t="str">
        <f ca="1" xml:space="preserve">
IF(Table_Question_Sets[[#This Row],[Data Type]]="Repeating",
OFFSET(Table_Repeating_Question_Sets[[#Headers],[Property]],MATCH(Table_Question_Sets[[#This Row],[Property]],Table_Repeating_Question_Sets[Property],0),MATCH("Calculation",Table_Repeating_Question_Sets[#Headers],0)-1,1,1),
"")</f>
        <v/>
      </c>
      <c r="BR8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"10/09/YYYY"</v>
      </c>
      <c r="BT87" s="131" t="str">
        <f ca="1">IF(ISNUMBER(Table_Question_Sets[[#This Row],[Config Use Row]]),INDEX(Table_Question_Sets[Config Rollup],Table_Question_Sets[[#This Row],[Config Use Row]]),"")</f>
        <v/>
      </c>
      <c r="BU87" s="131" t="str">
        <f ca="1">IF(ISNUMBER(Table_Question_Sets[[#This Row],[Config Use Row]]),INDEX(Table_Question_Sets[Config Keys Nested Rollup],Table_Question_Sets[[#This Row],[Config Use Row]]),"")</f>
        <v/>
      </c>
      <c r="BV87" s="25" t="str">
        <f ca="1">IF(ISNUMBER(Table_Question_Sets[[#This Row],[Config Use Row]]),INDEX(Table_Question_Sets[Calculation Rollup],Table_Question_Sets[[#This Row],[Config Use Row]]),"")</f>
        <v/>
      </c>
    </row>
    <row r="88" spans="2:74" s="21" customFormat="1" ht="21" customHeight="1">
      <c r="B88" s="26" t="s">
        <v>1129</v>
      </c>
      <c r="C88" s="10"/>
      <c r="D88" s="25" t="str">
        <f ca="1">IF(Table_Question_Sets[[#This Row],[Header]]="Yes","",
IF(INDIRECT(SUBSTITUTE(ADDRESS(1,COLUMN(),4),"1","")&amp;ROW()-1)="",
INDIRECT(SUBSTITUTE(ADDRESS(1,COLUMN(Table_Question_Sets[[#This Row],[Property]]),4),"1","")&amp;ROW()-1),
INDIRECT(SUBSTITUTE(ADDRESS(1,COLUMN(),4),"1","")&amp;ROW()-1)))</f>
        <v>Details 4</v>
      </c>
      <c r="E8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participantDrawDate</v>
      </c>
      <c r="F88" s="25" t="str">
        <f>IF(Table_Question_Sets[[#This Row],[Header]]="Yes","",IF(Table_Question_Sets[[#This Row],[Property]]&lt;&gt;"",SUBSTITUTE(Table_Question_Sets[[#This Row],[Property]]," ",""),""))</f>
        <v>ParticipantDrawDate</v>
      </c>
      <c r="G88" s="88"/>
      <c r="H88" s="26" t="s">
        <v>79</v>
      </c>
      <c r="I88" s="26" t="s">
        <v>79</v>
      </c>
      <c r="J88" s="26"/>
      <c r="K88" s="55" t="s">
        <v>69</v>
      </c>
      <c r="L88" s="76"/>
      <c r="M88" s="76"/>
      <c r="N88" s="55"/>
      <c r="O88" s="55" t="s">
        <v>73</v>
      </c>
      <c r="P88" s="55" t="s">
        <v>94</v>
      </c>
      <c r="Q88" s="55"/>
      <c r="R88" s="55"/>
      <c r="S88" s="55"/>
      <c r="T88" s="26" t="s">
        <v>79</v>
      </c>
      <c r="U88" s="26"/>
      <c r="V88" s="26" t="s">
        <v>1133</v>
      </c>
      <c r="W88" s="26" t="s">
        <v>1400</v>
      </c>
      <c r="X88" s="26"/>
      <c r="Y88" s="26"/>
      <c r="Z88" s="26"/>
      <c r="AA88" s="26"/>
      <c r="AB88" s="26"/>
      <c r="AC88" s="26"/>
      <c r="AD88" s="26"/>
      <c r="AE88" s="26"/>
      <c r="AF88" s="26"/>
      <c r="AG88" s="26"/>
      <c r="AH88" s="138"/>
      <c r="AI88" s="76"/>
      <c r="AJ88" s="76"/>
      <c r="AK88" s="76"/>
      <c r="AL88" s="25"/>
      <c r="AM8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8" s="191"/>
      <c r="AO8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8" s="26"/>
      <c r="AR88" s="50"/>
      <c r="AS88" s="26"/>
      <c r="AT88" s="26"/>
      <c r="AU88" s="26"/>
      <c r="AV88" s="26"/>
      <c r="AW88" s="26"/>
      <c r="AX88" s="26"/>
      <c r="AY8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8" s="48" t="str">
        <f>IF(OR(Table_Question_Sets[[#This Row],[Header]]="Yes",Table_Question_Sets[[#This Row],[Text]]=""),"",IF(OR(Table_Question_Sets[[#This Row],[Text]]="true",Table_Question_Sets[[#This Row],[Text]]="false",ISNUMBER(Table_Question_Sets[[#This Row],[Text]])),Table_Question_Sets[[#This Row],[Text]],""""&amp;Table_Question_Sets[[#This Row],[Text]]&amp;""""))</f>
        <v/>
      </c>
      <c r="BA88" s="48" t="str">
        <f>IF(AND(Table_Question_Sets[[#This Row],[Header]]&lt;&gt;"Yes",Table_Question_Sets[[#This Row],[Property]]&lt;&gt;"",Table_Question_Sets[[#This Row],[Summary Label]]&lt;&gt;""),""""&amp;Table_Question_Sets[[#This Row],[Key]]&amp;""": """&amp;Table_Question_Sets[[#This Row],[Summary Label]]&amp;"""","")</f>
        <v/>
      </c>
      <c r="BB88" s="48">
        <f ca="1">IF(Table_Question_Sets[[#This Row],[Header]]="Yes","",_xlfn.NUMBERVALUE(INDIRECT(SUBSTITUTE(ADDRESS(1,COLUMN(),4),"1","")&amp;ROW()-1))+IF(Table_Question_Sets[[#This Row],[Property]]&lt;&gt;"",1,0))</f>
        <v>14</v>
      </c>
      <c r="BC88" s="48">
        <f ca="1">IF(Table_Question_Sets[[#This Row],[Header]]="Yes","",_xlfn.NUMBERVALUE(INDIRECT(SUBSTITUTE(ADDRESS(1,COLUMN(),4),"1","")&amp;ROW()+1))+IF(Table_Question_Sets[[#This Row],[Property]]&lt;&gt;"",1,0))</f>
        <v>7</v>
      </c>
      <c r="BD88" s="28" t="str">
        <f t="array" aca="1" ref="BD8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v>
      </c>
      <c r="BF8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"templateOptions":{"label":"Date","addonLeft":{"class":"glyphicon glyphicon-calendar"},"hideCondition":"promotionType != 'chanceToWin'"}</v>
      </c>
      <c r="BH8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v>
      </c>
      <c r="BI88" s="25" t="str">
        <f ca="1" xml:space="preserve">
IF(Table_Question_Sets[[#This Row],[Row]]="Yes","]},{""className"": ""row"",""fieldGroup"": [","")&amp;
SUBSTITUTE(Table_Question_Sets[[#This Row],[Config Field]],CHAR(10),"")</f>
        <v>{"key":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v>
      </c>
      <c r="BJ8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8" s="131" t="str">
        <f>IF(AND(Table_Question_Sets[[#This Row],[Header]]="",Table_Question_Sets[[#This Row],[Property]]&lt;&gt;"",Table_Question_Sets[[#This Row],[Field Type]]&lt;&gt;""),
""""&amp;Table_Question_Sets[[#This Row],[Key]]&amp;"""","")</f>
        <v>"participantDrawDate"</v>
      </c>
      <c r="BM8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"participantDrawDate","participantDrawTime","prizeGameHeading","prizeGameDate","prizeGameTime","policyExpiryDate","insuranceEndDate"</v>
      </c>
      <c r="BN88" s="131" t="str">
        <f>IF(AND(Table_Question_Sets[[#This Row],[Header]]&lt;&gt;"Yes",Table_Question_Sets[[#This Row],[Property]]&lt;&gt;"",Table_Question_Sets[[#This Row],[Workflow Role]]&lt;&gt;""),
""""&amp;Table_Question_Sets[[#This Row],[Workflow Role]]&amp;""":"""&amp;Table_Question_Sets[[#This Row],[Key]]&amp;"""","")</f>
        <v/>
      </c>
      <c r="BO88" s="131" t="str">
        <f>IF(AND(Table_Question_Sets[[#This Row],[Header]]&lt;&gt;"Yes",Table_Question_Sets[[#This Row],[Property]]&lt;&gt;"",Table_Question_Sets[[#This Row],[Private]]="Yes"),
""""&amp;Table_Question_Sets[[#This Row],[Key]]&amp;"""","")</f>
        <v/>
      </c>
      <c r="BP88" s="131">
        <f ca="1">IF(Table_Question_Sets[[#This Row],[Header]]="Yes","",_xlfn.NUMBERVALUE(INDIRECT(SUBSTITUTE(ADDRESS(1,COLUMN(),4),"1","")&amp;ROW()+1))+IF(OR(Table_Question_Sets[[#This Row],[Value]]&lt;&gt;"",AND(Table_Question_Sets[[#This Row],[Data Type]]="Repeating",Table_Question_Sets[[#This Row],[Calculation Repeating]]&lt;&gt;"")),1,0))</f>
        <v>1</v>
      </c>
      <c r="BQ88" s="131" t="str">
        <f ca="1" xml:space="preserve">
IF(Table_Question_Sets[[#This Row],[Data Type]]="Repeating",
OFFSET(Table_Repeating_Question_Sets[[#Headers],[Property]],MATCH(Table_Question_Sets[[#This Row],[Property]],Table_Repeating_Question_Sets[Property],0),MATCH("Calculation",Table_Repeating_Question_Sets[#Headers],0)-1,1,1),
"")</f>
        <v/>
      </c>
      <c r="BR8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"10/09/YYYY"</v>
      </c>
      <c r="BT88" s="131" t="str">
        <f ca="1">IF(ISNUMBER(Table_Question_Sets[[#This Row],[Config Use Row]]),INDEX(Table_Question_Sets[Config Rollup],Table_Question_Sets[[#This Row],[Config Use Row]]),"")</f>
        <v/>
      </c>
      <c r="BU88" s="131" t="str">
        <f ca="1">IF(ISNUMBER(Table_Question_Sets[[#This Row],[Config Use Row]]),INDEX(Table_Question_Sets[Config Keys Nested Rollup],Table_Question_Sets[[#This Row],[Config Use Row]]),"")</f>
        <v/>
      </c>
      <c r="BV88" s="25" t="str">
        <f ca="1">IF(ISNUMBER(Table_Question_Sets[[#This Row],[Config Use Row]]),INDEX(Table_Question_Sets[Calculation Rollup],Table_Question_Sets[[#This Row],[Config Use Row]]),"")</f>
        <v/>
      </c>
    </row>
    <row r="89" spans="2:74" s="21" customFormat="1" ht="21" customHeight="1">
      <c r="B89" s="26" t="s">
        <v>1130</v>
      </c>
      <c r="C89" s="10"/>
      <c r="D89" s="25" t="str">
        <f ca="1">IF(Table_Question_Sets[[#This Row],[Header]]="Yes","",
IF(INDIRECT(SUBSTITUTE(ADDRESS(1,COLUMN(),4),"1","")&amp;ROW()-1)="",
INDIRECT(SUBSTITUTE(ADDRESS(1,COLUMN(Table_Question_Sets[[#This Row],[Property]]),4),"1","")&amp;ROW()-1),
INDIRECT(SUBSTITUTE(ADDRESS(1,COLUMN(),4),"1","")&amp;ROW()-1)))</f>
        <v>Details 4</v>
      </c>
      <c r="E8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participantDrawTime</v>
      </c>
      <c r="F89" s="25" t="str">
        <f>IF(Table_Question_Sets[[#This Row],[Header]]="Yes","",IF(Table_Question_Sets[[#This Row],[Property]]&lt;&gt;"",SUBSTITUTE(Table_Question_Sets[[#This Row],[Property]]," ",""),""))</f>
        <v>ParticipantDrawTime</v>
      </c>
      <c r="G89" s="88"/>
      <c r="H89" s="26" t="s">
        <v>1118</v>
      </c>
      <c r="I89" s="26" t="s">
        <v>46</v>
      </c>
      <c r="J89" s="26"/>
      <c r="K89" s="55" t="s">
        <v>69</v>
      </c>
      <c r="L89" s="76"/>
      <c r="M89" s="76"/>
      <c r="N89" s="55"/>
      <c r="O89" s="55" t="s">
        <v>73</v>
      </c>
      <c r="P89" s="55" t="s">
        <v>94</v>
      </c>
      <c r="Q89" s="55"/>
      <c r="R89" s="55"/>
      <c r="S89" s="55"/>
      <c r="T89" s="26" t="s">
        <v>1118</v>
      </c>
      <c r="U89" s="26"/>
      <c r="V89" s="26" t="s">
        <v>1133</v>
      </c>
      <c r="W89" s="26"/>
      <c r="X89" s="26"/>
      <c r="Y89" s="26"/>
      <c r="Z89" s="26"/>
      <c r="AA89" s="26"/>
      <c r="AB89" s="26"/>
      <c r="AC89" s="26"/>
      <c r="AD89" s="26"/>
      <c r="AE89" s="26" t="s">
        <v>1301</v>
      </c>
      <c r="AF89" s="26"/>
      <c r="AG89" s="26"/>
      <c r="AH89" s="170"/>
      <c r="AI89" s="76"/>
      <c r="AJ89" s="76"/>
      <c r="AK89" s="76"/>
      <c r="AL89" s="25"/>
      <c r="AM8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9" s="191"/>
      <c r="AO8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9" s="26"/>
      <c r="AR89" s="50"/>
      <c r="AS89" s="26"/>
      <c r="AT89" s="26"/>
      <c r="AU89" s="26"/>
      <c r="AV89" s="26"/>
      <c r="AW89" s="26"/>
      <c r="AX89" s="26"/>
      <c r="AY8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9" s="48" t="str">
        <f>IF(OR(Table_Question_Sets[[#This Row],[Header]]="Yes",Table_Question_Sets[[#This Row],[Text]]=""),"",IF(OR(Table_Question_Sets[[#This Row],[Text]]="true",Table_Question_Sets[[#This Row],[Text]]="false",ISNUMBER(Table_Question_Sets[[#This Row],[Text]])),Table_Question_Sets[[#This Row],[Text]],""""&amp;Table_Question_Sets[[#This Row],[Text]]&amp;""""))</f>
        <v/>
      </c>
      <c r="BA89" s="48" t="str">
        <f>IF(AND(Table_Question_Sets[[#This Row],[Header]]&lt;&gt;"Yes",Table_Question_Sets[[#This Row],[Property]]&lt;&gt;"",Table_Question_Sets[[#This Row],[Summary Label]]&lt;&gt;""),""""&amp;Table_Question_Sets[[#This Row],[Key]]&amp;""": """&amp;Table_Question_Sets[[#This Row],[Summary Label]]&amp;"""","")</f>
        <v/>
      </c>
      <c r="BB89" s="48">
        <f ca="1">IF(Table_Question_Sets[[#This Row],[Header]]="Yes","",_xlfn.NUMBERVALUE(INDIRECT(SUBSTITUTE(ADDRESS(1,COLUMN(),4),"1","")&amp;ROW()-1))+IF(Table_Question_Sets[[#This Row],[Property]]&lt;&gt;"",1,0))</f>
        <v>15</v>
      </c>
      <c r="BC89" s="48">
        <f ca="1">IF(Table_Question_Sets[[#This Row],[Header]]="Yes","",_xlfn.NUMBERVALUE(INDIRECT(SUBSTITUTE(ADDRESS(1,COLUMN(),4),"1","")&amp;ROW()+1))+IF(Table_Question_Sets[[#This Row],[Property]]&lt;&gt;"",1,0))</f>
        <v>6</v>
      </c>
      <c r="BD89" s="28" t="str">
        <f t="array" aca="1" ref="BD8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ValidationService.isTime()])}</v>
      </c>
      <c r="BF8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fa-clock-o"},"hideCondition":"promotionType != 'chanceToWin'"}</v>
      </c>
      <c r="BH8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v>
      </c>
      <c r="BI89" s="25" t="str">
        <f ca="1" xml:space="preserve">
IF(Table_Question_Sets[[#This Row],[Row]]="Yes","]},{""className"": ""row"",""fieldGroup"": [","")&amp;
SUBSTITUTE(Table_Question_Sets[[#This Row],[Config Field]],CHAR(10),"")</f>
        <v>{"key":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v>
      </c>
      <c r="BJ8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9" s="131" t="str">
        <f>IF(AND(Table_Question_Sets[[#This Row],[Header]]="",Table_Question_Sets[[#This Row],[Property]]&lt;&gt;"",Table_Question_Sets[[#This Row],[Field Type]]&lt;&gt;""),
""""&amp;Table_Question_Sets[[#This Row],[Key]]&amp;"""","")</f>
        <v>"participantDrawTime"</v>
      </c>
      <c r="BM8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"participantDrawTime","prizeGameHeading","prizeGameDate","prizeGameTime","policyExpiryDate","insuranceEndDate"</v>
      </c>
      <c r="BN89" s="131" t="str">
        <f>IF(AND(Table_Question_Sets[[#This Row],[Header]]&lt;&gt;"Yes",Table_Question_Sets[[#This Row],[Property]]&lt;&gt;"",Table_Question_Sets[[#This Row],[Workflow Role]]&lt;&gt;""),
""""&amp;Table_Question_Sets[[#This Row],[Workflow Role]]&amp;""":"""&amp;Table_Question_Sets[[#This Row],[Key]]&amp;"""","")</f>
        <v/>
      </c>
      <c r="BO89" s="131" t="str">
        <f>IF(AND(Table_Question_Sets[[#This Row],[Header]]&lt;&gt;"Yes",Table_Question_Sets[[#This Row],[Property]]&lt;&gt;"",Table_Question_Sets[[#This Row],[Private]]="Yes"),
""""&amp;Table_Question_Sets[[#This Row],[Key]]&amp;"""","")</f>
        <v/>
      </c>
      <c r="BP89" s="131">
        <f ca="1">IF(Table_Question_Sets[[#This Row],[Header]]="Yes","",_xlfn.NUMBERVALUE(INDIRECT(SUBSTITUTE(ADDRESS(1,COLUMN(),4),"1","")&amp;ROW()+1))+IF(OR(Table_Question_Sets[[#This Row],[Value]]&lt;&gt;"",AND(Table_Question_Sets[[#This Row],[Data Type]]="Repeating",Table_Question_Sets[[#This Row],[Calculation Repeating]]&lt;&gt;"")),1,0))</f>
        <v>1</v>
      </c>
      <c r="BQ89" s="131" t="str">
        <f ca="1" xml:space="preserve">
IF(Table_Question_Sets[[#This Row],[Data Type]]="Repeating",
OFFSET(Table_Repeating_Question_Sets[[#Headers],[Property]],MATCH(Table_Question_Sets[[#This Row],[Property]],Table_Repeating_Question_Sets[Property],0),MATCH("Calculation",Table_Repeating_Question_Sets[#Headers],0)-1,1,1),
"")</f>
        <v/>
      </c>
      <c r="BR8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"10/09/YYYY"</v>
      </c>
      <c r="BT89" s="131" t="str">
        <f ca="1">IF(ISNUMBER(Table_Question_Sets[[#This Row],[Config Use Row]]),INDEX(Table_Question_Sets[Config Rollup],Table_Question_Sets[[#This Row],[Config Use Row]]),"")</f>
        <v/>
      </c>
      <c r="BU89" s="131" t="str">
        <f ca="1">IF(ISNUMBER(Table_Question_Sets[[#This Row],[Config Use Row]]),INDEX(Table_Question_Sets[Config Keys Nested Rollup],Table_Question_Sets[[#This Row],[Config Use Row]]),"")</f>
        <v/>
      </c>
      <c r="BV89" s="25" t="str">
        <f ca="1">IF(ISNUMBER(Table_Question_Sets[[#This Row],[Config Use Row]]),INDEX(Table_Question_Sets[Calculation Rollup],Table_Question_Sets[[#This Row],[Config Use Row]]),"")</f>
        <v/>
      </c>
    </row>
    <row r="90" spans="2:74" s="21" customFormat="1" ht="21" customHeight="1">
      <c r="B90" s="26" t="s">
        <v>1127</v>
      </c>
      <c r="C90" s="10"/>
      <c r="D90" s="25" t="str">
        <f ca="1">IF(Table_Question_Sets[[#This Row],[Header]]="Yes","",
IF(INDIRECT(SUBSTITUTE(ADDRESS(1,COLUMN(),4),"1","")&amp;ROW()-1)="",
INDIRECT(SUBSTITUTE(ADDRESS(1,COLUMN(Table_Question_Sets[[#This Row],[Property]]),4),"1","")&amp;ROW()-1),
INDIRECT(SUBSTITUTE(ADDRESS(1,COLUMN(),4),"1","")&amp;ROW()-1)))</f>
        <v>Details 4</v>
      </c>
      <c r="E9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prizeGameHeading</v>
      </c>
      <c r="F90" s="25" t="str">
        <f>IF(Table_Question_Sets[[#This Row],[Header]]="Yes","",IF(Table_Question_Sets[[#This Row],[Property]]&lt;&gt;"",SUBSTITUTE(Table_Question_Sets[[#This Row],[Property]]," ",""),""))</f>
        <v>PrizeGameHeading</v>
      </c>
      <c r="G90" s="88"/>
      <c r="H90" s="26" t="s">
        <v>90</v>
      </c>
      <c r="I90" s="26" t="s">
        <v>90</v>
      </c>
      <c r="J90" s="26"/>
      <c r="K90" s="55"/>
      <c r="L90" s="76"/>
      <c r="M90" s="76"/>
      <c r="N90" s="55"/>
      <c r="O90" s="55" t="s">
        <v>73</v>
      </c>
      <c r="P90" s="55"/>
      <c r="Q90" s="55"/>
      <c r="R90" s="55"/>
      <c r="S90" s="55"/>
      <c r="T90" s="26"/>
      <c r="U90" s="26"/>
      <c r="V90" s="26" t="s">
        <v>1133</v>
      </c>
      <c r="W90" s="26"/>
      <c r="X90" s="26"/>
      <c r="Y90" s="26"/>
      <c r="Z90" s="26" t="s">
        <v>1131</v>
      </c>
      <c r="AA90" s="26" t="s">
        <v>1397</v>
      </c>
      <c r="AB90" s="26"/>
      <c r="AC90" s="26"/>
      <c r="AD90" s="26"/>
      <c r="AE90" s="26"/>
      <c r="AF90" s="26"/>
      <c r="AG90" s="26"/>
      <c r="AH90" s="76"/>
      <c r="AI90" s="76"/>
      <c r="AJ90" s="76"/>
      <c r="AK90" s="76"/>
      <c r="AL90" s="25"/>
      <c r="AM9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0" s="191"/>
      <c r="AO9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0" s="26"/>
      <c r="AR90" s="50"/>
      <c r="AS90" s="26"/>
      <c r="AT90" s="26"/>
      <c r="AU90" s="26"/>
      <c r="AV90" s="26"/>
      <c r="AW90" s="26"/>
      <c r="AX90" s="26"/>
      <c r="AY9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0" s="48" t="str">
        <f>IF(OR(Table_Question_Sets[[#This Row],[Header]]="Yes",Table_Question_Sets[[#This Row],[Text]]=""),"",IF(OR(Table_Question_Sets[[#This Row],[Text]]="true",Table_Question_Sets[[#This Row],[Text]]="false",ISNUMBER(Table_Question_Sets[[#This Row],[Text]])),Table_Question_Sets[[#This Row],[Text]],""""&amp;Table_Question_Sets[[#This Row],[Text]]&amp;""""))</f>
        <v/>
      </c>
      <c r="BA90" s="48" t="str">
        <f>IF(AND(Table_Question_Sets[[#This Row],[Header]]&lt;&gt;"Yes",Table_Question_Sets[[#This Row],[Property]]&lt;&gt;"",Table_Question_Sets[[#This Row],[Summary Label]]&lt;&gt;""),""""&amp;Table_Question_Sets[[#This Row],[Key]]&amp;""": """&amp;Table_Question_Sets[[#This Row],[Summary Label]]&amp;"""","")</f>
        <v/>
      </c>
      <c r="BB90" s="48">
        <f ca="1">IF(Table_Question_Sets[[#This Row],[Header]]="Yes","",_xlfn.NUMBERVALUE(INDIRECT(SUBSTITUTE(ADDRESS(1,COLUMN(),4),"1","")&amp;ROW()-1))+IF(Table_Question_Sets[[#This Row],[Property]]&lt;&gt;"",1,0))</f>
        <v>16</v>
      </c>
      <c r="BC90" s="48">
        <f ca="1">IF(Table_Question_Sets[[#This Row],[Header]]="Yes","",_xlfn.NUMBERVALUE(INDIRECT(SUBSTITUTE(ADDRESS(1,COLUMN(),4),"1","")&amp;ROW()+1))+IF(Table_Question_Sets[[#This Row],[Property]]&lt;&gt;"",1,0))</f>
        <v>5</v>
      </c>
      <c r="BD90" s="28" t="str">
        <f t="array" aca="1" ref="BD9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"templateOptions":{"content":{"heading4":"Prize Game","paragraph":"When do you want to host the prize game?&lt;br /&gt;&lt;i&gt;(This is the date and time when your winning participant will take part in the prize game for the chance to win the major prize)&lt;/i&gt;"},"hideCondition":"promotionType != 'chanceToWin'"}</v>
      </c>
      <c r="BH9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v>
      </c>
      <c r="BI90" s="25" t="str">
        <f ca="1" xml:space="preserve">
IF(Table_Question_Sets[[#This Row],[Row]]="Yes","]},{""className"": ""row"",""fieldGroup"": [","")&amp;
SUBSTITUTE(Table_Question_Sets[[#This Row],[Config Field]],CHAR(10),"")</f>
        <v>{"key":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v>
      </c>
      <c r="BJ9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9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0" s="131" t="str">
        <f>IF(AND(Table_Question_Sets[[#This Row],[Header]]="",Table_Question_Sets[[#This Row],[Property]]&lt;&gt;"",Table_Question_Sets[[#This Row],[Field Type]]&lt;&gt;""),
""""&amp;Table_Question_Sets[[#This Row],[Key]]&amp;"""","")</f>
        <v>"prizeGameHeading"</v>
      </c>
      <c r="BM9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"prizeGameHeading","prizeGameDate","prizeGameTime","policyExpiryDate","insuranceEndDate"</v>
      </c>
      <c r="BN90" s="131" t="str">
        <f>IF(AND(Table_Question_Sets[[#This Row],[Header]]&lt;&gt;"Yes",Table_Question_Sets[[#This Row],[Property]]&lt;&gt;"",Table_Question_Sets[[#This Row],[Workflow Role]]&lt;&gt;""),
""""&amp;Table_Question_Sets[[#This Row],[Workflow Role]]&amp;""":"""&amp;Table_Question_Sets[[#This Row],[Key]]&amp;"""","")</f>
        <v/>
      </c>
      <c r="BO90" s="131" t="str">
        <f>IF(AND(Table_Question_Sets[[#This Row],[Header]]&lt;&gt;"Yes",Table_Question_Sets[[#This Row],[Property]]&lt;&gt;"",Table_Question_Sets[[#This Row],[Private]]="Yes"),
""""&amp;Table_Question_Sets[[#This Row],[Key]]&amp;"""","")</f>
        <v/>
      </c>
      <c r="BP90" s="131">
        <f ca="1">IF(Table_Question_Sets[[#This Row],[Header]]="Yes","",_xlfn.NUMBERVALUE(INDIRECT(SUBSTITUTE(ADDRESS(1,COLUMN(),4),"1","")&amp;ROW()+1))+IF(OR(Table_Question_Sets[[#This Row],[Value]]&lt;&gt;"",AND(Table_Question_Sets[[#This Row],[Data Type]]="Repeating",Table_Question_Sets[[#This Row],[Calculation Repeating]]&lt;&gt;"")),1,0))</f>
        <v>1</v>
      </c>
      <c r="BQ90" s="131" t="str">
        <f ca="1" xml:space="preserve">
IF(Table_Question_Sets[[#This Row],[Data Type]]="Repeating",
OFFSET(Table_Repeating_Question_Sets[[#Headers],[Property]],MATCH(Table_Question_Sets[[#This Row],[Property]],Table_Repeating_Question_Sets[Property],0),MATCH("Calculation",Table_Repeating_Question_Sets[#Headers],0)-1,1,1),
"")</f>
        <v/>
      </c>
      <c r="BR9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"10/09/YYYY"</v>
      </c>
      <c r="BT90" s="131" t="str">
        <f ca="1">IF(ISNUMBER(Table_Question_Sets[[#This Row],[Config Use Row]]),INDEX(Table_Question_Sets[Config Rollup],Table_Question_Sets[[#This Row],[Config Use Row]]),"")</f>
        <v/>
      </c>
      <c r="BU90" s="131" t="str">
        <f ca="1">IF(ISNUMBER(Table_Question_Sets[[#This Row],[Config Use Row]]),INDEX(Table_Question_Sets[Config Keys Nested Rollup],Table_Question_Sets[[#This Row],[Config Use Row]]),"")</f>
        <v/>
      </c>
      <c r="BV90" s="25" t="str">
        <f ca="1">IF(ISNUMBER(Table_Question_Sets[[#This Row],[Config Use Row]]),INDEX(Table_Question_Sets[Calculation Rollup],Table_Question_Sets[[#This Row],[Config Use Row]]),"")</f>
        <v/>
      </c>
    </row>
    <row r="91" spans="2:74" s="21" customFormat="1" ht="21" customHeight="1">
      <c r="B91" s="26" t="s">
        <v>1125</v>
      </c>
      <c r="C91" s="10"/>
      <c r="D91" s="25" t="str">
        <f ca="1">IF(Table_Question_Sets[[#This Row],[Header]]="Yes","",
IF(INDIRECT(SUBSTITUTE(ADDRESS(1,COLUMN(),4),"1","")&amp;ROW()-1)="",
INDIRECT(SUBSTITUTE(ADDRESS(1,COLUMN(Table_Question_Sets[[#This Row],[Property]]),4),"1","")&amp;ROW()-1),
INDIRECT(SUBSTITUTE(ADDRESS(1,COLUMN(),4),"1","")&amp;ROW()-1)))</f>
        <v>Details 4</v>
      </c>
      <c r="E9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prizeGameDate</v>
      </c>
      <c r="F91" s="25" t="str">
        <f>IF(Table_Question_Sets[[#This Row],[Header]]="Yes","",IF(Table_Question_Sets[[#This Row],[Property]]&lt;&gt;"",SUBSTITUTE(Table_Question_Sets[[#This Row],[Property]]," ",""),""))</f>
        <v>PrizeGameDate</v>
      </c>
      <c r="G91" s="88" t="s">
        <v>1447</v>
      </c>
      <c r="H91" s="26" t="s">
        <v>79</v>
      </c>
      <c r="I91" s="26" t="s">
        <v>79</v>
      </c>
      <c r="J91" s="26"/>
      <c r="K91" s="55" t="s">
        <v>69</v>
      </c>
      <c r="L91" s="76"/>
      <c r="M91" s="76"/>
      <c r="N91" s="55"/>
      <c r="O91" s="55" t="s">
        <v>73</v>
      </c>
      <c r="P91" s="55" t="s">
        <v>94</v>
      </c>
      <c r="Q91" s="55"/>
      <c r="R91" s="55"/>
      <c r="S91" s="55"/>
      <c r="T91" s="26" t="s">
        <v>79</v>
      </c>
      <c r="U91" s="26"/>
      <c r="V91" s="26" t="s">
        <v>1133</v>
      </c>
      <c r="W91" s="26" t="s">
        <v>1425</v>
      </c>
      <c r="X91" s="26"/>
      <c r="Y91" s="26"/>
      <c r="Z91" s="26"/>
      <c r="AA91" s="26"/>
      <c r="AB91" s="26"/>
      <c r="AC91" s="26"/>
      <c r="AD91" s="26"/>
      <c r="AE91" s="26"/>
      <c r="AF91" s="26"/>
      <c r="AG91" s="26"/>
      <c r="AH91" s="138"/>
      <c r="AI91" s="76"/>
      <c r="AJ91" s="76"/>
      <c r="AK91" s="76"/>
      <c r="AL91" s="25"/>
      <c r="AM91" s="191">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43353</v>
      </c>
      <c r="AN91" s="191"/>
      <c r="AO9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1" s="26"/>
      <c r="AR91" s="50"/>
      <c r="AS91" s="26"/>
      <c r="AT91" s="26"/>
      <c r="AU91" s="26"/>
      <c r="AV91" s="26"/>
      <c r="AW91" s="26"/>
      <c r="AX91" s="26"/>
      <c r="AY9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10/09/YYYY</v>
      </c>
      <c r="AZ91" s="48" t="str">
        <f>IF(OR(Table_Question_Sets[[#This Row],[Header]]="Yes",Table_Question_Sets[[#This Row],[Text]]=""),"",IF(OR(Table_Question_Sets[[#This Row],[Text]]="true",Table_Question_Sets[[#This Row],[Text]]="false",ISNUMBER(Table_Question_Sets[[#This Row],[Text]])),Table_Question_Sets[[#This Row],[Text]],""""&amp;Table_Question_Sets[[#This Row],[Text]]&amp;""""))</f>
        <v>"10/09/YYYY"</v>
      </c>
      <c r="BA91" s="48" t="str">
        <f>IF(AND(Table_Question_Sets[[#This Row],[Header]]&lt;&gt;"Yes",Table_Question_Sets[[#This Row],[Property]]&lt;&gt;"",Table_Question_Sets[[#This Row],[Summary Label]]&lt;&gt;""),""""&amp;Table_Question_Sets[[#This Row],[Key]]&amp;""": """&amp;Table_Question_Sets[[#This Row],[Summary Label]]&amp;"""","")</f>
        <v/>
      </c>
      <c r="BB91" s="48">
        <f ca="1">IF(Table_Question_Sets[[#This Row],[Header]]="Yes","",_xlfn.NUMBERVALUE(INDIRECT(SUBSTITUTE(ADDRESS(1,COLUMN(),4),"1","")&amp;ROW()-1))+IF(Table_Question_Sets[[#This Row],[Property]]&lt;&gt;"",1,0))</f>
        <v>17</v>
      </c>
      <c r="BC91" s="48">
        <f ca="1">IF(Table_Question_Sets[[#This Row],[Header]]="Yes","",_xlfn.NUMBERVALUE(INDIRECT(SUBSTITUTE(ADDRESS(1,COLUMN(),4),"1","")&amp;ROW()+1))+IF(Table_Question_Sets[[#This Row],[Property]]&lt;&gt;"",1,0))</f>
        <v>4</v>
      </c>
      <c r="BD91" s="28" t="str">
        <f t="array" aca="1" ref="BD9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v>
      </c>
      <c r="BF9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"templateOptions":{"label":"Date","addonLeft":{"class":"glyphicon glyphicon-calendar"},"hideCondition":"promotionType != 'chanceToWin'"}</v>
      </c>
      <c r="BH9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v>
      </c>
      <c r="BI91" s="25" t="str">
        <f ca="1" xml:space="preserve">
IF(Table_Question_Sets[[#This Row],[Row]]="Yes","]},{""className"": ""row"",""fieldGroup"": [","")&amp;
SUBSTITUTE(Table_Question_Sets[[#This Row],[Config Field]],CHAR(10),"")</f>
        <v>{"key":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v>
      </c>
      <c r="BJ9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9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1" s="131" t="str">
        <f>IF(AND(Table_Question_Sets[[#This Row],[Header]]="",Table_Question_Sets[[#This Row],[Property]]&lt;&gt;"",Table_Question_Sets[[#This Row],[Field Type]]&lt;&gt;""),
""""&amp;Table_Question_Sets[[#This Row],[Key]]&amp;"""","")</f>
        <v>"prizeGameDate"</v>
      </c>
      <c r="BM9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"prizeGameDate","prizeGameTime","policyExpiryDate","insuranceEndDate"</v>
      </c>
      <c r="BN91" s="131" t="str">
        <f>IF(AND(Table_Question_Sets[[#This Row],[Header]]&lt;&gt;"Yes",Table_Question_Sets[[#This Row],[Property]]&lt;&gt;"",Table_Question_Sets[[#This Row],[Workflow Role]]&lt;&gt;""),
""""&amp;Table_Question_Sets[[#This Row],[Workflow Role]]&amp;""":"""&amp;Table_Question_Sets[[#This Row],[Key]]&amp;"""","")</f>
        <v/>
      </c>
      <c r="BO91" s="131" t="str">
        <f>IF(AND(Table_Question_Sets[[#This Row],[Header]]&lt;&gt;"Yes",Table_Question_Sets[[#This Row],[Property]]&lt;&gt;"",Table_Question_Sets[[#This Row],[Private]]="Yes"),
""""&amp;Table_Question_Sets[[#This Row],[Key]]&amp;"""","")</f>
        <v/>
      </c>
      <c r="BP91" s="131">
        <f ca="1">IF(Table_Question_Sets[[#This Row],[Header]]="Yes","",_xlfn.NUMBERVALUE(INDIRECT(SUBSTITUTE(ADDRESS(1,COLUMN(),4),"1","")&amp;ROW()+1))+IF(OR(Table_Question_Sets[[#This Row],[Value]]&lt;&gt;"",AND(Table_Question_Sets[[#This Row],[Data Type]]="Repeating",Table_Question_Sets[[#This Row],[Calculation Repeating]]&lt;&gt;"")),1,0))</f>
        <v>1</v>
      </c>
      <c r="BQ91" s="131" t="str">
        <f ca="1" xml:space="preserve">
IF(Table_Question_Sets[[#This Row],[Data Type]]="Repeating",
OFFSET(Table_Repeating_Question_Sets[[#Headers],[Property]],MATCH(Table_Question_Sets[[#This Row],[Property]],Table_Repeating_Question_Sets[Property],0),MATCH("Calculation",Table_Repeating_Question_Sets[#Headers],0)-1,1,1),
"")</f>
        <v/>
      </c>
      <c r="BR9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"prizeGameDate": "10/09/YYYY"</v>
      </c>
      <c r="BS9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"10/09/YYYY"</v>
      </c>
      <c r="BT91" s="131" t="str">
        <f ca="1">IF(ISNUMBER(Table_Question_Sets[[#This Row],[Config Use Row]]),INDEX(Table_Question_Sets[Config Rollup],Table_Question_Sets[[#This Row],[Config Use Row]]),"")</f>
        <v/>
      </c>
      <c r="BU91" s="131" t="str">
        <f ca="1">IF(ISNUMBER(Table_Question_Sets[[#This Row],[Config Use Row]]),INDEX(Table_Question_Sets[Config Keys Nested Rollup],Table_Question_Sets[[#This Row],[Config Use Row]]),"")</f>
        <v/>
      </c>
      <c r="BV91" s="25" t="str">
        <f ca="1">IF(ISNUMBER(Table_Question_Sets[[#This Row],[Config Use Row]]),INDEX(Table_Question_Sets[Calculation Rollup],Table_Question_Sets[[#This Row],[Config Use Row]]),"")</f>
        <v/>
      </c>
    </row>
    <row r="92" spans="2:74" s="21" customFormat="1" ht="21" customHeight="1">
      <c r="B92" s="26" t="s">
        <v>1126</v>
      </c>
      <c r="C92" s="10"/>
      <c r="D92" s="25" t="str">
        <f ca="1">IF(Table_Question_Sets[[#This Row],[Header]]="Yes","",
IF(INDIRECT(SUBSTITUTE(ADDRESS(1,COLUMN(),4),"1","")&amp;ROW()-1)="",
INDIRECT(SUBSTITUTE(ADDRESS(1,COLUMN(Table_Question_Sets[[#This Row],[Property]]),4),"1","")&amp;ROW()-1),
INDIRECT(SUBSTITUTE(ADDRESS(1,COLUMN(),4),"1","")&amp;ROW()-1)))</f>
        <v>Details 4</v>
      </c>
      <c r="E9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prizeGameTime</v>
      </c>
      <c r="F92" s="25" t="str">
        <f>IF(Table_Question_Sets[[#This Row],[Header]]="Yes","",IF(Table_Question_Sets[[#This Row],[Property]]&lt;&gt;"",SUBSTITUTE(Table_Question_Sets[[#This Row],[Property]]," ",""),""))</f>
        <v>PrizeGameTime</v>
      </c>
      <c r="G92" s="88"/>
      <c r="H92" s="26" t="s">
        <v>1118</v>
      </c>
      <c r="I92" s="26" t="s">
        <v>46</v>
      </c>
      <c r="J92" s="26"/>
      <c r="K92" s="55" t="s">
        <v>69</v>
      </c>
      <c r="L92" s="76"/>
      <c r="M92" s="76"/>
      <c r="N92" s="55"/>
      <c r="O92" s="55" t="s">
        <v>73</v>
      </c>
      <c r="P92" s="55" t="s">
        <v>94</v>
      </c>
      <c r="Q92" s="55"/>
      <c r="R92" s="55"/>
      <c r="S92" s="55"/>
      <c r="T92" s="26" t="s">
        <v>1118</v>
      </c>
      <c r="U92" s="26"/>
      <c r="V92" s="26" t="s">
        <v>1133</v>
      </c>
      <c r="W92" s="26"/>
      <c r="X92" s="26"/>
      <c r="Y92" s="26"/>
      <c r="Z92" s="26"/>
      <c r="AA92" s="26"/>
      <c r="AB92" s="26"/>
      <c r="AC92" s="26"/>
      <c r="AD92" s="26"/>
      <c r="AE92" s="26" t="s">
        <v>1301</v>
      </c>
      <c r="AF92" s="26"/>
      <c r="AG92" s="26"/>
      <c r="AH92" s="170"/>
      <c r="AI92" s="76"/>
      <c r="AJ92" s="76"/>
      <c r="AK92" s="76"/>
      <c r="AL92" s="25"/>
      <c r="AM9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2" s="191"/>
      <c r="AO9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9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2" s="26"/>
      <c r="AR92" s="50"/>
      <c r="AS92" s="26"/>
      <c r="AT92" s="26"/>
      <c r="AU92" s="26"/>
      <c r="AV92" s="26"/>
      <c r="AW92" s="26"/>
      <c r="AX92" s="26"/>
      <c r="AY9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2" s="48" t="str">
        <f>IF(OR(Table_Question_Sets[[#This Row],[Header]]="Yes",Table_Question_Sets[[#This Row],[Text]]=""),"",IF(OR(Table_Question_Sets[[#This Row],[Text]]="true",Table_Question_Sets[[#This Row],[Text]]="false",ISNUMBER(Table_Question_Sets[[#This Row],[Text]])),Table_Question_Sets[[#This Row],[Text]],""""&amp;Table_Question_Sets[[#This Row],[Text]]&amp;""""))</f>
        <v/>
      </c>
      <c r="BA92" s="48" t="str">
        <f>IF(AND(Table_Question_Sets[[#This Row],[Header]]&lt;&gt;"Yes",Table_Question_Sets[[#This Row],[Property]]&lt;&gt;"",Table_Question_Sets[[#This Row],[Summary Label]]&lt;&gt;""),""""&amp;Table_Question_Sets[[#This Row],[Key]]&amp;""": """&amp;Table_Question_Sets[[#This Row],[Summary Label]]&amp;"""","")</f>
        <v/>
      </c>
      <c r="BB92" s="48">
        <f ca="1">IF(Table_Question_Sets[[#This Row],[Header]]="Yes","",_xlfn.NUMBERVALUE(INDIRECT(SUBSTITUTE(ADDRESS(1,COLUMN(),4),"1","")&amp;ROW()-1))+IF(Table_Question_Sets[[#This Row],[Property]]&lt;&gt;"",1,0))</f>
        <v>18</v>
      </c>
      <c r="BC92" s="48">
        <f ca="1">IF(Table_Question_Sets[[#This Row],[Header]]="Yes","",_xlfn.NUMBERVALUE(INDIRECT(SUBSTITUTE(ADDRESS(1,COLUMN(),4),"1","")&amp;ROW()+1))+IF(Table_Question_Sets[[#This Row],[Property]]&lt;&gt;"",1,0))</f>
        <v>3</v>
      </c>
      <c r="BD92" s="28" t="str">
        <f t="array" aca="1" ref="BD9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ValidationService.isTime()])}</v>
      </c>
      <c r="BF9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fa-clock-o"},"hideCondition":"promotionType != 'chanceToWin'"}</v>
      </c>
      <c r="BH9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v>
      </c>
      <c r="BI92" s="25" t="str">
        <f ca="1" xml:space="preserve">
IF(Table_Question_Sets[[#This Row],[Row]]="Yes","]},{""className"": ""row"",""fieldGroup"": [","")&amp;
SUBSTITUTE(Table_Question_Sets[[#This Row],[Config Field]],CHAR(10),"")</f>
        <v>{"key":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v>
      </c>
      <c r="BJ9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9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2" s="131" t="str">
        <f>IF(AND(Table_Question_Sets[[#This Row],[Header]]="",Table_Question_Sets[[#This Row],[Property]]&lt;&gt;"",Table_Question_Sets[[#This Row],[Field Type]]&lt;&gt;""),
""""&amp;Table_Question_Sets[[#This Row],[Key]]&amp;"""","")</f>
        <v>"prizeGameTime"</v>
      </c>
      <c r="BM9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"prizeGameTime","policyExpiryDate","insuranceEndDate"</v>
      </c>
      <c r="BN92" s="131" t="str">
        <f>IF(AND(Table_Question_Sets[[#This Row],[Header]]&lt;&gt;"Yes",Table_Question_Sets[[#This Row],[Property]]&lt;&gt;"",Table_Question_Sets[[#This Row],[Workflow Role]]&lt;&gt;""),
""""&amp;Table_Question_Sets[[#This Row],[Workflow Role]]&amp;""":"""&amp;Table_Question_Sets[[#This Row],[Key]]&amp;"""","")</f>
        <v/>
      </c>
      <c r="BO92" s="131" t="str">
        <f>IF(AND(Table_Question_Sets[[#This Row],[Header]]&lt;&gt;"Yes",Table_Question_Sets[[#This Row],[Property]]&lt;&gt;"",Table_Question_Sets[[#This Row],[Private]]="Yes"),
""""&amp;Table_Question_Sets[[#This Row],[Key]]&amp;"""","")</f>
        <v/>
      </c>
      <c r="BP92" s="131">
        <f ca="1">IF(Table_Question_Sets[[#This Row],[Header]]="Yes","",_xlfn.NUMBERVALUE(INDIRECT(SUBSTITUTE(ADDRESS(1,COLUMN(),4),"1","")&amp;ROW()+1))+IF(OR(Table_Question_Sets[[#This Row],[Value]]&lt;&gt;"",AND(Table_Question_Sets[[#This Row],[Data Type]]="Repeating",Table_Question_Sets[[#This Row],[Calculation Repeating]]&lt;&gt;"")),1,0))</f>
        <v>0</v>
      </c>
      <c r="BQ92" s="131" t="str">
        <f ca="1" xml:space="preserve">
IF(Table_Question_Sets[[#This Row],[Data Type]]="Repeating",
OFFSET(Table_Repeating_Question_Sets[[#Headers],[Property]],MATCH(Table_Question_Sets[[#This Row],[Property]],Table_Repeating_Question_Sets[Property],0),MATCH("Calculation",Table_Repeating_Question_Sets[#Headers],0)-1,1,1),
"")</f>
        <v/>
      </c>
      <c r="BR9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2" s="131" t="str">
        <f ca="1">IF(ISNUMBER(Table_Question_Sets[[#This Row],[Config Use Row]]),INDEX(Table_Question_Sets[Config Rollup],Table_Question_Sets[[#This Row],[Config Use Row]]),"")</f>
        <v/>
      </c>
      <c r="BU92" s="131" t="str">
        <f ca="1">IF(ISNUMBER(Table_Question_Sets[[#This Row],[Config Use Row]]),INDEX(Table_Question_Sets[Config Keys Nested Rollup],Table_Question_Sets[[#This Row],[Config Use Row]]),"")</f>
        <v/>
      </c>
      <c r="BV92" s="25" t="str">
        <f ca="1">IF(ISNUMBER(Table_Question_Sets[[#This Row],[Config Use Row]]),INDEX(Table_Question_Sets[Calculation Rollup],Table_Question_Sets[[#This Row],[Config Use Row]]),"")</f>
        <v/>
      </c>
    </row>
    <row r="93" spans="2:74" s="21" customFormat="1" ht="21" customHeight="1">
      <c r="B93" s="26" t="s">
        <v>1380</v>
      </c>
      <c r="C93" s="10"/>
      <c r="D93" s="25" t="str">
        <f ca="1">IF(Table_Question_Sets[[#This Row],[Header]]="Yes","",
IF(INDIRECT(SUBSTITUTE(ADDRESS(1,COLUMN(),4),"1","")&amp;ROW()-1)="",
INDIRECT(SUBSTITUTE(ADDRESS(1,COLUMN(Table_Question_Sets[[#This Row],[Property]]),4),"1","")&amp;ROW()-1),
INDIRECT(SUBSTITUTE(ADDRESS(1,COLUMN(),4),"1","")&amp;ROW()-1)))</f>
        <v>Details 4</v>
      </c>
      <c r="E9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policyExpiryDate</v>
      </c>
      <c r="F93" s="25" t="str">
        <f>IF(Table_Question_Sets[[#This Row],[Header]]="Yes","",IF(Table_Question_Sets[[#This Row],[Property]]&lt;&gt;"",SUBSTITUTE(Table_Question_Sets[[#This Row],[Property]]," ",""),""))</f>
        <v>PolicyExpiryDate</v>
      </c>
      <c r="G93" s="88"/>
      <c r="H93" s="26" t="s">
        <v>79</v>
      </c>
      <c r="I93" s="26" t="s">
        <v>81</v>
      </c>
      <c r="J93" s="26"/>
      <c r="K93" s="55"/>
      <c r="L93" s="76"/>
      <c r="M93" s="76"/>
      <c r="N93" s="55"/>
      <c r="O93" s="55" t="s">
        <v>73</v>
      </c>
      <c r="P93" s="55"/>
      <c r="Q93" s="55"/>
      <c r="R93" s="55"/>
      <c r="S93" s="55"/>
      <c r="T93" s="26"/>
      <c r="U93" s="26"/>
      <c r="V93" s="26"/>
      <c r="W93" s="26"/>
      <c r="X93" s="26"/>
      <c r="Y93" s="26"/>
      <c r="Z93" s="26"/>
      <c r="AA93" s="26"/>
      <c r="AB93" s="26"/>
      <c r="AC93" s="26"/>
      <c r="AD93" s="26"/>
      <c r="AE93" s="26"/>
      <c r="AF93" s="26"/>
      <c r="AG93" s="26"/>
      <c r="AH93" s="170"/>
      <c r="AI93" s="76" t="s">
        <v>1439</v>
      </c>
      <c r="AJ93" s="76"/>
      <c r="AK93" s="76"/>
      <c r="AL93" s="25"/>
      <c r="AM9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3" s="191"/>
      <c r="AO9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93" s="26"/>
      <c r="AR93" s="50"/>
      <c r="AS93" s="26"/>
      <c r="AT93" s="26"/>
      <c r="AU93" s="26" t="s">
        <v>1348</v>
      </c>
      <c r="AV93" s="26"/>
      <c r="AW93" s="26"/>
      <c r="AX93" s="26"/>
      <c r="AY9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3" s="48" t="str">
        <f>IF(OR(Table_Question_Sets[[#This Row],[Header]]="Yes",Table_Question_Sets[[#This Row],[Text]]=""),"",IF(OR(Table_Question_Sets[[#This Row],[Text]]="true",Table_Question_Sets[[#This Row],[Text]]="false",ISNUMBER(Table_Question_Sets[[#This Row],[Text]])),Table_Question_Sets[[#This Row],[Text]],""""&amp;Table_Question_Sets[[#This Row],[Text]]&amp;""""))</f>
        <v/>
      </c>
      <c r="BA93" s="48" t="str">
        <f>IF(AND(Table_Question_Sets[[#This Row],[Header]]&lt;&gt;"Yes",Table_Question_Sets[[#This Row],[Property]]&lt;&gt;"",Table_Question_Sets[[#This Row],[Summary Label]]&lt;&gt;""),""""&amp;Table_Question_Sets[[#This Row],[Key]]&amp;""": """&amp;Table_Question_Sets[[#This Row],[Summary Label]]&amp;"""","")</f>
        <v/>
      </c>
      <c r="BB93" s="48">
        <f ca="1">IF(Table_Question_Sets[[#This Row],[Header]]="Yes","",_xlfn.NUMBERVALUE(INDIRECT(SUBSTITUTE(ADDRESS(1,COLUMN(),4),"1","")&amp;ROW()-1))+IF(Table_Question_Sets[[#This Row],[Property]]&lt;&gt;"",1,0))</f>
        <v>19</v>
      </c>
      <c r="BC93" s="48">
        <f ca="1">IF(Table_Question_Sets[[#This Row],[Header]]="Yes","",_xlfn.NUMBERVALUE(INDIRECT(SUBSTITUTE(ADDRESS(1,COLUMN(),4),"1","")&amp;ROW()+1))+IF(Table_Question_Sets[[#This Row],[Property]]&lt;&gt;"",1,0))</f>
        <v>2</v>
      </c>
      <c r="BD93" s="28" t="str">
        <f t="array" aca="1" ref="BD9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"templateOptions":{"calculatedValue":"promotionType == 'chanceToWin' ? prizeGameDate : prizeDrawDate"}</v>
      </c>
      <c r="BH9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"policyExpiryDate","type": "hidden-field","className":"col-xs-12","templateOptions":{"calculatedValue":"promotionType == 'chanceToWin' ? prizeGameDate : prizeDrawDate"},"validators": {"validation": Validators.compose([])},"expressionProperties": { "templateOptions.disabled": "true"}}</v>
      </c>
      <c r="BI93" s="25" t="str">
        <f ca="1" xml:space="preserve">
IF(Table_Question_Sets[[#This Row],[Row]]="Yes","]},{""className"": ""row"",""fieldGroup"": [","")&amp;
SUBSTITUTE(Table_Question_Sets[[#This Row],[Config Field]],CHAR(10),"")</f>
        <v>{"key": "policyExpiryDate","type": "hidden-field","className":"col-xs-12","templateOptions":{"calculatedValue":"promotionType == 'chanceToWin' ? prizeGameDate : prizeDrawDate"},"validators": {"validation": Validators.compose([])},"expressionProperties": { "templateOptions.disabled": "true"}}</v>
      </c>
      <c r="BJ9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9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3" s="131" t="str">
        <f>IF(AND(Table_Question_Sets[[#This Row],[Header]]="",Table_Question_Sets[[#This Row],[Property]]&lt;&gt;"",Table_Question_Sets[[#This Row],[Field Type]]&lt;&gt;""),
""""&amp;Table_Question_Sets[[#This Row],[Key]]&amp;"""","")</f>
        <v>"policyExpiryDate"</v>
      </c>
      <c r="BM9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"policyExpiryDate","insuranceEndDate"</v>
      </c>
      <c r="BN93" s="131" t="str">
        <f>IF(AND(Table_Question_Sets[[#This Row],[Header]]&lt;&gt;"Yes",Table_Question_Sets[[#This Row],[Property]]&lt;&gt;"",Table_Question_Sets[[#This Row],[Workflow Role]]&lt;&gt;""),
""""&amp;Table_Question_Sets[[#This Row],[Workflow Role]]&amp;""":"""&amp;Table_Question_Sets[[#This Row],[Key]]&amp;"""","")</f>
        <v>"policyExpiryDate":"policyExpiryDate"</v>
      </c>
      <c r="BO93" s="131" t="str">
        <f>IF(AND(Table_Question_Sets[[#This Row],[Header]]&lt;&gt;"Yes",Table_Question_Sets[[#This Row],[Property]]&lt;&gt;"",Table_Question_Sets[[#This Row],[Private]]="Yes"),
""""&amp;Table_Question_Sets[[#This Row],[Key]]&amp;"""","")</f>
        <v/>
      </c>
      <c r="BP93" s="131">
        <f ca="1">IF(Table_Question_Sets[[#This Row],[Header]]="Yes","",_xlfn.NUMBERVALUE(INDIRECT(SUBSTITUTE(ADDRESS(1,COLUMN(),4),"1","")&amp;ROW()+1))+IF(OR(Table_Question_Sets[[#This Row],[Value]]&lt;&gt;"",AND(Table_Question_Sets[[#This Row],[Data Type]]="Repeating",Table_Question_Sets[[#This Row],[Calculation Repeating]]&lt;&gt;"")),1,0))</f>
        <v>0</v>
      </c>
      <c r="BQ93" s="131" t="str">
        <f ca="1" xml:space="preserve">
IF(Table_Question_Sets[[#This Row],[Data Type]]="Repeating",
OFFSET(Table_Repeating_Question_Sets[[#Headers],[Property]],MATCH(Table_Question_Sets[[#This Row],[Property]],Table_Repeating_Question_Sets[Property],0),MATCH("Calculation",Table_Repeating_Question_Sets[#Headers],0)-1,1,1),
"")</f>
        <v/>
      </c>
      <c r="BR9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3" s="131" t="str">
        <f ca="1">IF(ISNUMBER(Table_Question_Sets[[#This Row],[Config Use Row]]),INDEX(Table_Question_Sets[Config Rollup],Table_Question_Sets[[#This Row],[Config Use Row]]),"")</f>
        <v/>
      </c>
      <c r="BU93" s="131" t="str">
        <f ca="1">IF(ISNUMBER(Table_Question_Sets[[#This Row],[Config Use Row]]),INDEX(Table_Question_Sets[Config Keys Nested Rollup],Table_Question_Sets[[#This Row],[Config Use Row]]),"")</f>
        <v/>
      </c>
      <c r="BV93" s="25" t="str">
        <f ca="1">IF(ISNUMBER(Table_Question_Sets[[#This Row],[Config Use Row]]),INDEX(Table_Question_Sets[Calculation Rollup],Table_Question_Sets[[#This Row],[Config Use Row]]),"")</f>
        <v/>
      </c>
    </row>
    <row r="94" spans="2:74" s="21" customFormat="1" ht="21" customHeight="1">
      <c r="B94" s="26" t="s">
        <v>1453</v>
      </c>
      <c r="C94" s="10"/>
      <c r="D94" s="25" t="str">
        <f ca="1">IF(Table_Question_Sets[[#This Row],[Header]]="Yes","",
IF(INDIRECT(SUBSTITUTE(ADDRESS(1,COLUMN(),4),"1","")&amp;ROW()-1)="",
INDIRECT(SUBSTITUTE(ADDRESS(1,COLUMN(Table_Question_Sets[[#This Row],[Property]]),4),"1","")&amp;ROW()-1),
INDIRECT(SUBSTITUTE(ADDRESS(1,COLUMN(),4),"1","")&amp;ROW()-1)))</f>
        <v>Details 4</v>
      </c>
      <c r="E9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insuranceEndDate</v>
      </c>
      <c r="F94" s="25" t="str">
        <f>IF(Table_Question_Sets[[#This Row],[Header]]="Yes","",IF(Table_Question_Sets[[#This Row],[Property]]&lt;&gt;"",SUBSTITUTE(Table_Question_Sets[[#This Row],[Property]]," ",""),""))</f>
        <v>InsuranceEndDate</v>
      </c>
      <c r="G94" s="88"/>
      <c r="H94" s="26" t="s">
        <v>79</v>
      </c>
      <c r="I94" s="26" t="s">
        <v>81</v>
      </c>
      <c r="J94" s="26"/>
      <c r="K94" s="55"/>
      <c r="L94" s="76"/>
      <c r="M94" s="76"/>
      <c r="N94" s="55"/>
      <c r="O94" s="55" t="s">
        <v>73</v>
      </c>
      <c r="P94" s="55"/>
      <c r="Q94" s="55"/>
      <c r="R94" s="55"/>
      <c r="S94" s="55"/>
      <c r="T94" s="26"/>
      <c r="U94" s="26"/>
      <c r="V94" s="26"/>
      <c r="W94" s="26"/>
      <c r="X94" s="26"/>
      <c r="Y94" s="26"/>
      <c r="Z94" s="26"/>
      <c r="AA94" s="26"/>
      <c r="AB94" s="26"/>
      <c r="AC94" s="26"/>
      <c r="AD94" s="26"/>
      <c r="AE94" s="26"/>
      <c r="AF94" s="26"/>
      <c r="AG94" s="26"/>
      <c r="AH94" s="170"/>
      <c r="AI94" s="76" t="s">
        <v>1454</v>
      </c>
      <c r="AJ94" s="76"/>
      <c r="AK94" s="76"/>
      <c r="AL94" s="25"/>
      <c r="AM9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4" s="191"/>
      <c r="AO9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94" s="26"/>
      <c r="AR94" s="50"/>
      <c r="AS94" s="26"/>
      <c r="AT94" s="26"/>
      <c r="AU94" s="26"/>
      <c r="AV94" s="26"/>
      <c r="AW94" s="26"/>
      <c r="AX94" s="26"/>
      <c r="AY9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4" s="48" t="str">
        <f>IF(OR(Table_Question_Sets[[#This Row],[Header]]="Yes",Table_Question_Sets[[#This Row],[Text]]=""),"",IF(OR(Table_Question_Sets[[#This Row],[Text]]="true",Table_Question_Sets[[#This Row],[Text]]="false",ISNUMBER(Table_Question_Sets[[#This Row],[Text]])),Table_Question_Sets[[#This Row],[Text]],""""&amp;Table_Question_Sets[[#This Row],[Text]]&amp;""""))</f>
        <v/>
      </c>
      <c r="BA94" s="48" t="str">
        <f>IF(AND(Table_Question_Sets[[#This Row],[Header]]&lt;&gt;"Yes",Table_Question_Sets[[#This Row],[Property]]&lt;&gt;"",Table_Question_Sets[[#This Row],[Summary Label]]&lt;&gt;""),""""&amp;Table_Question_Sets[[#This Row],[Key]]&amp;""": """&amp;Table_Question_Sets[[#This Row],[Summary Label]]&amp;"""","")</f>
        <v/>
      </c>
      <c r="BB94" s="48">
        <f ca="1">IF(Table_Question_Sets[[#This Row],[Header]]="Yes","",_xlfn.NUMBERVALUE(INDIRECT(SUBSTITUTE(ADDRESS(1,COLUMN(),4),"1","")&amp;ROW()-1))+IF(Table_Question_Sets[[#This Row],[Property]]&lt;&gt;"",1,0))</f>
        <v>20</v>
      </c>
      <c r="BC94" s="48">
        <f ca="1">IF(Table_Question_Sets[[#This Row],[Header]]="Yes","",_xlfn.NUMBERVALUE(INDIRECT(SUBSTITUTE(ADDRESS(1,COLUMN(),4),"1","")&amp;ROW()+1))+IF(Table_Question_Sets[[#This Row],[Property]]&lt;&gt;"",1,0))</f>
        <v>1</v>
      </c>
      <c r="BD94" s="28" t="str">
        <f t="array" aca="1" ref="BD9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"templateOptions":{"calculatedValue":"promotionType == 'chanceToWin' ? prizeGameDate : promotionEndDate"}</v>
      </c>
      <c r="BH9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"insuranceEndDate","type": "hidden-field","className":"col-xs-12","templateOptions":{"calculatedValue":"promotionType == 'chanceToWin' ? prizeGameDate : promotionEndDate"},"validators": {"validation": Validators.compose([])},"expressionProperties": { "templateOptions.disabled": "true"}}</v>
      </c>
      <c r="BI94" s="25" t="str">
        <f ca="1" xml:space="preserve">
IF(Table_Question_Sets[[#This Row],[Row]]="Yes","]},{""className"": ""row"",""fieldGroup"": [","")&amp;
SUBSTITUTE(Table_Question_Sets[[#This Row],[Config Field]],CHAR(10),"")</f>
        <v>{"key": "insuranceEndDate","type": "hidden-field","className":"col-xs-12","templateOptions":{"calculatedValue":"promotionType == 'chanceToWin' ? prizeGameDate : promotionEndDate"},"validators": {"validation": Validators.compose([])},"expressionProperties": { "templateOptions.disabled": "true"}}</v>
      </c>
      <c r="BJ9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"insuranceEndDate","type": "hidden-field","className":"col-xs-12","templateOptions":{"calculatedValue":"promotionType == 'chanceToWin' ? prizeGameDate : promotionEndDate"},"validators": {"validation": Validators.compose([])},"expressionProperties": { "templateOptions.disabled": "true"}}</v>
      </c>
      <c r="BK9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4" s="131" t="str">
        <f>IF(AND(Table_Question_Sets[[#This Row],[Header]]="",Table_Question_Sets[[#This Row],[Property]]&lt;&gt;"",Table_Question_Sets[[#This Row],[Field Type]]&lt;&gt;""),
""""&amp;Table_Question_Sets[[#This Row],[Key]]&amp;"""","")</f>
        <v>"insuranceEndDate"</v>
      </c>
      <c r="BM9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"insuranceEndDate"</v>
      </c>
      <c r="BN94" s="131" t="str">
        <f>IF(AND(Table_Question_Sets[[#This Row],[Header]]&lt;&gt;"Yes",Table_Question_Sets[[#This Row],[Property]]&lt;&gt;"",Table_Question_Sets[[#This Row],[Workflow Role]]&lt;&gt;""),
""""&amp;Table_Question_Sets[[#This Row],[Workflow Role]]&amp;""":"""&amp;Table_Question_Sets[[#This Row],[Key]]&amp;"""","")</f>
        <v/>
      </c>
      <c r="BO94" s="131" t="str">
        <f>IF(AND(Table_Question_Sets[[#This Row],[Header]]&lt;&gt;"Yes",Table_Question_Sets[[#This Row],[Property]]&lt;&gt;"",Table_Question_Sets[[#This Row],[Private]]="Yes"),
""""&amp;Table_Question_Sets[[#This Row],[Key]]&amp;"""","")</f>
        <v/>
      </c>
      <c r="BP94" s="131">
        <f ca="1">IF(Table_Question_Sets[[#This Row],[Header]]="Yes","",_xlfn.NUMBERVALUE(INDIRECT(SUBSTITUTE(ADDRESS(1,COLUMN(),4),"1","")&amp;ROW()+1))+IF(OR(Table_Question_Sets[[#This Row],[Value]]&lt;&gt;"",AND(Table_Question_Sets[[#This Row],[Data Type]]="Repeating",Table_Question_Sets[[#This Row],[Calculation Repeating]]&lt;&gt;"")),1,0))</f>
        <v>0</v>
      </c>
      <c r="BQ94" s="131" t="str">
        <f ca="1" xml:space="preserve">
IF(Table_Question_Sets[[#This Row],[Data Type]]="Repeating",
OFFSET(Table_Repeating_Question_Sets[[#Headers],[Property]],MATCH(Table_Question_Sets[[#This Row],[Property]],Table_Repeating_Question_Sets[Property],0),MATCH("Calculation",Table_Repeating_Question_Sets[#Headers],0)-1,1,1),
"")</f>
        <v/>
      </c>
      <c r="BR9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4" s="131" t="str">
        <f ca="1">IF(ISNUMBER(Table_Question_Sets[[#This Row],[Config Use Row]]),INDEX(Table_Question_Sets[Config Rollup],Table_Question_Sets[[#This Row],[Config Use Row]]),"")</f>
        <v/>
      </c>
      <c r="BU94" s="131" t="str">
        <f ca="1">IF(ISNUMBER(Table_Question_Sets[[#This Row],[Config Use Row]]),INDEX(Table_Question_Sets[Config Keys Nested Rollup],Table_Question_Sets[[#This Row],[Config Use Row]]),"")</f>
        <v/>
      </c>
      <c r="BV94" s="25" t="str">
        <f ca="1">IF(ISNUMBER(Table_Question_Sets[[#This Row],[Config Use Row]]),INDEX(Table_Question_Sets[Calculation Rollup],Table_Question_Sets[[#This Row],[Config Use Row]]),"")</f>
        <v/>
      </c>
    </row>
    <row r="95" spans="2:74" s="21" customFormat="1" ht="29.25" thickBot="1">
      <c r="B95" s="47" t="s">
        <v>1297</v>
      </c>
      <c r="C95" s="14" t="s">
        <v>69</v>
      </c>
      <c r="D95" s="47" t="str">
        <f ca="1">IF(Table_Question_Sets[[#This Row],[Header]]="Yes","",
IF(INDIRECT(SUBSTITUTE(ADDRESS(1,COLUMN(),4),"1","")&amp;ROW()-1)="",
INDIRECT(SUBSTITUTE(ADDRESS(1,COLUMN(Table_Question_Sets[[#This Row],[Property]]),4),"1","")&amp;ROW()-1),
INDIRECT(SUBSTITUTE(ADDRESS(1,COLUMN(),4),"1","")&amp;ROW()-1)))</f>
        <v/>
      </c>
      <c r="E95"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details5</v>
      </c>
      <c r="F95" s="47" t="str">
        <f>IF(Table_Question_Sets[[#This Row],[Header]]="Yes","",IF(Table_Question_Sets[[#This Row],[Property]]&lt;&gt;"",SUBSTITUTE(Table_Question_Sets[[#This Row],[Property]]," ",""),""))</f>
        <v/>
      </c>
      <c r="G95" s="46"/>
      <c r="H95" s="47"/>
      <c r="I95" s="47"/>
      <c r="J95" s="47"/>
      <c r="K95" s="46"/>
      <c r="L95" s="47"/>
      <c r="M95" s="47"/>
      <c r="N95" s="46"/>
      <c r="O95" s="46"/>
      <c r="P95" s="46"/>
      <c r="Q95" s="46"/>
      <c r="R95" s="46"/>
      <c r="S95" s="46"/>
      <c r="T95" s="47"/>
      <c r="U95" s="47"/>
      <c r="V95" s="47"/>
      <c r="W95" s="47"/>
      <c r="X95" s="47"/>
      <c r="Y95" s="47"/>
      <c r="Z95" s="47"/>
      <c r="AA95" s="47"/>
      <c r="AB95" s="47"/>
      <c r="AC95" s="47"/>
      <c r="AD95" s="47"/>
      <c r="AE95" s="47"/>
      <c r="AF95" s="47"/>
      <c r="AG95" s="47"/>
      <c r="AH95" s="258"/>
      <c r="AI95" s="47"/>
      <c r="AJ95" s="47"/>
      <c r="AK95" s="47"/>
      <c r="AL95" s="47"/>
      <c r="AM95"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5" s="94"/>
      <c r="AO95"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5"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5" s="47"/>
      <c r="AR95" s="46"/>
      <c r="AS95" s="47"/>
      <c r="AT95" s="47"/>
      <c r="AU95" s="47"/>
      <c r="AV95" s="47"/>
      <c r="AW95" s="47"/>
      <c r="AX95" s="47"/>
      <c r="AY95"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5" s="46" t="str">
        <f>IF(OR(Table_Question_Sets[[#This Row],[Header]]="Yes",Table_Question_Sets[[#This Row],[Text]]=""),"",IF(OR(Table_Question_Sets[[#This Row],[Text]]="true",Table_Question_Sets[[#This Row],[Text]]="false",ISNUMBER(Table_Question_Sets[[#This Row],[Text]])),Table_Question_Sets[[#This Row],[Text]],""""&amp;Table_Question_Sets[[#This Row],[Text]]&amp;""""))</f>
        <v/>
      </c>
      <c r="BA95" s="46" t="str">
        <f>IF(AND(Table_Question_Sets[[#This Row],[Header]]&lt;&gt;"Yes",Table_Question_Sets[[#This Row],[Property]]&lt;&gt;"",Table_Question_Sets[[#This Row],[Summary Label]]&lt;&gt;""),""""&amp;Table_Question_Sets[[#This Row],[Key]]&amp;""": """&amp;Table_Question_Sets[[#This Row],[Summary Label]]&amp;"""","")</f>
        <v/>
      </c>
      <c r="BB95" s="46" t="str">
        <f ca="1">IF(Table_Question_Sets[[#This Row],[Header]]="Yes","",_xlfn.NUMBERVALUE(INDIRECT(SUBSTITUTE(ADDRESS(1,COLUMN(),4),"1","")&amp;ROW()-1))+IF(Table_Question_Sets[[#This Row],[Property]]&lt;&gt;"",1,0))</f>
        <v/>
      </c>
      <c r="BC95" s="46" t="str">
        <f ca="1">IF(Table_Question_Sets[[#This Row],[Header]]="Yes","",_xlfn.NUMBERVALUE(INDIRECT(SUBSTITUTE(ADDRESS(1,COLUMN(),4),"1","")&amp;ROW()+1))+IF(Table_Question_Sets[[#This Row],[Property]]&lt;&gt;"",1,0))</f>
        <v/>
      </c>
      <c r="BD95" s="46" t="str">
        <f t="array" aca="1" ref="BD9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5"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95"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5"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95"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95" s="47" t="str">
        <f xml:space="preserve">
IF(Table_Question_Sets[[#This Row],[Row]]="Yes","]},{""className"": ""row"",""fieldGroup"": [","")&amp;
SUBSTITUTE(Table_Question_Sets[[#This Row],[Config Field]],CHAR(10),"")</f>
        <v/>
      </c>
      <c r="BJ95"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"details5":[{"className": "row","fieldGroup":[{"key":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5"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5" s="47" t="str">
        <f>IF(AND(Table_Question_Sets[[#This Row],[Header]]="",Table_Question_Sets[[#This Row],[Property]]&lt;&gt;"",Table_Question_Sets[[#This Row],[Field Type]]&lt;&gt;""),
""""&amp;Table_Question_Sets[[#This Row],[Key]]&amp;"""","")</f>
        <v/>
      </c>
      <c r="BM95"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5":["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5" s="47" t="str">
        <f>IF(AND(Table_Question_Sets[[#This Row],[Header]]&lt;&gt;"Yes",Table_Question_Sets[[#This Row],[Property]]&lt;&gt;"",Table_Question_Sets[[#This Row],[Workflow Role]]&lt;&gt;""),
""""&amp;Table_Question_Sets[[#This Row],[Workflow Role]]&amp;""":"""&amp;Table_Question_Sets[[#This Row],[Key]]&amp;"""","")</f>
        <v/>
      </c>
      <c r="BO95" s="47" t="str">
        <f>IF(AND(Table_Question_Sets[[#This Row],[Header]]&lt;&gt;"Yes",Table_Question_Sets[[#This Row],[Property]]&lt;&gt;"",Table_Question_Sets[[#This Row],[Private]]="Yes"),
""""&amp;Table_Question_Sets[[#This Row],[Key]]&amp;"""","")</f>
        <v/>
      </c>
      <c r="BP95" s="47" t="str">
        <f ca="1">IF(Table_Question_Sets[[#This Row],[Header]]="Yes","",_xlfn.NUMBERVALUE(INDIRECT(SUBSTITUTE(ADDRESS(1,COLUMN(),4),"1","")&amp;ROW()+1))+IF(OR(Table_Question_Sets[[#This Row],[Value]]&lt;&gt;"",AND(Table_Question_Sets[[#This Row],[Data Type]]="Repeating",Table_Question_Sets[[#This Row],[Calculation Repeating]]&lt;&gt;"")),1,0))</f>
        <v/>
      </c>
      <c r="BQ95" s="47" t="str">
        <f ca="1" xml:space="preserve">
IF(Table_Question_Sets[[#This Row],[Data Type]]="Repeating",
OFFSET(Table_Repeating_Question_Sets[[#Headers],[Property]],MATCH(Table_Question_Sets[[#This Row],[Property]],Table_Repeating_Question_Sets[Property],0),MATCH("Calculation",Table_Repeating_Question_Sets[#Headers],0)-1,1,1),
"")</f>
        <v/>
      </c>
      <c r="BR95"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5"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"details5":{},</v>
      </c>
      <c r="BT95" s="47" t="str">
        <f ca="1">IF(ISNUMBER(Table_Question_Sets[[#This Row],[Config Use Row]]),INDEX(Table_Question_Sets[Config Rollup],Table_Question_Sets[[#This Row],[Config Use Row]]),"")</f>
        <v/>
      </c>
      <c r="BU95" s="47" t="str">
        <f ca="1">IF(ISNUMBER(Table_Question_Sets[[#This Row],[Config Use Row]]),INDEX(Table_Question_Sets[Config Keys Nested Rollup],Table_Question_Sets[[#This Row],[Config Use Row]]),"")</f>
        <v/>
      </c>
      <c r="BV95" s="47" t="str">
        <f ca="1">IF(ISNUMBER(Table_Question_Sets[[#This Row],[Config Use Row]]),INDEX(Table_Question_Sets[Calculation Rollup],Table_Question_Sets[[#This Row],[Config Use Row]]),"")</f>
        <v/>
      </c>
    </row>
    <row r="96" spans="2:74" s="21" customFormat="1" ht="21" hidden="1" customHeight="1">
      <c r="B96" s="26"/>
      <c r="C96" s="10"/>
      <c r="D96" s="25" t="str">
        <f ca="1">IF(Table_Question_Sets[[#This Row],[Header]]="Yes","",
IF(INDIRECT(SUBSTITUTE(ADDRESS(1,COLUMN(),4),"1","")&amp;ROW()-1)="",
INDIRECT(SUBSTITUTE(ADDRESS(1,COLUMN(Table_Question_Sets[[#This Row],[Property]]),4),"1","")&amp;ROW()-1),
INDIRECT(SUBSTITUTE(ADDRESS(1,COLUMN(),4),"1","")&amp;ROW()-1)))</f>
        <v>Details 5</v>
      </c>
      <c r="E9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96" s="25" t="str">
        <f>IF(Table_Question_Sets[[#This Row],[Header]]="Yes","",IF(Table_Question_Sets[[#This Row],[Property]]&lt;&gt;"",SUBSTITUTE(Table_Question_Sets[[#This Row],[Property]]," ",""),""))</f>
        <v/>
      </c>
      <c r="G96" s="88"/>
      <c r="H96" s="26"/>
      <c r="I96" s="26"/>
      <c r="J96" s="26"/>
      <c r="K96" s="55"/>
      <c r="L96" s="76"/>
      <c r="M96" s="76"/>
      <c r="N96" s="55"/>
      <c r="O96" s="55"/>
      <c r="P96" s="55"/>
      <c r="Q96" s="55"/>
      <c r="R96" s="55"/>
      <c r="S96" s="55"/>
      <c r="T96" s="26"/>
      <c r="U96" s="26"/>
      <c r="V96" s="26"/>
      <c r="W96" s="26"/>
      <c r="X96" s="26"/>
      <c r="Y96" s="26"/>
      <c r="Z96" s="26"/>
      <c r="AA96" s="26"/>
      <c r="AB96" s="26"/>
      <c r="AC96" s="26"/>
      <c r="AD96" s="26"/>
      <c r="AE96" s="26"/>
      <c r="AF96" s="26"/>
      <c r="AG96" s="26"/>
      <c r="AH96" s="170"/>
      <c r="AI96" s="76"/>
      <c r="AJ96" s="76"/>
      <c r="AK96" s="76"/>
      <c r="AL96" s="25"/>
      <c r="AM9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6" s="191"/>
      <c r="AO9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6" s="26"/>
      <c r="AR96" s="50"/>
      <c r="AS96" s="26"/>
      <c r="AT96" s="26"/>
      <c r="AU96" s="26"/>
      <c r="AV96" s="26"/>
      <c r="AW96" s="26"/>
      <c r="AX96" s="26"/>
      <c r="AY9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6" s="48" t="str">
        <f>IF(OR(Table_Question_Sets[[#This Row],[Header]]="Yes",Table_Question_Sets[[#This Row],[Text]]=""),"",IF(OR(Table_Question_Sets[[#This Row],[Text]]="true",Table_Question_Sets[[#This Row],[Text]]="false",ISNUMBER(Table_Question_Sets[[#This Row],[Text]])),Table_Question_Sets[[#This Row],[Text]],""""&amp;Table_Question_Sets[[#This Row],[Text]]&amp;""""))</f>
        <v/>
      </c>
      <c r="BA96" s="48" t="str">
        <f>IF(AND(Table_Question_Sets[[#This Row],[Header]]&lt;&gt;"Yes",Table_Question_Sets[[#This Row],[Property]]&lt;&gt;"",Table_Question_Sets[[#This Row],[Summary Label]]&lt;&gt;""),""""&amp;Table_Question_Sets[[#This Row],[Key]]&amp;""": """&amp;Table_Question_Sets[[#This Row],[Summary Label]]&amp;"""","")</f>
        <v/>
      </c>
      <c r="BB96" s="48">
        <f ca="1">IF(Table_Question_Sets[[#This Row],[Header]]="Yes","",_xlfn.NUMBERVALUE(INDIRECT(SUBSTITUTE(ADDRESS(1,COLUMN(),4),"1","")&amp;ROW()-1))+IF(Table_Question_Sets[[#This Row],[Property]]&lt;&gt;"",1,0))</f>
        <v>0</v>
      </c>
      <c r="BC96" s="48">
        <f ca="1">IF(Table_Question_Sets[[#This Row],[Header]]="Yes","",_xlfn.NUMBERVALUE(INDIRECT(SUBSTITUTE(ADDRESS(1,COLUMN(),4),"1","")&amp;ROW()+1))+IF(Table_Question_Sets[[#This Row],[Property]]&lt;&gt;"",1,0))</f>
        <v>24</v>
      </c>
      <c r="BD96" s="28" t="str">
        <f t="array" aca="1" ref="BD9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9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6"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96"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96" s="25" t="str">
        <f xml:space="preserve">
IF(Table_Question_Sets[[#This Row],[Row]]="Yes","]},{""className"": ""row"",""fieldGroup"": [","")&amp;
SUBSTITUTE(Table_Question_Sets[[#This Row],[Config Field]],CHAR(10),"")</f>
        <v/>
      </c>
      <c r="BJ9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6" s="131" t="str">
        <f>IF(AND(Table_Question_Sets[[#This Row],[Header]]="",Table_Question_Sets[[#This Row],[Property]]&lt;&gt;"",Table_Question_Sets[[#This Row],[Field Type]]&lt;&gt;""),
""""&amp;Table_Question_Sets[[#This Row],[Key]]&amp;"""","")</f>
        <v/>
      </c>
      <c r="BM9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6" s="131" t="str">
        <f>IF(AND(Table_Question_Sets[[#This Row],[Header]]&lt;&gt;"Yes",Table_Question_Sets[[#This Row],[Property]]&lt;&gt;"",Table_Question_Sets[[#This Row],[Workflow Role]]&lt;&gt;""),
""""&amp;Table_Question_Sets[[#This Row],[Workflow Role]]&amp;""":"""&amp;Table_Question_Sets[[#This Row],[Key]]&amp;"""","")</f>
        <v/>
      </c>
      <c r="BO96" s="131" t="str">
        <f>IF(AND(Table_Question_Sets[[#This Row],[Header]]&lt;&gt;"Yes",Table_Question_Sets[[#This Row],[Property]]&lt;&gt;"",Table_Question_Sets[[#This Row],[Private]]="Yes"),
""""&amp;Table_Question_Sets[[#This Row],[Key]]&amp;"""","")</f>
        <v/>
      </c>
      <c r="BP96" s="131">
        <f ca="1">IF(Table_Question_Sets[[#This Row],[Header]]="Yes","",_xlfn.NUMBERVALUE(INDIRECT(SUBSTITUTE(ADDRESS(1,COLUMN(),4),"1","")&amp;ROW()+1))+IF(OR(Table_Question_Sets[[#This Row],[Value]]&lt;&gt;"",AND(Table_Question_Sets[[#This Row],[Data Type]]="Repeating",Table_Question_Sets[[#This Row],[Calculation Repeating]]&lt;&gt;"")),1,0))</f>
        <v>0</v>
      </c>
      <c r="BQ96" s="131" t="str">
        <f ca="1" xml:space="preserve">
IF(Table_Question_Sets[[#This Row],[Data Type]]="Repeating",
OFFSET(Table_Repeating_Question_Sets[[#Headers],[Property]],MATCH(Table_Question_Sets[[#This Row],[Property]],Table_Repeating_Question_Sets[Property],0),MATCH("Calculation",Table_Repeating_Question_Sets[#Headers],0)-1,1,1),
"")</f>
        <v/>
      </c>
      <c r="BR9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6" s="131" t="str">
        <f ca="1">IF(ISNUMBER(Table_Question_Sets[[#This Row],[Config Use Row]]),INDEX(Table_Question_Sets[Config Rollup],Table_Question_Sets[[#This Row],[Config Use Row]]),"")</f>
        <v/>
      </c>
      <c r="BU96" s="131" t="str">
        <f ca="1">IF(ISNUMBER(Table_Question_Sets[[#This Row],[Config Use Row]]),INDEX(Table_Question_Sets[Config Keys Nested Rollup],Table_Question_Sets[[#This Row],[Config Use Row]]),"")</f>
        <v/>
      </c>
      <c r="BV96" s="25" t="str">
        <f ca="1">IF(ISNUMBER(Table_Question_Sets[[#This Row],[Config Use Row]]),INDEX(Table_Question_Sets[Calculation Rollup],Table_Question_Sets[[#This Row],[Config Use Row]]),"")</f>
        <v/>
      </c>
    </row>
    <row r="97" spans="2:74" s="21" customFormat="1" ht="21" customHeight="1">
      <c r="B97" s="26" t="s">
        <v>1149</v>
      </c>
      <c r="C97" s="10"/>
      <c r="D97" s="25" t="str">
        <f ca="1">IF(Table_Question_Sets[[#This Row],[Header]]="Yes","",
IF(INDIRECT(SUBSTITUTE(ADDRESS(1,COLUMN(),4),"1","")&amp;ROW()-1)="",
INDIRECT(SUBSTITUTE(ADDRESS(1,COLUMN(Table_Question_Sets[[#This Row],[Property]]),4),"1","")&amp;ROW()-1),
INDIRECT(SUBSTITUTE(ADDRESS(1,COLUMN(),4),"1","")&amp;ROW()-1)))</f>
        <v>Details 5</v>
      </c>
      <c r="E9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prizeDrawAddressConfirmation</v>
      </c>
      <c r="F97" s="25" t="str">
        <f>IF(Table_Question_Sets[[#This Row],[Header]]="Yes","",IF(Table_Question_Sets[[#This Row],[Property]]&lt;&gt;"",SUBSTITUTE(Table_Question_Sets[[#This Row],[Property]]," ",""),""))</f>
        <v>PrizeDrawAddressConfirmation</v>
      </c>
      <c r="G97" s="88"/>
      <c r="H97" s="26" t="s">
        <v>46</v>
      </c>
      <c r="I97" s="27" t="s">
        <v>72</v>
      </c>
      <c r="J97" s="26" t="s">
        <v>76</v>
      </c>
      <c r="K97" s="55" t="s">
        <v>69</v>
      </c>
      <c r="L97" s="76"/>
      <c r="M97" s="76"/>
      <c r="N97" s="55"/>
      <c r="O97" s="55" t="s">
        <v>73</v>
      </c>
      <c r="P97" s="55"/>
      <c r="Q97" s="55"/>
      <c r="R97" s="55"/>
      <c r="S97" s="55"/>
      <c r="T97" s="26"/>
      <c r="U97" s="26"/>
      <c r="V97" s="26" t="s">
        <v>1140</v>
      </c>
      <c r="W97" s="26"/>
      <c r="X97" s="26"/>
      <c r="Y97" s="27" t="s">
        <v>981</v>
      </c>
      <c r="Z97" s="26"/>
      <c r="AA97" s="26"/>
      <c r="AB97" s="224" t="s">
        <v>1173</v>
      </c>
      <c r="AC97" s="26"/>
      <c r="AD97" s="26"/>
      <c r="AE97" s="26"/>
      <c r="AF97" s="26"/>
      <c r="AG97" s="26"/>
      <c r="AH97" s="76"/>
      <c r="AI97" s="76"/>
      <c r="AJ97" s="76"/>
      <c r="AK97" s="76"/>
      <c r="AL97" s="25"/>
      <c r="AM9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7" s="191"/>
      <c r="AO9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9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7" s="26"/>
      <c r="AR97" s="50"/>
      <c r="AS97" s="26"/>
      <c r="AT97" s="26"/>
      <c r="AU97" s="26"/>
      <c r="AV97" s="26"/>
      <c r="AW97" s="26"/>
      <c r="AX97" s="26"/>
      <c r="AY9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7" s="48" t="str">
        <f>IF(OR(Table_Question_Sets[[#This Row],[Header]]="Yes",Table_Question_Sets[[#This Row],[Text]]=""),"",IF(OR(Table_Question_Sets[[#This Row],[Text]]="true",Table_Question_Sets[[#This Row],[Text]]="false",ISNUMBER(Table_Question_Sets[[#This Row],[Text]])),Table_Question_Sets[[#This Row],[Text]],""""&amp;Table_Question_Sets[[#This Row],[Text]]&amp;""""))</f>
        <v/>
      </c>
      <c r="BA97" s="48" t="str">
        <f>IF(AND(Table_Question_Sets[[#This Row],[Header]]&lt;&gt;"Yes",Table_Question_Sets[[#This Row],[Property]]&lt;&gt;"",Table_Question_Sets[[#This Row],[Summary Label]]&lt;&gt;""),""""&amp;Table_Question_Sets[[#This Row],[Key]]&amp;""": """&amp;Table_Question_Sets[[#This Row],[Summary Label]]&amp;"""","")</f>
        <v/>
      </c>
      <c r="BB97" s="48">
        <f ca="1">IF(Table_Question_Sets[[#This Row],[Header]]="Yes","",_xlfn.NUMBERVALUE(INDIRECT(SUBSTITUTE(ADDRESS(1,COLUMN(),4),"1","")&amp;ROW()-1))+IF(Table_Question_Sets[[#This Row],[Property]]&lt;&gt;"",1,0))</f>
        <v>1</v>
      </c>
      <c r="BC97" s="48">
        <f ca="1">IF(Table_Question_Sets[[#This Row],[Header]]="Yes","",_xlfn.NUMBERVALUE(INDIRECT(SUBSTITUTE(ADDRESS(1,COLUMN(),4),"1","")&amp;ROW()+1))+IF(Table_Question_Sets[[#This Row],[Property]]&lt;&gt;"",1,0))</f>
        <v>24</v>
      </c>
      <c r="BD97" s="28" t="str">
        <f t="array" aca="1" ref="BD9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9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v>
      </c>
      <c r="BF9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md"}],"content":{"heading3":"Location of Prize Draw","customHTML":"&lt;p&gt;Are you conducting the Prize Draw at the following address?&lt;/p&gt;
&lt;p&gt;&lt;strong&gt;%{businessString}%&lt;strong&gt;&lt;/p&gt;"},"hideCondition":"promotionType != 'sweepstake'"}</v>
      </c>
      <c r="BH9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
&lt;p&gt;&lt;strong&gt;%{businessString}%&lt;strong&gt;&lt;/p&gt;"},"hideCondition":"promotionType != 'sweepstake'"},"validators": {"validation": Validators.compose([ValidationService.required('true', 'promotionType != \'sweepstake\'')])}}</v>
      </c>
      <c r="BI97" s="25" t="str">
        <f ca="1" xml:space="preserve">
IF(Table_Question_Sets[[#This Row],[Row]]="Yes","]},{""className"": ""row"",""fieldGroup"": [","")&amp;
SUBSTITUTE(Table_Question_Sets[[#This Row],[Config Field]],CHAR(10),"")</f>
        <v>{"key":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v>
      </c>
      <c r="BJ9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7" s="131" t="str">
        <f>IF(AND(Table_Question_Sets[[#This Row],[Header]]="",Table_Question_Sets[[#This Row],[Property]]&lt;&gt;"",Table_Question_Sets[[#This Row],[Field Type]]&lt;&gt;""),
""""&amp;Table_Question_Sets[[#This Row],[Key]]&amp;"""","")</f>
        <v>"prizeDrawAddressConfirmation"</v>
      </c>
      <c r="BM9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7" s="131" t="str">
        <f>IF(AND(Table_Question_Sets[[#This Row],[Header]]&lt;&gt;"Yes",Table_Question_Sets[[#This Row],[Property]]&lt;&gt;"",Table_Question_Sets[[#This Row],[Workflow Role]]&lt;&gt;""),
""""&amp;Table_Question_Sets[[#This Row],[Workflow Role]]&amp;""":"""&amp;Table_Question_Sets[[#This Row],[Key]]&amp;"""","")</f>
        <v/>
      </c>
      <c r="BO97" s="131" t="str">
        <f>IF(AND(Table_Question_Sets[[#This Row],[Header]]&lt;&gt;"Yes",Table_Question_Sets[[#This Row],[Property]]&lt;&gt;"",Table_Question_Sets[[#This Row],[Private]]="Yes"),
""""&amp;Table_Question_Sets[[#This Row],[Key]]&amp;"""","")</f>
        <v/>
      </c>
      <c r="BP97" s="131">
        <f ca="1">IF(Table_Question_Sets[[#This Row],[Header]]="Yes","",_xlfn.NUMBERVALUE(INDIRECT(SUBSTITUTE(ADDRESS(1,COLUMN(),4),"1","")&amp;ROW()+1))+IF(OR(Table_Question_Sets[[#This Row],[Value]]&lt;&gt;"",AND(Table_Question_Sets[[#This Row],[Data Type]]="Repeating",Table_Question_Sets[[#This Row],[Calculation Repeating]]&lt;&gt;"")),1,0))</f>
        <v>0</v>
      </c>
      <c r="BQ97" s="131" t="str">
        <f ca="1" xml:space="preserve">
IF(Table_Question_Sets[[#This Row],[Data Type]]="Repeating",
OFFSET(Table_Repeating_Question_Sets[[#Headers],[Property]],MATCH(Table_Question_Sets[[#This Row],[Property]],Table_Repeating_Question_Sets[Property],0),MATCH("Calculation",Table_Repeating_Question_Sets[#Headers],0)-1,1,1),
"")</f>
        <v/>
      </c>
      <c r="BR9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7" s="131" t="str">
        <f ca="1">IF(ISNUMBER(Table_Question_Sets[[#This Row],[Config Use Row]]),INDEX(Table_Question_Sets[Config Rollup],Table_Question_Sets[[#This Row],[Config Use Row]]),"")</f>
        <v/>
      </c>
      <c r="BU97" s="131" t="str">
        <f ca="1">IF(ISNUMBER(Table_Question_Sets[[#This Row],[Config Use Row]]),INDEX(Table_Question_Sets[Config Keys Nested Rollup],Table_Question_Sets[[#This Row],[Config Use Row]]),"")</f>
        <v/>
      </c>
      <c r="BV97" s="25" t="str">
        <f ca="1">IF(ISNUMBER(Table_Question_Sets[[#This Row],[Config Use Row]]),INDEX(Table_Question_Sets[Calculation Rollup],Table_Question_Sets[[#This Row],[Config Use Row]]),"")</f>
        <v/>
      </c>
    </row>
    <row r="98" spans="2:74" s="21" customFormat="1" ht="21" customHeight="1">
      <c r="B98" s="11" t="s">
        <v>1167</v>
      </c>
      <c r="C98" s="10"/>
      <c r="D98" s="25" t="str">
        <f ca="1">IF(Table_Question_Sets[[#This Row],[Header]]="Yes","",
IF(INDIRECT(SUBSTITUTE(ADDRESS(1,COLUMN(),4),"1","")&amp;ROW()-1)="",
INDIRECT(SUBSTITUTE(ADDRESS(1,COLUMN(Table_Question_Sets[[#This Row],[Property]]),4),"1","")&amp;ROW()-1),
INDIRECT(SUBSTITUTE(ADDRESS(1,COLUMN(),4),"1","")&amp;ROW()-1)))</f>
        <v>Details 5</v>
      </c>
      <c r="E9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prizeDrawMessage</v>
      </c>
      <c r="F98" s="25" t="str">
        <f>IF(Table_Question_Sets[[#This Row],[Header]]="Yes","",IF(Table_Question_Sets[[#This Row],[Property]]&lt;&gt;"",SUBSTITUTE(Table_Question_Sets[[#This Row],[Property]]," ",""),""))</f>
        <v>PrizeDrawMessage</v>
      </c>
      <c r="G98" s="88"/>
      <c r="H98" s="26" t="s">
        <v>90</v>
      </c>
      <c r="I98" s="26" t="s">
        <v>90</v>
      </c>
      <c r="J98" s="26"/>
      <c r="K98" s="55"/>
      <c r="L98" s="76"/>
      <c r="M98" s="76"/>
      <c r="N98" s="55"/>
      <c r="O98" s="55" t="s">
        <v>73</v>
      </c>
      <c r="P98" s="55"/>
      <c r="Q98" s="55"/>
      <c r="R98" s="55"/>
      <c r="S98" s="55"/>
      <c r="T98" s="26"/>
      <c r="U98" s="26"/>
      <c r="V98" s="26" t="s">
        <v>1403</v>
      </c>
      <c r="W98" s="26"/>
      <c r="X98" s="26"/>
      <c r="Y98" s="27"/>
      <c r="Z98" s="26"/>
      <c r="AA98" s="26" t="s">
        <v>1170</v>
      </c>
      <c r="AB98" s="26"/>
      <c r="AC98" s="26"/>
      <c r="AD98" s="26"/>
      <c r="AE98" s="26"/>
      <c r="AF98" s="26"/>
      <c r="AG98" s="26"/>
      <c r="AH98" s="76"/>
      <c r="AI98" s="76"/>
      <c r="AJ98" s="76"/>
      <c r="AK98" s="76"/>
      <c r="AL98" s="25"/>
      <c r="AM9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8" s="191"/>
      <c r="AO9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8" s="26"/>
      <c r="AR98" s="50"/>
      <c r="AS98" s="26"/>
      <c r="AT98" s="26"/>
      <c r="AU98" s="26"/>
      <c r="AV98" s="26"/>
      <c r="AW98" s="26"/>
      <c r="AX98" s="26"/>
      <c r="AY9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8" s="48" t="str">
        <f>IF(OR(Table_Question_Sets[[#This Row],[Header]]="Yes",Table_Question_Sets[[#This Row],[Text]]=""),"",IF(OR(Table_Question_Sets[[#This Row],[Text]]="true",Table_Question_Sets[[#This Row],[Text]]="false",ISNUMBER(Table_Question_Sets[[#This Row],[Text]])),Table_Question_Sets[[#This Row],[Text]],""""&amp;Table_Question_Sets[[#This Row],[Text]]&amp;""""))</f>
        <v/>
      </c>
      <c r="BA98" s="48" t="str">
        <f>IF(AND(Table_Question_Sets[[#This Row],[Header]]&lt;&gt;"Yes",Table_Question_Sets[[#This Row],[Property]]&lt;&gt;"",Table_Question_Sets[[#This Row],[Summary Label]]&lt;&gt;""),""""&amp;Table_Question_Sets[[#This Row],[Key]]&amp;""": """&amp;Table_Question_Sets[[#This Row],[Summary Label]]&amp;"""","")</f>
        <v/>
      </c>
      <c r="BB98" s="48">
        <f ca="1">IF(Table_Question_Sets[[#This Row],[Header]]="Yes","",_xlfn.NUMBERVALUE(INDIRECT(SUBSTITUTE(ADDRESS(1,COLUMN(),4),"1","")&amp;ROW()-1))+IF(Table_Question_Sets[[#This Row],[Property]]&lt;&gt;"",1,0))</f>
        <v>2</v>
      </c>
      <c r="BC98" s="48">
        <f ca="1">IF(Table_Question_Sets[[#This Row],[Header]]="Yes","",_xlfn.NUMBERVALUE(INDIRECT(SUBSTITUTE(ADDRESS(1,COLUMN(),4),"1","")&amp;ROW()+1))+IF(Table_Question_Sets[[#This Row],[Property]]&lt;&gt;"",1,0))</f>
        <v>23</v>
      </c>
      <c r="BD98" s="28" t="str">
        <f t="array" aca="1" ref="BD9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"templateOptions":{"content":{"paragraph":"Please enter the address where the Prize Draw will be held:"},"hideCondition":"promotionType != 'sweepstake' || prizeDrawAddressConfirmation != 'No'"}</v>
      </c>
      <c r="BH9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"prizeDrawMessage","type": "content-field","className":"col-xs-12","templateOptions":{"content":{"paragraph":"Please enter the address where the Prize Draw will be held:"},"hideCondition":"promotionType != 'sweepstake' || prizeDrawAddressConfirmation != 'No'"},"validators": {"validation": Validators.compose([])}}</v>
      </c>
      <c r="BI98" s="25" t="str">
        <f ca="1" xml:space="preserve">
IF(Table_Question_Sets[[#This Row],[Row]]="Yes","]},{""className"": ""row"",""fieldGroup"": [","")&amp;
SUBSTITUTE(Table_Question_Sets[[#This Row],[Config Field]],CHAR(10),"")</f>
        <v>{"key": "prizeDrawMessage","type": "content-field","className":"col-xs-12","templateOptions":{"content":{"paragraph":"Please enter the address where the Prize Draw will be held:"},"hideCondition":"promotionType != 'sweepstake' || prizeDrawAddressConfirmation != 'No'"},"validators": {"validation": Validators.compose([])}}</v>
      </c>
      <c r="BJ9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8" s="131" t="str">
        <f>IF(AND(Table_Question_Sets[[#This Row],[Header]]="",Table_Question_Sets[[#This Row],[Property]]&lt;&gt;"",Table_Question_Sets[[#This Row],[Field Type]]&lt;&gt;""),
""""&amp;Table_Question_Sets[[#This Row],[Key]]&amp;"""","")</f>
        <v>"prizeDrawMessage"</v>
      </c>
      <c r="BM9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8" s="131" t="str">
        <f>IF(AND(Table_Question_Sets[[#This Row],[Header]]&lt;&gt;"Yes",Table_Question_Sets[[#This Row],[Property]]&lt;&gt;"",Table_Question_Sets[[#This Row],[Workflow Role]]&lt;&gt;""),
""""&amp;Table_Question_Sets[[#This Row],[Workflow Role]]&amp;""":"""&amp;Table_Question_Sets[[#This Row],[Key]]&amp;"""","")</f>
        <v/>
      </c>
      <c r="BO98" s="131" t="str">
        <f>IF(AND(Table_Question_Sets[[#This Row],[Header]]&lt;&gt;"Yes",Table_Question_Sets[[#This Row],[Property]]&lt;&gt;"",Table_Question_Sets[[#This Row],[Private]]="Yes"),
""""&amp;Table_Question_Sets[[#This Row],[Key]]&amp;"""","")</f>
        <v/>
      </c>
      <c r="BP98" s="131">
        <f ca="1">IF(Table_Question_Sets[[#This Row],[Header]]="Yes","",_xlfn.NUMBERVALUE(INDIRECT(SUBSTITUTE(ADDRESS(1,COLUMN(),4),"1","")&amp;ROW()+1))+IF(OR(Table_Question_Sets[[#This Row],[Value]]&lt;&gt;"",AND(Table_Question_Sets[[#This Row],[Data Type]]="Repeating",Table_Question_Sets[[#This Row],[Calculation Repeating]]&lt;&gt;"")),1,0))</f>
        <v>0</v>
      </c>
      <c r="BQ98" s="131" t="str">
        <f ca="1" xml:space="preserve">
IF(Table_Question_Sets[[#This Row],[Data Type]]="Repeating",
OFFSET(Table_Repeating_Question_Sets[[#Headers],[Property]],MATCH(Table_Question_Sets[[#This Row],[Property]],Table_Repeating_Question_Sets[Property],0),MATCH("Calculation",Table_Repeating_Question_Sets[#Headers],0)-1,1,1),
"")</f>
        <v/>
      </c>
      <c r="BR9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8" s="131" t="str">
        <f ca="1">IF(ISNUMBER(Table_Question_Sets[[#This Row],[Config Use Row]]),INDEX(Table_Question_Sets[Config Rollup],Table_Question_Sets[[#This Row],[Config Use Row]]),"")</f>
        <v/>
      </c>
      <c r="BU98" s="131" t="str">
        <f ca="1">IF(ISNUMBER(Table_Question_Sets[[#This Row],[Config Use Row]]),INDEX(Table_Question_Sets[Config Keys Nested Rollup],Table_Question_Sets[[#This Row],[Config Use Row]]),"")</f>
        <v/>
      </c>
      <c r="BV98" s="25" t="str">
        <f ca="1">IF(ISNUMBER(Table_Question_Sets[[#This Row],[Config Use Row]]),INDEX(Table_Question_Sets[Calculation Rollup],Table_Question_Sets[[#This Row],[Config Use Row]]),"")</f>
        <v/>
      </c>
    </row>
    <row r="99" spans="2:74" s="21" customFormat="1" ht="21" customHeight="1">
      <c r="B99" s="11" t="s">
        <v>1150</v>
      </c>
      <c r="C99" s="10"/>
      <c r="D99" s="25" t="str">
        <f ca="1">IF(Table_Question_Sets[[#This Row],[Header]]="Yes","",
IF(INDIRECT(SUBSTITUTE(ADDRESS(1,COLUMN(),4),"1","")&amp;ROW()-1)="",
INDIRECT(SUBSTITUTE(ADDRESS(1,COLUMN(Table_Question_Sets[[#This Row],[Property]]),4),"1","")&amp;ROW()-1),
INDIRECT(SUBSTITUTE(ADDRESS(1,COLUMN(),4),"1","")&amp;ROW()-1)))</f>
        <v>Details 5</v>
      </c>
      <c r="E9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prizeDrawAddress</v>
      </c>
      <c r="F99" s="25" t="str">
        <f>IF(Table_Question_Sets[[#This Row],[Header]]="Yes","",IF(Table_Question_Sets[[#This Row],[Property]]&lt;&gt;"",SUBSTITUTE(Table_Question_Sets[[#This Row],[Property]]," ",""),""))</f>
        <v>PrizeDrawAddress</v>
      </c>
      <c r="G99" s="88"/>
      <c r="H99" s="10" t="s">
        <v>46</v>
      </c>
      <c r="I99" s="10" t="s">
        <v>46</v>
      </c>
      <c r="J99" s="10"/>
      <c r="K99" s="58" t="s">
        <v>69</v>
      </c>
      <c r="L99" s="76"/>
      <c r="M99" s="76"/>
      <c r="N99" s="50"/>
      <c r="O99" s="24">
        <v>12</v>
      </c>
      <c r="P99" s="24">
        <v>6</v>
      </c>
      <c r="Q99" s="24"/>
      <c r="R99" s="50"/>
      <c r="S99" s="50"/>
      <c r="T99" s="26" t="s">
        <v>91</v>
      </c>
      <c r="U99" s="26"/>
      <c r="V99" s="26" t="s">
        <v>1403</v>
      </c>
      <c r="W99" s="26"/>
      <c r="X99" s="26"/>
      <c r="Y99" s="27"/>
      <c r="Z99" s="26"/>
      <c r="AA99" s="26"/>
      <c r="AB99" s="26"/>
      <c r="AC99" s="26"/>
      <c r="AD99" s="26"/>
      <c r="AE99" s="26" t="s">
        <v>1409</v>
      </c>
      <c r="AF99" s="26"/>
      <c r="AG99" s="26"/>
      <c r="AH99" s="76"/>
      <c r="AI99" s="76"/>
      <c r="AJ99" s="76"/>
      <c r="AK99" s="76"/>
      <c r="AL99" s="25"/>
      <c r="AM9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9" s="191"/>
      <c r="AO9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9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9" s="26"/>
      <c r="AR99" s="50"/>
      <c r="AS99" s="26"/>
      <c r="AT99" s="26"/>
      <c r="AU99" s="26"/>
      <c r="AV99" s="26"/>
      <c r="AW99" s="26"/>
      <c r="AX99" s="26"/>
      <c r="AY9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9" s="48" t="str">
        <f>IF(OR(Table_Question_Sets[[#This Row],[Header]]="Yes",Table_Question_Sets[[#This Row],[Text]]=""),"",IF(OR(Table_Question_Sets[[#This Row],[Text]]="true",Table_Question_Sets[[#This Row],[Text]]="false",ISNUMBER(Table_Question_Sets[[#This Row],[Text]])),Table_Question_Sets[[#This Row],[Text]],""""&amp;Table_Question_Sets[[#This Row],[Text]]&amp;""""))</f>
        <v/>
      </c>
      <c r="BA99" s="48" t="str">
        <f>IF(AND(Table_Question_Sets[[#This Row],[Header]]&lt;&gt;"Yes",Table_Question_Sets[[#This Row],[Property]]&lt;&gt;"",Table_Question_Sets[[#This Row],[Summary Label]]&lt;&gt;""),""""&amp;Table_Question_Sets[[#This Row],[Key]]&amp;""": """&amp;Table_Question_Sets[[#This Row],[Summary Label]]&amp;"""","")</f>
        <v/>
      </c>
      <c r="BB99" s="48">
        <f ca="1">IF(Table_Question_Sets[[#This Row],[Header]]="Yes","",_xlfn.NUMBERVALUE(INDIRECT(SUBSTITUTE(ADDRESS(1,COLUMN(),4),"1","")&amp;ROW()-1))+IF(Table_Question_Sets[[#This Row],[Property]]&lt;&gt;"",1,0))</f>
        <v>3</v>
      </c>
      <c r="BC99" s="48">
        <f ca="1">IF(Table_Question_Sets[[#This Row],[Header]]="Yes","",_xlfn.NUMBERVALUE(INDIRECT(SUBSTITUTE(ADDRESS(1,COLUMN(),4),"1","")&amp;ROW()+1))+IF(Table_Question_Sets[[#This Row],[Property]]&lt;&gt;"",1,0))</f>
        <v>22</v>
      </c>
      <c r="BD99" s="28" t="str">
        <f t="array" aca="1" ref="BD9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 prizeDrawAddressConfirmation != \'No\'')])}</v>
      </c>
      <c r="BF9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"templateOptions":{"label":"Address","description":"Suite/Unit #, Street Number, Street Address - Example: Unit A, 123 Smith Street","hideCondition":"promotionType != 'sweepstake' || prizeDrawAddressConfirmation != 'No'"}</v>
      </c>
      <c r="BH9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v>
      </c>
      <c r="BI99" s="25" t="str">
        <f ca="1" xml:space="preserve">
IF(Table_Question_Sets[[#This Row],[Row]]="Yes","]},{""className"": ""row"",""fieldGroup"": [","")&amp;
SUBSTITUTE(Table_Question_Sets[[#This Row],[Config Field]],CHAR(10),"")</f>
        <v>{"key":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v>
      </c>
      <c r="BJ9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9" s="131" t="str">
        <f>IF(AND(Table_Question_Sets[[#This Row],[Header]]="",Table_Question_Sets[[#This Row],[Property]]&lt;&gt;"",Table_Question_Sets[[#This Row],[Field Type]]&lt;&gt;""),
""""&amp;Table_Question_Sets[[#This Row],[Key]]&amp;"""","")</f>
        <v>"prizeDrawAddress"</v>
      </c>
      <c r="BM9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9" s="131" t="str">
        <f>IF(AND(Table_Question_Sets[[#This Row],[Header]]&lt;&gt;"Yes",Table_Question_Sets[[#This Row],[Property]]&lt;&gt;"",Table_Question_Sets[[#This Row],[Workflow Role]]&lt;&gt;""),
""""&amp;Table_Question_Sets[[#This Row],[Workflow Role]]&amp;""":"""&amp;Table_Question_Sets[[#This Row],[Key]]&amp;"""","")</f>
        <v/>
      </c>
      <c r="BO99" s="131" t="str">
        <f>IF(AND(Table_Question_Sets[[#This Row],[Header]]&lt;&gt;"Yes",Table_Question_Sets[[#This Row],[Property]]&lt;&gt;"",Table_Question_Sets[[#This Row],[Private]]="Yes"),
""""&amp;Table_Question_Sets[[#This Row],[Key]]&amp;"""","")</f>
        <v/>
      </c>
      <c r="BP99" s="131">
        <f ca="1">IF(Table_Question_Sets[[#This Row],[Header]]="Yes","",_xlfn.NUMBERVALUE(INDIRECT(SUBSTITUTE(ADDRESS(1,COLUMN(),4),"1","")&amp;ROW()+1))+IF(OR(Table_Question_Sets[[#This Row],[Value]]&lt;&gt;"",AND(Table_Question_Sets[[#This Row],[Data Type]]="Repeating",Table_Question_Sets[[#This Row],[Calculation Repeating]]&lt;&gt;"")),1,0))</f>
        <v>0</v>
      </c>
      <c r="BQ99" s="131" t="str">
        <f ca="1" xml:space="preserve">
IF(Table_Question_Sets[[#This Row],[Data Type]]="Repeating",
OFFSET(Table_Repeating_Question_Sets[[#Headers],[Property]],MATCH(Table_Question_Sets[[#This Row],[Property]],Table_Repeating_Question_Sets[Property],0),MATCH("Calculation",Table_Repeating_Question_Sets[#Headers],0)-1,1,1),
"")</f>
        <v/>
      </c>
      <c r="BR9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9" s="131" t="str">
        <f ca="1">IF(ISNUMBER(Table_Question_Sets[[#This Row],[Config Use Row]]),INDEX(Table_Question_Sets[Config Rollup],Table_Question_Sets[[#This Row],[Config Use Row]]),"")</f>
        <v/>
      </c>
      <c r="BU99" s="131" t="str">
        <f ca="1">IF(ISNUMBER(Table_Question_Sets[[#This Row],[Config Use Row]]),INDEX(Table_Question_Sets[Config Keys Nested Rollup],Table_Question_Sets[[#This Row],[Config Use Row]]),"")</f>
        <v/>
      </c>
      <c r="BV99" s="25" t="str">
        <f ca="1">IF(ISNUMBER(Table_Question_Sets[[#This Row],[Config Use Row]]),INDEX(Table_Question_Sets[Calculation Rollup],Table_Question_Sets[[#This Row],[Config Use Row]]),"")</f>
        <v/>
      </c>
    </row>
    <row r="100" spans="2:74" s="21" customFormat="1" ht="21" customHeight="1">
      <c r="B100" s="11" t="s">
        <v>1151</v>
      </c>
      <c r="C100" s="10"/>
      <c r="D100" s="25" t="str">
        <f ca="1">IF(Table_Question_Sets[[#This Row],[Header]]="Yes","",
IF(INDIRECT(SUBSTITUTE(ADDRESS(1,COLUMN(),4),"1","")&amp;ROW()-1)="",
INDIRECT(SUBSTITUTE(ADDRESS(1,COLUMN(Table_Question_Sets[[#This Row],[Property]]),4),"1","")&amp;ROW()-1),
INDIRECT(SUBSTITUTE(ADDRESS(1,COLUMN(),4),"1","")&amp;ROW()-1)))</f>
        <v>Details 5</v>
      </c>
      <c r="E10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prizeDrawTown</v>
      </c>
      <c r="F100" s="25" t="str">
        <f>IF(Table_Question_Sets[[#This Row],[Header]]="Yes","",IF(Table_Question_Sets[[#This Row],[Property]]&lt;&gt;"",SUBSTITUTE(Table_Question_Sets[[#This Row],[Property]]," ",""),""))</f>
        <v>PrizeDrawTown</v>
      </c>
      <c r="G100" s="88"/>
      <c r="H100" s="10" t="s">
        <v>46</v>
      </c>
      <c r="I100" s="10" t="s">
        <v>46</v>
      </c>
      <c r="J100" s="10"/>
      <c r="K100" s="58" t="s">
        <v>69</v>
      </c>
      <c r="L100" s="76"/>
      <c r="M100" s="76"/>
      <c r="N100" s="50"/>
      <c r="O100" s="24">
        <v>12</v>
      </c>
      <c r="P100" s="24">
        <v>6</v>
      </c>
      <c r="Q100" s="24"/>
      <c r="R100" s="50"/>
      <c r="S100" s="50"/>
      <c r="T100" s="11" t="s">
        <v>1233</v>
      </c>
      <c r="U100" s="26"/>
      <c r="V100" s="26" t="s">
        <v>1403</v>
      </c>
      <c r="W100" s="26"/>
      <c r="X100" s="26"/>
      <c r="Y100" s="26"/>
      <c r="Z100" s="26"/>
      <c r="AA100" s="26"/>
      <c r="AB100" s="26"/>
      <c r="AC100" s="26"/>
      <c r="AD100" s="26"/>
      <c r="AE100" s="26"/>
      <c r="AF100" s="26"/>
      <c r="AG100" s="26"/>
      <c r="AH100" s="76"/>
      <c r="AI100" s="76"/>
      <c r="AJ100" s="76"/>
      <c r="AK100" s="76"/>
      <c r="AL100" s="25"/>
      <c r="AM10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0" s="191"/>
      <c r="AO10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0" s="26"/>
      <c r="AR100" s="50"/>
      <c r="AS100" s="26"/>
      <c r="AT100" s="26"/>
      <c r="AU100" s="26"/>
      <c r="AV100" s="26"/>
      <c r="AW100" s="26"/>
      <c r="AX100" s="26"/>
      <c r="AY10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0" s="48" t="str">
        <f>IF(OR(Table_Question_Sets[[#This Row],[Header]]="Yes",Table_Question_Sets[[#This Row],[Text]]=""),"",IF(OR(Table_Question_Sets[[#This Row],[Text]]="true",Table_Question_Sets[[#This Row],[Text]]="false",ISNUMBER(Table_Question_Sets[[#This Row],[Text]])),Table_Question_Sets[[#This Row],[Text]],""""&amp;Table_Question_Sets[[#This Row],[Text]]&amp;""""))</f>
        <v/>
      </c>
      <c r="BA100" s="48" t="str">
        <f>IF(AND(Table_Question_Sets[[#This Row],[Header]]&lt;&gt;"Yes",Table_Question_Sets[[#This Row],[Property]]&lt;&gt;"",Table_Question_Sets[[#This Row],[Summary Label]]&lt;&gt;""),""""&amp;Table_Question_Sets[[#This Row],[Key]]&amp;""": """&amp;Table_Question_Sets[[#This Row],[Summary Label]]&amp;"""","")</f>
        <v/>
      </c>
      <c r="BB100" s="48">
        <f ca="1">IF(Table_Question_Sets[[#This Row],[Header]]="Yes","",_xlfn.NUMBERVALUE(INDIRECT(SUBSTITUTE(ADDRESS(1,COLUMN(),4),"1","")&amp;ROW()-1))+IF(Table_Question_Sets[[#This Row],[Property]]&lt;&gt;"",1,0))</f>
        <v>4</v>
      </c>
      <c r="BC100" s="48">
        <f ca="1">IF(Table_Question_Sets[[#This Row],[Header]]="Yes","",_xlfn.NUMBERVALUE(INDIRECT(SUBSTITUTE(ADDRESS(1,COLUMN(),4),"1","")&amp;ROW()+1))+IF(Table_Question_Sets[[#This Row],[Property]]&lt;&gt;"",1,0))</f>
        <v>21</v>
      </c>
      <c r="BD100" s="28" t="str">
        <f t="array" aca="1" ref="BD10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 prizeDrawAddressConfirmation != \'No\'')])}</v>
      </c>
      <c r="BF10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"templateOptions":{"label":"Suburb","hideCondition":"promotionType != 'sweepstake' || prizeDrawAddressConfirmation != 'No'"}</v>
      </c>
      <c r="BH10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v>
      </c>
      <c r="BI100" s="25" t="str">
        <f ca="1" xml:space="preserve">
IF(Table_Question_Sets[[#This Row],[Row]]="Yes","]},{""className"": ""row"",""fieldGroup"": [","")&amp;
SUBSTITUTE(Table_Question_Sets[[#This Row],[Config Field]],CHAR(10),"")</f>
        <v>{"key":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v>
      </c>
      <c r="BJ10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0" s="131" t="str">
        <f>IF(AND(Table_Question_Sets[[#This Row],[Header]]="",Table_Question_Sets[[#This Row],[Property]]&lt;&gt;"",Table_Question_Sets[[#This Row],[Field Type]]&lt;&gt;""),
""""&amp;Table_Question_Sets[[#This Row],[Key]]&amp;"""","")</f>
        <v>"prizeDrawTown"</v>
      </c>
      <c r="BM10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0" s="131" t="str">
        <f>IF(AND(Table_Question_Sets[[#This Row],[Header]]&lt;&gt;"Yes",Table_Question_Sets[[#This Row],[Property]]&lt;&gt;"",Table_Question_Sets[[#This Row],[Workflow Role]]&lt;&gt;""),
""""&amp;Table_Question_Sets[[#This Row],[Workflow Role]]&amp;""":"""&amp;Table_Question_Sets[[#This Row],[Key]]&amp;"""","")</f>
        <v/>
      </c>
      <c r="BO100" s="131" t="str">
        <f>IF(AND(Table_Question_Sets[[#This Row],[Header]]&lt;&gt;"Yes",Table_Question_Sets[[#This Row],[Property]]&lt;&gt;"",Table_Question_Sets[[#This Row],[Private]]="Yes"),
""""&amp;Table_Question_Sets[[#This Row],[Key]]&amp;"""","")</f>
        <v/>
      </c>
      <c r="BP100" s="131">
        <f ca="1">IF(Table_Question_Sets[[#This Row],[Header]]="Yes","",_xlfn.NUMBERVALUE(INDIRECT(SUBSTITUTE(ADDRESS(1,COLUMN(),4),"1","")&amp;ROW()+1))+IF(OR(Table_Question_Sets[[#This Row],[Value]]&lt;&gt;"",AND(Table_Question_Sets[[#This Row],[Data Type]]="Repeating",Table_Question_Sets[[#This Row],[Calculation Repeating]]&lt;&gt;"")),1,0))</f>
        <v>0</v>
      </c>
      <c r="BQ10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0" s="131" t="str">
        <f ca="1">IF(ISNUMBER(Table_Question_Sets[[#This Row],[Config Use Row]]),INDEX(Table_Question_Sets[Config Rollup],Table_Question_Sets[[#This Row],[Config Use Row]]),"")</f>
        <v/>
      </c>
      <c r="BU100" s="131" t="str">
        <f ca="1">IF(ISNUMBER(Table_Question_Sets[[#This Row],[Config Use Row]]),INDEX(Table_Question_Sets[Config Keys Nested Rollup],Table_Question_Sets[[#This Row],[Config Use Row]]),"")</f>
        <v/>
      </c>
      <c r="BV100" s="25" t="str">
        <f ca="1">IF(ISNUMBER(Table_Question_Sets[[#This Row],[Config Use Row]]),INDEX(Table_Question_Sets[Calculation Rollup],Table_Question_Sets[[#This Row],[Config Use Row]]),"")</f>
        <v/>
      </c>
    </row>
    <row r="101" spans="2:74" s="21" customFormat="1" ht="21" customHeight="1">
      <c r="B101" s="252" t="s">
        <v>1152</v>
      </c>
      <c r="C101" s="10"/>
      <c r="D101" s="25" t="str">
        <f ca="1">IF(Table_Question_Sets[[#This Row],[Header]]="Yes","",
IF(INDIRECT(SUBSTITUTE(ADDRESS(1,COLUMN(),4),"1","")&amp;ROW()-1)="",
INDIRECT(SUBSTITUTE(ADDRESS(1,COLUMN(Table_Question_Sets[[#This Row],[Property]]),4),"1","")&amp;ROW()-1),
INDIRECT(SUBSTITUTE(ADDRESS(1,COLUMN(),4),"1","")&amp;ROW()-1)))</f>
        <v>Details 5</v>
      </c>
      <c r="E10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prizeDrawState</v>
      </c>
      <c r="F101" s="25" t="str">
        <f>IF(Table_Question_Sets[[#This Row],[Header]]="Yes","",IF(Table_Question_Sets[[#This Row],[Property]]&lt;&gt;"",SUBSTITUTE(Table_Question_Sets[[#This Row],[Property]]," ",""),""))</f>
        <v>PrizeDrawState</v>
      </c>
      <c r="G101" s="88"/>
      <c r="H101" s="10" t="s">
        <v>46</v>
      </c>
      <c r="I101" s="10" t="s">
        <v>70</v>
      </c>
      <c r="J101" s="11" t="s">
        <v>74</v>
      </c>
      <c r="K101" s="58" t="s">
        <v>69</v>
      </c>
      <c r="L101" s="76"/>
      <c r="M101" s="76"/>
      <c r="N101" s="50"/>
      <c r="O101" s="24">
        <v>6</v>
      </c>
      <c r="P101" s="24">
        <v>3</v>
      </c>
      <c r="Q101" s="24"/>
      <c r="R101" s="50"/>
      <c r="S101" s="50"/>
      <c r="T101" s="11" t="s">
        <v>74</v>
      </c>
      <c r="U101" s="26"/>
      <c r="V101" s="26" t="s">
        <v>1403</v>
      </c>
      <c r="W101" s="26"/>
      <c r="X101" s="26"/>
      <c r="Y101" s="26"/>
      <c r="Z101" s="26"/>
      <c r="AA101" s="26"/>
      <c r="AB101" s="26"/>
      <c r="AC101" s="26"/>
      <c r="AD101" s="26"/>
      <c r="AE101" s="26"/>
      <c r="AF101" s="26"/>
      <c r="AG101" s="26"/>
      <c r="AH101" s="76"/>
      <c r="AI101" s="76"/>
      <c r="AJ101" s="76"/>
      <c r="AK101" s="76"/>
      <c r="AL101" s="25"/>
      <c r="AM10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1" s="191"/>
      <c r="AO10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1" s="26"/>
      <c r="AR101" s="50"/>
      <c r="AS101" s="26"/>
      <c r="AT101" s="26"/>
      <c r="AU101" s="26"/>
      <c r="AV101" s="26"/>
      <c r="AW101" s="26"/>
      <c r="AX101" s="26"/>
      <c r="AY10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1" s="48" t="str">
        <f>IF(OR(Table_Question_Sets[[#This Row],[Header]]="Yes",Table_Question_Sets[[#This Row],[Text]]=""),"",IF(OR(Table_Question_Sets[[#This Row],[Text]]="true",Table_Question_Sets[[#This Row],[Text]]="false",ISNUMBER(Table_Question_Sets[[#This Row],[Text]])),Table_Question_Sets[[#This Row],[Text]],""""&amp;Table_Question_Sets[[#This Row],[Text]]&amp;""""))</f>
        <v/>
      </c>
      <c r="BA101" s="48" t="str">
        <f>IF(AND(Table_Question_Sets[[#This Row],[Header]]&lt;&gt;"Yes",Table_Question_Sets[[#This Row],[Property]]&lt;&gt;"",Table_Question_Sets[[#This Row],[Summary Label]]&lt;&gt;""),""""&amp;Table_Question_Sets[[#This Row],[Key]]&amp;""": """&amp;Table_Question_Sets[[#This Row],[Summary Label]]&amp;"""","")</f>
        <v/>
      </c>
      <c r="BB101" s="48">
        <f ca="1">IF(Table_Question_Sets[[#This Row],[Header]]="Yes","",_xlfn.NUMBERVALUE(INDIRECT(SUBSTITUTE(ADDRESS(1,COLUMN(),4),"1","")&amp;ROW()-1))+IF(Table_Question_Sets[[#This Row],[Property]]&lt;&gt;"",1,0))</f>
        <v>5</v>
      </c>
      <c r="BC101" s="48">
        <f ca="1">IF(Table_Question_Sets[[#This Row],[Header]]="Yes","",_xlfn.NUMBERVALUE(INDIRECT(SUBSTITUTE(ADDRESS(1,COLUMN(),4),"1","")&amp;ROW()+1))+IF(Table_Question_Sets[[#This Row],[Property]]&lt;&gt;"",1,0))</f>
        <v>20</v>
      </c>
      <c r="BD101" s="28" t="str">
        <f t="array" aca="1" ref="BD10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10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 prizeDrawAddressConfirmation != \'No\'')])}</v>
      </c>
      <c r="BF10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hideCondition":"promotionType != 'sweepstake' || prizeDrawAddressConfirmation != 'No'"}</v>
      </c>
      <c r="BH10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v>
      </c>
      <c r="BI101" s="25" t="str">
        <f ca="1" xml:space="preserve">
IF(Table_Question_Sets[[#This Row],[Row]]="Yes","]},{""className"": ""row"",""fieldGroup"": [","")&amp;
SUBSTITUTE(Table_Question_Sets[[#This Row],[Config Field]],CHAR(10),"")</f>
        <v>{"key":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v>
      </c>
      <c r="BJ10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1" s="131" t="str">
        <f>IF(AND(Table_Question_Sets[[#This Row],[Header]]="",Table_Question_Sets[[#This Row],[Property]]&lt;&gt;"",Table_Question_Sets[[#This Row],[Field Type]]&lt;&gt;""),
""""&amp;Table_Question_Sets[[#This Row],[Key]]&amp;"""","")</f>
        <v>"prizeDrawState"</v>
      </c>
      <c r="BM10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1" s="131" t="str">
        <f>IF(AND(Table_Question_Sets[[#This Row],[Header]]&lt;&gt;"Yes",Table_Question_Sets[[#This Row],[Property]]&lt;&gt;"",Table_Question_Sets[[#This Row],[Workflow Role]]&lt;&gt;""),
""""&amp;Table_Question_Sets[[#This Row],[Workflow Role]]&amp;""":"""&amp;Table_Question_Sets[[#This Row],[Key]]&amp;"""","")</f>
        <v/>
      </c>
      <c r="BO101" s="131" t="str">
        <f>IF(AND(Table_Question_Sets[[#This Row],[Header]]&lt;&gt;"Yes",Table_Question_Sets[[#This Row],[Property]]&lt;&gt;"",Table_Question_Sets[[#This Row],[Private]]="Yes"),
""""&amp;Table_Question_Sets[[#This Row],[Key]]&amp;"""","")</f>
        <v/>
      </c>
      <c r="BP101" s="131">
        <f ca="1">IF(Table_Question_Sets[[#This Row],[Header]]="Yes","",_xlfn.NUMBERVALUE(INDIRECT(SUBSTITUTE(ADDRESS(1,COLUMN(),4),"1","")&amp;ROW()+1))+IF(OR(Table_Question_Sets[[#This Row],[Value]]&lt;&gt;"",AND(Table_Question_Sets[[#This Row],[Data Type]]="Repeating",Table_Question_Sets[[#This Row],[Calculation Repeating]]&lt;&gt;"")),1,0))</f>
        <v>0</v>
      </c>
      <c r="BQ10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1" s="131" t="str">
        <f ca="1">IF(ISNUMBER(Table_Question_Sets[[#This Row],[Config Use Row]]),INDEX(Table_Question_Sets[Config Rollup],Table_Question_Sets[[#This Row],[Config Use Row]]),"")</f>
        <v/>
      </c>
      <c r="BU101" s="131" t="str">
        <f ca="1">IF(ISNUMBER(Table_Question_Sets[[#This Row],[Config Use Row]]),INDEX(Table_Question_Sets[Config Keys Nested Rollup],Table_Question_Sets[[#This Row],[Config Use Row]]),"")</f>
        <v/>
      </c>
      <c r="BV101" s="25" t="str">
        <f ca="1">IF(ISNUMBER(Table_Question_Sets[[#This Row],[Config Use Row]]),INDEX(Table_Question_Sets[Calculation Rollup],Table_Question_Sets[[#This Row],[Config Use Row]]),"")</f>
        <v/>
      </c>
    </row>
    <row r="102" spans="2:74" s="21" customFormat="1" ht="21" customHeight="1">
      <c r="B102" s="11" t="s">
        <v>1153</v>
      </c>
      <c r="C102" s="10"/>
      <c r="D102" s="25" t="str">
        <f ca="1">IF(Table_Question_Sets[[#This Row],[Header]]="Yes","",
IF(INDIRECT(SUBSTITUTE(ADDRESS(1,COLUMN(),4),"1","")&amp;ROW()-1)="",
INDIRECT(SUBSTITUTE(ADDRESS(1,COLUMN(Table_Question_Sets[[#This Row],[Property]]),4),"1","")&amp;ROW()-1),
INDIRECT(SUBSTITUTE(ADDRESS(1,COLUMN(),4),"1","")&amp;ROW()-1)))</f>
        <v>Details 5</v>
      </c>
      <c r="E10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prizeDrawPostcode</v>
      </c>
      <c r="F102" s="25" t="str">
        <f>IF(Table_Question_Sets[[#This Row],[Header]]="Yes","",IF(Table_Question_Sets[[#This Row],[Property]]&lt;&gt;"",SUBSTITUTE(Table_Question_Sets[[#This Row],[Property]]," ",""),""))</f>
        <v>PrizeDrawPostcode</v>
      </c>
      <c r="G102" s="88"/>
      <c r="H102" s="10" t="s">
        <v>75</v>
      </c>
      <c r="I102" s="10" t="s">
        <v>46</v>
      </c>
      <c r="J102" s="10"/>
      <c r="K102" s="58" t="s">
        <v>69</v>
      </c>
      <c r="L102" s="76"/>
      <c r="M102" s="76"/>
      <c r="N102" s="50"/>
      <c r="O102" s="24">
        <v>6</v>
      </c>
      <c r="P102" s="24">
        <v>3</v>
      </c>
      <c r="Q102" s="24"/>
      <c r="R102" s="50"/>
      <c r="S102" s="50"/>
      <c r="T102" s="11" t="s">
        <v>75</v>
      </c>
      <c r="U102" s="26"/>
      <c r="V102" s="26" t="s">
        <v>1403</v>
      </c>
      <c r="W102" s="26"/>
      <c r="X102" s="26"/>
      <c r="Y102" s="26"/>
      <c r="Z102" s="26"/>
      <c r="AA102" s="26"/>
      <c r="AB102" s="26"/>
      <c r="AC102" s="26"/>
      <c r="AD102" s="26"/>
      <c r="AE102" s="26"/>
      <c r="AF102" s="26"/>
      <c r="AG102" s="26"/>
      <c r="AH102" s="76"/>
      <c r="AI102" s="76"/>
      <c r="AJ102" s="76"/>
      <c r="AK102" s="76"/>
      <c r="AL102" s="25"/>
      <c r="AM10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2" s="191"/>
      <c r="AO10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2" s="26"/>
      <c r="AR102" s="50"/>
      <c r="AS102" s="26"/>
      <c r="AT102" s="26"/>
      <c r="AU102" s="26"/>
      <c r="AV102" s="26"/>
      <c r="AW102" s="26"/>
      <c r="AX102" s="26"/>
      <c r="AY10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2" s="48" t="str">
        <f>IF(OR(Table_Question_Sets[[#This Row],[Header]]="Yes",Table_Question_Sets[[#This Row],[Text]]=""),"",IF(OR(Table_Question_Sets[[#This Row],[Text]]="true",Table_Question_Sets[[#This Row],[Text]]="false",ISNUMBER(Table_Question_Sets[[#This Row],[Text]])),Table_Question_Sets[[#This Row],[Text]],""""&amp;Table_Question_Sets[[#This Row],[Text]]&amp;""""))</f>
        <v/>
      </c>
      <c r="BA102" s="48" t="str">
        <f>IF(AND(Table_Question_Sets[[#This Row],[Header]]&lt;&gt;"Yes",Table_Question_Sets[[#This Row],[Property]]&lt;&gt;"",Table_Question_Sets[[#This Row],[Summary Label]]&lt;&gt;""),""""&amp;Table_Question_Sets[[#This Row],[Key]]&amp;""": """&amp;Table_Question_Sets[[#This Row],[Summary Label]]&amp;"""","")</f>
        <v/>
      </c>
      <c r="BB102" s="48">
        <f ca="1">IF(Table_Question_Sets[[#This Row],[Header]]="Yes","",_xlfn.NUMBERVALUE(INDIRECT(SUBSTITUTE(ADDRESS(1,COLUMN(),4),"1","")&amp;ROW()-1))+IF(Table_Question_Sets[[#This Row],[Property]]&lt;&gt;"",1,0))</f>
        <v>6</v>
      </c>
      <c r="BC102" s="48">
        <f ca="1">IF(Table_Question_Sets[[#This Row],[Header]]="Yes","",_xlfn.NUMBERVALUE(INDIRECT(SUBSTITUTE(ADDRESS(1,COLUMN(),4),"1","")&amp;ROW()+1))+IF(Table_Question_Sets[[#This Row],[Property]]&lt;&gt;"",1,0))</f>
        <v>19</v>
      </c>
      <c r="BD102" s="28" t="str">
        <f t="array" aca="1" ref="BD10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 prizeDrawAddressConfirmation != \'No\''), ValidationService.isPostcode()])}</v>
      </c>
      <c r="BF10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"templateOptions":{"label":"Postcode","hideCondition":"promotionType != 'sweepstake' || prizeDrawAddressConfirmation != 'No'"}</v>
      </c>
      <c r="BH10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v>
      </c>
      <c r="BI102" s="25" t="str">
        <f ca="1" xml:space="preserve">
IF(Table_Question_Sets[[#This Row],[Row]]="Yes","]},{""className"": ""row"",""fieldGroup"": [","")&amp;
SUBSTITUTE(Table_Question_Sets[[#This Row],[Config Field]],CHAR(10),"")</f>
        <v>{"key":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v>
      </c>
      <c r="BJ10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2" s="131" t="str">
        <f>IF(AND(Table_Question_Sets[[#This Row],[Header]]="",Table_Question_Sets[[#This Row],[Property]]&lt;&gt;"",Table_Question_Sets[[#This Row],[Field Type]]&lt;&gt;""),
""""&amp;Table_Question_Sets[[#This Row],[Key]]&amp;"""","")</f>
        <v>"prizeDrawPostcode"</v>
      </c>
      <c r="BM10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2" s="131" t="str">
        <f>IF(AND(Table_Question_Sets[[#This Row],[Header]]&lt;&gt;"Yes",Table_Question_Sets[[#This Row],[Property]]&lt;&gt;"",Table_Question_Sets[[#This Row],[Workflow Role]]&lt;&gt;""),
""""&amp;Table_Question_Sets[[#This Row],[Workflow Role]]&amp;""":"""&amp;Table_Question_Sets[[#This Row],[Key]]&amp;"""","")</f>
        <v/>
      </c>
      <c r="BO102" s="131" t="str">
        <f>IF(AND(Table_Question_Sets[[#This Row],[Header]]&lt;&gt;"Yes",Table_Question_Sets[[#This Row],[Property]]&lt;&gt;"",Table_Question_Sets[[#This Row],[Private]]="Yes"),
""""&amp;Table_Question_Sets[[#This Row],[Key]]&amp;"""","")</f>
        <v/>
      </c>
      <c r="BP102" s="131">
        <f ca="1">IF(Table_Question_Sets[[#This Row],[Header]]="Yes","",_xlfn.NUMBERVALUE(INDIRECT(SUBSTITUTE(ADDRESS(1,COLUMN(),4),"1","")&amp;ROW()+1))+IF(OR(Table_Question_Sets[[#This Row],[Value]]&lt;&gt;"",AND(Table_Question_Sets[[#This Row],[Data Type]]="Repeating",Table_Question_Sets[[#This Row],[Calculation Repeating]]&lt;&gt;"")),1,0))</f>
        <v>0</v>
      </c>
      <c r="BQ10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2" s="131" t="str">
        <f ca="1">IF(ISNUMBER(Table_Question_Sets[[#This Row],[Config Use Row]]),INDEX(Table_Question_Sets[Config Rollup],Table_Question_Sets[[#This Row],[Config Use Row]]),"")</f>
        <v/>
      </c>
      <c r="BU102" s="131" t="str">
        <f ca="1">IF(ISNUMBER(Table_Question_Sets[[#This Row],[Config Use Row]]),INDEX(Table_Question_Sets[Config Keys Nested Rollup],Table_Question_Sets[[#This Row],[Config Use Row]]),"")</f>
        <v/>
      </c>
      <c r="BV102" s="25" t="str">
        <f ca="1">IF(ISNUMBER(Table_Question_Sets[[#This Row],[Config Use Row]]),INDEX(Table_Question_Sets[Calculation Rollup],Table_Question_Sets[[#This Row],[Config Use Row]]),"")</f>
        <v/>
      </c>
    </row>
    <row r="103" spans="2:74" s="21" customFormat="1" ht="21" customHeight="1">
      <c r="B103" s="11" t="s">
        <v>1154</v>
      </c>
      <c r="C103" s="10"/>
      <c r="D103" s="25" t="str">
        <f ca="1">IF(Table_Question_Sets[[#This Row],[Header]]="Yes","",
IF(INDIRECT(SUBSTITUTE(ADDRESS(1,COLUMN(),4),"1","")&amp;ROW()-1)="",
INDIRECT(SUBSTITUTE(ADDRESS(1,COLUMN(Table_Question_Sets[[#This Row],[Property]]),4),"1","")&amp;ROW()-1),
INDIRECT(SUBSTITUTE(ADDRESS(1,COLUMN(),4),"1","")&amp;ROW()-1)))</f>
        <v>Details 5</v>
      </c>
      <c r="E10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prizeDrawCountry</v>
      </c>
      <c r="F103" s="25" t="str">
        <f>IF(Table_Question_Sets[[#This Row],[Header]]="Yes","",IF(Table_Question_Sets[[#This Row],[Property]]&lt;&gt;"",SUBSTITUTE(Table_Question_Sets[[#This Row],[Property]]," ",""),""))</f>
        <v>PrizeDrawCountry</v>
      </c>
      <c r="G103" s="88"/>
      <c r="H103" s="10" t="s">
        <v>46</v>
      </c>
      <c r="I103" s="10" t="s">
        <v>46</v>
      </c>
      <c r="J103" s="10"/>
      <c r="K103" s="55"/>
      <c r="L103" s="76"/>
      <c r="M103" s="76"/>
      <c r="N103" s="55"/>
      <c r="O103" s="56" t="s">
        <v>73</v>
      </c>
      <c r="P103" s="56" t="s">
        <v>94</v>
      </c>
      <c r="Q103" s="56"/>
      <c r="R103" s="55"/>
      <c r="S103" s="55"/>
      <c r="T103" s="26" t="s">
        <v>1116</v>
      </c>
      <c r="U103" s="26"/>
      <c r="V103" s="26" t="s">
        <v>1403</v>
      </c>
      <c r="W103" s="26"/>
      <c r="X103" s="26"/>
      <c r="Y103" s="26"/>
      <c r="Z103" s="26"/>
      <c r="AA103" s="26"/>
      <c r="AB103" s="26"/>
      <c r="AC103" s="26"/>
      <c r="AD103" s="26"/>
      <c r="AE103" s="26"/>
      <c r="AF103" s="26"/>
      <c r="AG103" s="26"/>
      <c r="AH103" s="76"/>
      <c r="AI103" s="170" t="s">
        <v>1238</v>
      </c>
      <c r="AJ103" s="170"/>
      <c r="AK103" s="170"/>
      <c r="AL103" s="25"/>
      <c r="AM10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3" s="191"/>
      <c r="AO10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3" s="26"/>
      <c r="AR103" s="50"/>
      <c r="AS103" s="26"/>
      <c r="AT103" s="26"/>
      <c r="AU103" s="26"/>
      <c r="AV103" s="26"/>
      <c r="AW103" s="26"/>
      <c r="AX103" s="26"/>
      <c r="AY10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3" s="48" t="str">
        <f>IF(OR(Table_Question_Sets[[#This Row],[Header]]="Yes",Table_Question_Sets[[#This Row],[Text]]=""),"",IF(OR(Table_Question_Sets[[#This Row],[Text]]="true",Table_Question_Sets[[#This Row],[Text]]="false",ISNUMBER(Table_Question_Sets[[#This Row],[Text]])),Table_Question_Sets[[#This Row],[Text]],""""&amp;Table_Question_Sets[[#This Row],[Text]]&amp;""""))</f>
        <v/>
      </c>
      <c r="BA103" s="48" t="str">
        <f>IF(AND(Table_Question_Sets[[#This Row],[Header]]&lt;&gt;"Yes",Table_Question_Sets[[#This Row],[Property]]&lt;&gt;"",Table_Question_Sets[[#This Row],[Summary Label]]&lt;&gt;""),""""&amp;Table_Question_Sets[[#This Row],[Key]]&amp;""": """&amp;Table_Question_Sets[[#This Row],[Summary Label]]&amp;"""","")</f>
        <v/>
      </c>
      <c r="BB103" s="48">
        <f ca="1">IF(Table_Question_Sets[[#This Row],[Header]]="Yes","",_xlfn.NUMBERVALUE(INDIRECT(SUBSTITUTE(ADDRESS(1,COLUMN(),4),"1","")&amp;ROW()-1))+IF(Table_Question_Sets[[#This Row],[Property]]&lt;&gt;"",1,0))</f>
        <v>7</v>
      </c>
      <c r="BC103" s="48">
        <f ca="1">IF(Table_Question_Sets[[#This Row],[Header]]="Yes","",_xlfn.NUMBERVALUE(INDIRECT(SUBSTITUTE(ADDRESS(1,COLUMN(),4),"1","")&amp;ROW()+1))+IF(Table_Question_Sets[[#This Row],[Property]]&lt;&gt;"",1,0))</f>
        <v>18</v>
      </c>
      <c r="BD103" s="28" t="str">
        <f t="array" aca="1" ref="BD10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"templateOptions":{"calculatedValue":"'Australia'","label":"Country","hideCondition":"promotionType != 'sweepstake' || prizeDrawAddressConfirmation != 'No'"}</v>
      </c>
      <c r="BH10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"prizeDrawCountry","type": "input-field","className":"col-xs-12 col-sm-6","templateOptions":{"calculatedValue":"'Australia'","label":"Country","hideCondition":"promotionType != 'sweepstake' || prizeDrawAddressConfirmation != 'No'"},"validators": {"validation": Validators.compose([])},"expressionProperties": { "templateOptions.disabled": "true"}}</v>
      </c>
      <c r="BI103" s="25" t="str">
        <f ca="1" xml:space="preserve">
IF(Table_Question_Sets[[#This Row],[Row]]="Yes","]},{""className"": ""row"",""fieldGroup"": [","")&amp;
SUBSTITUTE(Table_Question_Sets[[#This Row],[Config Field]],CHAR(10),"")</f>
        <v>{"key": "prizeDrawCountry","type": "input-field","className":"col-xs-12 col-sm-6","templateOptions":{"calculatedValue":"'Australia'","label":"Country","hideCondition":"promotionType != 'sweepstake' || prizeDrawAddressConfirmation != 'No'"},"validators": {"validation": Validators.compose([])},"expressionProperties": { "templateOptions.disabled": "true"}}</v>
      </c>
      <c r="BJ10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3" s="131" t="str">
        <f>IF(AND(Table_Question_Sets[[#This Row],[Header]]="",Table_Question_Sets[[#This Row],[Property]]&lt;&gt;"",Table_Question_Sets[[#This Row],[Field Type]]&lt;&gt;""),
""""&amp;Table_Question_Sets[[#This Row],[Key]]&amp;"""","")</f>
        <v>"prizeDrawCountry"</v>
      </c>
      <c r="BM10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3" s="131" t="str">
        <f>IF(AND(Table_Question_Sets[[#This Row],[Header]]&lt;&gt;"Yes",Table_Question_Sets[[#This Row],[Property]]&lt;&gt;"",Table_Question_Sets[[#This Row],[Workflow Role]]&lt;&gt;""),
""""&amp;Table_Question_Sets[[#This Row],[Workflow Role]]&amp;""":"""&amp;Table_Question_Sets[[#This Row],[Key]]&amp;"""","")</f>
        <v/>
      </c>
      <c r="BO103" s="131" t="str">
        <f>IF(AND(Table_Question_Sets[[#This Row],[Header]]&lt;&gt;"Yes",Table_Question_Sets[[#This Row],[Property]]&lt;&gt;"",Table_Question_Sets[[#This Row],[Private]]="Yes"),
""""&amp;Table_Question_Sets[[#This Row],[Key]]&amp;"""","")</f>
        <v/>
      </c>
      <c r="BP103" s="131">
        <f ca="1">IF(Table_Question_Sets[[#This Row],[Header]]="Yes","",_xlfn.NUMBERVALUE(INDIRECT(SUBSTITUTE(ADDRESS(1,COLUMN(),4),"1","")&amp;ROW()+1))+IF(OR(Table_Question_Sets[[#This Row],[Value]]&lt;&gt;"",AND(Table_Question_Sets[[#This Row],[Data Type]]="Repeating",Table_Question_Sets[[#This Row],[Calculation Repeating]]&lt;&gt;"")),1,0))</f>
        <v>0</v>
      </c>
      <c r="BQ103"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3" s="131" t="str">
        <f ca="1">IF(ISNUMBER(Table_Question_Sets[[#This Row],[Config Use Row]]),INDEX(Table_Question_Sets[Config Rollup],Table_Question_Sets[[#This Row],[Config Use Row]]),"")</f>
        <v/>
      </c>
      <c r="BU103" s="131" t="str">
        <f ca="1">IF(ISNUMBER(Table_Question_Sets[[#This Row],[Config Use Row]]),INDEX(Table_Question_Sets[Config Keys Nested Rollup],Table_Question_Sets[[#This Row],[Config Use Row]]),"")</f>
        <v/>
      </c>
      <c r="BV103" s="25" t="str">
        <f ca="1">IF(ISNUMBER(Table_Question_Sets[[#This Row],[Config Use Row]]),INDEX(Table_Question_Sets[Calculation Rollup],Table_Question_Sets[[#This Row],[Config Use Row]]),"")</f>
        <v/>
      </c>
    </row>
    <row r="104" spans="2:74" s="21" customFormat="1" ht="21" customHeight="1">
      <c r="B104" s="26" t="s">
        <v>1155</v>
      </c>
      <c r="C104" s="10"/>
      <c r="D104" s="25" t="str">
        <f ca="1">IF(Table_Question_Sets[[#This Row],[Header]]="Yes","",
IF(INDIRECT(SUBSTITUTE(ADDRESS(1,COLUMN(),4),"1","")&amp;ROW()-1)="",
INDIRECT(SUBSTITUTE(ADDRESS(1,COLUMN(Table_Question_Sets[[#This Row],[Property]]),4),"1","")&amp;ROW()-1),
INDIRECT(SUBSTITUTE(ADDRESS(1,COLUMN(),4),"1","")&amp;ROW()-1)))</f>
        <v>Details 5</v>
      </c>
      <c r="E10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prizeDrawString</v>
      </c>
      <c r="F104" s="25" t="str">
        <f>IF(Table_Question_Sets[[#This Row],[Header]]="Yes","",IF(Table_Question_Sets[[#This Row],[Property]]&lt;&gt;"",SUBSTITUTE(Table_Question_Sets[[#This Row],[Property]]," ",""),""))</f>
        <v>PrizeDrawString</v>
      </c>
      <c r="G104" s="88"/>
      <c r="H104" s="26" t="s">
        <v>46</v>
      </c>
      <c r="I104" s="26" t="s">
        <v>81</v>
      </c>
      <c r="J104" s="26"/>
      <c r="K104" s="55"/>
      <c r="L104" s="76"/>
      <c r="M104" s="76"/>
      <c r="N104" s="55"/>
      <c r="O104" s="55" t="s">
        <v>73</v>
      </c>
      <c r="P104" s="55"/>
      <c r="Q104" s="55"/>
      <c r="R104" s="55"/>
      <c r="S104" s="55"/>
      <c r="T104" s="26"/>
      <c r="U104" s="26"/>
      <c r="V104" s="26" t="s">
        <v>1403</v>
      </c>
      <c r="W104" s="26"/>
      <c r="X104" s="26"/>
      <c r="Y104" s="26"/>
      <c r="Z104" s="26"/>
      <c r="AA104" s="26"/>
      <c r="AB104" s="26"/>
      <c r="AC104" s="26"/>
      <c r="AD104" s="26"/>
      <c r="AE104" s="26"/>
      <c r="AF104" s="26"/>
      <c r="AG104" s="26"/>
      <c r="AH104" s="76"/>
      <c r="AI104" s="76" t="s">
        <v>1175</v>
      </c>
      <c r="AJ104" s="76"/>
      <c r="AK104" s="76"/>
      <c r="AL104" s="25"/>
      <c r="AM10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4" s="191"/>
      <c r="AO10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4" s="26"/>
      <c r="AR104" s="50"/>
      <c r="AS104" s="26"/>
      <c r="AT104" s="26"/>
      <c r="AU104" s="26"/>
      <c r="AV104" s="26"/>
      <c r="AW104" s="26"/>
      <c r="AX104" s="26"/>
      <c r="AY10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4" s="48" t="str">
        <f>IF(OR(Table_Question_Sets[[#This Row],[Header]]="Yes",Table_Question_Sets[[#This Row],[Text]]=""),"",IF(OR(Table_Question_Sets[[#This Row],[Text]]="true",Table_Question_Sets[[#This Row],[Text]]="false",ISNUMBER(Table_Question_Sets[[#This Row],[Text]])),Table_Question_Sets[[#This Row],[Text]],""""&amp;Table_Question_Sets[[#This Row],[Text]]&amp;""""))</f>
        <v/>
      </c>
      <c r="BA104" s="48" t="str">
        <f>IF(AND(Table_Question_Sets[[#This Row],[Header]]&lt;&gt;"Yes",Table_Question_Sets[[#This Row],[Property]]&lt;&gt;"",Table_Question_Sets[[#This Row],[Summary Label]]&lt;&gt;""),""""&amp;Table_Question_Sets[[#This Row],[Key]]&amp;""": """&amp;Table_Question_Sets[[#This Row],[Summary Label]]&amp;"""","")</f>
        <v/>
      </c>
      <c r="BB104" s="48">
        <f ca="1">IF(Table_Question_Sets[[#This Row],[Header]]="Yes","",_xlfn.NUMBERVALUE(INDIRECT(SUBSTITUTE(ADDRESS(1,COLUMN(),4),"1","")&amp;ROW()-1))+IF(Table_Question_Sets[[#This Row],[Property]]&lt;&gt;"",1,0))</f>
        <v>8</v>
      </c>
      <c r="BC104" s="48">
        <f ca="1">IF(Table_Question_Sets[[#This Row],[Header]]="Yes","",_xlfn.NUMBERVALUE(INDIRECT(SUBSTITUTE(ADDRESS(1,COLUMN(),4),"1","")&amp;ROW()+1))+IF(Table_Question_Sets[[#This Row],[Property]]&lt;&gt;"",1,0))</f>
        <v>17</v>
      </c>
      <c r="BD104" s="28" t="str">
        <f t="array" aca="1" ref="BD10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
      </c>
      <c r="BH10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v>
      </c>
      <c r="BI104" s="25" t="str">
        <f ca="1" xml:space="preserve">
IF(Table_Question_Sets[[#This Row],[Row]]="Yes","]},{""className"": ""row"",""fieldGroup"": [","")&amp;
SUBSTITUTE(Table_Question_Sets[[#This Row],[Config Field]],CHAR(10),"")</f>
        <v>{"key":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v>
      </c>
      <c r="BJ10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4" s="131" t="str">
        <f>IF(AND(Table_Question_Sets[[#This Row],[Header]]="",Table_Question_Sets[[#This Row],[Property]]&lt;&gt;"",Table_Question_Sets[[#This Row],[Field Type]]&lt;&gt;""),
""""&amp;Table_Question_Sets[[#This Row],[Key]]&amp;"""","")</f>
        <v>"prizeDrawString"</v>
      </c>
      <c r="BM10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4" s="131" t="str">
        <f>IF(AND(Table_Question_Sets[[#This Row],[Header]]&lt;&gt;"Yes",Table_Question_Sets[[#This Row],[Property]]&lt;&gt;"",Table_Question_Sets[[#This Row],[Workflow Role]]&lt;&gt;""),
""""&amp;Table_Question_Sets[[#This Row],[Workflow Role]]&amp;""":"""&amp;Table_Question_Sets[[#This Row],[Key]]&amp;"""","")</f>
        <v/>
      </c>
      <c r="BO104" s="131" t="str">
        <f>IF(AND(Table_Question_Sets[[#This Row],[Header]]&lt;&gt;"Yes",Table_Question_Sets[[#This Row],[Property]]&lt;&gt;"",Table_Question_Sets[[#This Row],[Private]]="Yes"),
""""&amp;Table_Question_Sets[[#This Row],[Key]]&amp;"""","")</f>
        <v/>
      </c>
      <c r="BP104" s="131">
        <f ca="1">IF(Table_Question_Sets[[#This Row],[Header]]="Yes","",_xlfn.NUMBERVALUE(INDIRECT(SUBSTITUTE(ADDRESS(1,COLUMN(),4),"1","")&amp;ROW()+1))+IF(OR(Table_Question_Sets[[#This Row],[Value]]&lt;&gt;"",AND(Table_Question_Sets[[#This Row],[Data Type]]="Repeating",Table_Question_Sets[[#This Row],[Calculation Repeating]]&lt;&gt;"")),1,0))</f>
        <v>0</v>
      </c>
      <c r="BQ104"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4" s="131" t="str">
        <f ca="1">IF(ISNUMBER(Table_Question_Sets[[#This Row],[Config Use Row]]),INDEX(Table_Question_Sets[Config Rollup],Table_Question_Sets[[#This Row],[Config Use Row]]),"")</f>
        <v/>
      </c>
      <c r="BU104" s="131" t="str">
        <f ca="1">IF(ISNUMBER(Table_Question_Sets[[#This Row],[Config Use Row]]),INDEX(Table_Question_Sets[Config Keys Nested Rollup],Table_Question_Sets[[#This Row],[Config Use Row]]),"")</f>
        <v/>
      </c>
      <c r="BV104" s="25" t="str">
        <f ca="1">IF(ISNUMBER(Table_Question_Sets[[#This Row],[Config Use Row]]),INDEX(Table_Question_Sets[Calculation Rollup],Table_Question_Sets[[#This Row],[Config Use Row]]),"")</f>
        <v/>
      </c>
    </row>
    <row r="105" spans="2:74" s="21" customFormat="1" ht="21" customHeight="1">
      <c r="B105" s="26" t="s">
        <v>1142</v>
      </c>
      <c r="C105" s="10"/>
      <c r="D105" s="25" t="str">
        <f ca="1">IF(Table_Question_Sets[[#This Row],[Header]]="Yes","",
IF(INDIRECT(SUBSTITUTE(ADDRESS(1,COLUMN(),4),"1","")&amp;ROW()-1)="",
INDIRECT(SUBSTITUTE(ADDRESS(1,COLUMN(Table_Question_Sets[[#This Row],[Property]]),4),"1","")&amp;ROW()-1),
INDIRECT(SUBSTITUTE(ADDRESS(1,COLUMN(),4),"1","")&amp;ROW()-1)))</f>
        <v>Details 5</v>
      </c>
      <c r="E10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participantDrawAddressConfirmation</v>
      </c>
      <c r="F105" s="25" t="str">
        <f>IF(Table_Question_Sets[[#This Row],[Header]]="Yes","",IF(Table_Question_Sets[[#This Row],[Property]]&lt;&gt;"",SUBSTITUTE(Table_Question_Sets[[#This Row],[Property]]," ",""),""))</f>
        <v>ParticipantDrawAddressConfirmation</v>
      </c>
      <c r="G105" s="88"/>
      <c r="H105" s="26" t="s">
        <v>46</v>
      </c>
      <c r="I105" s="27" t="s">
        <v>72</v>
      </c>
      <c r="J105" s="26" t="s">
        <v>76</v>
      </c>
      <c r="K105" s="58" t="s">
        <v>69</v>
      </c>
      <c r="L105" s="76"/>
      <c r="M105" s="76"/>
      <c r="N105" s="55"/>
      <c r="O105" s="55" t="s">
        <v>73</v>
      </c>
      <c r="P105" s="55"/>
      <c r="Q105" s="55"/>
      <c r="R105" s="55"/>
      <c r="S105" s="55"/>
      <c r="T105" s="26"/>
      <c r="U105" s="26"/>
      <c r="V105" s="26" t="s">
        <v>1133</v>
      </c>
      <c r="W105" s="26"/>
      <c r="X105" s="26"/>
      <c r="Y105" s="27" t="s">
        <v>1164</v>
      </c>
      <c r="Z105" s="26"/>
      <c r="AA105" s="26"/>
      <c r="AB105" s="224" t="s">
        <v>1337</v>
      </c>
      <c r="AC105" s="26"/>
      <c r="AD105" s="26"/>
      <c r="AE105" s="26"/>
      <c r="AF105" s="26"/>
      <c r="AG105" s="26"/>
      <c r="AH105" s="76"/>
      <c r="AI105" s="76"/>
      <c r="AJ105" s="76"/>
      <c r="AK105" s="76"/>
      <c r="AL105" s="25"/>
      <c r="AM10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5" s="191"/>
      <c r="AO10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5" s="26"/>
      <c r="AR105" s="50"/>
      <c r="AS105" s="26"/>
      <c r="AT105" s="26"/>
      <c r="AU105" s="26"/>
      <c r="AV105" s="26"/>
      <c r="AW105" s="26"/>
      <c r="AX105" s="26"/>
      <c r="AY10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5" s="48" t="str">
        <f>IF(OR(Table_Question_Sets[[#This Row],[Header]]="Yes",Table_Question_Sets[[#This Row],[Text]]=""),"",IF(OR(Table_Question_Sets[[#This Row],[Text]]="true",Table_Question_Sets[[#This Row],[Text]]="false",ISNUMBER(Table_Question_Sets[[#This Row],[Text]])),Table_Question_Sets[[#This Row],[Text]],""""&amp;Table_Question_Sets[[#This Row],[Text]]&amp;""""))</f>
        <v/>
      </c>
      <c r="BA105" s="48" t="str">
        <f>IF(AND(Table_Question_Sets[[#This Row],[Header]]&lt;&gt;"Yes",Table_Question_Sets[[#This Row],[Property]]&lt;&gt;"",Table_Question_Sets[[#This Row],[Summary Label]]&lt;&gt;""),""""&amp;Table_Question_Sets[[#This Row],[Key]]&amp;""": """&amp;Table_Question_Sets[[#This Row],[Summary Label]]&amp;"""","")</f>
        <v/>
      </c>
      <c r="BB105" s="48">
        <f ca="1">IF(Table_Question_Sets[[#This Row],[Header]]="Yes","",_xlfn.NUMBERVALUE(INDIRECT(SUBSTITUTE(ADDRESS(1,COLUMN(),4),"1","")&amp;ROW()-1))+IF(Table_Question_Sets[[#This Row],[Property]]&lt;&gt;"",1,0))</f>
        <v>9</v>
      </c>
      <c r="BC105" s="48">
        <f ca="1">IF(Table_Question_Sets[[#This Row],[Header]]="Yes","",_xlfn.NUMBERVALUE(INDIRECT(SUBSTITUTE(ADDRESS(1,COLUMN(),4),"1","")&amp;ROW()+1))+IF(Table_Question_Sets[[#This Row],[Property]]&lt;&gt;"",1,0))</f>
        <v>16</v>
      </c>
      <c r="BD105" s="28" t="str">
        <f t="array" aca="1" ref="BD10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0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v>
      </c>
      <c r="BF10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md"}],"content":{"heading3":"Location of Participant Draw","customHTML":"&lt;p&gt;Are you conducting the Participant Draw at the following address?&lt;/p&gt;
&lt;p&gt;&lt;strong&gt;%{businessString}%&lt;strong&gt;&lt;/p&gt;"},"hideCondition":"promotionType != 'chanceToWin'"}</v>
      </c>
      <c r="BH10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
&lt;p&gt;&lt;strong&gt;%{businessString}%&lt;strong&gt;&lt;/p&gt;"},"hideCondition":"promotionType != 'chanceToWin'"},"validators": {"validation": Validators.compose([ValidationService.required('true', 'promotionType != \'chanceToWin\'')])}}</v>
      </c>
      <c r="BI105" s="25" t="str">
        <f ca="1" xml:space="preserve">
IF(Table_Question_Sets[[#This Row],[Row]]="Yes","]},{""className"": ""row"",""fieldGroup"": [","")&amp;
SUBSTITUTE(Table_Question_Sets[[#This Row],[Config Field]],CHAR(10),"")</f>
        <v>{"key":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v>
      </c>
      <c r="BJ10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5" s="131" t="str">
        <f>IF(AND(Table_Question_Sets[[#This Row],[Header]]="",Table_Question_Sets[[#This Row],[Property]]&lt;&gt;"",Table_Question_Sets[[#This Row],[Field Type]]&lt;&gt;""),
""""&amp;Table_Question_Sets[[#This Row],[Key]]&amp;"""","")</f>
        <v>"participantDrawAddressConfirmation"</v>
      </c>
      <c r="BM10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5" s="131" t="str">
        <f>IF(AND(Table_Question_Sets[[#This Row],[Header]]&lt;&gt;"Yes",Table_Question_Sets[[#This Row],[Property]]&lt;&gt;"",Table_Question_Sets[[#This Row],[Workflow Role]]&lt;&gt;""),
""""&amp;Table_Question_Sets[[#This Row],[Workflow Role]]&amp;""":"""&amp;Table_Question_Sets[[#This Row],[Key]]&amp;"""","")</f>
        <v/>
      </c>
      <c r="BO105" s="131" t="str">
        <f>IF(AND(Table_Question_Sets[[#This Row],[Header]]&lt;&gt;"Yes",Table_Question_Sets[[#This Row],[Property]]&lt;&gt;"",Table_Question_Sets[[#This Row],[Private]]="Yes"),
""""&amp;Table_Question_Sets[[#This Row],[Key]]&amp;"""","")</f>
        <v/>
      </c>
      <c r="BP105" s="131">
        <f ca="1">IF(Table_Question_Sets[[#This Row],[Header]]="Yes","",_xlfn.NUMBERVALUE(INDIRECT(SUBSTITUTE(ADDRESS(1,COLUMN(),4),"1","")&amp;ROW()+1))+IF(OR(Table_Question_Sets[[#This Row],[Value]]&lt;&gt;"",AND(Table_Question_Sets[[#This Row],[Data Type]]="Repeating",Table_Question_Sets[[#This Row],[Calculation Repeating]]&lt;&gt;"")),1,0))</f>
        <v>0</v>
      </c>
      <c r="BQ105"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5" s="131" t="str">
        <f ca="1">IF(ISNUMBER(Table_Question_Sets[[#This Row],[Config Use Row]]),INDEX(Table_Question_Sets[Config Rollup],Table_Question_Sets[[#This Row],[Config Use Row]]),"")</f>
        <v/>
      </c>
      <c r="BU105" s="131" t="str">
        <f ca="1">IF(ISNUMBER(Table_Question_Sets[[#This Row],[Config Use Row]]),INDEX(Table_Question_Sets[Config Keys Nested Rollup],Table_Question_Sets[[#This Row],[Config Use Row]]),"")</f>
        <v/>
      </c>
      <c r="BV105" s="25" t="str">
        <f ca="1">IF(ISNUMBER(Table_Question_Sets[[#This Row],[Config Use Row]]),INDEX(Table_Question_Sets[Calculation Rollup],Table_Question_Sets[[#This Row],[Config Use Row]]),"")</f>
        <v/>
      </c>
    </row>
    <row r="106" spans="2:74" s="21" customFormat="1" ht="21" customHeight="1">
      <c r="B106" s="26" t="s">
        <v>1165</v>
      </c>
      <c r="C106" s="10"/>
      <c r="D106" s="25" t="str">
        <f ca="1">IF(Table_Question_Sets[[#This Row],[Header]]="Yes","",
IF(INDIRECT(SUBSTITUTE(ADDRESS(1,COLUMN(),4),"1","")&amp;ROW()-1)="",
INDIRECT(SUBSTITUTE(ADDRESS(1,COLUMN(Table_Question_Sets[[#This Row],[Property]]),4),"1","")&amp;ROW()-1),
INDIRECT(SUBSTITUTE(ADDRESS(1,COLUMN(),4),"1","")&amp;ROW()-1)))</f>
        <v>Details 5</v>
      </c>
      <c r="E10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participantDrawMessage</v>
      </c>
      <c r="F106" s="25" t="str">
        <f>IF(Table_Question_Sets[[#This Row],[Header]]="Yes","",IF(Table_Question_Sets[[#This Row],[Property]]&lt;&gt;"",SUBSTITUTE(Table_Question_Sets[[#This Row],[Property]]," ",""),""))</f>
        <v>ParticipantDrawMessage</v>
      </c>
      <c r="G106" s="88"/>
      <c r="H106" s="26" t="s">
        <v>90</v>
      </c>
      <c r="I106" s="26" t="s">
        <v>90</v>
      </c>
      <c r="J106" s="26"/>
      <c r="K106" s="55"/>
      <c r="L106" s="76"/>
      <c r="M106" s="76"/>
      <c r="N106" s="55"/>
      <c r="O106" s="55" t="s">
        <v>73</v>
      </c>
      <c r="P106" s="55"/>
      <c r="Q106" s="55"/>
      <c r="R106" s="55"/>
      <c r="S106" s="55"/>
      <c r="T106" s="26"/>
      <c r="U106" s="26"/>
      <c r="V106" s="26" t="s">
        <v>1404</v>
      </c>
      <c r="W106" s="26"/>
      <c r="X106" s="26"/>
      <c r="Y106" s="27"/>
      <c r="Z106" s="26"/>
      <c r="AA106" s="26" t="s">
        <v>1171</v>
      </c>
      <c r="AB106" s="224"/>
      <c r="AC106" s="26"/>
      <c r="AD106" s="26"/>
      <c r="AE106" s="26"/>
      <c r="AF106" s="26"/>
      <c r="AG106" s="26"/>
      <c r="AH106" s="76"/>
      <c r="AI106" s="76"/>
      <c r="AJ106" s="76"/>
      <c r="AK106" s="76"/>
      <c r="AL106" s="25"/>
      <c r="AM10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6" s="191"/>
      <c r="AO10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6" s="26"/>
      <c r="AR106" s="50"/>
      <c r="AS106" s="26"/>
      <c r="AT106" s="26"/>
      <c r="AU106" s="26"/>
      <c r="AV106" s="26"/>
      <c r="AW106" s="26"/>
      <c r="AX106" s="26"/>
      <c r="AY10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6" s="48" t="str">
        <f>IF(OR(Table_Question_Sets[[#This Row],[Header]]="Yes",Table_Question_Sets[[#This Row],[Text]]=""),"",IF(OR(Table_Question_Sets[[#This Row],[Text]]="true",Table_Question_Sets[[#This Row],[Text]]="false",ISNUMBER(Table_Question_Sets[[#This Row],[Text]])),Table_Question_Sets[[#This Row],[Text]],""""&amp;Table_Question_Sets[[#This Row],[Text]]&amp;""""))</f>
        <v/>
      </c>
      <c r="BA106" s="48" t="str">
        <f>IF(AND(Table_Question_Sets[[#This Row],[Header]]&lt;&gt;"Yes",Table_Question_Sets[[#This Row],[Property]]&lt;&gt;"",Table_Question_Sets[[#This Row],[Summary Label]]&lt;&gt;""),""""&amp;Table_Question_Sets[[#This Row],[Key]]&amp;""": """&amp;Table_Question_Sets[[#This Row],[Summary Label]]&amp;"""","")</f>
        <v/>
      </c>
      <c r="BB106" s="48">
        <f ca="1">IF(Table_Question_Sets[[#This Row],[Header]]="Yes","",_xlfn.NUMBERVALUE(INDIRECT(SUBSTITUTE(ADDRESS(1,COLUMN(),4),"1","")&amp;ROW()-1))+IF(Table_Question_Sets[[#This Row],[Property]]&lt;&gt;"",1,0))</f>
        <v>10</v>
      </c>
      <c r="BC106" s="48">
        <f ca="1">IF(Table_Question_Sets[[#This Row],[Header]]="Yes","",_xlfn.NUMBERVALUE(INDIRECT(SUBSTITUTE(ADDRESS(1,COLUMN(),4),"1","")&amp;ROW()+1))+IF(Table_Question_Sets[[#This Row],[Property]]&lt;&gt;"",1,0))</f>
        <v>15</v>
      </c>
      <c r="BD106" s="28" t="str">
        <f t="array" aca="1" ref="BD10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"templateOptions":{"content":{"paragraph":"Please enter the address where the Participant Draw will be held:"},"hideCondition":"promotionType != 'chanceToWin' || participantDrawAddressConfirmation != 'No'"}</v>
      </c>
      <c r="BH10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"participantDrawMessage","type": "content-field","className":"col-xs-12","templateOptions":{"content":{"paragraph":"Please enter the address where the Participant Draw will be held:"},"hideCondition":"promotionType != 'chanceToWin' || participantDrawAddressConfirmation != 'No'"},"validators": {"validation": Validators.compose([])}}</v>
      </c>
      <c r="BI106" s="25" t="str">
        <f ca="1" xml:space="preserve">
IF(Table_Question_Sets[[#This Row],[Row]]="Yes","]},{""className"": ""row"",""fieldGroup"": [","")&amp;
SUBSTITUTE(Table_Question_Sets[[#This Row],[Config Field]],CHAR(10),"")</f>
        <v>{"key": "participantDrawMessage","type": "content-field","className":"col-xs-12","templateOptions":{"content":{"paragraph":"Please enter the address where the Participant Draw will be held:"},"hideCondition":"promotionType != 'chanceToWin' || participantDrawAddressConfirmation != 'No'"},"validators": {"validation": Validators.compose([])}}</v>
      </c>
      <c r="BJ10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6" s="131" t="str">
        <f>IF(AND(Table_Question_Sets[[#This Row],[Header]]="",Table_Question_Sets[[#This Row],[Property]]&lt;&gt;"",Table_Question_Sets[[#This Row],[Field Type]]&lt;&gt;""),
""""&amp;Table_Question_Sets[[#This Row],[Key]]&amp;"""","")</f>
        <v>"participantDrawMessage"</v>
      </c>
      <c r="BM10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6" s="131" t="str">
        <f>IF(AND(Table_Question_Sets[[#This Row],[Header]]&lt;&gt;"Yes",Table_Question_Sets[[#This Row],[Property]]&lt;&gt;"",Table_Question_Sets[[#This Row],[Workflow Role]]&lt;&gt;""),
""""&amp;Table_Question_Sets[[#This Row],[Workflow Role]]&amp;""":"""&amp;Table_Question_Sets[[#This Row],[Key]]&amp;"""","")</f>
        <v/>
      </c>
      <c r="BO106" s="131" t="str">
        <f>IF(AND(Table_Question_Sets[[#This Row],[Header]]&lt;&gt;"Yes",Table_Question_Sets[[#This Row],[Property]]&lt;&gt;"",Table_Question_Sets[[#This Row],[Private]]="Yes"),
""""&amp;Table_Question_Sets[[#This Row],[Key]]&amp;"""","")</f>
        <v/>
      </c>
      <c r="BP106" s="131">
        <f ca="1">IF(Table_Question_Sets[[#This Row],[Header]]="Yes","",_xlfn.NUMBERVALUE(INDIRECT(SUBSTITUTE(ADDRESS(1,COLUMN(),4),"1","")&amp;ROW()+1))+IF(OR(Table_Question_Sets[[#This Row],[Value]]&lt;&gt;"",AND(Table_Question_Sets[[#This Row],[Data Type]]="Repeating",Table_Question_Sets[[#This Row],[Calculation Repeating]]&lt;&gt;"")),1,0))</f>
        <v>0</v>
      </c>
      <c r="BQ106"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6" s="131" t="str">
        <f ca="1">IF(ISNUMBER(Table_Question_Sets[[#This Row],[Config Use Row]]),INDEX(Table_Question_Sets[Config Rollup],Table_Question_Sets[[#This Row],[Config Use Row]]),"")</f>
        <v/>
      </c>
      <c r="BU106" s="131" t="str">
        <f ca="1">IF(ISNUMBER(Table_Question_Sets[[#This Row],[Config Use Row]]),INDEX(Table_Question_Sets[Config Keys Nested Rollup],Table_Question_Sets[[#This Row],[Config Use Row]]),"")</f>
        <v/>
      </c>
      <c r="BV106" s="25" t="str">
        <f ca="1">IF(ISNUMBER(Table_Question_Sets[[#This Row],[Config Use Row]]),INDEX(Table_Question_Sets[Calculation Rollup],Table_Question_Sets[[#This Row],[Config Use Row]]),"")</f>
        <v/>
      </c>
    </row>
    <row r="107" spans="2:74" s="21" customFormat="1" ht="21" customHeight="1">
      <c r="B107" s="11" t="s">
        <v>1143</v>
      </c>
      <c r="C107" s="10"/>
      <c r="D107" s="25" t="str">
        <f ca="1">IF(Table_Question_Sets[[#This Row],[Header]]="Yes","",
IF(INDIRECT(SUBSTITUTE(ADDRESS(1,COLUMN(),4),"1","")&amp;ROW()-1)="",
INDIRECT(SUBSTITUTE(ADDRESS(1,COLUMN(Table_Question_Sets[[#This Row],[Property]]),4),"1","")&amp;ROW()-1),
INDIRECT(SUBSTITUTE(ADDRESS(1,COLUMN(),4),"1","")&amp;ROW()-1)))</f>
        <v>Details 5</v>
      </c>
      <c r="E10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participantDrawAddress</v>
      </c>
      <c r="F107" s="25" t="str">
        <f>IF(Table_Question_Sets[[#This Row],[Header]]="Yes","",IF(Table_Question_Sets[[#This Row],[Property]]&lt;&gt;"",SUBSTITUTE(Table_Question_Sets[[#This Row],[Property]]," ",""),""))</f>
        <v>ParticipantDrawAddress</v>
      </c>
      <c r="G107" s="88"/>
      <c r="H107" s="10" t="s">
        <v>46</v>
      </c>
      <c r="I107" s="10" t="s">
        <v>46</v>
      </c>
      <c r="J107" s="10"/>
      <c r="K107" s="58" t="s">
        <v>69</v>
      </c>
      <c r="L107" s="76"/>
      <c r="M107" s="76"/>
      <c r="N107" s="50"/>
      <c r="O107" s="24">
        <v>12</v>
      </c>
      <c r="P107" s="24">
        <v>6</v>
      </c>
      <c r="Q107" s="24"/>
      <c r="R107" s="50"/>
      <c r="S107" s="50"/>
      <c r="T107" s="26" t="s">
        <v>91</v>
      </c>
      <c r="U107" s="26"/>
      <c r="V107" s="26" t="s">
        <v>1404</v>
      </c>
      <c r="W107" s="26"/>
      <c r="X107" s="26"/>
      <c r="Y107" s="27"/>
      <c r="Z107" s="26"/>
      <c r="AA107" s="26"/>
      <c r="AB107" s="224"/>
      <c r="AC107" s="26"/>
      <c r="AD107" s="26"/>
      <c r="AE107" s="26" t="s">
        <v>1409</v>
      </c>
      <c r="AF107" s="26"/>
      <c r="AG107" s="26"/>
      <c r="AH107" s="76"/>
      <c r="AI107" s="76"/>
      <c r="AJ107" s="76"/>
      <c r="AK107" s="76"/>
      <c r="AL107" s="25"/>
      <c r="AM10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7" s="191"/>
      <c r="AO10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7" s="26"/>
      <c r="AR107" s="50"/>
      <c r="AS107" s="26"/>
      <c r="AT107" s="26"/>
      <c r="AU107" s="26"/>
      <c r="AV107" s="26"/>
      <c r="AW107" s="26"/>
      <c r="AX107" s="26"/>
      <c r="AY10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7" s="48" t="str">
        <f>IF(OR(Table_Question_Sets[[#This Row],[Header]]="Yes",Table_Question_Sets[[#This Row],[Text]]=""),"",IF(OR(Table_Question_Sets[[#This Row],[Text]]="true",Table_Question_Sets[[#This Row],[Text]]="false",ISNUMBER(Table_Question_Sets[[#This Row],[Text]])),Table_Question_Sets[[#This Row],[Text]],""""&amp;Table_Question_Sets[[#This Row],[Text]]&amp;""""))</f>
        <v/>
      </c>
      <c r="BA107" s="48" t="str">
        <f>IF(AND(Table_Question_Sets[[#This Row],[Header]]&lt;&gt;"Yes",Table_Question_Sets[[#This Row],[Property]]&lt;&gt;"",Table_Question_Sets[[#This Row],[Summary Label]]&lt;&gt;""),""""&amp;Table_Question_Sets[[#This Row],[Key]]&amp;""": """&amp;Table_Question_Sets[[#This Row],[Summary Label]]&amp;"""","")</f>
        <v/>
      </c>
      <c r="BB107" s="48">
        <f ca="1">IF(Table_Question_Sets[[#This Row],[Header]]="Yes","",_xlfn.NUMBERVALUE(INDIRECT(SUBSTITUTE(ADDRESS(1,COLUMN(),4),"1","")&amp;ROW()-1))+IF(Table_Question_Sets[[#This Row],[Property]]&lt;&gt;"",1,0))</f>
        <v>11</v>
      </c>
      <c r="BC107" s="48">
        <f ca="1">IF(Table_Question_Sets[[#This Row],[Header]]="Yes","",_xlfn.NUMBERVALUE(INDIRECT(SUBSTITUTE(ADDRESS(1,COLUMN(),4),"1","")&amp;ROW()+1))+IF(Table_Question_Sets[[#This Row],[Property]]&lt;&gt;"",1,0))</f>
        <v>14</v>
      </c>
      <c r="BD107" s="28" t="str">
        <f t="array" aca="1" ref="BD10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\'No\'')])}</v>
      </c>
      <c r="BF10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"templateOptions":{"label":"Address","description":"Suite/Unit #, Street Number, Street Address - Example: Unit A, 123 Smith Street","hideCondition":"promotionType != 'chanceToWin' || participantDrawAddressConfirmation != 'No'"}</v>
      </c>
      <c r="BH10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v>
      </c>
      <c r="BI107" s="25" t="str">
        <f ca="1" xml:space="preserve">
IF(Table_Question_Sets[[#This Row],[Row]]="Yes","]},{""className"": ""row"",""fieldGroup"": [","")&amp;
SUBSTITUTE(Table_Question_Sets[[#This Row],[Config Field]],CHAR(10),"")</f>
        <v>{"key":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v>
      </c>
      <c r="BJ10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7" s="131" t="str">
        <f>IF(AND(Table_Question_Sets[[#This Row],[Header]]="",Table_Question_Sets[[#This Row],[Property]]&lt;&gt;"",Table_Question_Sets[[#This Row],[Field Type]]&lt;&gt;""),
""""&amp;Table_Question_Sets[[#This Row],[Key]]&amp;"""","")</f>
        <v>"participantDrawAddress"</v>
      </c>
      <c r="BM10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Address","participantDrawTown","participantDrawState","participantDrawPostcode","participantDrawCountry","participantDrawString","prizeGameAddressConfirmation","prizeGameMessage","prizeGameAddress","prizeGameTown","prizeGameState","prizeGamePostcode","prizeGameCountry","prizeGameString"</v>
      </c>
      <c r="BN107" s="131" t="str">
        <f>IF(AND(Table_Question_Sets[[#This Row],[Header]]&lt;&gt;"Yes",Table_Question_Sets[[#This Row],[Property]]&lt;&gt;"",Table_Question_Sets[[#This Row],[Workflow Role]]&lt;&gt;""),
""""&amp;Table_Question_Sets[[#This Row],[Workflow Role]]&amp;""":"""&amp;Table_Question_Sets[[#This Row],[Key]]&amp;"""","")</f>
        <v/>
      </c>
      <c r="BO107" s="131" t="str">
        <f>IF(AND(Table_Question_Sets[[#This Row],[Header]]&lt;&gt;"Yes",Table_Question_Sets[[#This Row],[Property]]&lt;&gt;"",Table_Question_Sets[[#This Row],[Private]]="Yes"),
""""&amp;Table_Question_Sets[[#This Row],[Key]]&amp;"""","")</f>
        <v/>
      </c>
      <c r="BP107" s="131">
        <f ca="1">IF(Table_Question_Sets[[#This Row],[Header]]="Yes","",_xlfn.NUMBERVALUE(INDIRECT(SUBSTITUTE(ADDRESS(1,COLUMN(),4),"1","")&amp;ROW()+1))+IF(OR(Table_Question_Sets[[#This Row],[Value]]&lt;&gt;"",AND(Table_Question_Sets[[#This Row],[Data Type]]="Repeating",Table_Question_Sets[[#This Row],[Calculation Repeating]]&lt;&gt;"")),1,0))</f>
        <v>0</v>
      </c>
      <c r="BQ10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7" s="131" t="str">
        <f ca="1">IF(ISNUMBER(Table_Question_Sets[[#This Row],[Config Use Row]]),INDEX(Table_Question_Sets[Config Rollup],Table_Question_Sets[[#This Row],[Config Use Row]]),"")</f>
        <v/>
      </c>
      <c r="BU107" s="131" t="str">
        <f ca="1">IF(ISNUMBER(Table_Question_Sets[[#This Row],[Config Use Row]]),INDEX(Table_Question_Sets[Config Keys Nested Rollup],Table_Question_Sets[[#This Row],[Config Use Row]]),"")</f>
        <v/>
      </c>
      <c r="BV107" s="25" t="str">
        <f ca="1">IF(ISNUMBER(Table_Question_Sets[[#This Row],[Config Use Row]]),INDEX(Table_Question_Sets[Calculation Rollup],Table_Question_Sets[[#This Row],[Config Use Row]]),"")</f>
        <v/>
      </c>
    </row>
    <row r="108" spans="2:74" s="21" customFormat="1" ht="21" customHeight="1">
      <c r="B108" s="11" t="s">
        <v>1144</v>
      </c>
      <c r="C108" s="10"/>
      <c r="D108" s="25" t="str">
        <f ca="1">IF(Table_Question_Sets[[#This Row],[Header]]="Yes","",
IF(INDIRECT(SUBSTITUTE(ADDRESS(1,COLUMN(),4),"1","")&amp;ROW()-1)="",
INDIRECT(SUBSTITUTE(ADDRESS(1,COLUMN(Table_Question_Sets[[#This Row],[Property]]),4),"1","")&amp;ROW()-1),
INDIRECT(SUBSTITUTE(ADDRESS(1,COLUMN(),4),"1","")&amp;ROW()-1)))</f>
        <v>Details 5</v>
      </c>
      <c r="E10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participantDrawTown</v>
      </c>
      <c r="F108" s="25" t="str">
        <f>IF(Table_Question_Sets[[#This Row],[Header]]="Yes","",IF(Table_Question_Sets[[#This Row],[Property]]&lt;&gt;"",SUBSTITUTE(Table_Question_Sets[[#This Row],[Property]]," ",""),""))</f>
        <v>ParticipantDrawTown</v>
      </c>
      <c r="G108" s="88"/>
      <c r="H108" s="10" t="s">
        <v>46</v>
      </c>
      <c r="I108" s="10" t="s">
        <v>46</v>
      </c>
      <c r="J108" s="10"/>
      <c r="K108" s="58" t="s">
        <v>69</v>
      </c>
      <c r="L108" s="76"/>
      <c r="M108" s="76"/>
      <c r="N108" s="50"/>
      <c r="O108" s="24">
        <v>12</v>
      </c>
      <c r="P108" s="24">
        <v>6</v>
      </c>
      <c r="Q108" s="24"/>
      <c r="R108" s="50"/>
      <c r="S108" s="50"/>
      <c r="T108" s="11" t="s">
        <v>1233</v>
      </c>
      <c r="U108" s="26"/>
      <c r="V108" s="26" t="s">
        <v>1404</v>
      </c>
      <c r="W108" s="26"/>
      <c r="X108" s="26"/>
      <c r="Y108" s="27"/>
      <c r="Z108" s="26"/>
      <c r="AA108" s="26"/>
      <c r="AB108" s="224"/>
      <c r="AC108" s="26"/>
      <c r="AD108" s="26"/>
      <c r="AE108" s="26"/>
      <c r="AF108" s="26"/>
      <c r="AG108" s="26"/>
      <c r="AH108" s="76"/>
      <c r="AI108" s="76"/>
      <c r="AJ108" s="76"/>
      <c r="AK108" s="76"/>
      <c r="AL108" s="25"/>
      <c r="AM10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8" s="191"/>
      <c r="AO10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8" s="26"/>
      <c r="AR108" s="50"/>
      <c r="AS108" s="26"/>
      <c r="AT108" s="26"/>
      <c r="AU108" s="26"/>
      <c r="AV108" s="26"/>
      <c r="AW108" s="26"/>
      <c r="AX108" s="26"/>
      <c r="AY10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8" s="48" t="str">
        <f>IF(OR(Table_Question_Sets[[#This Row],[Header]]="Yes",Table_Question_Sets[[#This Row],[Text]]=""),"",IF(OR(Table_Question_Sets[[#This Row],[Text]]="true",Table_Question_Sets[[#This Row],[Text]]="false",ISNUMBER(Table_Question_Sets[[#This Row],[Text]])),Table_Question_Sets[[#This Row],[Text]],""""&amp;Table_Question_Sets[[#This Row],[Text]]&amp;""""))</f>
        <v/>
      </c>
      <c r="BA108" s="48" t="str">
        <f>IF(AND(Table_Question_Sets[[#This Row],[Header]]&lt;&gt;"Yes",Table_Question_Sets[[#This Row],[Property]]&lt;&gt;"",Table_Question_Sets[[#This Row],[Summary Label]]&lt;&gt;""),""""&amp;Table_Question_Sets[[#This Row],[Key]]&amp;""": """&amp;Table_Question_Sets[[#This Row],[Summary Label]]&amp;"""","")</f>
        <v/>
      </c>
      <c r="BB108" s="48">
        <f ca="1">IF(Table_Question_Sets[[#This Row],[Header]]="Yes","",_xlfn.NUMBERVALUE(INDIRECT(SUBSTITUTE(ADDRESS(1,COLUMN(),4),"1","")&amp;ROW()-1))+IF(Table_Question_Sets[[#This Row],[Property]]&lt;&gt;"",1,0))</f>
        <v>12</v>
      </c>
      <c r="BC108" s="48">
        <f ca="1">IF(Table_Question_Sets[[#This Row],[Header]]="Yes","",_xlfn.NUMBERVALUE(INDIRECT(SUBSTITUTE(ADDRESS(1,COLUMN(),4),"1","")&amp;ROW()+1))+IF(Table_Question_Sets[[#This Row],[Property]]&lt;&gt;"",1,0))</f>
        <v>13</v>
      </c>
      <c r="BD108" s="28" t="str">
        <f t="array" aca="1" ref="BD10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\'No\'')])}</v>
      </c>
      <c r="BF10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"templateOptions":{"label":"Suburb","hideCondition":"promotionType != 'chanceToWin' || participantDrawAddressConfirmation != 'No'"}</v>
      </c>
      <c r="BH10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v>
      </c>
      <c r="BI108" s="25" t="str">
        <f ca="1" xml:space="preserve">
IF(Table_Question_Sets[[#This Row],[Row]]="Yes","]},{""className"": ""row"",""fieldGroup"": [","")&amp;
SUBSTITUTE(Table_Question_Sets[[#This Row],[Config Field]],CHAR(10),"")</f>
        <v>{"key":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v>
      </c>
      <c r="BJ10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8" s="131" t="str">
        <f>IF(AND(Table_Question_Sets[[#This Row],[Header]]="",Table_Question_Sets[[#This Row],[Property]]&lt;&gt;"",Table_Question_Sets[[#This Row],[Field Type]]&lt;&gt;""),
""""&amp;Table_Question_Sets[[#This Row],[Key]]&amp;"""","")</f>
        <v>"participantDrawTown"</v>
      </c>
      <c r="BM10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"participantDrawTown","participantDrawState","participantDrawPostcode","participantDrawCountry","participantDrawString","prizeGameAddressConfirmation","prizeGameMessage","prizeGameAddress","prizeGameTown","prizeGameState","prizeGamePostcode","prizeGameCountry","prizeGameString"</v>
      </c>
      <c r="BN108" s="131" t="str">
        <f>IF(AND(Table_Question_Sets[[#This Row],[Header]]&lt;&gt;"Yes",Table_Question_Sets[[#This Row],[Property]]&lt;&gt;"",Table_Question_Sets[[#This Row],[Workflow Role]]&lt;&gt;""),
""""&amp;Table_Question_Sets[[#This Row],[Workflow Role]]&amp;""":"""&amp;Table_Question_Sets[[#This Row],[Key]]&amp;"""","")</f>
        <v/>
      </c>
      <c r="BO108" s="131" t="str">
        <f>IF(AND(Table_Question_Sets[[#This Row],[Header]]&lt;&gt;"Yes",Table_Question_Sets[[#This Row],[Property]]&lt;&gt;"",Table_Question_Sets[[#This Row],[Private]]="Yes"),
""""&amp;Table_Question_Sets[[#This Row],[Key]]&amp;"""","")</f>
        <v/>
      </c>
      <c r="BP108" s="131">
        <f ca="1">IF(Table_Question_Sets[[#This Row],[Header]]="Yes","",_xlfn.NUMBERVALUE(INDIRECT(SUBSTITUTE(ADDRESS(1,COLUMN(),4),"1","")&amp;ROW()+1))+IF(OR(Table_Question_Sets[[#This Row],[Value]]&lt;&gt;"",AND(Table_Question_Sets[[#This Row],[Data Type]]="Repeating",Table_Question_Sets[[#This Row],[Calculation Repeating]]&lt;&gt;"")),1,0))</f>
        <v>0</v>
      </c>
      <c r="BQ10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8" s="131" t="str">
        <f ca="1">IF(ISNUMBER(Table_Question_Sets[[#This Row],[Config Use Row]]),INDEX(Table_Question_Sets[Config Rollup],Table_Question_Sets[[#This Row],[Config Use Row]]),"")</f>
        <v/>
      </c>
      <c r="BU108" s="131" t="str">
        <f ca="1">IF(ISNUMBER(Table_Question_Sets[[#This Row],[Config Use Row]]),INDEX(Table_Question_Sets[Config Keys Nested Rollup],Table_Question_Sets[[#This Row],[Config Use Row]]),"")</f>
        <v/>
      </c>
      <c r="BV108" s="25" t="str">
        <f ca="1">IF(ISNUMBER(Table_Question_Sets[[#This Row],[Config Use Row]]),INDEX(Table_Question_Sets[Calculation Rollup],Table_Question_Sets[[#This Row],[Config Use Row]]),"")</f>
        <v/>
      </c>
    </row>
    <row r="109" spans="2:74" s="21" customFormat="1" ht="21" customHeight="1">
      <c r="B109" s="252" t="s">
        <v>1145</v>
      </c>
      <c r="C109" s="10"/>
      <c r="D109" s="25" t="str">
        <f ca="1">IF(Table_Question_Sets[[#This Row],[Header]]="Yes","",
IF(INDIRECT(SUBSTITUTE(ADDRESS(1,COLUMN(),4),"1","")&amp;ROW()-1)="",
INDIRECT(SUBSTITUTE(ADDRESS(1,COLUMN(Table_Question_Sets[[#This Row],[Property]]),4),"1","")&amp;ROW()-1),
INDIRECT(SUBSTITUTE(ADDRESS(1,COLUMN(),4),"1","")&amp;ROW()-1)))</f>
        <v>Details 5</v>
      </c>
      <c r="E10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participantDrawState</v>
      </c>
      <c r="F109" s="25" t="str">
        <f>IF(Table_Question_Sets[[#This Row],[Header]]="Yes","",IF(Table_Question_Sets[[#This Row],[Property]]&lt;&gt;"",SUBSTITUTE(Table_Question_Sets[[#This Row],[Property]]," ",""),""))</f>
        <v>ParticipantDrawState</v>
      </c>
      <c r="G109" s="88"/>
      <c r="H109" s="10" t="s">
        <v>46</v>
      </c>
      <c r="I109" s="10" t="s">
        <v>70</v>
      </c>
      <c r="J109" s="11" t="s">
        <v>74</v>
      </c>
      <c r="K109" s="58" t="s">
        <v>69</v>
      </c>
      <c r="L109" s="76"/>
      <c r="M109" s="76"/>
      <c r="N109" s="50"/>
      <c r="O109" s="24">
        <v>6</v>
      </c>
      <c r="P109" s="24">
        <v>3</v>
      </c>
      <c r="Q109" s="24"/>
      <c r="R109" s="50"/>
      <c r="S109" s="50"/>
      <c r="T109" s="11" t="s">
        <v>74</v>
      </c>
      <c r="U109" s="26"/>
      <c r="V109" s="26" t="s">
        <v>1404</v>
      </c>
      <c r="W109" s="26"/>
      <c r="X109" s="26"/>
      <c r="Y109" s="27"/>
      <c r="Z109" s="26"/>
      <c r="AA109" s="26"/>
      <c r="AB109" s="224"/>
      <c r="AC109" s="26"/>
      <c r="AD109" s="26"/>
      <c r="AE109" s="26"/>
      <c r="AF109" s="26"/>
      <c r="AG109" s="26"/>
      <c r="AH109" s="76"/>
      <c r="AI109" s="76"/>
      <c r="AJ109" s="76"/>
      <c r="AK109" s="76"/>
      <c r="AL109" s="25"/>
      <c r="AM10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9" s="191"/>
      <c r="AO10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9" s="26"/>
      <c r="AR109" s="50"/>
      <c r="AS109" s="26"/>
      <c r="AT109" s="26"/>
      <c r="AU109" s="26"/>
      <c r="AV109" s="26"/>
      <c r="AW109" s="26"/>
      <c r="AX109" s="26"/>
      <c r="AY10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9" s="48" t="str">
        <f>IF(OR(Table_Question_Sets[[#This Row],[Header]]="Yes",Table_Question_Sets[[#This Row],[Text]]=""),"",IF(OR(Table_Question_Sets[[#This Row],[Text]]="true",Table_Question_Sets[[#This Row],[Text]]="false",ISNUMBER(Table_Question_Sets[[#This Row],[Text]])),Table_Question_Sets[[#This Row],[Text]],""""&amp;Table_Question_Sets[[#This Row],[Text]]&amp;""""))</f>
        <v/>
      </c>
      <c r="BA109" s="48" t="str">
        <f>IF(AND(Table_Question_Sets[[#This Row],[Header]]&lt;&gt;"Yes",Table_Question_Sets[[#This Row],[Property]]&lt;&gt;"",Table_Question_Sets[[#This Row],[Summary Label]]&lt;&gt;""),""""&amp;Table_Question_Sets[[#This Row],[Key]]&amp;""": """&amp;Table_Question_Sets[[#This Row],[Summary Label]]&amp;"""","")</f>
        <v/>
      </c>
      <c r="BB109" s="48">
        <f ca="1">IF(Table_Question_Sets[[#This Row],[Header]]="Yes","",_xlfn.NUMBERVALUE(INDIRECT(SUBSTITUTE(ADDRESS(1,COLUMN(),4),"1","")&amp;ROW()-1))+IF(Table_Question_Sets[[#This Row],[Property]]&lt;&gt;"",1,0))</f>
        <v>13</v>
      </c>
      <c r="BC109" s="48">
        <f ca="1">IF(Table_Question_Sets[[#This Row],[Header]]="Yes","",_xlfn.NUMBERVALUE(INDIRECT(SUBSTITUTE(ADDRESS(1,COLUMN(),4),"1","")&amp;ROW()+1))+IF(Table_Question_Sets[[#This Row],[Property]]&lt;&gt;"",1,0))</f>
        <v>12</v>
      </c>
      <c r="BD109" s="28" t="str">
        <f t="array" aca="1" ref="BD10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10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\'No\'')])}</v>
      </c>
      <c r="BF10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hideCondition":"promotionType != 'chanceToWin' || participantDrawAddressConfirmation != 'No'"}</v>
      </c>
      <c r="BH10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v>
      </c>
      <c r="BI109" s="25" t="str">
        <f ca="1" xml:space="preserve">
IF(Table_Question_Sets[[#This Row],[Row]]="Yes","]},{""className"": ""row"",""fieldGroup"": [","")&amp;
SUBSTITUTE(Table_Question_Sets[[#This Row],[Config Field]],CHAR(10),"")</f>
        <v>{"key":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v>
      </c>
      <c r="BJ10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9" s="131" t="str">
        <f>IF(AND(Table_Question_Sets[[#This Row],[Header]]="",Table_Question_Sets[[#This Row],[Property]]&lt;&gt;"",Table_Question_Sets[[#This Row],[Field Type]]&lt;&gt;""),
""""&amp;Table_Question_Sets[[#This Row],[Key]]&amp;"""","")</f>
        <v>"participantDrawState"</v>
      </c>
      <c r="BM10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"participantDrawState","participantDrawPostcode","participantDrawCountry","participantDrawString","prizeGameAddressConfirmation","prizeGameMessage","prizeGameAddress","prizeGameTown","prizeGameState","prizeGamePostcode","prizeGameCountry","prizeGameString"</v>
      </c>
      <c r="BN109" s="131" t="str">
        <f>IF(AND(Table_Question_Sets[[#This Row],[Header]]&lt;&gt;"Yes",Table_Question_Sets[[#This Row],[Property]]&lt;&gt;"",Table_Question_Sets[[#This Row],[Workflow Role]]&lt;&gt;""),
""""&amp;Table_Question_Sets[[#This Row],[Workflow Role]]&amp;""":"""&amp;Table_Question_Sets[[#This Row],[Key]]&amp;"""","")</f>
        <v/>
      </c>
      <c r="BO109" s="131" t="str">
        <f>IF(AND(Table_Question_Sets[[#This Row],[Header]]&lt;&gt;"Yes",Table_Question_Sets[[#This Row],[Property]]&lt;&gt;"",Table_Question_Sets[[#This Row],[Private]]="Yes"),
""""&amp;Table_Question_Sets[[#This Row],[Key]]&amp;"""","")</f>
        <v/>
      </c>
      <c r="BP109" s="131">
        <f ca="1">IF(Table_Question_Sets[[#This Row],[Header]]="Yes","",_xlfn.NUMBERVALUE(INDIRECT(SUBSTITUTE(ADDRESS(1,COLUMN(),4),"1","")&amp;ROW()+1))+IF(OR(Table_Question_Sets[[#This Row],[Value]]&lt;&gt;"",AND(Table_Question_Sets[[#This Row],[Data Type]]="Repeating",Table_Question_Sets[[#This Row],[Calculation Repeating]]&lt;&gt;"")),1,0))</f>
        <v>0</v>
      </c>
      <c r="BQ10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9" s="131" t="str">
        <f ca="1">IF(ISNUMBER(Table_Question_Sets[[#This Row],[Config Use Row]]),INDEX(Table_Question_Sets[Config Rollup],Table_Question_Sets[[#This Row],[Config Use Row]]),"")</f>
        <v/>
      </c>
      <c r="BU109" s="131" t="str">
        <f ca="1">IF(ISNUMBER(Table_Question_Sets[[#This Row],[Config Use Row]]),INDEX(Table_Question_Sets[Config Keys Nested Rollup],Table_Question_Sets[[#This Row],[Config Use Row]]),"")</f>
        <v/>
      </c>
      <c r="BV109" s="25" t="str">
        <f ca="1">IF(ISNUMBER(Table_Question_Sets[[#This Row],[Config Use Row]]),INDEX(Table_Question_Sets[Calculation Rollup],Table_Question_Sets[[#This Row],[Config Use Row]]),"")</f>
        <v/>
      </c>
    </row>
    <row r="110" spans="2:74" s="21" customFormat="1" ht="21" customHeight="1">
      <c r="B110" s="11" t="s">
        <v>1146</v>
      </c>
      <c r="C110" s="10"/>
      <c r="D110" s="25" t="str">
        <f ca="1">IF(Table_Question_Sets[[#This Row],[Header]]="Yes","",
IF(INDIRECT(SUBSTITUTE(ADDRESS(1,COLUMN(),4),"1","")&amp;ROW()-1)="",
INDIRECT(SUBSTITUTE(ADDRESS(1,COLUMN(Table_Question_Sets[[#This Row],[Property]]),4),"1","")&amp;ROW()-1),
INDIRECT(SUBSTITUTE(ADDRESS(1,COLUMN(),4),"1","")&amp;ROW()-1)))</f>
        <v>Details 5</v>
      </c>
      <c r="E11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participantDrawPostcode</v>
      </c>
      <c r="F110" s="25" t="str">
        <f>IF(Table_Question_Sets[[#This Row],[Header]]="Yes","",IF(Table_Question_Sets[[#This Row],[Property]]&lt;&gt;"",SUBSTITUTE(Table_Question_Sets[[#This Row],[Property]]," ",""),""))</f>
        <v>ParticipantDrawPostcode</v>
      </c>
      <c r="G110" s="88"/>
      <c r="H110" s="10" t="s">
        <v>75</v>
      </c>
      <c r="I110" s="10" t="s">
        <v>46</v>
      </c>
      <c r="J110" s="10"/>
      <c r="K110" s="58" t="s">
        <v>69</v>
      </c>
      <c r="L110" s="76"/>
      <c r="M110" s="76"/>
      <c r="N110" s="50"/>
      <c r="O110" s="24">
        <v>6</v>
      </c>
      <c r="P110" s="24">
        <v>3</v>
      </c>
      <c r="Q110" s="24"/>
      <c r="R110" s="50"/>
      <c r="S110" s="50"/>
      <c r="T110" s="11" t="s">
        <v>75</v>
      </c>
      <c r="U110" s="26"/>
      <c r="V110" s="26" t="s">
        <v>1404</v>
      </c>
      <c r="W110" s="26"/>
      <c r="X110" s="26"/>
      <c r="Y110" s="27"/>
      <c r="Z110" s="26"/>
      <c r="AA110" s="26"/>
      <c r="AB110" s="224"/>
      <c r="AC110" s="26"/>
      <c r="AD110" s="26"/>
      <c r="AE110" s="26"/>
      <c r="AF110" s="26"/>
      <c r="AG110" s="26"/>
      <c r="AH110" s="76"/>
      <c r="AI110" s="76"/>
      <c r="AJ110" s="76"/>
      <c r="AK110" s="76"/>
      <c r="AL110" s="25"/>
      <c r="AM11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0" s="191"/>
      <c r="AO11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0" s="26"/>
      <c r="AR110" s="50"/>
      <c r="AS110" s="26"/>
      <c r="AT110" s="26"/>
      <c r="AU110" s="26"/>
      <c r="AV110" s="26"/>
      <c r="AW110" s="26"/>
      <c r="AX110" s="26"/>
      <c r="AY11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0" s="48" t="str">
        <f>IF(OR(Table_Question_Sets[[#This Row],[Header]]="Yes",Table_Question_Sets[[#This Row],[Text]]=""),"",IF(OR(Table_Question_Sets[[#This Row],[Text]]="true",Table_Question_Sets[[#This Row],[Text]]="false",ISNUMBER(Table_Question_Sets[[#This Row],[Text]])),Table_Question_Sets[[#This Row],[Text]],""""&amp;Table_Question_Sets[[#This Row],[Text]]&amp;""""))</f>
        <v/>
      </c>
      <c r="BA110" s="48" t="str">
        <f>IF(AND(Table_Question_Sets[[#This Row],[Header]]&lt;&gt;"Yes",Table_Question_Sets[[#This Row],[Property]]&lt;&gt;"",Table_Question_Sets[[#This Row],[Summary Label]]&lt;&gt;""),""""&amp;Table_Question_Sets[[#This Row],[Key]]&amp;""": """&amp;Table_Question_Sets[[#This Row],[Summary Label]]&amp;"""","")</f>
        <v/>
      </c>
      <c r="BB110" s="48">
        <f ca="1">IF(Table_Question_Sets[[#This Row],[Header]]="Yes","",_xlfn.NUMBERVALUE(INDIRECT(SUBSTITUTE(ADDRESS(1,COLUMN(),4),"1","")&amp;ROW()-1))+IF(Table_Question_Sets[[#This Row],[Property]]&lt;&gt;"",1,0))</f>
        <v>14</v>
      </c>
      <c r="BC110" s="48">
        <f ca="1">IF(Table_Question_Sets[[#This Row],[Header]]="Yes","",_xlfn.NUMBERVALUE(INDIRECT(SUBSTITUTE(ADDRESS(1,COLUMN(),4),"1","")&amp;ROW()+1))+IF(Table_Question_Sets[[#This Row],[Property]]&lt;&gt;"",1,0))</f>
        <v>11</v>
      </c>
      <c r="BD110" s="28" t="str">
        <f t="array" aca="1" ref="BD11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\'No\''), ValidationService.isPostcode()])}</v>
      </c>
      <c r="BF11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"templateOptions":{"label":"Postcode","hideCondition":"promotionType != 'chanceToWin' || participantDrawAddressConfirmation != 'No'"}</v>
      </c>
      <c r="BH11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v>
      </c>
      <c r="BI110" s="25" t="str">
        <f ca="1" xml:space="preserve">
IF(Table_Question_Sets[[#This Row],[Row]]="Yes","]},{""className"": ""row"",""fieldGroup"": [","")&amp;
SUBSTITUTE(Table_Question_Sets[[#This Row],[Config Field]],CHAR(10),"")</f>
        <v>{"key":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v>
      </c>
      <c r="BJ11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0" s="131" t="str">
        <f>IF(AND(Table_Question_Sets[[#This Row],[Header]]="",Table_Question_Sets[[#This Row],[Property]]&lt;&gt;"",Table_Question_Sets[[#This Row],[Field Type]]&lt;&gt;""),
""""&amp;Table_Question_Sets[[#This Row],[Key]]&amp;"""","")</f>
        <v>"participantDrawPostcode"</v>
      </c>
      <c r="BM11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"participantDrawPostcode","participantDrawCountry","participantDrawString","prizeGameAddressConfirmation","prizeGameMessage","prizeGameAddress","prizeGameTown","prizeGameState","prizeGamePostcode","prizeGameCountry","prizeGameString"</v>
      </c>
      <c r="BN110" s="131" t="str">
        <f>IF(AND(Table_Question_Sets[[#This Row],[Header]]&lt;&gt;"Yes",Table_Question_Sets[[#This Row],[Property]]&lt;&gt;"",Table_Question_Sets[[#This Row],[Workflow Role]]&lt;&gt;""),
""""&amp;Table_Question_Sets[[#This Row],[Workflow Role]]&amp;""":"""&amp;Table_Question_Sets[[#This Row],[Key]]&amp;"""","")</f>
        <v/>
      </c>
      <c r="BO110" s="131" t="str">
        <f>IF(AND(Table_Question_Sets[[#This Row],[Header]]&lt;&gt;"Yes",Table_Question_Sets[[#This Row],[Property]]&lt;&gt;"",Table_Question_Sets[[#This Row],[Private]]="Yes"),
""""&amp;Table_Question_Sets[[#This Row],[Key]]&amp;"""","")</f>
        <v/>
      </c>
      <c r="BP110" s="131">
        <f ca="1">IF(Table_Question_Sets[[#This Row],[Header]]="Yes","",_xlfn.NUMBERVALUE(INDIRECT(SUBSTITUTE(ADDRESS(1,COLUMN(),4),"1","")&amp;ROW()+1))+IF(OR(Table_Question_Sets[[#This Row],[Value]]&lt;&gt;"",AND(Table_Question_Sets[[#This Row],[Data Type]]="Repeating",Table_Question_Sets[[#This Row],[Calculation Repeating]]&lt;&gt;"")),1,0))</f>
        <v>0</v>
      </c>
      <c r="BQ11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0" s="131" t="str">
        <f ca="1">IF(ISNUMBER(Table_Question_Sets[[#This Row],[Config Use Row]]),INDEX(Table_Question_Sets[Config Rollup],Table_Question_Sets[[#This Row],[Config Use Row]]),"")</f>
        <v/>
      </c>
      <c r="BU110" s="131" t="str">
        <f ca="1">IF(ISNUMBER(Table_Question_Sets[[#This Row],[Config Use Row]]),INDEX(Table_Question_Sets[Config Keys Nested Rollup],Table_Question_Sets[[#This Row],[Config Use Row]]),"")</f>
        <v/>
      </c>
      <c r="BV110" s="25" t="str">
        <f ca="1">IF(ISNUMBER(Table_Question_Sets[[#This Row],[Config Use Row]]),INDEX(Table_Question_Sets[Calculation Rollup],Table_Question_Sets[[#This Row],[Config Use Row]]),"")</f>
        <v/>
      </c>
    </row>
    <row r="111" spans="2:74" s="21" customFormat="1" ht="21" customHeight="1">
      <c r="B111" s="11" t="s">
        <v>1147</v>
      </c>
      <c r="C111" s="10"/>
      <c r="D111" s="25" t="str">
        <f ca="1">IF(Table_Question_Sets[[#This Row],[Header]]="Yes","",
IF(INDIRECT(SUBSTITUTE(ADDRESS(1,COLUMN(),4),"1","")&amp;ROW()-1)="",
INDIRECT(SUBSTITUTE(ADDRESS(1,COLUMN(Table_Question_Sets[[#This Row],[Property]]),4),"1","")&amp;ROW()-1),
INDIRECT(SUBSTITUTE(ADDRESS(1,COLUMN(),4),"1","")&amp;ROW()-1)))</f>
        <v>Details 5</v>
      </c>
      <c r="E11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participantDrawCountry</v>
      </c>
      <c r="F111" s="25" t="str">
        <f>IF(Table_Question_Sets[[#This Row],[Header]]="Yes","",IF(Table_Question_Sets[[#This Row],[Property]]&lt;&gt;"",SUBSTITUTE(Table_Question_Sets[[#This Row],[Property]]," ",""),""))</f>
        <v>ParticipantDrawCountry</v>
      </c>
      <c r="G111" s="88"/>
      <c r="H111" s="10" t="s">
        <v>46</v>
      </c>
      <c r="I111" s="10" t="s">
        <v>46</v>
      </c>
      <c r="J111" s="10"/>
      <c r="K111" s="55"/>
      <c r="L111" s="76"/>
      <c r="M111" s="76"/>
      <c r="N111" s="55"/>
      <c r="O111" s="56" t="s">
        <v>73</v>
      </c>
      <c r="P111" s="56" t="s">
        <v>94</v>
      </c>
      <c r="Q111" s="56"/>
      <c r="R111" s="55"/>
      <c r="S111" s="55"/>
      <c r="T111" s="26" t="s">
        <v>1116</v>
      </c>
      <c r="U111" s="26"/>
      <c r="V111" s="26" t="s">
        <v>1404</v>
      </c>
      <c r="W111" s="26"/>
      <c r="X111" s="26"/>
      <c r="Y111" s="27"/>
      <c r="Z111" s="26"/>
      <c r="AA111" s="26"/>
      <c r="AB111" s="224"/>
      <c r="AC111" s="26"/>
      <c r="AD111" s="26"/>
      <c r="AE111" s="26"/>
      <c r="AF111" s="26"/>
      <c r="AG111" s="26"/>
      <c r="AH111" s="76"/>
      <c r="AI111" s="170" t="s">
        <v>1238</v>
      </c>
      <c r="AJ111" s="170"/>
      <c r="AK111" s="170"/>
      <c r="AL111" s="25"/>
      <c r="AM11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1" s="191"/>
      <c r="AO11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1" s="26"/>
      <c r="AR111" s="50"/>
      <c r="AS111" s="26"/>
      <c r="AT111" s="26"/>
      <c r="AU111" s="26"/>
      <c r="AV111" s="26"/>
      <c r="AW111" s="26"/>
      <c r="AX111" s="26"/>
      <c r="AY11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1" s="48" t="str">
        <f>IF(OR(Table_Question_Sets[[#This Row],[Header]]="Yes",Table_Question_Sets[[#This Row],[Text]]=""),"",IF(OR(Table_Question_Sets[[#This Row],[Text]]="true",Table_Question_Sets[[#This Row],[Text]]="false",ISNUMBER(Table_Question_Sets[[#This Row],[Text]])),Table_Question_Sets[[#This Row],[Text]],""""&amp;Table_Question_Sets[[#This Row],[Text]]&amp;""""))</f>
        <v/>
      </c>
      <c r="BA111" s="48" t="str">
        <f>IF(AND(Table_Question_Sets[[#This Row],[Header]]&lt;&gt;"Yes",Table_Question_Sets[[#This Row],[Property]]&lt;&gt;"",Table_Question_Sets[[#This Row],[Summary Label]]&lt;&gt;""),""""&amp;Table_Question_Sets[[#This Row],[Key]]&amp;""": """&amp;Table_Question_Sets[[#This Row],[Summary Label]]&amp;"""","")</f>
        <v/>
      </c>
      <c r="BB111" s="48">
        <f ca="1">IF(Table_Question_Sets[[#This Row],[Header]]="Yes","",_xlfn.NUMBERVALUE(INDIRECT(SUBSTITUTE(ADDRESS(1,COLUMN(),4),"1","")&amp;ROW()-1))+IF(Table_Question_Sets[[#This Row],[Property]]&lt;&gt;"",1,0))</f>
        <v>15</v>
      </c>
      <c r="BC111" s="48">
        <f ca="1">IF(Table_Question_Sets[[#This Row],[Header]]="Yes","",_xlfn.NUMBERVALUE(INDIRECT(SUBSTITUTE(ADDRESS(1,COLUMN(),4),"1","")&amp;ROW()+1))+IF(Table_Question_Sets[[#This Row],[Property]]&lt;&gt;"",1,0))</f>
        <v>10</v>
      </c>
      <c r="BD111" s="28" t="str">
        <f t="array" aca="1" ref="BD11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"templateOptions":{"calculatedValue":"'Australia'","label":"Country","hideCondition":"promotionType != 'chanceToWin' || participantDrawAddressConfirmation != 'No'"}</v>
      </c>
      <c r="BH11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v>
      </c>
      <c r="BI111" s="25" t="str">
        <f ca="1" xml:space="preserve">
IF(Table_Question_Sets[[#This Row],[Row]]="Yes","]},{""className"": ""row"",""fieldGroup"": [","")&amp;
SUBSTITUTE(Table_Question_Sets[[#This Row],[Config Field]],CHAR(10),"")</f>
        <v>{"key":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v>
      </c>
      <c r="BJ11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1" s="131" t="str">
        <f>IF(AND(Table_Question_Sets[[#This Row],[Header]]="",Table_Question_Sets[[#This Row],[Property]]&lt;&gt;"",Table_Question_Sets[[#This Row],[Field Type]]&lt;&gt;""),
""""&amp;Table_Question_Sets[[#This Row],[Key]]&amp;"""","")</f>
        <v>"participantDrawCountry"</v>
      </c>
      <c r="BM11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"participantDrawCountry","participantDrawString","prizeGameAddressConfirmation","prizeGameMessage","prizeGameAddress","prizeGameTown","prizeGameState","prizeGamePostcode","prizeGameCountry","prizeGameString"</v>
      </c>
      <c r="BN111" s="131" t="str">
        <f>IF(AND(Table_Question_Sets[[#This Row],[Header]]&lt;&gt;"Yes",Table_Question_Sets[[#This Row],[Property]]&lt;&gt;"",Table_Question_Sets[[#This Row],[Workflow Role]]&lt;&gt;""),
""""&amp;Table_Question_Sets[[#This Row],[Workflow Role]]&amp;""":"""&amp;Table_Question_Sets[[#This Row],[Key]]&amp;"""","")</f>
        <v/>
      </c>
      <c r="BO111" s="131" t="str">
        <f>IF(AND(Table_Question_Sets[[#This Row],[Header]]&lt;&gt;"Yes",Table_Question_Sets[[#This Row],[Property]]&lt;&gt;"",Table_Question_Sets[[#This Row],[Private]]="Yes"),
""""&amp;Table_Question_Sets[[#This Row],[Key]]&amp;"""","")</f>
        <v/>
      </c>
      <c r="BP111" s="131">
        <f ca="1">IF(Table_Question_Sets[[#This Row],[Header]]="Yes","",_xlfn.NUMBERVALUE(INDIRECT(SUBSTITUTE(ADDRESS(1,COLUMN(),4),"1","")&amp;ROW()+1))+IF(OR(Table_Question_Sets[[#This Row],[Value]]&lt;&gt;"",AND(Table_Question_Sets[[#This Row],[Data Type]]="Repeating",Table_Question_Sets[[#This Row],[Calculation Repeating]]&lt;&gt;"")),1,0))</f>
        <v>0</v>
      </c>
      <c r="BQ11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1" s="131" t="str">
        <f ca="1">IF(ISNUMBER(Table_Question_Sets[[#This Row],[Config Use Row]]),INDEX(Table_Question_Sets[Config Rollup],Table_Question_Sets[[#This Row],[Config Use Row]]),"")</f>
        <v/>
      </c>
      <c r="BU111" s="131" t="str">
        <f ca="1">IF(ISNUMBER(Table_Question_Sets[[#This Row],[Config Use Row]]),INDEX(Table_Question_Sets[Config Keys Nested Rollup],Table_Question_Sets[[#This Row],[Config Use Row]]),"")</f>
        <v/>
      </c>
      <c r="BV111" s="25" t="str">
        <f ca="1">IF(ISNUMBER(Table_Question_Sets[[#This Row],[Config Use Row]]),INDEX(Table_Question_Sets[Calculation Rollup],Table_Question_Sets[[#This Row],[Config Use Row]]),"")</f>
        <v/>
      </c>
    </row>
    <row r="112" spans="2:74" s="21" customFormat="1" ht="21" customHeight="1">
      <c r="B112" s="26" t="s">
        <v>1148</v>
      </c>
      <c r="C112" s="10"/>
      <c r="D112" s="25" t="str">
        <f ca="1">IF(Table_Question_Sets[[#This Row],[Header]]="Yes","",
IF(INDIRECT(SUBSTITUTE(ADDRESS(1,COLUMN(),4),"1","")&amp;ROW()-1)="",
INDIRECT(SUBSTITUTE(ADDRESS(1,COLUMN(Table_Question_Sets[[#This Row],[Property]]),4),"1","")&amp;ROW()-1),
INDIRECT(SUBSTITUTE(ADDRESS(1,COLUMN(),4),"1","")&amp;ROW()-1)))</f>
        <v>Details 5</v>
      </c>
      <c r="E11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participantDrawString</v>
      </c>
      <c r="F112" s="25" t="str">
        <f>IF(Table_Question_Sets[[#This Row],[Header]]="Yes","",IF(Table_Question_Sets[[#This Row],[Property]]&lt;&gt;"",SUBSTITUTE(Table_Question_Sets[[#This Row],[Property]]," ",""),""))</f>
        <v>ParticipantDrawString</v>
      </c>
      <c r="G112" s="88"/>
      <c r="H112" s="26" t="s">
        <v>46</v>
      </c>
      <c r="I112" s="26" t="s">
        <v>81</v>
      </c>
      <c r="J112" s="26"/>
      <c r="K112" s="55"/>
      <c r="L112" s="76"/>
      <c r="M112" s="76"/>
      <c r="N112" s="55"/>
      <c r="O112" s="55" t="s">
        <v>73</v>
      </c>
      <c r="P112" s="55"/>
      <c r="Q112" s="55"/>
      <c r="R112" s="55"/>
      <c r="S112" s="55"/>
      <c r="T112" s="26"/>
      <c r="U112" s="26"/>
      <c r="V112" s="26" t="s">
        <v>1404</v>
      </c>
      <c r="W112" s="26"/>
      <c r="X112" s="26"/>
      <c r="Y112" s="27"/>
      <c r="Z112" s="26"/>
      <c r="AA112" s="26"/>
      <c r="AB112" s="224"/>
      <c r="AC112" s="26"/>
      <c r="AD112" s="26"/>
      <c r="AE112" s="26"/>
      <c r="AF112" s="26"/>
      <c r="AG112" s="26"/>
      <c r="AH112" s="76"/>
      <c r="AI112" s="76" t="s">
        <v>1176</v>
      </c>
      <c r="AJ112" s="76"/>
      <c r="AK112" s="76"/>
      <c r="AL112" s="25"/>
      <c r="AM11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2" s="191"/>
      <c r="AO11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2" s="26"/>
      <c r="AR112" s="50"/>
      <c r="AS112" s="26"/>
      <c r="AT112" s="26"/>
      <c r="AU112" s="26"/>
      <c r="AV112" s="26"/>
      <c r="AW112" s="26"/>
      <c r="AX112" s="26"/>
      <c r="AY11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2" s="48" t="str">
        <f>IF(OR(Table_Question_Sets[[#This Row],[Header]]="Yes",Table_Question_Sets[[#This Row],[Text]]=""),"",IF(OR(Table_Question_Sets[[#This Row],[Text]]="true",Table_Question_Sets[[#This Row],[Text]]="false",ISNUMBER(Table_Question_Sets[[#This Row],[Text]])),Table_Question_Sets[[#This Row],[Text]],""""&amp;Table_Question_Sets[[#This Row],[Text]]&amp;""""))</f>
        <v/>
      </c>
      <c r="BA112" s="48" t="str">
        <f>IF(AND(Table_Question_Sets[[#This Row],[Header]]&lt;&gt;"Yes",Table_Question_Sets[[#This Row],[Property]]&lt;&gt;"",Table_Question_Sets[[#This Row],[Summary Label]]&lt;&gt;""),""""&amp;Table_Question_Sets[[#This Row],[Key]]&amp;""": """&amp;Table_Question_Sets[[#This Row],[Summary Label]]&amp;"""","")</f>
        <v/>
      </c>
      <c r="BB112" s="48">
        <f ca="1">IF(Table_Question_Sets[[#This Row],[Header]]="Yes","",_xlfn.NUMBERVALUE(INDIRECT(SUBSTITUTE(ADDRESS(1,COLUMN(),4),"1","")&amp;ROW()-1))+IF(Table_Question_Sets[[#This Row],[Property]]&lt;&gt;"",1,0))</f>
        <v>16</v>
      </c>
      <c r="BC112" s="48">
        <f ca="1">IF(Table_Question_Sets[[#This Row],[Header]]="Yes","",_xlfn.NUMBERVALUE(INDIRECT(SUBSTITUTE(ADDRESS(1,COLUMN(),4),"1","")&amp;ROW()+1))+IF(Table_Question_Sets[[#This Row],[Property]]&lt;&gt;"",1,0))</f>
        <v>9</v>
      </c>
      <c r="BD112" s="28" t="str">
        <f t="array" aca="1" ref="BD11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
      </c>
      <c r="BH11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v>
      </c>
      <c r="BI112" s="25" t="str">
        <f ca="1" xml:space="preserve">
IF(Table_Question_Sets[[#This Row],[Row]]="Yes","]},{""className"": ""row"",""fieldGroup"": [","")&amp;
SUBSTITUTE(Table_Question_Sets[[#This Row],[Config Field]],CHAR(10),"")</f>
        <v>{"key":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v>
      </c>
      <c r="BJ11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2" s="131" t="str">
        <f>IF(AND(Table_Question_Sets[[#This Row],[Header]]="",Table_Question_Sets[[#This Row],[Property]]&lt;&gt;"",Table_Question_Sets[[#This Row],[Field Type]]&lt;&gt;""),
""""&amp;Table_Question_Sets[[#This Row],[Key]]&amp;"""","")</f>
        <v>"participantDrawString"</v>
      </c>
      <c r="BM11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"participantDrawString","prizeGameAddressConfirmation","prizeGameMessage","prizeGameAddress","prizeGameTown","prizeGameState","prizeGamePostcode","prizeGameCountry","prizeGameString"</v>
      </c>
      <c r="BN112" s="131" t="str">
        <f>IF(AND(Table_Question_Sets[[#This Row],[Header]]&lt;&gt;"Yes",Table_Question_Sets[[#This Row],[Property]]&lt;&gt;"",Table_Question_Sets[[#This Row],[Workflow Role]]&lt;&gt;""),
""""&amp;Table_Question_Sets[[#This Row],[Workflow Role]]&amp;""":"""&amp;Table_Question_Sets[[#This Row],[Key]]&amp;"""","")</f>
        <v/>
      </c>
      <c r="BO112" s="131" t="str">
        <f>IF(AND(Table_Question_Sets[[#This Row],[Header]]&lt;&gt;"Yes",Table_Question_Sets[[#This Row],[Property]]&lt;&gt;"",Table_Question_Sets[[#This Row],[Private]]="Yes"),
""""&amp;Table_Question_Sets[[#This Row],[Key]]&amp;"""","")</f>
        <v/>
      </c>
      <c r="BP112" s="131">
        <f ca="1">IF(Table_Question_Sets[[#This Row],[Header]]="Yes","",_xlfn.NUMBERVALUE(INDIRECT(SUBSTITUTE(ADDRESS(1,COLUMN(),4),"1","")&amp;ROW()+1))+IF(OR(Table_Question_Sets[[#This Row],[Value]]&lt;&gt;"",AND(Table_Question_Sets[[#This Row],[Data Type]]="Repeating",Table_Question_Sets[[#This Row],[Calculation Repeating]]&lt;&gt;"")),1,0))</f>
        <v>0</v>
      </c>
      <c r="BQ11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2" s="131" t="str">
        <f ca="1">IF(ISNUMBER(Table_Question_Sets[[#This Row],[Config Use Row]]),INDEX(Table_Question_Sets[Config Rollup],Table_Question_Sets[[#This Row],[Config Use Row]]),"")</f>
        <v/>
      </c>
      <c r="BU112" s="131" t="str">
        <f ca="1">IF(ISNUMBER(Table_Question_Sets[[#This Row],[Config Use Row]]),INDEX(Table_Question_Sets[Config Keys Nested Rollup],Table_Question_Sets[[#This Row],[Config Use Row]]),"")</f>
        <v/>
      </c>
      <c r="BV112" s="25" t="str">
        <f ca="1">IF(ISNUMBER(Table_Question_Sets[[#This Row],[Config Use Row]]),INDEX(Table_Question_Sets[Calculation Rollup],Table_Question_Sets[[#This Row],[Config Use Row]]),"")</f>
        <v/>
      </c>
    </row>
    <row r="113" spans="2:74" s="21" customFormat="1" ht="21" customHeight="1">
      <c r="B113" s="26" t="s">
        <v>1156</v>
      </c>
      <c r="C113" s="10"/>
      <c r="D113" s="25" t="str">
        <f ca="1">IF(Table_Question_Sets[[#This Row],[Header]]="Yes","",
IF(INDIRECT(SUBSTITUTE(ADDRESS(1,COLUMN(),4),"1","")&amp;ROW()-1)="",
INDIRECT(SUBSTITUTE(ADDRESS(1,COLUMN(Table_Question_Sets[[#This Row],[Property]]),4),"1","")&amp;ROW()-1),
INDIRECT(SUBSTITUTE(ADDRESS(1,COLUMN(),4),"1","")&amp;ROW()-1)))</f>
        <v>Details 5</v>
      </c>
      <c r="E11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prizeGameAddressConfirmation</v>
      </c>
      <c r="F113" s="25" t="str">
        <f>IF(Table_Question_Sets[[#This Row],[Header]]="Yes","",IF(Table_Question_Sets[[#This Row],[Property]]&lt;&gt;"",SUBSTITUTE(Table_Question_Sets[[#This Row],[Property]]," ",""),""))</f>
        <v>PrizeGameAddressConfirmation</v>
      </c>
      <c r="G113" s="88"/>
      <c r="H113" s="26" t="s">
        <v>46</v>
      </c>
      <c r="I113" s="27" t="s">
        <v>72</v>
      </c>
      <c r="J113" s="26" t="s">
        <v>76</v>
      </c>
      <c r="K113" s="58" t="s">
        <v>69</v>
      </c>
      <c r="L113" s="76"/>
      <c r="M113" s="76"/>
      <c r="N113" s="55"/>
      <c r="O113" s="55" t="s">
        <v>73</v>
      </c>
      <c r="P113" s="55"/>
      <c r="Q113" s="55"/>
      <c r="R113" s="55"/>
      <c r="S113" s="55"/>
      <c r="T113" s="26"/>
      <c r="U113" s="26"/>
      <c r="V113" s="26" t="s">
        <v>1405</v>
      </c>
      <c r="W113" s="26"/>
      <c r="X113" s="26"/>
      <c r="Y113" s="27" t="s">
        <v>1163</v>
      </c>
      <c r="Z113" s="26"/>
      <c r="AA113" s="26"/>
      <c r="AB113" s="224" t="s">
        <v>1338</v>
      </c>
      <c r="AC113" s="26"/>
      <c r="AD113" s="26"/>
      <c r="AE113" s="26"/>
      <c r="AF113" s="26"/>
      <c r="AG113" s="26"/>
      <c r="AH113" s="76"/>
      <c r="AI113" s="76"/>
      <c r="AJ113" s="76"/>
      <c r="AK113" s="76"/>
      <c r="AL113" s="25"/>
      <c r="AM11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3" s="191"/>
      <c r="AO11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3" s="26"/>
      <c r="AR113" s="50"/>
      <c r="AS113" s="26"/>
      <c r="AT113" s="26"/>
      <c r="AU113" s="26"/>
      <c r="AV113" s="26"/>
      <c r="AW113" s="26"/>
      <c r="AX113" s="26"/>
      <c r="AY11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3" s="48" t="str">
        <f>IF(OR(Table_Question_Sets[[#This Row],[Header]]="Yes",Table_Question_Sets[[#This Row],[Text]]=""),"",IF(OR(Table_Question_Sets[[#This Row],[Text]]="true",Table_Question_Sets[[#This Row],[Text]]="false",ISNUMBER(Table_Question_Sets[[#This Row],[Text]])),Table_Question_Sets[[#This Row],[Text]],""""&amp;Table_Question_Sets[[#This Row],[Text]]&amp;""""))</f>
        <v/>
      </c>
      <c r="BA113" s="48" t="str">
        <f>IF(AND(Table_Question_Sets[[#This Row],[Header]]&lt;&gt;"Yes",Table_Question_Sets[[#This Row],[Property]]&lt;&gt;"",Table_Question_Sets[[#This Row],[Summary Label]]&lt;&gt;""),""""&amp;Table_Question_Sets[[#This Row],[Key]]&amp;""": """&amp;Table_Question_Sets[[#This Row],[Summary Label]]&amp;"""","")</f>
        <v/>
      </c>
      <c r="BB113" s="48">
        <f ca="1">IF(Table_Question_Sets[[#This Row],[Header]]="Yes","",_xlfn.NUMBERVALUE(INDIRECT(SUBSTITUTE(ADDRESS(1,COLUMN(),4),"1","")&amp;ROW()-1))+IF(Table_Question_Sets[[#This Row],[Property]]&lt;&gt;"",1,0))</f>
        <v>17</v>
      </c>
      <c r="BC113" s="48">
        <f ca="1">IF(Table_Question_Sets[[#This Row],[Header]]="Yes","",_xlfn.NUMBERVALUE(INDIRECT(SUBSTITUTE(ADDRESS(1,COLUMN(),4),"1","")&amp;ROW()+1))+IF(Table_Question_Sets[[#This Row],[Property]]&lt;&gt;"",1,0))</f>
        <v>8</v>
      </c>
      <c r="BD113" s="28" t="str">
        <f t="array" aca="1" ref="BD11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1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v>
      </c>
      <c r="BF11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md"}],"content":{"heading3":"Location of Prize Game","customHTML":"&lt;p&gt;Are you conducting the Prize Game at the following address?&lt;/p&gt;
&lt;p&gt;&lt;strong&gt;%{businessString}%&lt;strong&gt;&lt;/p&gt;"},"hideCondition":"promotionType != 'chanceToWin' || participantDrawAddressConfirmation == ''"}</v>
      </c>
      <c r="BH11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
&lt;p&gt;&lt;strong&gt;%{businessString}%&lt;strong&gt;&lt;/p&gt;"},"hideCondition":"promotionType != 'chanceToWin' || participantDrawAddressConfirmation == ''"},"validators": {"validation": Validators.compose([ValidationService.required('true', 'promotionType != \'chanceToWin\' || participantDrawAddressConfirmation == \'\'')])}}</v>
      </c>
      <c r="BI113" s="25" t="str">
        <f ca="1" xml:space="preserve">
IF(Table_Question_Sets[[#This Row],[Row]]="Yes","]},{""className"": ""row"",""fieldGroup"": [","")&amp;
SUBSTITUTE(Table_Question_Sets[[#This Row],[Config Field]],CHAR(10),"")</f>
        <v>{"key":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v>
      </c>
      <c r="BJ11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3" s="131" t="str">
        <f>IF(AND(Table_Question_Sets[[#This Row],[Header]]="",Table_Question_Sets[[#This Row],[Property]]&lt;&gt;"",Table_Question_Sets[[#This Row],[Field Type]]&lt;&gt;""),
""""&amp;Table_Question_Sets[[#This Row],[Key]]&amp;"""","")</f>
        <v>"prizeGameAddressConfirmation"</v>
      </c>
      <c r="BM11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"prizeGameAddressConfirmation","prizeGameMessage","prizeGameAddress","prizeGameTown","prizeGameState","prizeGamePostcode","prizeGameCountry","prizeGameString"</v>
      </c>
      <c r="BN113" s="131" t="str">
        <f>IF(AND(Table_Question_Sets[[#This Row],[Header]]&lt;&gt;"Yes",Table_Question_Sets[[#This Row],[Property]]&lt;&gt;"",Table_Question_Sets[[#This Row],[Workflow Role]]&lt;&gt;""),
""""&amp;Table_Question_Sets[[#This Row],[Workflow Role]]&amp;""":"""&amp;Table_Question_Sets[[#This Row],[Key]]&amp;"""","")</f>
        <v/>
      </c>
      <c r="BO113" s="131" t="str">
        <f>IF(AND(Table_Question_Sets[[#This Row],[Header]]&lt;&gt;"Yes",Table_Question_Sets[[#This Row],[Property]]&lt;&gt;"",Table_Question_Sets[[#This Row],[Private]]="Yes"),
""""&amp;Table_Question_Sets[[#This Row],[Key]]&amp;"""","")</f>
        <v/>
      </c>
      <c r="BP113" s="131">
        <f ca="1">IF(Table_Question_Sets[[#This Row],[Header]]="Yes","",_xlfn.NUMBERVALUE(INDIRECT(SUBSTITUTE(ADDRESS(1,COLUMN(),4),"1","")&amp;ROW()+1))+IF(OR(Table_Question_Sets[[#This Row],[Value]]&lt;&gt;"",AND(Table_Question_Sets[[#This Row],[Data Type]]="Repeating",Table_Question_Sets[[#This Row],[Calculation Repeating]]&lt;&gt;"")),1,0))</f>
        <v>0</v>
      </c>
      <c r="BQ113"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3" s="131" t="str">
        <f ca="1">IF(ISNUMBER(Table_Question_Sets[[#This Row],[Config Use Row]]),INDEX(Table_Question_Sets[Config Rollup],Table_Question_Sets[[#This Row],[Config Use Row]]),"")</f>
        <v/>
      </c>
      <c r="BU113" s="131" t="str">
        <f ca="1">IF(ISNUMBER(Table_Question_Sets[[#This Row],[Config Use Row]]),INDEX(Table_Question_Sets[Config Keys Nested Rollup],Table_Question_Sets[[#This Row],[Config Use Row]]),"")</f>
        <v/>
      </c>
      <c r="BV113" s="25" t="str">
        <f ca="1">IF(ISNUMBER(Table_Question_Sets[[#This Row],[Config Use Row]]),INDEX(Table_Question_Sets[Calculation Rollup],Table_Question_Sets[[#This Row],[Config Use Row]]),"")</f>
        <v/>
      </c>
    </row>
    <row r="114" spans="2:74" s="21" customFormat="1" ht="21" customHeight="1">
      <c r="B114" s="26" t="s">
        <v>1166</v>
      </c>
      <c r="C114" s="10"/>
      <c r="D114" s="25" t="str">
        <f ca="1">IF(Table_Question_Sets[[#This Row],[Header]]="Yes","",
IF(INDIRECT(SUBSTITUTE(ADDRESS(1,COLUMN(),4),"1","")&amp;ROW()-1)="",
INDIRECT(SUBSTITUTE(ADDRESS(1,COLUMN(Table_Question_Sets[[#This Row],[Property]]),4),"1","")&amp;ROW()-1),
INDIRECT(SUBSTITUTE(ADDRESS(1,COLUMN(),4),"1","")&amp;ROW()-1)))</f>
        <v>Details 5</v>
      </c>
      <c r="E11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prizeGameMessage</v>
      </c>
      <c r="F114" s="25" t="str">
        <f>IF(Table_Question_Sets[[#This Row],[Header]]="Yes","",IF(Table_Question_Sets[[#This Row],[Property]]&lt;&gt;"",SUBSTITUTE(Table_Question_Sets[[#This Row],[Property]]," ",""),""))</f>
        <v>PrizeGameMessage</v>
      </c>
      <c r="G114" s="88"/>
      <c r="H114" s="26" t="s">
        <v>90</v>
      </c>
      <c r="I114" s="26" t="s">
        <v>90</v>
      </c>
      <c r="J114" s="26"/>
      <c r="K114" s="55"/>
      <c r="L114" s="76"/>
      <c r="M114" s="76"/>
      <c r="N114" s="55"/>
      <c r="O114" s="55" t="s">
        <v>73</v>
      </c>
      <c r="P114" s="55"/>
      <c r="Q114" s="55"/>
      <c r="R114" s="55"/>
      <c r="S114" s="55"/>
      <c r="T114" s="26"/>
      <c r="U114" s="26"/>
      <c r="V114" s="26" t="s">
        <v>1406</v>
      </c>
      <c r="W114" s="26"/>
      <c r="X114" s="26"/>
      <c r="Y114" s="27"/>
      <c r="Z114" s="26"/>
      <c r="AA114" s="26" t="s">
        <v>1172</v>
      </c>
      <c r="AB114" s="224"/>
      <c r="AC114" s="26"/>
      <c r="AD114" s="26"/>
      <c r="AE114" s="26"/>
      <c r="AF114" s="26"/>
      <c r="AG114" s="26"/>
      <c r="AH114" s="76"/>
      <c r="AI114" s="76"/>
      <c r="AJ114" s="76"/>
      <c r="AK114" s="76"/>
      <c r="AL114" s="25"/>
      <c r="AM11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4" s="191"/>
      <c r="AO11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4" s="26"/>
      <c r="AR114" s="50"/>
      <c r="AS114" s="26"/>
      <c r="AT114" s="26"/>
      <c r="AU114" s="26"/>
      <c r="AV114" s="26"/>
      <c r="AW114" s="26"/>
      <c r="AX114" s="26"/>
      <c r="AY11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4" s="48" t="str">
        <f>IF(OR(Table_Question_Sets[[#This Row],[Header]]="Yes",Table_Question_Sets[[#This Row],[Text]]=""),"",IF(OR(Table_Question_Sets[[#This Row],[Text]]="true",Table_Question_Sets[[#This Row],[Text]]="false",ISNUMBER(Table_Question_Sets[[#This Row],[Text]])),Table_Question_Sets[[#This Row],[Text]],""""&amp;Table_Question_Sets[[#This Row],[Text]]&amp;""""))</f>
        <v/>
      </c>
      <c r="BA114" s="48" t="str">
        <f>IF(AND(Table_Question_Sets[[#This Row],[Header]]&lt;&gt;"Yes",Table_Question_Sets[[#This Row],[Property]]&lt;&gt;"",Table_Question_Sets[[#This Row],[Summary Label]]&lt;&gt;""),""""&amp;Table_Question_Sets[[#This Row],[Key]]&amp;""": """&amp;Table_Question_Sets[[#This Row],[Summary Label]]&amp;"""","")</f>
        <v/>
      </c>
      <c r="BB114" s="48">
        <f ca="1">IF(Table_Question_Sets[[#This Row],[Header]]="Yes","",_xlfn.NUMBERVALUE(INDIRECT(SUBSTITUTE(ADDRESS(1,COLUMN(),4),"1","")&amp;ROW()-1))+IF(Table_Question_Sets[[#This Row],[Property]]&lt;&gt;"",1,0))</f>
        <v>18</v>
      </c>
      <c r="BC114" s="48">
        <f ca="1">IF(Table_Question_Sets[[#This Row],[Header]]="Yes","",_xlfn.NUMBERVALUE(INDIRECT(SUBSTITUTE(ADDRESS(1,COLUMN(),4),"1","")&amp;ROW()+1))+IF(Table_Question_Sets[[#This Row],[Property]]&lt;&gt;"",1,0))</f>
        <v>7</v>
      </c>
      <c r="BD114" s="28" t="str">
        <f t="array" aca="1" ref="BD11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"templateOptions":{"content":{"paragraph":"Please enter the address where the Prize Game will be held:"},"hideCondition":"promotionType != 'chanceToWin' || prizeGameAddressConfirmation != 'No'"}</v>
      </c>
      <c r="BH11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"prizeGameMessage","type": "content-field","className":"col-xs-12","templateOptions":{"content":{"paragraph":"Please enter the address where the Prize Game will be held:"},"hideCondition":"promotionType != 'chanceToWin' || prizeGameAddressConfirmation != 'No'"},"validators": {"validation": Validators.compose([])}}</v>
      </c>
      <c r="BI114" s="25" t="str">
        <f ca="1" xml:space="preserve">
IF(Table_Question_Sets[[#This Row],[Row]]="Yes","]},{""className"": ""row"",""fieldGroup"": [","")&amp;
SUBSTITUTE(Table_Question_Sets[[#This Row],[Config Field]],CHAR(10),"")</f>
        <v>{"key": "prizeGameMessage","type": "content-field","className":"col-xs-12","templateOptions":{"content":{"paragraph":"Please enter the address where the Prize Game will be held:"},"hideCondition":"promotionType != 'chanceToWin' || prizeGameAddressConfirmation != 'No'"},"validators": {"validation": Validators.compose([])}}</v>
      </c>
      <c r="BJ11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4" s="131" t="str">
        <f>IF(AND(Table_Question_Sets[[#This Row],[Header]]="",Table_Question_Sets[[#This Row],[Property]]&lt;&gt;"",Table_Question_Sets[[#This Row],[Field Type]]&lt;&gt;""),
""""&amp;Table_Question_Sets[[#This Row],[Key]]&amp;"""","")</f>
        <v>"prizeGameMessage"</v>
      </c>
      <c r="BM11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"prizeGameMessage","prizeGameAddress","prizeGameTown","prizeGameState","prizeGamePostcode","prizeGameCountry","prizeGameString"</v>
      </c>
      <c r="BN114" s="131" t="str">
        <f>IF(AND(Table_Question_Sets[[#This Row],[Header]]&lt;&gt;"Yes",Table_Question_Sets[[#This Row],[Property]]&lt;&gt;"",Table_Question_Sets[[#This Row],[Workflow Role]]&lt;&gt;""),
""""&amp;Table_Question_Sets[[#This Row],[Workflow Role]]&amp;""":"""&amp;Table_Question_Sets[[#This Row],[Key]]&amp;"""","")</f>
        <v/>
      </c>
      <c r="BO114" s="131" t="str">
        <f>IF(AND(Table_Question_Sets[[#This Row],[Header]]&lt;&gt;"Yes",Table_Question_Sets[[#This Row],[Property]]&lt;&gt;"",Table_Question_Sets[[#This Row],[Private]]="Yes"),
""""&amp;Table_Question_Sets[[#This Row],[Key]]&amp;"""","")</f>
        <v/>
      </c>
      <c r="BP114" s="131">
        <f ca="1">IF(Table_Question_Sets[[#This Row],[Header]]="Yes","",_xlfn.NUMBERVALUE(INDIRECT(SUBSTITUTE(ADDRESS(1,COLUMN(),4),"1","")&amp;ROW()+1))+IF(OR(Table_Question_Sets[[#This Row],[Value]]&lt;&gt;"",AND(Table_Question_Sets[[#This Row],[Data Type]]="Repeating",Table_Question_Sets[[#This Row],[Calculation Repeating]]&lt;&gt;"")),1,0))</f>
        <v>0</v>
      </c>
      <c r="BQ114"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4" s="131" t="str">
        <f ca="1">IF(ISNUMBER(Table_Question_Sets[[#This Row],[Config Use Row]]),INDEX(Table_Question_Sets[Config Rollup],Table_Question_Sets[[#This Row],[Config Use Row]]),"")</f>
        <v/>
      </c>
      <c r="BU114" s="131" t="str">
        <f ca="1">IF(ISNUMBER(Table_Question_Sets[[#This Row],[Config Use Row]]),INDEX(Table_Question_Sets[Config Keys Nested Rollup],Table_Question_Sets[[#This Row],[Config Use Row]]),"")</f>
        <v/>
      </c>
      <c r="BV114" s="25" t="str">
        <f ca="1">IF(ISNUMBER(Table_Question_Sets[[#This Row],[Config Use Row]]),INDEX(Table_Question_Sets[Calculation Rollup],Table_Question_Sets[[#This Row],[Config Use Row]]),"")</f>
        <v/>
      </c>
    </row>
    <row r="115" spans="2:74" s="21" customFormat="1" ht="21" customHeight="1">
      <c r="B115" s="11" t="s">
        <v>1157</v>
      </c>
      <c r="C115" s="10"/>
      <c r="D115" s="25" t="str">
        <f ca="1">IF(Table_Question_Sets[[#This Row],[Header]]="Yes","",
IF(INDIRECT(SUBSTITUTE(ADDRESS(1,COLUMN(),4),"1","")&amp;ROW()-1)="",
INDIRECT(SUBSTITUTE(ADDRESS(1,COLUMN(Table_Question_Sets[[#This Row],[Property]]),4),"1","")&amp;ROW()-1),
INDIRECT(SUBSTITUTE(ADDRESS(1,COLUMN(),4),"1","")&amp;ROW()-1)))</f>
        <v>Details 5</v>
      </c>
      <c r="E11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prizeGameAddress</v>
      </c>
      <c r="F115" s="25" t="str">
        <f>IF(Table_Question_Sets[[#This Row],[Header]]="Yes","",IF(Table_Question_Sets[[#This Row],[Property]]&lt;&gt;"",SUBSTITUTE(Table_Question_Sets[[#This Row],[Property]]," ",""),""))</f>
        <v>PrizeGameAddress</v>
      </c>
      <c r="G115" s="88"/>
      <c r="H115" s="10" t="s">
        <v>46</v>
      </c>
      <c r="I115" s="10" t="s">
        <v>46</v>
      </c>
      <c r="J115" s="10"/>
      <c r="K115" s="58" t="s">
        <v>69</v>
      </c>
      <c r="L115" s="76"/>
      <c r="M115" s="76"/>
      <c r="N115" s="50"/>
      <c r="O115" s="24">
        <v>12</v>
      </c>
      <c r="P115" s="24">
        <v>6</v>
      </c>
      <c r="Q115" s="24"/>
      <c r="R115" s="50"/>
      <c r="S115" s="50"/>
      <c r="T115" s="26" t="s">
        <v>91</v>
      </c>
      <c r="U115" s="26"/>
      <c r="V115" s="26" t="s">
        <v>1406</v>
      </c>
      <c r="W115" s="26"/>
      <c r="X115" s="26"/>
      <c r="Y115" s="27"/>
      <c r="Z115" s="26"/>
      <c r="AA115" s="26"/>
      <c r="AB115" s="224"/>
      <c r="AC115" s="26"/>
      <c r="AD115" s="26"/>
      <c r="AE115" s="26" t="s">
        <v>1409</v>
      </c>
      <c r="AF115" s="26"/>
      <c r="AG115" s="26"/>
      <c r="AH115" s="76"/>
      <c r="AI115" s="76"/>
      <c r="AJ115" s="76"/>
      <c r="AK115" s="76"/>
      <c r="AL115" s="25"/>
      <c r="AM11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5" s="191"/>
      <c r="AO11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5" s="26"/>
      <c r="AR115" s="50"/>
      <c r="AS115" s="26"/>
      <c r="AT115" s="26"/>
      <c r="AU115" s="26"/>
      <c r="AV115" s="26"/>
      <c r="AW115" s="26"/>
      <c r="AX115" s="26"/>
      <c r="AY11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5" s="48" t="str">
        <f>IF(OR(Table_Question_Sets[[#This Row],[Header]]="Yes",Table_Question_Sets[[#This Row],[Text]]=""),"",IF(OR(Table_Question_Sets[[#This Row],[Text]]="true",Table_Question_Sets[[#This Row],[Text]]="false",ISNUMBER(Table_Question_Sets[[#This Row],[Text]])),Table_Question_Sets[[#This Row],[Text]],""""&amp;Table_Question_Sets[[#This Row],[Text]]&amp;""""))</f>
        <v/>
      </c>
      <c r="BA115" s="48" t="str">
        <f>IF(AND(Table_Question_Sets[[#This Row],[Header]]&lt;&gt;"Yes",Table_Question_Sets[[#This Row],[Property]]&lt;&gt;"",Table_Question_Sets[[#This Row],[Summary Label]]&lt;&gt;""),""""&amp;Table_Question_Sets[[#This Row],[Key]]&amp;""": """&amp;Table_Question_Sets[[#This Row],[Summary Label]]&amp;"""","")</f>
        <v/>
      </c>
      <c r="BB115" s="48">
        <f ca="1">IF(Table_Question_Sets[[#This Row],[Header]]="Yes","",_xlfn.NUMBERVALUE(INDIRECT(SUBSTITUTE(ADDRESS(1,COLUMN(),4),"1","")&amp;ROW()-1))+IF(Table_Question_Sets[[#This Row],[Property]]&lt;&gt;"",1,0))</f>
        <v>19</v>
      </c>
      <c r="BC115" s="48">
        <f ca="1">IF(Table_Question_Sets[[#This Row],[Header]]="Yes","",_xlfn.NUMBERVALUE(INDIRECT(SUBSTITUTE(ADDRESS(1,COLUMN(),4),"1","")&amp;ROW()+1))+IF(Table_Question_Sets[[#This Row],[Property]]&lt;&gt;"",1,0))</f>
        <v>6</v>
      </c>
      <c r="BD115" s="28" t="str">
        <f t="array" aca="1" ref="BD11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prizeGameAddressConfirmation != \'No\'')])}</v>
      </c>
      <c r="BF11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"templateOptions":{"label":"Address","description":"Suite/Unit #, Street Number, Street Address - Example: Unit A, 123 Smith Street","hideCondition":"promotionType != 'chanceToWin' || prizeGameAddressConfirmation != 'No'"}</v>
      </c>
      <c r="BH11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v>
      </c>
      <c r="BI115" s="25" t="str">
        <f ca="1" xml:space="preserve">
IF(Table_Question_Sets[[#This Row],[Row]]="Yes","]},{""className"": ""row"",""fieldGroup"": [","")&amp;
SUBSTITUTE(Table_Question_Sets[[#This Row],[Config Field]],CHAR(10),"")</f>
        <v>{"key":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v>
      </c>
      <c r="BJ11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5" s="131" t="str">
        <f>IF(AND(Table_Question_Sets[[#This Row],[Header]]="",Table_Question_Sets[[#This Row],[Property]]&lt;&gt;"",Table_Question_Sets[[#This Row],[Field Type]]&lt;&gt;""),
""""&amp;Table_Question_Sets[[#This Row],[Key]]&amp;"""","")</f>
        <v>"prizeGameAddress"</v>
      </c>
      <c r="BM11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"prizeGameAddress","prizeGameTown","prizeGameState","prizeGamePostcode","prizeGameCountry","prizeGameString"</v>
      </c>
      <c r="BN115" s="131" t="str">
        <f>IF(AND(Table_Question_Sets[[#This Row],[Header]]&lt;&gt;"Yes",Table_Question_Sets[[#This Row],[Property]]&lt;&gt;"",Table_Question_Sets[[#This Row],[Workflow Role]]&lt;&gt;""),
""""&amp;Table_Question_Sets[[#This Row],[Workflow Role]]&amp;""":"""&amp;Table_Question_Sets[[#This Row],[Key]]&amp;"""","")</f>
        <v/>
      </c>
      <c r="BO115" s="131" t="str">
        <f>IF(AND(Table_Question_Sets[[#This Row],[Header]]&lt;&gt;"Yes",Table_Question_Sets[[#This Row],[Property]]&lt;&gt;"",Table_Question_Sets[[#This Row],[Private]]="Yes"),
""""&amp;Table_Question_Sets[[#This Row],[Key]]&amp;"""","")</f>
        <v/>
      </c>
      <c r="BP115" s="131">
        <f ca="1">IF(Table_Question_Sets[[#This Row],[Header]]="Yes","",_xlfn.NUMBERVALUE(INDIRECT(SUBSTITUTE(ADDRESS(1,COLUMN(),4),"1","")&amp;ROW()+1))+IF(OR(Table_Question_Sets[[#This Row],[Value]]&lt;&gt;"",AND(Table_Question_Sets[[#This Row],[Data Type]]="Repeating",Table_Question_Sets[[#This Row],[Calculation Repeating]]&lt;&gt;"")),1,0))</f>
        <v>0</v>
      </c>
      <c r="BQ115"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5" s="131" t="str">
        <f ca="1">IF(ISNUMBER(Table_Question_Sets[[#This Row],[Config Use Row]]),INDEX(Table_Question_Sets[Config Rollup],Table_Question_Sets[[#This Row],[Config Use Row]]),"")</f>
        <v/>
      </c>
      <c r="BU115" s="131" t="str">
        <f ca="1">IF(ISNUMBER(Table_Question_Sets[[#This Row],[Config Use Row]]),INDEX(Table_Question_Sets[Config Keys Nested Rollup],Table_Question_Sets[[#This Row],[Config Use Row]]),"")</f>
        <v/>
      </c>
      <c r="BV115" s="25" t="str">
        <f ca="1">IF(ISNUMBER(Table_Question_Sets[[#This Row],[Config Use Row]]),INDEX(Table_Question_Sets[Calculation Rollup],Table_Question_Sets[[#This Row],[Config Use Row]]),"")</f>
        <v/>
      </c>
    </row>
    <row r="116" spans="2:74" s="21" customFormat="1" ht="21" customHeight="1">
      <c r="B116" s="11" t="s">
        <v>1158</v>
      </c>
      <c r="C116" s="10"/>
      <c r="D116" s="25" t="str">
        <f ca="1">IF(Table_Question_Sets[[#This Row],[Header]]="Yes","",
IF(INDIRECT(SUBSTITUTE(ADDRESS(1,COLUMN(),4),"1","")&amp;ROW()-1)="",
INDIRECT(SUBSTITUTE(ADDRESS(1,COLUMN(Table_Question_Sets[[#This Row],[Property]]),4),"1","")&amp;ROW()-1),
INDIRECT(SUBSTITUTE(ADDRESS(1,COLUMN(),4),"1","")&amp;ROW()-1)))</f>
        <v>Details 5</v>
      </c>
      <c r="E11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prizeGameTown</v>
      </c>
      <c r="F116" s="25" t="str">
        <f>IF(Table_Question_Sets[[#This Row],[Header]]="Yes","",IF(Table_Question_Sets[[#This Row],[Property]]&lt;&gt;"",SUBSTITUTE(Table_Question_Sets[[#This Row],[Property]]," ",""),""))</f>
        <v>PrizeGameTown</v>
      </c>
      <c r="G116" s="88"/>
      <c r="H116" s="10" t="s">
        <v>46</v>
      </c>
      <c r="I116" s="10" t="s">
        <v>46</v>
      </c>
      <c r="J116" s="10"/>
      <c r="K116" s="58" t="s">
        <v>69</v>
      </c>
      <c r="L116" s="76"/>
      <c r="M116" s="76"/>
      <c r="N116" s="50"/>
      <c r="O116" s="24">
        <v>12</v>
      </c>
      <c r="P116" s="24">
        <v>6</v>
      </c>
      <c r="Q116" s="24"/>
      <c r="R116" s="50"/>
      <c r="S116" s="50"/>
      <c r="T116" s="11" t="s">
        <v>1233</v>
      </c>
      <c r="U116" s="26"/>
      <c r="V116" s="26" t="s">
        <v>1406</v>
      </c>
      <c r="W116" s="26"/>
      <c r="X116" s="26"/>
      <c r="Y116" s="27"/>
      <c r="Z116" s="26"/>
      <c r="AA116" s="26"/>
      <c r="AB116" s="224"/>
      <c r="AC116" s="26"/>
      <c r="AD116" s="26"/>
      <c r="AE116" s="26"/>
      <c r="AF116" s="26"/>
      <c r="AG116" s="26"/>
      <c r="AH116" s="76"/>
      <c r="AI116" s="76"/>
      <c r="AJ116" s="76"/>
      <c r="AK116" s="76"/>
      <c r="AL116" s="25"/>
      <c r="AM11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6" s="191"/>
      <c r="AO11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6" s="26"/>
      <c r="AR116" s="50"/>
      <c r="AS116" s="26"/>
      <c r="AT116" s="26"/>
      <c r="AU116" s="26"/>
      <c r="AV116" s="26"/>
      <c r="AW116" s="26"/>
      <c r="AX116" s="26"/>
      <c r="AY11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6" s="48" t="str">
        <f>IF(OR(Table_Question_Sets[[#This Row],[Header]]="Yes",Table_Question_Sets[[#This Row],[Text]]=""),"",IF(OR(Table_Question_Sets[[#This Row],[Text]]="true",Table_Question_Sets[[#This Row],[Text]]="false",ISNUMBER(Table_Question_Sets[[#This Row],[Text]])),Table_Question_Sets[[#This Row],[Text]],""""&amp;Table_Question_Sets[[#This Row],[Text]]&amp;""""))</f>
        <v/>
      </c>
      <c r="BA116" s="48" t="str">
        <f>IF(AND(Table_Question_Sets[[#This Row],[Header]]&lt;&gt;"Yes",Table_Question_Sets[[#This Row],[Property]]&lt;&gt;"",Table_Question_Sets[[#This Row],[Summary Label]]&lt;&gt;""),""""&amp;Table_Question_Sets[[#This Row],[Key]]&amp;""": """&amp;Table_Question_Sets[[#This Row],[Summary Label]]&amp;"""","")</f>
        <v/>
      </c>
      <c r="BB116" s="48">
        <f ca="1">IF(Table_Question_Sets[[#This Row],[Header]]="Yes","",_xlfn.NUMBERVALUE(INDIRECT(SUBSTITUTE(ADDRESS(1,COLUMN(),4),"1","")&amp;ROW()-1))+IF(Table_Question_Sets[[#This Row],[Property]]&lt;&gt;"",1,0))</f>
        <v>20</v>
      </c>
      <c r="BC116" s="48">
        <f ca="1">IF(Table_Question_Sets[[#This Row],[Header]]="Yes","",_xlfn.NUMBERVALUE(INDIRECT(SUBSTITUTE(ADDRESS(1,COLUMN(),4),"1","")&amp;ROW()+1))+IF(Table_Question_Sets[[#This Row],[Property]]&lt;&gt;"",1,0))</f>
        <v>5</v>
      </c>
      <c r="BD116" s="28" t="str">
        <f t="array" aca="1" ref="BD11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prizeGameAddressConfirmation != \'No\'')])}</v>
      </c>
      <c r="BF11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"templateOptions":{"label":"Suburb","hideCondition":"promotionType != 'chanceToWin' || prizeGameAddressConfirmation != 'No'"}</v>
      </c>
      <c r="BH11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v>
      </c>
      <c r="BI116" s="25" t="str">
        <f ca="1" xml:space="preserve">
IF(Table_Question_Sets[[#This Row],[Row]]="Yes","]},{""className"": ""row"",""fieldGroup"": [","")&amp;
SUBSTITUTE(Table_Question_Sets[[#This Row],[Config Field]],CHAR(10),"")</f>
        <v>{"key":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v>
      </c>
      <c r="BJ11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6" s="131" t="str">
        <f>IF(AND(Table_Question_Sets[[#This Row],[Header]]="",Table_Question_Sets[[#This Row],[Property]]&lt;&gt;"",Table_Question_Sets[[#This Row],[Field Type]]&lt;&gt;""),
""""&amp;Table_Question_Sets[[#This Row],[Key]]&amp;"""","")</f>
        <v>"prizeGameTown"</v>
      </c>
      <c r="BM11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"prizeGameTown","prizeGameState","prizeGamePostcode","prizeGameCountry","prizeGameString"</v>
      </c>
      <c r="BN116" s="131" t="str">
        <f>IF(AND(Table_Question_Sets[[#This Row],[Header]]&lt;&gt;"Yes",Table_Question_Sets[[#This Row],[Property]]&lt;&gt;"",Table_Question_Sets[[#This Row],[Workflow Role]]&lt;&gt;""),
""""&amp;Table_Question_Sets[[#This Row],[Workflow Role]]&amp;""":"""&amp;Table_Question_Sets[[#This Row],[Key]]&amp;"""","")</f>
        <v/>
      </c>
      <c r="BO116" s="131" t="str">
        <f>IF(AND(Table_Question_Sets[[#This Row],[Header]]&lt;&gt;"Yes",Table_Question_Sets[[#This Row],[Property]]&lt;&gt;"",Table_Question_Sets[[#This Row],[Private]]="Yes"),
""""&amp;Table_Question_Sets[[#This Row],[Key]]&amp;"""","")</f>
        <v/>
      </c>
      <c r="BP116" s="131">
        <f ca="1">IF(Table_Question_Sets[[#This Row],[Header]]="Yes","",_xlfn.NUMBERVALUE(INDIRECT(SUBSTITUTE(ADDRESS(1,COLUMN(),4),"1","")&amp;ROW()+1))+IF(OR(Table_Question_Sets[[#This Row],[Value]]&lt;&gt;"",AND(Table_Question_Sets[[#This Row],[Data Type]]="Repeating",Table_Question_Sets[[#This Row],[Calculation Repeating]]&lt;&gt;"")),1,0))</f>
        <v>0</v>
      </c>
      <c r="BQ116"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6" s="131" t="str">
        <f ca="1">IF(ISNUMBER(Table_Question_Sets[[#This Row],[Config Use Row]]),INDEX(Table_Question_Sets[Config Rollup],Table_Question_Sets[[#This Row],[Config Use Row]]),"")</f>
        <v/>
      </c>
      <c r="BU116" s="131" t="str">
        <f ca="1">IF(ISNUMBER(Table_Question_Sets[[#This Row],[Config Use Row]]),INDEX(Table_Question_Sets[Config Keys Nested Rollup],Table_Question_Sets[[#This Row],[Config Use Row]]),"")</f>
        <v/>
      </c>
      <c r="BV116" s="25" t="str">
        <f ca="1">IF(ISNUMBER(Table_Question_Sets[[#This Row],[Config Use Row]]),INDEX(Table_Question_Sets[Calculation Rollup],Table_Question_Sets[[#This Row],[Config Use Row]]),"")</f>
        <v/>
      </c>
    </row>
    <row r="117" spans="2:74" s="21" customFormat="1" ht="21" customHeight="1">
      <c r="B117" s="252" t="s">
        <v>1159</v>
      </c>
      <c r="C117" s="10"/>
      <c r="D117" s="25" t="str">
        <f ca="1">IF(Table_Question_Sets[[#This Row],[Header]]="Yes","",
IF(INDIRECT(SUBSTITUTE(ADDRESS(1,COLUMN(),4),"1","")&amp;ROW()-1)="",
INDIRECT(SUBSTITUTE(ADDRESS(1,COLUMN(Table_Question_Sets[[#This Row],[Property]]),4),"1","")&amp;ROW()-1),
INDIRECT(SUBSTITUTE(ADDRESS(1,COLUMN(),4),"1","")&amp;ROW()-1)))</f>
        <v>Details 5</v>
      </c>
      <c r="E11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prizeGameState</v>
      </c>
      <c r="F117" s="25" t="str">
        <f>IF(Table_Question_Sets[[#This Row],[Header]]="Yes","",IF(Table_Question_Sets[[#This Row],[Property]]&lt;&gt;"",SUBSTITUTE(Table_Question_Sets[[#This Row],[Property]]," ",""),""))</f>
        <v>PrizeGameState</v>
      </c>
      <c r="G117" s="88"/>
      <c r="H117" s="10" t="s">
        <v>46</v>
      </c>
      <c r="I117" s="10" t="s">
        <v>70</v>
      </c>
      <c r="J117" s="11" t="s">
        <v>74</v>
      </c>
      <c r="K117" s="58" t="s">
        <v>69</v>
      </c>
      <c r="L117" s="76"/>
      <c r="M117" s="76"/>
      <c r="N117" s="50"/>
      <c r="O117" s="24">
        <v>6</v>
      </c>
      <c r="P117" s="24">
        <v>3</v>
      </c>
      <c r="Q117" s="24"/>
      <c r="R117" s="50"/>
      <c r="S117" s="50"/>
      <c r="T117" s="11" t="s">
        <v>74</v>
      </c>
      <c r="U117" s="26"/>
      <c r="V117" s="26" t="s">
        <v>1406</v>
      </c>
      <c r="W117" s="26"/>
      <c r="X117" s="26"/>
      <c r="Y117" s="27"/>
      <c r="Z117" s="26"/>
      <c r="AA117" s="26"/>
      <c r="AB117" s="224"/>
      <c r="AC117" s="26"/>
      <c r="AD117" s="26"/>
      <c r="AE117" s="26"/>
      <c r="AF117" s="26"/>
      <c r="AG117" s="26"/>
      <c r="AH117" s="76"/>
      <c r="AI117" s="76"/>
      <c r="AJ117" s="76"/>
      <c r="AK117" s="76"/>
      <c r="AL117" s="25"/>
      <c r="AM11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7" s="191"/>
      <c r="AO11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7" s="26"/>
      <c r="AR117" s="50"/>
      <c r="AS117" s="26"/>
      <c r="AT117" s="26"/>
      <c r="AU117" s="26"/>
      <c r="AV117" s="26"/>
      <c r="AW117" s="26"/>
      <c r="AX117" s="26"/>
      <c r="AY11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7" s="48" t="str">
        <f>IF(OR(Table_Question_Sets[[#This Row],[Header]]="Yes",Table_Question_Sets[[#This Row],[Text]]=""),"",IF(OR(Table_Question_Sets[[#This Row],[Text]]="true",Table_Question_Sets[[#This Row],[Text]]="false",ISNUMBER(Table_Question_Sets[[#This Row],[Text]])),Table_Question_Sets[[#This Row],[Text]],""""&amp;Table_Question_Sets[[#This Row],[Text]]&amp;""""))</f>
        <v/>
      </c>
      <c r="BA117" s="48" t="str">
        <f>IF(AND(Table_Question_Sets[[#This Row],[Header]]&lt;&gt;"Yes",Table_Question_Sets[[#This Row],[Property]]&lt;&gt;"",Table_Question_Sets[[#This Row],[Summary Label]]&lt;&gt;""),""""&amp;Table_Question_Sets[[#This Row],[Key]]&amp;""": """&amp;Table_Question_Sets[[#This Row],[Summary Label]]&amp;"""","")</f>
        <v/>
      </c>
      <c r="BB117" s="48">
        <f ca="1">IF(Table_Question_Sets[[#This Row],[Header]]="Yes","",_xlfn.NUMBERVALUE(INDIRECT(SUBSTITUTE(ADDRESS(1,COLUMN(),4),"1","")&amp;ROW()-1))+IF(Table_Question_Sets[[#This Row],[Property]]&lt;&gt;"",1,0))</f>
        <v>21</v>
      </c>
      <c r="BC117" s="48">
        <f ca="1">IF(Table_Question_Sets[[#This Row],[Header]]="Yes","",_xlfn.NUMBERVALUE(INDIRECT(SUBSTITUTE(ADDRESS(1,COLUMN(),4),"1","")&amp;ROW()+1))+IF(Table_Question_Sets[[#This Row],[Property]]&lt;&gt;"",1,0))</f>
        <v>4</v>
      </c>
      <c r="BD117" s="28" t="str">
        <f t="array" aca="1" ref="BD11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11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prizeGameAddressConfirmation != \'No\'')])}</v>
      </c>
      <c r="BF11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hideCondition":"promotionType != 'chanceToWin' || prizeGameAddressConfirmation != 'No'"}</v>
      </c>
      <c r="BH11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v>
      </c>
      <c r="BI117" s="25" t="str">
        <f ca="1" xml:space="preserve">
IF(Table_Question_Sets[[#This Row],[Row]]="Yes","]},{""className"": ""row"",""fieldGroup"": [","")&amp;
SUBSTITUTE(Table_Question_Sets[[#This Row],[Config Field]],CHAR(10),"")</f>
        <v>{"key":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v>
      </c>
      <c r="BJ11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7" s="131" t="str">
        <f>IF(AND(Table_Question_Sets[[#This Row],[Header]]="",Table_Question_Sets[[#This Row],[Property]]&lt;&gt;"",Table_Question_Sets[[#This Row],[Field Type]]&lt;&gt;""),
""""&amp;Table_Question_Sets[[#This Row],[Key]]&amp;"""","")</f>
        <v>"prizeGameState"</v>
      </c>
      <c r="BM11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"prizeGameState","prizeGamePostcode","prizeGameCountry","prizeGameString"</v>
      </c>
      <c r="BN117" s="131" t="str">
        <f>IF(AND(Table_Question_Sets[[#This Row],[Header]]&lt;&gt;"Yes",Table_Question_Sets[[#This Row],[Property]]&lt;&gt;"",Table_Question_Sets[[#This Row],[Workflow Role]]&lt;&gt;""),
""""&amp;Table_Question_Sets[[#This Row],[Workflow Role]]&amp;""":"""&amp;Table_Question_Sets[[#This Row],[Key]]&amp;"""","")</f>
        <v/>
      </c>
      <c r="BO117" s="131" t="str">
        <f>IF(AND(Table_Question_Sets[[#This Row],[Header]]&lt;&gt;"Yes",Table_Question_Sets[[#This Row],[Property]]&lt;&gt;"",Table_Question_Sets[[#This Row],[Private]]="Yes"),
""""&amp;Table_Question_Sets[[#This Row],[Key]]&amp;"""","")</f>
        <v/>
      </c>
      <c r="BP117" s="131">
        <f ca="1">IF(Table_Question_Sets[[#This Row],[Header]]="Yes","",_xlfn.NUMBERVALUE(INDIRECT(SUBSTITUTE(ADDRESS(1,COLUMN(),4),"1","")&amp;ROW()+1))+IF(OR(Table_Question_Sets[[#This Row],[Value]]&lt;&gt;"",AND(Table_Question_Sets[[#This Row],[Data Type]]="Repeating",Table_Question_Sets[[#This Row],[Calculation Repeating]]&lt;&gt;"")),1,0))</f>
        <v>0</v>
      </c>
      <c r="BQ11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7" s="131" t="str">
        <f ca="1">IF(ISNUMBER(Table_Question_Sets[[#This Row],[Config Use Row]]),INDEX(Table_Question_Sets[Config Rollup],Table_Question_Sets[[#This Row],[Config Use Row]]),"")</f>
        <v/>
      </c>
      <c r="BU117" s="131" t="str">
        <f ca="1">IF(ISNUMBER(Table_Question_Sets[[#This Row],[Config Use Row]]),INDEX(Table_Question_Sets[Config Keys Nested Rollup],Table_Question_Sets[[#This Row],[Config Use Row]]),"")</f>
        <v/>
      </c>
      <c r="BV117" s="25" t="str">
        <f ca="1">IF(ISNUMBER(Table_Question_Sets[[#This Row],[Config Use Row]]),INDEX(Table_Question_Sets[Calculation Rollup],Table_Question_Sets[[#This Row],[Config Use Row]]),"")</f>
        <v/>
      </c>
    </row>
    <row r="118" spans="2:74" s="21" customFormat="1" ht="21" customHeight="1">
      <c r="B118" s="11" t="s">
        <v>1160</v>
      </c>
      <c r="C118" s="10"/>
      <c r="D118" s="25" t="str">
        <f ca="1">IF(Table_Question_Sets[[#This Row],[Header]]="Yes","",
IF(INDIRECT(SUBSTITUTE(ADDRESS(1,COLUMN(),4),"1","")&amp;ROW()-1)="",
INDIRECT(SUBSTITUTE(ADDRESS(1,COLUMN(Table_Question_Sets[[#This Row],[Property]]),4),"1","")&amp;ROW()-1),
INDIRECT(SUBSTITUTE(ADDRESS(1,COLUMN(),4),"1","")&amp;ROW()-1)))</f>
        <v>Details 5</v>
      </c>
      <c r="E11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prizeGamePostcode</v>
      </c>
      <c r="F118" s="25" t="str">
        <f>IF(Table_Question_Sets[[#This Row],[Header]]="Yes","",IF(Table_Question_Sets[[#This Row],[Property]]&lt;&gt;"",SUBSTITUTE(Table_Question_Sets[[#This Row],[Property]]," ",""),""))</f>
        <v>PrizeGamePostcode</v>
      </c>
      <c r="G118" s="88"/>
      <c r="H118" s="10" t="s">
        <v>75</v>
      </c>
      <c r="I118" s="10" t="s">
        <v>46</v>
      </c>
      <c r="J118" s="10"/>
      <c r="K118" s="58" t="s">
        <v>69</v>
      </c>
      <c r="L118" s="76"/>
      <c r="M118" s="76"/>
      <c r="N118" s="50"/>
      <c r="O118" s="24">
        <v>6</v>
      </c>
      <c r="P118" s="24">
        <v>3</v>
      </c>
      <c r="Q118" s="24"/>
      <c r="R118" s="50"/>
      <c r="S118" s="50"/>
      <c r="T118" s="11" t="s">
        <v>75</v>
      </c>
      <c r="U118" s="26"/>
      <c r="V118" s="26" t="s">
        <v>1406</v>
      </c>
      <c r="W118" s="26"/>
      <c r="X118" s="26"/>
      <c r="Y118" s="27"/>
      <c r="Z118" s="26"/>
      <c r="AA118" s="26"/>
      <c r="AB118" s="224"/>
      <c r="AC118" s="26"/>
      <c r="AD118" s="26"/>
      <c r="AE118" s="26"/>
      <c r="AF118" s="26"/>
      <c r="AG118" s="26"/>
      <c r="AH118" s="76"/>
      <c r="AI118" s="76"/>
      <c r="AJ118" s="76"/>
      <c r="AK118" s="76"/>
      <c r="AL118" s="25"/>
      <c r="AM11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8" s="191"/>
      <c r="AO11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8" s="26"/>
      <c r="AR118" s="50"/>
      <c r="AS118" s="26"/>
      <c r="AT118" s="26"/>
      <c r="AU118" s="26"/>
      <c r="AV118" s="26"/>
      <c r="AW118" s="26"/>
      <c r="AX118" s="26"/>
      <c r="AY11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8" s="48" t="str">
        <f>IF(OR(Table_Question_Sets[[#This Row],[Header]]="Yes",Table_Question_Sets[[#This Row],[Text]]=""),"",IF(OR(Table_Question_Sets[[#This Row],[Text]]="true",Table_Question_Sets[[#This Row],[Text]]="false",ISNUMBER(Table_Question_Sets[[#This Row],[Text]])),Table_Question_Sets[[#This Row],[Text]],""""&amp;Table_Question_Sets[[#This Row],[Text]]&amp;""""))</f>
        <v/>
      </c>
      <c r="BA118" s="48" t="str">
        <f>IF(AND(Table_Question_Sets[[#This Row],[Header]]&lt;&gt;"Yes",Table_Question_Sets[[#This Row],[Property]]&lt;&gt;"",Table_Question_Sets[[#This Row],[Summary Label]]&lt;&gt;""),""""&amp;Table_Question_Sets[[#This Row],[Key]]&amp;""": """&amp;Table_Question_Sets[[#This Row],[Summary Label]]&amp;"""","")</f>
        <v/>
      </c>
      <c r="BB118" s="48">
        <f ca="1">IF(Table_Question_Sets[[#This Row],[Header]]="Yes","",_xlfn.NUMBERVALUE(INDIRECT(SUBSTITUTE(ADDRESS(1,COLUMN(),4),"1","")&amp;ROW()-1))+IF(Table_Question_Sets[[#This Row],[Property]]&lt;&gt;"",1,0))</f>
        <v>22</v>
      </c>
      <c r="BC118" s="48">
        <f ca="1">IF(Table_Question_Sets[[#This Row],[Header]]="Yes","",_xlfn.NUMBERVALUE(INDIRECT(SUBSTITUTE(ADDRESS(1,COLUMN(),4),"1","")&amp;ROW()+1))+IF(Table_Question_Sets[[#This Row],[Property]]&lt;&gt;"",1,0))</f>
        <v>3</v>
      </c>
      <c r="BD118" s="28" t="str">
        <f t="array" aca="1" ref="BD11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prizeGameAddressConfirmation != \'No\''), ValidationService.isPostcode()])}</v>
      </c>
      <c r="BF11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"templateOptions":{"label":"Postcode","hideCondition":"promotionType != 'chanceToWin' || prizeGameAddressConfirmation != 'No'"}</v>
      </c>
      <c r="BH11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v>
      </c>
      <c r="BI118" s="25" t="str">
        <f ca="1" xml:space="preserve">
IF(Table_Question_Sets[[#This Row],[Row]]="Yes","]},{""className"": ""row"",""fieldGroup"": [","")&amp;
SUBSTITUTE(Table_Question_Sets[[#This Row],[Config Field]],CHAR(10),"")</f>
        <v>{"key":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v>
      </c>
      <c r="BJ11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8" s="131" t="str">
        <f>IF(AND(Table_Question_Sets[[#This Row],[Header]]="",Table_Question_Sets[[#This Row],[Property]]&lt;&gt;"",Table_Question_Sets[[#This Row],[Field Type]]&lt;&gt;""),
""""&amp;Table_Question_Sets[[#This Row],[Key]]&amp;"""","")</f>
        <v>"prizeGamePostcode"</v>
      </c>
      <c r="BM11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"prizeGamePostcode","prizeGameCountry","prizeGameString"</v>
      </c>
      <c r="BN118" s="131" t="str">
        <f>IF(AND(Table_Question_Sets[[#This Row],[Header]]&lt;&gt;"Yes",Table_Question_Sets[[#This Row],[Property]]&lt;&gt;"",Table_Question_Sets[[#This Row],[Workflow Role]]&lt;&gt;""),
""""&amp;Table_Question_Sets[[#This Row],[Workflow Role]]&amp;""":"""&amp;Table_Question_Sets[[#This Row],[Key]]&amp;"""","")</f>
        <v/>
      </c>
      <c r="BO118" s="131" t="str">
        <f>IF(AND(Table_Question_Sets[[#This Row],[Header]]&lt;&gt;"Yes",Table_Question_Sets[[#This Row],[Property]]&lt;&gt;"",Table_Question_Sets[[#This Row],[Private]]="Yes"),
""""&amp;Table_Question_Sets[[#This Row],[Key]]&amp;"""","")</f>
        <v/>
      </c>
      <c r="BP118" s="131">
        <f ca="1">IF(Table_Question_Sets[[#This Row],[Header]]="Yes","",_xlfn.NUMBERVALUE(INDIRECT(SUBSTITUTE(ADDRESS(1,COLUMN(),4),"1","")&amp;ROW()+1))+IF(OR(Table_Question_Sets[[#This Row],[Value]]&lt;&gt;"",AND(Table_Question_Sets[[#This Row],[Data Type]]="Repeating",Table_Question_Sets[[#This Row],[Calculation Repeating]]&lt;&gt;"")),1,0))</f>
        <v>0</v>
      </c>
      <c r="BQ11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8" s="131" t="str">
        <f ca="1">IF(ISNUMBER(Table_Question_Sets[[#This Row],[Config Use Row]]),INDEX(Table_Question_Sets[Config Rollup],Table_Question_Sets[[#This Row],[Config Use Row]]),"")</f>
        <v/>
      </c>
      <c r="BU118" s="131" t="str">
        <f ca="1">IF(ISNUMBER(Table_Question_Sets[[#This Row],[Config Use Row]]),INDEX(Table_Question_Sets[Config Keys Nested Rollup],Table_Question_Sets[[#This Row],[Config Use Row]]),"")</f>
        <v/>
      </c>
      <c r="BV118" s="25" t="str">
        <f ca="1">IF(ISNUMBER(Table_Question_Sets[[#This Row],[Config Use Row]]),INDEX(Table_Question_Sets[Calculation Rollup],Table_Question_Sets[[#This Row],[Config Use Row]]),"")</f>
        <v/>
      </c>
    </row>
    <row r="119" spans="2:74" s="20" customFormat="1" ht="21" customHeight="1">
      <c r="B119" s="11" t="s">
        <v>1161</v>
      </c>
      <c r="C119" s="10"/>
      <c r="D119" s="25" t="str">
        <f ca="1">IF(Table_Question_Sets[[#This Row],[Header]]="Yes","",
IF(INDIRECT(SUBSTITUTE(ADDRESS(1,COLUMN(),4),"1","")&amp;ROW()-1)="",
INDIRECT(SUBSTITUTE(ADDRESS(1,COLUMN(Table_Question_Sets[[#This Row],[Property]]),4),"1","")&amp;ROW()-1),
INDIRECT(SUBSTITUTE(ADDRESS(1,COLUMN(),4),"1","")&amp;ROW()-1)))</f>
        <v>Details 5</v>
      </c>
      <c r="E11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prizeGameCountry</v>
      </c>
      <c r="F119" s="25" t="str">
        <f>IF(Table_Question_Sets[[#This Row],[Header]]="Yes","",IF(Table_Question_Sets[[#This Row],[Property]]&lt;&gt;"",SUBSTITUTE(Table_Question_Sets[[#This Row],[Property]]," ",""),""))</f>
        <v>PrizeGameCountry</v>
      </c>
      <c r="G119" s="88"/>
      <c r="H119" s="10" t="s">
        <v>46</v>
      </c>
      <c r="I119" s="10" t="s">
        <v>46</v>
      </c>
      <c r="J119" s="10"/>
      <c r="K119" s="55"/>
      <c r="L119" s="76"/>
      <c r="M119" s="76"/>
      <c r="N119" s="55"/>
      <c r="O119" s="56" t="s">
        <v>73</v>
      </c>
      <c r="P119" s="56" t="s">
        <v>94</v>
      </c>
      <c r="Q119" s="56"/>
      <c r="R119" s="55"/>
      <c r="S119" s="55"/>
      <c r="T119" s="26" t="s">
        <v>1116</v>
      </c>
      <c r="U119" s="26"/>
      <c r="V119" s="26" t="s">
        <v>1406</v>
      </c>
      <c r="W119" s="26"/>
      <c r="X119" s="26"/>
      <c r="Y119" s="27"/>
      <c r="Z119" s="26"/>
      <c r="AA119" s="26"/>
      <c r="AB119" s="224"/>
      <c r="AC119" s="26"/>
      <c r="AD119" s="26"/>
      <c r="AE119" s="26"/>
      <c r="AF119" s="26"/>
      <c r="AG119" s="26"/>
      <c r="AH119" s="76"/>
      <c r="AI119" s="170" t="s">
        <v>1238</v>
      </c>
      <c r="AJ119" s="170"/>
      <c r="AK119" s="170"/>
      <c r="AL119" s="25"/>
      <c r="AM11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9" s="191"/>
      <c r="AO11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9" s="26"/>
      <c r="AR119" s="50"/>
      <c r="AS119" s="26"/>
      <c r="AT119" s="26"/>
      <c r="AU119" s="26"/>
      <c r="AV119" s="26"/>
      <c r="AW119" s="26"/>
      <c r="AX119" s="26"/>
      <c r="AY11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9" s="48" t="str">
        <f>IF(OR(Table_Question_Sets[[#This Row],[Header]]="Yes",Table_Question_Sets[[#This Row],[Text]]=""),"",IF(OR(Table_Question_Sets[[#This Row],[Text]]="true",Table_Question_Sets[[#This Row],[Text]]="false",ISNUMBER(Table_Question_Sets[[#This Row],[Text]])),Table_Question_Sets[[#This Row],[Text]],""""&amp;Table_Question_Sets[[#This Row],[Text]]&amp;""""))</f>
        <v/>
      </c>
      <c r="BA119" s="48" t="str">
        <f>IF(AND(Table_Question_Sets[[#This Row],[Header]]&lt;&gt;"Yes",Table_Question_Sets[[#This Row],[Property]]&lt;&gt;"",Table_Question_Sets[[#This Row],[Summary Label]]&lt;&gt;""),""""&amp;Table_Question_Sets[[#This Row],[Key]]&amp;""": """&amp;Table_Question_Sets[[#This Row],[Summary Label]]&amp;"""","")</f>
        <v/>
      </c>
      <c r="BB119" s="48">
        <f ca="1">IF(Table_Question_Sets[[#This Row],[Header]]="Yes","",_xlfn.NUMBERVALUE(INDIRECT(SUBSTITUTE(ADDRESS(1,COLUMN(),4),"1","")&amp;ROW()-1))+IF(Table_Question_Sets[[#This Row],[Property]]&lt;&gt;"",1,0))</f>
        <v>23</v>
      </c>
      <c r="BC119" s="48">
        <f ca="1">IF(Table_Question_Sets[[#This Row],[Header]]="Yes","",_xlfn.NUMBERVALUE(INDIRECT(SUBSTITUTE(ADDRESS(1,COLUMN(),4),"1","")&amp;ROW()+1))+IF(Table_Question_Sets[[#This Row],[Property]]&lt;&gt;"",1,0))</f>
        <v>2</v>
      </c>
      <c r="BD119" s="28" t="str">
        <f t="array" aca="1" ref="BD11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"templateOptions":{"calculatedValue":"'Australia'","label":"Country","hideCondition":"promotionType != 'chanceToWin' || prizeGameAddressConfirmation != 'No'"}</v>
      </c>
      <c r="BH11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"prizeGameCountry","type": "input-field","className":"col-xs-12 col-sm-6","templateOptions":{"calculatedValue":"'Australia'","label":"Country","hideCondition":"promotionType != 'chanceToWin' || prizeGameAddressConfirmation != 'No'"},"validators": {"validation": Validators.compose([])},"expressionProperties": { "templateOptions.disabled": "true"}}</v>
      </c>
      <c r="BI119" s="25" t="str">
        <f ca="1" xml:space="preserve">
IF(Table_Question_Sets[[#This Row],[Row]]="Yes","]},{""className"": ""row"",""fieldGroup"": [","")&amp;
SUBSTITUTE(Table_Question_Sets[[#This Row],[Config Field]],CHAR(10),"")</f>
        <v>{"key": "prizeGameCountry","type": "input-field","className":"col-xs-12 col-sm-6","templateOptions":{"calculatedValue":"'Australia'","label":"Country","hideCondition":"promotionType != 'chanceToWin' || prizeGameAddressConfirmation != 'No'"},"validators": {"validation": Validators.compose([])},"expressionProperties": { "templateOptions.disabled": "true"}}</v>
      </c>
      <c r="BJ11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9" s="131" t="str">
        <f>IF(AND(Table_Question_Sets[[#This Row],[Header]]="",Table_Question_Sets[[#This Row],[Property]]&lt;&gt;"",Table_Question_Sets[[#This Row],[Field Type]]&lt;&gt;""),
""""&amp;Table_Question_Sets[[#This Row],[Key]]&amp;"""","")</f>
        <v>"prizeGameCountry"</v>
      </c>
      <c r="BM11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"prizeGameCountry","prizeGameString"</v>
      </c>
      <c r="BN119" s="131" t="str">
        <f>IF(AND(Table_Question_Sets[[#This Row],[Header]]&lt;&gt;"Yes",Table_Question_Sets[[#This Row],[Property]]&lt;&gt;"",Table_Question_Sets[[#This Row],[Workflow Role]]&lt;&gt;""),
""""&amp;Table_Question_Sets[[#This Row],[Workflow Role]]&amp;""":"""&amp;Table_Question_Sets[[#This Row],[Key]]&amp;"""","")</f>
        <v/>
      </c>
      <c r="BO119" s="131" t="str">
        <f>IF(AND(Table_Question_Sets[[#This Row],[Header]]&lt;&gt;"Yes",Table_Question_Sets[[#This Row],[Property]]&lt;&gt;"",Table_Question_Sets[[#This Row],[Private]]="Yes"),
""""&amp;Table_Question_Sets[[#This Row],[Key]]&amp;"""","")</f>
        <v/>
      </c>
      <c r="BP119" s="131">
        <f ca="1">IF(Table_Question_Sets[[#This Row],[Header]]="Yes","",_xlfn.NUMBERVALUE(INDIRECT(SUBSTITUTE(ADDRESS(1,COLUMN(),4),"1","")&amp;ROW()+1))+IF(OR(Table_Question_Sets[[#This Row],[Value]]&lt;&gt;"",AND(Table_Question_Sets[[#This Row],[Data Type]]="Repeating",Table_Question_Sets[[#This Row],[Calculation Repeating]]&lt;&gt;"")),1,0))</f>
        <v>0</v>
      </c>
      <c r="BQ11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9" s="131" t="str">
        <f ca="1">IF(ISNUMBER(Table_Question_Sets[[#This Row],[Config Use Row]]),INDEX(Table_Question_Sets[Config Rollup],Table_Question_Sets[[#This Row],[Config Use Row]]),"")</f>
        <v/>
      </c>
      <c r="BU119" s="131" t="str">
        <f ca="1">IF(ISNUMBER(Table_Question_Sets[[#This Row],[Config Use Row]]),INDEX(Table_Question_Sets[Config Keys Nested Rollup],Table_Question_Sets[[#This Row],[Config Use Row]]),"")</f>
        <v/>
      </c>
      <c r="BV119" s="25" t="str">
        <f ca="1">IF(ISNUMBER(Table_Question_Sets[[#This Row],[Config Use Row]]),INDEX(Table_Question_Sets[Calculation Rollup],Table_Question_Sets[[#This Row],[Config Use Row]]),"")</f>
        <v/>
      </c>
    </row>
    <row r="120" spans="2:74" s="21" customFormat="1" ht="21" customHeight="1">
      <c r="B120" s="26" t="s">
        <v>1162</v>
      </c>
      <c r="C120" s="10"/>
      <c r="D120" s="25" t="str">
        <f ca="1">IF(Table_Question_Sets[[#This Row],[Header]]="Yes","",
IF(INDIRECT(SUBSTITUTE(ADDRESS(1,COLUMN(),4),"1","")&amp;ROW()-1)="",
INDIRECT(SUBSTITUTE(ADDRESS(1,COLUMN(Table_Question_Sets[[#This Row],[Property]]),4),"1","")&amp;ROW()-1),
INDIRECT(SUBSTITUTE(ADDRESS(1,COLUMN(),4),"1","")&amp;ROW()-1)))</f>
        <v>Details 5</v>
      </c>
      <c r="E12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prizeGameString</v>
      </c>
      <c r="F120" s="25" t="str">
        <f>IF(Table_Question_Sets[[#This Row],[Header]]="Yes","",IF(Table_Question_Sets[[#This Row],[Property]]&lt;&gt;"",SUBSTITUTE(Table_Question_Sets[[#This Row],[Property]]," ",""),""))</f>
        <v>PrizeGameString</v>
      </c>
      <c r="G120" s="88"/>
      <c r="H120" s="26" t="s">
        <v>46</v>
      </c>
      <c r="I120" s="26" t="s">
        <v>81</v>
      </c>
      <c r="J120" s="26"/>
      <c r="K120" s="55"/>
      <c r="L120" s="76"/>
      <c r="M120" s="76"/>
      <c r="N120" s="55"/>
      <c r="O120" s="55" t="s">
        <v>73</v>
      </c>
      <c r="P120" s="55"/>
      <c r="Q120" s="55"/>
      <c r="R120" s="55"/>
      <c r="S120" s="55"/>
      <c r="T120" s="26"/>
      <c r="U120" s="26"/>
      <c r="V120" s="26" t="s">
        <v>1406</v>
      </c>
      <c r="W120" s="26"/>
      <c r="X120" s="26"/>
      <c r="Y120" s="27"/>
      <c r="Z120" s="26"/>
      <c r="AA120" s="26"/>
      <c r="AB120" s="224"/>
      <c r="AC120" s="26"/>
      <c r="AD120" s="26"/>
      <c r="AE120" s="26"/>
      <c r="AF120" s="26"/>
      <c r="AG120" s="26"/>
      <c r="AH120" s="76"/>
      <c r="AI120" s="253" t="s">
        <v>1177</v>
      </c>
      <c r="AJ120" s="253"/>
      <c r="AK120" s="253"/>
      <c r="AL120" s="25"/>
      <c r="AM12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0" s="191"/>
      <c r="AO12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0" s="26"/>
      <c r="AR120" s="50"/>
      <c r="AS120" s="26"/>
      <c r="AT120" s="26"/>
      <c r="AU120" s="26"/>
      <c r="AV120" s="26"/>
      <c r="AW120" s="26"/>
      <c r="AX120" s="26"/>
      <c r="AY12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0" s="48" t="str">
        <f>IF(OR(Table_Question_Sets[[#This Row],[Header]]="Yes",Table_Question_Sets[[#This Row],[Text]]=""),"",IF(OR(Table_Question_Sets[[#This Row],[Text]]="true",Table_Question_Sets[[#This Row],[Text]]="false",ISNUMBER(Table_Question_Sets[[#This Row],[Text]])),Table_Question_Sets[[#This Row],[Text]],""""&amp;Table_Question_Sets[[#This Row],[Text]]&amp;""""))</f>
        <v/>
      </c>
      <c r="BA120" s="48" t="str">
        <f>IF(AND(Table_Question_Sets[[#This Row],[Header]]&lt;&gt;"Yes",Table_Question_Sets[[#This Row],[Property]]&lt;&gt;"",Table_Question_Sets[[#This Row],[Summary Label]]&lt;&gt;""),""""&amp;Table_Question_Sets[[#This Row],[Key]]&amp;""": """&amp;Table_Question_Sets[[#This Row],[Summary Label]]&amp;"""","")</f>
        <v/>
      </c>
      <c r="BB120" s="48">
        <f ca="1">IF(Table_Question_Sets[[#This Row],[Header]]="Yes","",_xlfn.NUMBERVALUE(INDIRECT(SUBSTITUTE(ADDRESS(1,COLUMN(),4),"1","")&amp;ROW()-1))+IF(Table_Question_Sets[[#This Row],[Property]]&lt;&gt;"",1,0))</f>
        <v>24</v>
      </c>
      <c r="BC120" s="48">
        <f ca="1">IF(Table_Question_Sets[[#This Row],[Header]]="Yes","",_xlfn.NUMBERVALUE(INDIRECT(SUBSTITUTE(ADDRESS(1,COLUMN(),4),"1","")&amp;ROW()+1))+IF(Table_Question_Sets[[#This Row],[Property]]&lt;&gt;"",1,0))</f>
        <v>1</v>
      </c>
      <c r="BD120" s="28" t="str">
        <f t="array" aca="1" ref="BD12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2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
      </c>
      <c r="BH12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I120" s="25" t="str">
        <f ca="1" xml:space="preserve">
IF(Table_Question_Sets[[#This Row],[Row]]="Yes","]},{""className"": ""row"",""fieldGroup"": [","")&amp;
SUBSTITUTE(Table_Question_Sets[[#This Row],[Config Field]],CHAR(10),"")</f>
        <v>{"key":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J12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2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0" s="131" t="str">
        <f>IF(AND(Table_Question_Sets[[#This Row],[Header]]="",Table_Question_Sets[[#This Row],[Property]]&lt;&gt;"",Table_Question_Sets[[#This Row],[Field Type]]&lt;&gt;""),
""""&amp;Table_Question_Sets[[#This Row],[Key]]&amp;"""","")</f>
        <v>"prizeGameString"</v>
      </c>
      <c r="BM12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"prizeGameString"</v>
      </c>
      <c r="BN120" s="131" t="str">
        <f>IF(AND(Table_Question_Sets[[#This Row],[Header]]&lt;&gt;"Yes",Table_Question_Sets[[#This Row],[Property]]&lt;&gt;"",Table_Question_Sets[[#This Row],[Workflow Role]]&lt;&gt;""),
""""&amp;Table_Question_Sets[[#This Row],[Workflow Role]]&amp;""":"""&amp;Table_Question_Sets[[#This Row],[Key]]&amp;"""","")</f>
        <v/>
      </c>
      <c r="BO120" s="131" t="str">
        <f>IF(AND(Table_Question_Sets[[#This Row],[Header]]&lt;&gt;"Yes",Table_Question_Sets[[#This Row],[Property]]&lt;&gt;"",Table_Question_Sets[[#This Row],[Private]]="Yes"),
""""&amp;Table_Question_Sets[[#This Row],[Key]]&amp;"""","")</f>
        <v/>
      </c>
      <c r="BP120" s="131">
        <f ca="1">IF(Table_Question_Sets[[#This Row],[Header]]="Yes","",_xlfn.NUMBERVALUE(INDIRECT(SUBSTITUTE(ADDRESS(1,COLUMN(),4),"1","")&amp;ROW()+1))+IF(OR(Table_Question_Sets[[#This Row],[Value]]&lt;&gt;"",AND(Table_Question_Sets[[#This Row],[Data Type]]="Repeating",Table_Question_Sets[[#This Row],[Calculation Repeating]]&lt;&gt;"")),1,0))</f>
        <v>0</v>
      </c>
      <c r="BQ12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0" s="131" t="str">
        <f ca="1">IF(ISNUMBER(Table_Question_Sets[[#This Row],[Config Use Row]]),INDEX(Table_Question_Sets[Config Rollup],Table_Question_Sets[[#This Row],[Config Use Row]]),"")</f>
        <v/>
      </c>
      <c r="BU120" s="131" t="str">
        <f ca="1">IF(ISNUMBER(Table_Question_Sets[[#This Row],[Config Use Row]]),INDEX(Table_Question_Sets[Config Keys Nested Rollup],Table_Question_Sets[[#This Row],[Config Use Row]]),"")</f>
        <v/>
      </c>
      <c r="BV120" s="25" t="str">
        <f ca="1">IF(ISNUMBER(Table_Question_Sets[[#This Row],[Config Use Row]]),INDEX(Table_Question_Sets[Calculation Rollup],Table_Question_Sets[[#This Row],[Config Use Row]]),"")</f>
        <v/>
      </c>
    </row>
    <row r="121" spans="2:74" s="21" customFormat="1" ht="29.25" thickBot="1">
      <c r="B121" s="47" t="s">
        <v>1298</v>
      </c>
      <c r="C121" s="14" t="s">
        <v>69</v>
      </c>
      <c r="D121" s="47" t="str">
        <f ca="1">IF(Table_Question_Sets[[#This Row],[Header]]="Yes","",
IF(INDIRECT(SUBSTITUTE(ADDRESS(1,COLUMN(),4),"1","")&amp;ROW()-1)="",
INDIRECT(SUBSTITUTE(ADDRESS(1,COLUMN(Table_Question_Sets[[#This Row],[Property]]),4),"1","")&amp;ROW()-1),
INDIRECT(SUBSTITUTE(ADDRESS(1,COLUMN(),4),"1","")&amp;ROW()-1)))</f>
        <v/>
      </c>
      <c r="E121"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details6</v>
      </c>
      <c r="F121" s="47" t="str">
        <f>IF(Table_Question_Sets[[#This Row],[Header]]="Yes","",IF(Table_Question_Sets[[#This Row],[Property]]&lt;&gt;"",SUBSTITUTE(Table_Question_Sets[[#This Row],[Property]]," ",""),""))</f>
        <v/>
      </c>
      <c r="G121" s="46"/>
      <c r="H121" s="47"/>
      <c r="I121" s="47"/>
      <c r="J121" s="47"/>
      <c r="K121" s="46"/>
      <c r="L121" s="47"/>
      <c r="M121" s="47"/>
      <c r="N121" s="46"/>
      <c r="O121" s="46"/>
      <c r="P121" s="46"/>
      <c r="Q121" s="46"/>
      <c r="R121" s="46"/>
      <c r="S121" s="46"/>
      <c r="T121" s="47"/>
      <c r="U121" s="47"/>
      <c r="V121" s="47"/>
      <c r="W121" s="47"/>
      <c r="X121" s="47"/>
      <c r="Y121" s="47"/>
      <c r="Z121" s="47"/>
      <c r="AA121" s="47"/>
      <c r="AB121" s="257"/>
      <c r="AC121" s="47"/>
      <c r="AD121" s="47"/>
      <c r="AE121" s="47"/>
      <c r="AF121" s="47"/>
      <c r="AG121" s="47"/>
      <c r="AH121" s="47"/>
      <c r="AI121" s="257"/>
      <c r="AJ121" s="257"/>
      <c r="AK121" s="257"/>
      <c r="AL121" s="47"/>
      <c r="AM121"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1" s="94"/>
      <c r="AO121"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1"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1" s="47"/>
      <c r="AR121" s="46"/>
      <c r="AS121" s="47"/>
      <c r="AT121" s="47"/>
      <c r="AU121" s="47"/>
      <c r="AV121" s="47"/>
      <c r="AW121" s="47"/>
      <c r="AX121" s="47"/>
      <c r="AY121"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1" s="46" t="str">
        <f>IF(OR(Table_Question_Sets[[#This Row],[Header]]="Yes",Table_Question_Sets[[#This Row],[Text]]=""),"",IF(OR(Table_Question_Sets[[#This Row],[Text]]="true",Table_Question_Sets[[#This Row],[Text]]="false",ISNUMBER(Table_Question_Sets[[#This Row],[Text]])),Table_Question_Sets[[#This Row],[Text]],""""&amp;Table_Question_Sets[[#This Row],[Text]]&amp;""""))</f>
        <v/>
      </c>
      <c r="BA121" s="46" t="str">
        <f>IF(AND(Table_Question_Sets[[#This Row],[Header]]&lt;&gt;"Yes",Table_Question_Sets[[#This Row],[Property]]&lt;&gt;"",Table_Question_Sets[[#This Row],[Summary Label]]&lt;&gt;""),""""&amp;Table_Question_Sets[[#This Row],[Key]]&amp;""": """&amp;Table_Question_Sets[[#This Row],[Summary Label]]&amp;"""","")</f>
        <v/>
      </c>
      <c r="BB121" s="46" t="str">
        <f ca="1">IF(Table_Question_Sets[[#This Row],[Header]]="Yes","",_xlfn.NUMBERVALUE(INDIRECT(SUBSTITUTE(ADDRESS(1,COLUMN(),4),"1","")&amp;ROW()-1))+IF(Table_Question_Sets[[#This Row],[Property]]&lt;&gt;"",1,0))</f>
        <v/>
      </c>
      <c r="BC121" s="46" t="str">
        <f ca="1">IF(Table_Question_Sets[[#This Row],[Header]]="Yes","",_xlfn.NUMBERVALUE(INDIRECT(SUBSTITUTE(ADDRESS(1,COLUMN(),4),"1","")&amp;ROW()+1))+IF(Table_Question_Sets[[#This Row],[Property]]&lt;&gt;"",1,0))</f>
        <v/>
      </c>
      <c r="BD121" s="46" t="str">
        <f t="array" aca="1" ref="BD12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1"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21"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1"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21"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21" s="47" t="str">
        <f xml:space="preserve">
IF(Table_Question_Sets[[#This Row],[Row]]="Yes","]},{""className"": ""row"",""fieldGroup"": [","")&amp;
SUBSTITUTE(Table_Question_Sets[[#This Row],[Config Field]],CHAR(10),"")</f>
        <v/>
      </c>
      <c r="BJ121"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"details6":[{"className": "row","fieldGroup":[{"key":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1"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1" s="47" t="str">
        <f>IF(AND(Table_Question_Sets[[#This Row],[Header]]="",Table_Question_Sets[[#This Row],[Property]]&lt;&gt;"",Table_Question_Sets[[#This Row],[Field Type]]&lt;&gt;""),
""""&amp;Table_Question_Sets[[#This Row],[Key]]&amp;"""","")</f>
        <v/>
      </c>
      <c r="BM121"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"details6":["privacyPolicyHeading","privacyPolicyRequired","privacyPolicyUrl"],</v>
      </c>
      <c r="BN121" s="47" t="str">
        <f>IF(AND(Table_Question_Sets[[#This Row],[Header]]&lt;&gt;"Yes",Table_Question_Sets[[#This Row],[Property]]&lt;&gt;"",Table_Question_Sets[[#This Row],[Workflow Role]]&lt;&gt;""),
""""&amp;Table_Question_Sets[[#This Row],[Workflow Role]]&amp;""":"""&amp;Table_Question_Sets[[#This Row],[Key]]&amp;"""","")</f>
        <v/>
      </c>
      <c r="BO121" s="47" t="str">
        <f>IF(AND(Table_Question_Sets[[#This Row],[Header]]&lt;&gt;"Yes",Table_Question_Sets[[#This Row],[Property]]&lt;&gt;"",Table_Question_Sets[[#This Row],[Private]]="Yes"),
""""&amp;Table_Question_Sets[[#This Row],[Key]]&amp;"""","")</f>
        <v/>
      </c>
      <c r="BP121" s="47" t="str">
        <f ca="1">IF(Table_Question_Sets[[#This Row],[Header]]="Yes","",_xlfn.NUMBERVALUE(INDIRECT(SUBSTITUTE(ADDRESS(1,COLUMN(),4),"1","")&amp;ROW()+1))+IF(OR(Table_Question_Sets[[#This Row],[Value]]&lt;&gt;"",AND(Table_Question_Sets[[#This Row],[Data Type]]="Repeating",Table_Question_Sets[[#This Row],[Calculation Repeating]]&lt;&gt;"")),1,0))</f>
        <v/>
      </c>
      <c r="BQ121" s="47" t="str">
        <f ca="1" xml:space="preserve">
IF(Table_Question_Sets[[#This Row],[Data Type]]="Repeating",
OFFSET(Table_Repeating_Question_Sets[[#Headers],[Property]],MATCH(Table_Question_Sets[[#This Row],[Property]],Table_Repeating_Question_Sets[Property],0),MATCH("Calculation",Table_Repeating_Question_Sets[#Headers],0)-1,1,1),
"")</f>
        <v/>
      </c>
      <c r="BR121"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1"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"details6":{},</v>
      </c>
      <c r="BT121" s="47" t="str">
        <f ca="1">IF(ISNUMBER(Table_Question_Sets[[#This Row],[Config Use Row]]),INDEX(Table_Question_Sets[Config Rollup],Table_Question_Sets[[#This Row],[Config Use Row]]),"")</f>
        <v/>
      </c>
      <c r="BU121" s="47" t="str">
        <f ca="1">IF(ISNUMBER(Table_Question_Sets[[#This Row],[Config Use Row]]),INDEX(Table_Question_Sets[Config Keys Nested Rollup],Table_Question_Sets[[#This Row],[Config Use Row]]),"")</f>
        <v/>
      </c>
      <c r="BV121" s="47" t="str">
        <f ca="1">IF(ISNUMBER(Table_Question_Sets[[#This Row],[Config Use Row]]),INDEX(Table_Question_Sets[Calculation Rollup],Table_Question_Sets[[#This Row],[Config Use Row]]),"")</f>
        <v/>
      </c>
    </row>
    <row r="122" spans="2:74" s="21" customFormat="1" ht="21" hidden="1" customHeight="1">
      <c r="B122" s="26"/>
      <c r="C122" s="10"/>
      <c r="D122" s="25" t="str">
        <f ca="1">IF(Table_Question_Sets[[#This Row],[Header]]="Yes","",
IF(INDIRECT(SUBSTITUTE(ADDRESS(1,COLUMN(),4),"1","")&amp;ROW()-1)="",
INDIRECT(SUBSTITUTE(ADDRESS(1,COLUMN(Table_Question_Sets[[#This Row],[Property]]),4),"1","")&amp;ROW()-1),
INDIRECT(SUBSTITUTE(ADDRESS(1,COLUMN(),4),"1","")&amp;ROW()-1)))</f>
        <v>Details 6</v>
      </c>
      <c r="E12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22" s="25" t="str">
        <f>IF(Table_Question_Sets[[#This Row],[Header]]="Yes","",IF(Table_Question_Sets[[#This Row],[Property]]&lt;&gt;"",SUBSTITUTE(Table_Question_Sets[[#This Row],[Property]]," ",""),""))</f>
        <v/>
      </c>
      <c r="G122" s="88"/>
      <c r="H122" s="26"/>
      <c r="I122" s="26"/>
      <c r="J122" s="26"/>
      <c r="K122" s="55"/>
      <c r="L122" s="76"/>
      <c r="M122" s="76"/>
      <c r="N122" s="55"/>
      <c r="O122" s="55"/>
      <c r="P122" s="55"/>
      <c r="Q122" s="55"/>
      <c r="R122" s="55"/>
      <c r="S122" s="55"/>
      <c r="T122" s="26"/>
      <c r="U122" s="26"/>
      <c r="V122" s="26"/>
      <c r="W122" s="26"/>
      <c r="X122" s="26"/>
      <c r="Y122" s="27"/>
      <c r="Z122" s="26"/>
      <c r="AA122" s="26"/>
      <c r="AB122" s="224"/>
      <c r="AC122" s="26"/>
      <c r="AD122" s="26"/>
      <c r="AE122" s="26"/>
      <c r="AF122" s="26"/>
      <c r="AG122" s="26"/>
      <c r="AH122" s="76"/>
      <c r="AI122" s="253"/>
      <c r="AJ122" s="253"/>
      <c r="AK122" s="253"/>
      <c r="AL122" s="25"/>
      <c r="AM12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2" s="191"/>
      <c r="AO12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2" s="26"/>
      <c r="AR122" s="50"/>
      <c r="AS122" s="26"/>
      <c r="AT122" s="26"/>
      <c r="AU122" s="26"/>
      <c r="AV122" s="26"/>
      <c r="AW122" s="26"/>
      <c r="AX122" s="26"/>
      <c r="AY12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2" s="48" t="str">
        <f>IF(OR(Table_Question_Sets[[#This Row],[Header]]="Yes",Table_Question_Sets[[#This Row],[Text]]=""),"",IF(OR(Table_Question_Sets[[#This Row],[Text]]="true",Table_Question_Sets[[#This Row],[Text]]="false",ISNUMBER(Table_Question_Sets[[#This Row],[Text]])),Table_Question_Sets[[#This Row],[Text]],""""&amp;Table_Question_Sets[[#This Row],[Text]]&amp;""""))</f>
        <v/>
      </c>
      <c r="BA122" s="48" t="str">
        <f>IF(AND(Table_Question_Sets[[#This Row],[Header]]&lt;&gt;"Yes",Table_Question_Sets[[#This Row],[Property]]&lt;&gt;"",Table_Question_Sets[[#This Row],[Summary Label]]&lt;&gt;""),""""&amp;Table_Question_Sets[[#This Row],[Key]]&amp;""": """&amp;Table_Question_Sets[[#This Row],[Summary Label]]&amp;"""","")</f>
        <v/>
      </c>
      <c r="BB122" s="48">
        <f ca="1">IF(Table_Question_Sets[[#This Row],[Header]]="Yes","",_xlfn.NUMBERVALUE(INDIRECT(SUBSTITUTE(ADDRESS(1,COLUMN(),4),"1","")&amp;ROW()-1))+IF(Table_Question_Sets[[#This Row],[Property]]&lt;&gt;"",1,0))</f>
        <v>0</v>
      </c>
      <c r="BC122" s="48">
        <f ca="1">IF(Table_Question_Sets[[#This Row],[Header]]="Yes","",_xlfn.NUMBERVALUE(INDIRECT(SUBSTITUTE(ADDRESS(1,COLUMN(),4),"1","")&amp;ROW()+1))+IF(Table_Question_Sets[[#This Row],[Property]]&lt;&gt;"",1,0))</f>
        <v>3</v>
      </c>
      <c r="BD122" s="28" t="str">
        <f t="array" aca="1" ref="BD12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2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2"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22"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22" s="25" t="str">
        <f xml:space="preserve">
IF(Table_Question_Sets[[#This Row],[Row]]="Yes","]},{""className"": ""row"",""fieldGroup"": [","")&amp;
SUBSTITUTE(Table_Question_Sets[[#This Row],[Config Field]],CHAR(10),"")</f>
        <v/>
      </c>
      <c r="BJ12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2" s="131" t="str">
        <f>IF(AND(Table_Question_Sets[[#This Row],[Header]]="",Table_Question_Sets[[#This Row],[Property]]&lt;&gt;"",Table_Question_Sets[[#This Row],[Field Type]]&lt;&gt;""),
""""&amp;Table_Question_Sets[[#This Row],[Key]]&amp;"""","")</f>
        <v/>
      </c>
      <c r="BM12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"privacyPolicyHeading","privacyPolicyRequired","privacyPolicyUrl"</v>
      </c>
      <c r="BN122" s="131" t="str">
        <f>IF(AND(Table_Question_Sets[[#This Row],[Header]]&lt;&gt;"Yes",Table_Question_Sets[[#This Row],[Property]]&lt;&gt;"",Table_Question_Sets[[#This Row],[Workflow Role]]&lt;&gt;""),
""""&amp;Table_Question_Sets[[#This Row],[Workflow Role]]&amp;""":"""&amp;Table_Question_Sets[[#This Row],[Key]]&amp;"""","")</f>
        <v/>
      </c>
      <c r="BO122" s="131" t="str">
        <f>IF(AND(Table_Question_Sets[[#This Row],[Header]]&lt;&gt;"Yes",Table_Question_Sets[[#This Row],[Property]]&lt;&gt;"",Table_Question_Sets[[#This Row],[Private]]="Yes"),
""""&amp;Table_Question_Sets[[#This Row],[Key]]&amp;"""","")</f>
        <v/>
      </c>
      <c r="BP122" s="131">
        <f ca="1">IF(Table_Question_Sets[[#This Row],[Header]]="Yes","",_xlfn.NUMBERVALUE(INDIRECT(SUBSTITUTE(ADDRESS(1,COLUMN(),4),"1","")&amp;ROW()+1))+IF(OR(Table_Question_Sets[[#This Row],[Value]]&lt;&gt;"",AND(Table_Question_Sets[[#This Row],[Data Type]]="Repeating",Table_Question_Sets[[#This Row],[Calculation Repeating]]&lt;&gt;"")),1,0))</f>
        <v>0</v>
      </c>
      <c r="BQ12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2" s="131" t="str">
        <f ca="1">IF(ISNUMBER(Table_Question_Sets[[#This Row],[Config Use Row]]),INDEX(Table_Question_Sets[Config Rollup],Table_Question_Sets[[#This Row],[Config Use Row]]),"")</f>
        <v/>
      </c>
      <c r="BU122" s="131" t="str">
        <f ca="1">IF(ISNUMBER(Table_Question_Sets[[#This Row],[Config Use Row]]),INDEX(Table_Question_Sets[Config Keys Nested Rollup],Table_Question_Sets[[#This Row],[Config Use Row]]),"")</f>
        <v/>
      </c>
      <c r="BV122" s="25" t="str">
        <f ca="1">IF(ISNUMBER(Table_Question_Sets[[#This Row],[Config Use Row]]),INDEX(Table_Question_Sets[Calculation Rollup],Table_Question_Sets[[#This Row],[Config Use Row]]),"")</f>
        <v/>
      </c>
    </row>
    <row r="123" spans="2:74" s="21" customFormat="1" ht="21" customHeight="1">
      <c r="B123" s="26" t="s">
        <v>1299</v>
      </c>
      <c r="C123" s="10"/>
      <c r="D123" s="25" t="str">
        <f ca="1">IF(Table_Question_Sets[[#This Row],[Header]]="Yes","",
IF(INDIRECT(SUBSTITUTE(ADDRESS(1,COLUMN(),4),"1","")&amp;ROW()-1)="",
INDIRECT(SUBSTITUTE(ADDRESS(1,COLUMN(Table_Question_Sets[[#This Row],[Property]]),4),"1","")&amp;ROW()-1),
INDIRECT(SUBSTITUTE(ADDRESS(1,COLUMN(),4),"1","")&amp;ROW()-1)))</f>
        <v>Details 6</v>
      </c>
      <c r="E12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privacyPolicyHeading</v>
      </c>
      <c r="F123" s="25" t="str">
        <f>IF(Table_Question_Sets[[#This Row],[Header]]="Yes","",IF(Table_Question_Sets[[#This Row],[Property]]&lt;&gt;"",SUBSTITUTE(Table_Question_Sets[[#This Row],[Property]]," ",""),""))</f>
        <v>PrivacyPolicyHeading</v>
      </c>
      <c r="G123" s="88"/>
      <c r="H123" s="26" t="s">
        <v>90</v>
      </c>
      <c r="I123" s="26" t="s">
        <v>90</v>
      </c>
      <c r="J123" s="26"/>
      <c r="K123" s="55"/>
      <c r="L123" s="76"/>
      <c r="M123" s="76"/>
      <c r="N123" s="55"/>
      <c r="O123" s="55" t="s">
        <v>73</v>
      </c>
      <c r="P123" s="55"/>
      <c r="Q123" s="55"/>
      <c r="R123" s="55"/>
      <c r="S123" s="55"/>
      <c r="T123" s="26"/>
      <c r="U123" s="26"/>
      <c r="V123" s="26" t="s">
        <v>1407</v>
      </c>
      <c r="W123" s="26"/>
      <c r="X123" s="26"/>
      <c r="Y123" s="27" t="s">
        <v>1300</v>
      </c>
      <c r="Z123" s="26"/>
      <c r="AA123" s="26"/>
      <c r="AB123" s="224"/>
      <c r="AC123" s="26"/>
      <c r="AD123" s="26"/>
      <c r="AE123" s="26"/>
      <c r="AF123" s="26"/>
      <c r="AG123" s="26"/>
      <c r="AH123" s="76"/>
      <c r="AI123" s="253"/>
      <c r="AJ123" s="253"/>
      <c r="AK123" s="253"/>
      <c r="AL123" s="25"/>
      <c r="AM12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3" s="191"/>
      <c r="AO12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3" s="26"/>
      <c r="AR123" s="50"/>
      <c r="AS123" s="26"/>
      <c r="AT123" s="26"/>
      <c r="AU123" s="26"/>
      <c r="AV123" s="26"/>
      <c r="AW123" s="26"/>
      <c r="AX123" s="26"/>
      <c r="AY12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3" s="48" t="str">
        <f>IF(OR(Table_Question_Sets[[#This Row],[Header]]="Yes",Table_Question_Sets[[#This Row],[Text]]=""),"",IF(OR(Table_Question_Sets[[#This Row],[Text]]="true",Table_Question_Sets[[#This Row],[Text]]="false",ISNUMBER(Table_Question_Sets[[#This Row],[Text]])),Table_Question_Sets[[#This Row],[Text]],""""&amp;Table_Question_Sets[[#This Row],[Text]]&amp;""""))</f>
        <v/>
      </c>
      <c r="BA123" s="48" t="str">
        <f>IF(AND(Table_Question_Sets[[#This Row],[Header]]&lt;&gt;"Yes",Table_Question_Sets[[#This Row],[Property]]&lt;&gt;"",Table_Question_Sets[[#This Row],[Summary Label]]&lt;&gt;""),""""&amp;Table_Question_Sets[[#This Row],[Key]]&amp;""": """&amp;Table_Question_Sets[[#This Row],[Summary Label]]&amp;"""","")</f>
        <v/>
      </c>
      <c r="BB123" s="48">
        <f ca="1">IF(Table_Question_Sets[[#This Row],[Header]]="Yes","",_xlfn.NUMBERVALUE(INDIRECT(SUBSTITUTE(ADDRESS(1,COLUMN(),4),"1","")&amp;ROW()-1))+IF(Table_Question_Sets[[#This Row],[Property]]&lt;&gt;"",1,0))</f>
        <v>1</v>
      </c>
      <c r="BC123" s="48">
        <f ca="1">IF(Table_Question_Sets[[#This Row],[Header]]="Yes","",_xlfn.NUMBERVALUE(INDIRECT(SUBSTITUTE(ADDRESS(1,COLUMN(),4),"1","")&amp;ROW()+1))+IF(Table_Question_Sets[[#This Row],[Property]]&lt;&gt;"",1,0))</f>
        <v>3</v>
      </c>
      <c r="BD123" s="28" t="str">
        <f t="array" aca="1" ref="BD12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2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"templateOptions":{"content":{"heading3":"Privacy Policy"},"hideCondition":"(prizeDrawAddressConfirmation == '' &amp;&amp; prizeGameAddressConfirmation == '')"}</v>
      </c>
      <c r="BH12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"privacyPolicyHeading","type": "content-field","className":"col-xs-12","templateOptions":{"content":{"heading3":"Privacy Policy"},"hideCondition":"(prizeDrawAddressConfirmation == '' &amp;&amp; prizeGameAddressConfirmation == '')"},"validators": {"validation": Validators.compose([])}}</v>
      </c>
      <c r="BI123" s="25" t="str">
        <f ca="1" xml:space="preserve">
IF(Table_Question_Sets[[#This Row],[Row]]="Yes","]},{""className"": ""row"",""fieldGroup"": [","")&amp;
SUBSTITUTE(Table_Question_Sets[[#This Row],[Config Field]],CHAR(10),"")</f>
        <v>{"key": "privacyPolicyHeading","type": "content-field","className":"col-xs-12","templateOptions":{"content":{"heading3":"Privacy Policy"},"hideCondition":"(prizeDrawAddressConfirmation == '' &amp;&amp; prizeGameAddressConfirmation == '')"},"validators": {"validation": Validators.compose([])}}</v>
      </c>
      <c r="BJ12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3" s="131" t="str">
        <f>IF(AND(Table_Question_Sets[[#This Row],[Header]]="",Table_Question_Sets[[#This Row],[Property]]&lt;&gt;"",Table_Question_Sets[[#This Row],[Field Type]]&lt;&gt;""),
""""&amp;Table_Question_Sets[[#This Row],[Key]]&amp;"""","")</f>
        <v>"privacyPolicyHeading"</v>
      </c>
      <c r="BM12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"privacyPolicyHeading","privacyPolicyRequired","privacyPolicyUrl"</v>
      </c>
      <c r="BN123" s="131" t="str">
        <f>IF(AND(Table_Question_Sets[[#This Row],[Header]]&lt;&gt;"Yes",Table_Question_Sets[[#This Row],[Property]]&lt;&gt;"",Table_Question_Sets[[#This Row],[Workflow Role]]&lt;&gt;""),
""""&amp;Table_Question_Sets[[#This Row],[Workflow Role]]&amp;""":"""&amp;Table_Question_Sets[[#This Row],[Key]]&amp;"""","")</f>
        <v/>
      </c>
      <c r="BO123" s="131" t="str">
        <f>IF(AND(Table_Question_Sets[[#This Row],[Header]]&lt;&gt;"Yes",Table_Question_Sets[[#This Row],[Property]]&lt;&gt;"",Table_Question_Sets[[#This Row],[Private]]="Yes"),
""""&amp;Table_Question_Sets[[#This Row],[Key]]&amp;"""","")</f>
        <v/>
      </c>
      <c r="BP123" s="131">
        <f ca="1">IF(Table_Question_Sets[[#This Row],[Header]]="Yes","",_xlfn.NUMBERVALUE(INDIRECT(SUBSTITUTE(ADDRESS(1,COLUMN(),4),"1","")&amp;ROW()+1))+IF(OR(Table_Question_Sets[[#This Row],[Value]]&lt;&gt;"",AND(Table_Question_Sets[[#This Row],[Data Type]]="Repeating",Table_Question_Sets[[#This Row],[Calculation Repeating]]&lt;&gt;"")),1,0))</f>
        <v>0</v>
      </c>
      <c r="BQ123"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3" s="131" t="str">
        <f ca="1">IF(ISNUMBER(Table_Question_Sets[[#This Row],[Config Use Row]]),INDEX(Table_Question_Sets[Config Rollup],Table_Question_Sets[[#This Row],[Config Use Row]]),"")</f>
        <v/>
      </c>
      <c r="BU123" s="131" t="str">
        <f ca="1">IF(ISNUMBER(Table_Question_Sets[[#This Row],[Config Use Row]]),INDEX(Table_Question_Sets[Config Keys Nested Rollup],Table_Question_Sets[[#This Row],[Config Use Row]]),"")</f>
        <v/>
      </c>
      <c r="BV123" s="25" t="str">
        <f ca="1">IF(ISNUMBER(Table_Question_Sets[[#This Row],[Config Use Row]]),INDEX(Table_Question_Sets[Calculation Rollup],Table_Question_Sets[[#This Row],[Config Use Row]]),"")</f>
        <v/>
      </c>
    </row>
    <row r="124" spans="2:74" s="21" customFormat="1" ht="21" customHeight="1">
      <c r="B124" s="26" t="s">
        <v>1219</v>
      </c>
      <c r="C124" s="10"/>
      <c r="D124" s="25" t="str">
        <f ca="1">IF(Table_Question_Sets[[#This Row],[Header]]="Yes","",
IF(INDIRECT(SUBSTITUTE(ADDRESS(1,COLUMN(),4),"1","")&amp;ROW()-1)="",
INDIRECT(SUBSTITUTE(ADDRESS(1,COLUMN(Table_Question_Sets[[#This Row],[Property]]),4),"1","")&amp;ROW()-1),
INDIRECT(SUBSTITUTE(ADDRESS(1,COLUMN(),4),"1","")&amp;ROW()-1)))</f>
        <v>Details 6</v>
      </c>
      <c r="E12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privacyPolicyRequired</v>
      </c>
      <c r="F124" s="25" t="str">
        <f>IF(Table_Question_Sets[[#This Row],[Header]]="Yes","",IF(Table_Question_Sets[[#This Row],[Property]]&lt;&gt;"",SUBSTITUTE(Table_Question_Sets[[#This Row],[Property]]," ",""),""))</f>
        <v>PrivacyPolicyRequired</v>
      </c>
      <c r="G124" s="88"/>
      <c r="H124" s="26" t="s">
        <v>46</v>
      </c>
      <c r="I124" s="26" t="s">
        <v>82</v>
      </c>
      <c r="J124" s="26" t="s">
        <v>76</v>
      </c>
      <c r="K124" s="55" t="s">
        <v>69</v>
      </c>
      <c r="L124" s="76"/>
      <c r="M124" s="76"/>
      <c r="N124" s="55"/>
      <c r="O124" s="55" t="s">
        <v>73</v>
      </c>
      <c r="P124" s="55"/>
      <c r="Q124" s="55"/>
      <c r="R124" s="55"/>
      <c r="S124" s="55"/>
      <c r="T124" s="26" t="s">
        <v>1235</v>
      </c>
      <c r="U124" s="26" t="s">
        <v>1220</v>
      </c>
      <c r="V124" s="26" t="s">
        <v>1407</v>
      </c>
      <c r="W124" s="26"/>
      <c r="X124" s="26"/>
      <c r="Y124" s="27"/>
      <c r="Z124" s="26"/>
      <c r="AA124" s="26"/>
      <c r="AB124" s="224"/>
      <c r="AC124" s="26"/>
      <c r="AD124" s="26"/>
      <c r="AE124" s="26"/>
      <c r="AF124" s="26"/>
      <c r="AG124" s="26"/>
      <c r="AH124" s="76"/>
      <c r="AI124" s="253"/>
      <c r="AJ124" s="253"/>
      <c r="AK124" s="253"/>
      <c r="AL124" s="25"/>
      <c r="AM12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4" s="191"/>
      <c r="AO12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2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4" s="26"/>
      <c r="AR124" s="50"/>
      <c r="AS124" s="26"/>
      <c r="AT124" s="26"/>
      <c r="AU124" s="26"/>
      <c r="AV124" s="26"/>
      <c r="AW124" s="26"/>
      <c r="AX124" s="26"/>
      <c r="AY12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4" s="48" t="str">
        <f>IF(OR(Table_Question_Sets[[#This Row],[Header]]="Yes",Table_Question_Sets[[#This Row],[Text]]=""),"",IF(OR(Table_Question_Sets[[#This Row],[Text]]="true",Table_Question_Sets[[#This Row],[Text]]="false",ISNUMBER(Table_Question_Sets[[#This Row],[Text]])),Table_Question_Sets[[#This Row],[Text]],""""&amp;Table_Question_Sets[[#This Row],[Text]]&amp;""""))</f>
        <v/>
      </c>
      <c r="BA124" s="48" t="str">
        <f>IF(AND(Table_Question_Sets[[#This Row],[Header]]&lt;&gt;"Yes",Table_Question_Sets[[#This Row],[Property]]&lt;&gt;"",Table_Question_Sets[[#This Row],[Summary Label]]&lt;&gt;""),""""&amp;Table_Question_Sets[[#This Row],[Key]]&amp;""": """&amp;Table_Question_Sets[[#This Row],[Summary Label]]&amp;"""","")</f>
        <v/>
      </c>
      <c r="BB124" s="48">
        <f ca="1">IF(Table_Question_Sets[[#This Row],[Header]]="Yes","",_xlfn.NUMBERVALUE(INDIRECT(SUBSTITUTE(ADDRESS(1,COLUMN(),4),"1","")&amp;ROW()-1))+IF(Table_Question_Sets[[#This Row],[Property]]&lt;&gt;"",1,0))</f>
        <v>2</v>
      </c>
      <c r="BC124" s="48">
        <f ca="1">IF(Table_Question_Sets[[#This Row],[Header]]="Yes","",_xlfn.NUMBERVALUE(INDIRECT(SUBSTITUTE(ADDRESS(1,COLUMN(),4),"1","")&amp;ROW()+1))+IF(Table_Question_Sets[[#This Row],[Property]]&lt;&gt;"",1,0))</f>
        <v>2</v>
      </c>
      <c r="BD124" s="28" t="str">
        <f t="array" aca="1" ref="BD12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{"value":"Yes","key":"Yes"},{"value":"No","key":"No"}</v>
      </c>
      <c r="BE12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'(prizeDrawAddressConfirmation == \'\' &amp;&amp; prizeGameAddressConfirmation == \'\')')])}</v>
      </c>
      <c r="BF12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
      </c>
      <c r="BH12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v>
      </c>
      <c r="BI124" s="25" t="str">
        <f ca="1" xml:space="preserve">
IF(Table_Question_Sets[[#This Row],[Row]]="Yes","]},{""className"": ""row"",""fieldGroup"": [","")&amp;
SUBSTITUTE(Table_Question_Sets[[#This Row],[Config Field]],CHAR(10),"")</f>
        <v>{"key":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v>
      </c>
      <c r="BJ12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4" s="131" t="str">
        <f>IF(AND(Table_Question_Sets[[#This Row],[Header]]="",Table_Question_Sets[[#This Row],[Property]]&lt;&gt;"",Table_Question_Sets[[#This Row],[Field Type]]&lt;&gt;""),
""""&amp;Table_Question_Sets[[#This Row],[Key]]&amp;"""","")</f>
        <v>"privacyPolicyRequired"</v>
      </c>
      <c r="BM12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"privacyPolicyRequired","privacyPolicyUrl"</v>
      </c>
      <c r="BN124" s="131" t="str">
        <f>IF(AND(Table_Question_Sets[[#This Row],[Header]]&lt;&gt;"Yes",Table_Question_Sets[[#This Row],[Property]]&lt;&gt;"",Table_Question_Sets[[#This Row],[Workflow Role]]&lt;&gt;""),
""""&amp;Table_Question_Sets[[#This Row],[Workflow Role]]&amp;""":"""&amp;Table_Question_Sets[[#This Row],[Key]]&amp;"""","")</f>
        <v/>
      </c>
      <c r="BO124" s="131" t="str">
        <f>IF(AND(Table_Question_Sets[[#This Row],[Header]]&lt;&gt;"Yes",Table_Question_Sets[[#This Row],[Property]]&lt;&gt;"",Table_Question_Sets[[#This Row],[Private]]="Yes"),
""""&amp;Table_Question_Sets[[#This Row],[Key]]&amp;"""","")</f>
        <v/>
      </c>
      <c r="BP124" s="131">
        <f ca="1">IF(Table_Question_Sets[[#This Row],[Header]]="Yes","",_xlfn.NUMBERVALUE(INDIRECT(SUBSTITUTE(ADDRESS(1,COLUMN(),4),"1","")&amp;ROW()+1))+IF(OR(Table_Question_Sets[[#This Row],[Value]]&lt;&gt;"",AND(Table_Question_Sets[[#This Row],[Data Type]]="Repeating",Table_Question_Sets[[#This Row],[Calculation Repeating]]&lt;&gt;"")),1,0))</f>
        <v>0</v>
      </c>
      <c r="BQ124"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4" s="131" t="str">
        <f ca="1">IF(ISNUMBER(Table_Question_Sets[[#This Row],[Config Use Row]]),INDEX(Table_Question_Sets[Config Rollup],Table_Question_Sets[[#This Row],[Config Use Row]]),"")</f>
        <v/>
      </c>
      <c r="BU124" s="131" t="str">
        <f ca="1">IF(ISNUMBER(Table_Question_Sets[[#This Row],[Config Use Row]]),INDEX(Table_Question_Sets[Config Keys Nested Rollup],Table_Question_Sets[[#This Row],[Config Use Row]]),"")</f>
        <v/>
      </c>
      <c r="BV124" s="25" t="str">
        <f ca="1">IF(ISNUMBER(Table_Question_Sets[[#This Row],[Config Use Row]]),INDEX(Table_Question_Sets[Calculation Rollup],Table_Question_Sets[[#This Row],[Config Use Row]]),"")</f>
        <v/>
      </c>
    </row>
    <row r="125" spans="2:74" s="21" customFormat="1" ht="21" customHeight="1">
      <c r="B125" s="26" t="s">
        <v>1379</v>
      </c>
      <c r="C125" s="10"/>
      <c r="D125" s="25" t="str">
        <f ca="1">IF(Table_Question_Sets[[#This Row],[Header]]="Yes","",
IF(INDIRECT(SUBSTITUTE(ADDRESS(1,COLUMN(),4),"1","")&amp;ROW()-1)="",
INDIRECT(SUBSTITUTE(ADDRESS(1,COLUMN(Table_Question_Sets[[#This Row],[Property]]),4),"1","")&amp;ROW()-1),
INDIRECT(SUBSTITUTE(ADDRESS(1,COLUMN(),4),"1","")&amp;ROW()-1)))</f>
        <v>Details 6</v>
      </c>
      <c r="E12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privacyPolicyUrl</v>
      </c>
      <c r="F125" s="25" t="str">
        <f>IF(Table_Question_Sets[[#This Row],[Header]]="Yes","",IF(Table_Question_Sets[[#This Row],[Property]]&lt;&gt;"",SUBSTITUTE(Table_Question_Sets[[#This Row],[Property]]," ",""),""))</f>
        <v>PrivacyPolicyUrl</v>
      </c>
      <c r="G125" s="88"/>
      <c r="H125" s="26" t="s">
        <v>788</v>
      </c>
      <c r="I125" s="26" t="s">
        <v>46</v>
      </c>
      <c r="J125" s="26"/>
      <c r="K125" s="55" t="s">
        <v>69</v>
      </c>
      <c r="L125" s="76"/>
      <c r="M125" s="76"/>
      <c r="N125" s="55"/>
      <c r="O125" s="55" t="s">
        <v>73</v>
      </c>
      <c r="P125" s="55"/>
      <c r="Q125" s="55"/>
      <c r="R125" s="55"/>
      <c r="S125" s="55"/>
      <c r="T125" s="26" t="s">
        <v>1237</v>
      </c>
      <c r="U125" s="26" t="s">
        <v>1221</v>
      </c>
      <c r="V125" s="26" t="s">
        <v>1408</v>
      </c>
      <c r="W125" s="26"/>
      <c r="X125" s="26"/>
      <c r="Y125" s="27"/>
      <c r="Z125" s="26"/>
      <c r="AA125" s="26"/>
      <c r="AB125" s="224"/>
      <c r="AC125" s="26"/>
      <c r="AD125" s="26"/>
      <c r="AE125" s="26"/>
      <c r="AF125" s="26"/>
      <c r="AG125" s="26"/>
      <c r="AH125" s="76"/>
      <c r="AI125" s="253"/>
      <c r="AJ125" s="253"/>
      <c r="AK125" s="253"/>
      <c r="AL125" s="25"/>
      <c r="AM12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5" s="191"/>
      <c r="AO12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2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5" s="26"/>
      <c r="AR125" s="50"/>
      <c r="AS125" s="26"/>
      <c r="AT125" s="26"/>
      <c r="AU125" s="26"/>
      <c r="AV125" s="26"/>
      <c r="AW125" s="26"/>
      <c r="AX125" s="26"/>
      <c r="AY12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5" s="48" t="str">
        <f>IF(OR(Table_Question_Sets[[#This Row],[Header]]="Yes",Table_Question_Sets[[#This Row],[Text]]=""),"",IF(OR(Table_Question_Sets[[#This Row],[Text]]="true",Table_Question_Sets[[#This Row],[Text]]="false",ISNUMBER(Table_Question_Sets[[#This Row],[Text]])),Table_Question_Sets[[#This Row],[Text]],""""&amp;Table_Question_Sets[[#This Row],[Text]]&amp;""""))</f>
        <v/>
      </c>
      <c r="BA125" s="48" t="str">
        <f>IF(AND(Table_Question_Sets[[#This Row],[Header]]&lt;&gt;"Yes",Table_Question_Sets[[#This Row],[Property]]&lt;&gt;"",Table_Question_Sets[[#This Row],[Summary Label]]&lt;&gt;""),""""&amp;Table_Question_Sets[[#This Row],[Key]]&amp;""": """&amp;Table_Question_Sets[[#This Row],[Summary Label]]&amp;"""","")</f>
        <v/>
      </c>
      <c r="BB125" s="48">
        <f ca="1">IF(Table_Question_Sets[[#This Row],[Header]]="Yes","",_xlfn.NUMBERVALUE(INDIRECT(SUBSTITUTE(ADDRESS(1,COLUMN(),4),"1","")&amp;ROW()-1))+IF(Table_Question_Sets[[#This Row],[Property]]&lt;&gt;"",1,0))</f>
        <v>3</v>
      </c>
      <c r="BC125" s="48">
        <f ca="1">IF(Table_Question_Sets[[#This Row],[Header]]="Yes","",_xlfn.NUMBERVALUE(INDIRECT(SUBSTITUTE(ADDRESS(1,COLUMN(),4),"1","")&amp;ROW()+1))+IF(Table_Question_Sets[[#This Row],[Property]]&lt;&gt;"",1,0))</f>
        <v>1</v>
      </c>
      <c r="BD125" s="28" t="str">
        <f t="array" aca="1" ref="BD12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'(prizeDrawAddressConfirmation == \'\' &amp;&amp; prizeGameAddressConfirmation == \'\') || privacyPolicyRequired != \'Yes\''), ValidationService.isURL()])}</v>
      </c>
      <c r="BF12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"templateOptions":{"label":"Privacy policy URL","question":"Please provide the website address where your privacy policy is located:","hideCondition":"(prizeDrawAddressConfirmation == '' &amp;&amp; prizeGameAddressConfirmation == '') || privacyPolicyRequired != 'Yes'"}</v>
      </c>
      <c r="BH12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I125" s="25" t="str">
        <f ca="1" xml:space="preserve">
IF(Table_Question_Sets[[#This Row],[Row]]="Yes","]},{""className"": ""row"",""fieldGroup"": [","")&amp;
SUBSTITUTE(Table_Question_Sets[[#This Row],[Config Field]],CHAR(10),"")</f>
        <v>{"key":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J12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5" s="131" t="str">
        <f>IF(AND(Table_Question_Sets[[#This Row],[Header]]="",Table_Question_Sets[[#This Row],[Property]]&lt;&gt;"",Table_Question_Sets[[#This Row],[Field Type]]&lt;&gt;""),
""""&amp;Table_Question_Sets[[#This Row],[Key]]&amp;"""","")</f>
        <v>"privacyPolicyUrl"</v>
      </c>
      <c r="BM12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"privacyPolicyUrl"</v>
      </c>
      <c r="BN125" s="131" t="str">
        <f>IF(AND(Table_Question_Sets[[#This Row],[Header]]&lt;&gt;"Yes",Table_Question_Sets[[#This Row],[Property]]&lt;&gt;"",Table_Question_Sets[[#This Row],[Workflow Role]]&lt;&gt;""),
""""&amp;Table_Question_Sets[[#This Row],[Workflow Role]]&amp;""":"""&amp;Table_Question_Sets[[#This Row],[Key]]&amp;"""","")</f>
        <v/>
      </c>
      <c r="BO125" s="131" t="str">
        <f>IF(AND(Table_Question_Sets[[#This Row],[Header]]&lt;&gt;"Yes",Table_Question_Sets[[#This Row],[Property]]&lt;&gt;"",Table_Question_Sets[[#This Row],[Private]]="Yes"),
""""&amp;Table_Question_Sets[[#This Row],[Key]]&amp;"""","")</f>
        <v/>
      </c>
      <c r="BP125" s="131">
        <f ca="1">IF(Table_Question_Sets[[#This Row],[Header]]="Yes","",_xlfn.NUMBERVALUE(INDIRECT(SUBSTITUTE(ADDRESS(1,COLUMN(),4),"1","")&amp;ROW()+1))+IF(OR(Table_Question_Sets[[#This Row],[Value]]&lt;&gt;"",AND(Table_Question_Sets[[#This Row],[Data Type]]="Repeating",Table_Question_Sets[[#This Row],[Calculation Repeating]]&lt;&gt;"")),1,0))</f>
        <v>0</v>
      </c>
      <c r="BQ125"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5" s="131" t="str">
        <f ca="1">IF(ISNUMBER(Table_Question_Sets[[#This Row],[Config Use Row]]),INDEX(Table_Question_Sets[Config Rollup],Table_Question_Sets[[#This Row],[Config Use Row]]),"")</f>
        <v/>
      </c>
      <c r="BU125" s="131" t="str">
        <f ca="1">IF(ISNUMBER(Table_Question_Sets[[#This Row],[Config Use Row]]),INDEX(Table_Question_Sets[Config Keys Nested Rollup],Table_Question_Sets[[#This Row],[Config Use Row]]),"")</f>
        <v/>
      </c>
      <c r="BV125" s="25" t="str">
        <f ca="1">IF(ISNUMBER(Table_Question_Sets[[#This Row],[Config Use Row]]),INDEX(Table_Question_Sets[Calculation Rollup],Table_Question_Sets[[#This Row],[Config Use Row]]),"")</f>
        <v/>
      </c>
    </row>
    <row r="126" spans="2:74" s="21" customFormat="1" ht="29.25" thickBot="1">
      <c r="B126" s="14" t="s">
        <v>904</v>
      </c>
      <c r="C126" s="14" t="s">
        <v>69</v>
      </c>
      <c r="D126" s="14" t="str">
        <f ca="1">IF(Table_Question_Sets[[#This Row],[Header]]="Yes","",
IF(INDIRECT(SUBSTITUTE(ADDRESS(1,COLUMN(),4),"1","")&amp;ROW()-1)="",
INDIRECT(SUBSTITUTE(ADDRESS(1,COLUMN(Table_Question_Sets[[#This Row],[Property]]),4),"1","")&amp;ROW()-1),
INDIRECT(SUBSTITUTE(ADDRESS(1,COLUMN(),4),"1","")&amp;ROW()-1)))</f>
        <v/>
      </c>
      <c r="E126" s="14"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v>
      </c>
      <c r="F126" s="14" t="str">
        <f>IF(Table_Question_Sets[[#This Row],[Header]]="Yes","",IF(Table_Question_Sets[[#This Row],[Property]]&lt;&gt;"",SUBSTITUTE(Table_Question_Sets[[#This Row],[Property]]," ",""),""))</f>
        <v/>
      </c>
      <c r="G126" s="54"/>
      <c r="H126" s="14"/>
      <c r="I126" s="14"/>
      <c r="J126" s="14"/>
      <c r="K126" s="54"/>
      <c r="L126" s="72"/>
      <c r="M126" s="72"/>
      <c r="N126" s="32"/>
      <c r="O126" s="32"/>
      <c r="P126" s="32"/>
      <c r="Q126" s="32"/>
      <c r="R126" s="32"/>
      <c r="S126" s="32"/>
      <c r="T126" s="14"/>
      <c r="U126" s="14"/>
      <c r="V126" s="14"/>
      <c r="W126" s="14"/>
      <c r="X126" s="14"/>
      <c r="Y126" s="14"/>
      <c r="Z126" s="14"/>
      <c r="AA126" s="14"/>
      <c r="AB126" s="14"/>
      <c r="AC126" s="14"/>
      <c r="AD126" s="14"/>
      <c r="AE126" s="14"/>
      <c r="AF126" s="14"/>
      <c r="AG126" s="14"/>
      <c r="AH126" s="72"/>
      <c r="AI126" s="72"/>
      <c r="AJ126" s="72"/>
      <c r="AK126" s="72"/>
      <c r="AL126" s="135"/>
      <c r="AM126"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6" s="94"/>
      <c r="AO126" s="1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6" s="1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6" s="14"/>
      <c r="AR126" s="32"/>
      <c r="AS126" s="14"/>
      <c r="AT126" s="14"/>
      <c r="AU126" s="14"/>
      <c r="AV126" s="14"/>
      <c r="AW126" s="14"/>
      <c r="AX126" s="14"/>
      <c r="AY126"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6" s="32" t="str">
        <f>IF(OR(Table_Question_Sets[[#This Row],[Header]]="Yes",Table_Question_Sets[[#This Row],[Text]]=""),"",IF(OR(Table_Question_Sets[[#This Row],[Text]]="true",Table_Question_Sets[[#This Row],[Text]]="false",ISNUMBER(Table_Question_Sets[[#This Row],[Text]])),Table_Question_Sets[[#This Row],[Text]],""""&amp;Table_Question_Sets[[#This Row],[Text]]&amp;""""))</f>
        <v/>
      </c>
      <c r="BA126" s="32" t="str">
        <f>IF(AND(Table_Question_Sets[[#This Row],[Header]]&lt;&gt;"Yes",Table_Question_Sets[[#This Row],[Property]]&lt;&gt;"",Table_Question_Sets[[#This Row],[Summary Label]]&lt;&gt;""),""""&amp;Table_Question_Sets[[#This Row],[Key]]&amp;""": """&amp;Table_Question_Sets[[#This Row],[Summary Label]]&amp;"""","")</f>
        <v/>
      </c>
      <c r="BB126" s="32" t="str">
        <f ca="1">IF(Table_Question_Sets[[#This Row],[Header]]="Yes","",_xlfn.NUMBERVALUE(INDIRECT(SUBSTITUTE(ADDRESS(1,COLUMN(),4),"1","")&amp;ROW()-1))+IF(Table_Question_Sets[[#This Row],[Property]]&lt;&gt;"",1,0))</f>
        <v/>
      </c>
      <c r="BC126" s="32" t="str">
        <f ca="1">IF(Table_Question_Sets[[#This Row],[Header]]="Yes","",_xlfn.NUMBERVALUE(INDIRECT(SUBSTITUTE(ADDRESS(1,COLUMN(),4),"1","")&amp;ROW()+1))+IF(Table_Question_Sets[[#This Row],[Property]]&lt;&gt;"",1,0))</f>
        <v/>
      </c>
      <c r="BD126" s="32" t="str">
        <f t="array" aca="1" ref="BD12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6" s="3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26" s="3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6" s="3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26" s="32"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26" s="14" t="str">
        <f xml:space="preserve">
IF(Table_Question_Sets[[#This Row],[Row]]="Yes","]},{""className"": ""row"",""fieldGroup"": [","")&amp;
SUBSTITUTE(Table_Question_Sets[[#This Row],[Config Field]],CHAR(10),"")</f>
        <v/>
      </c>
      <c r="BJ126" s="1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"logo":[{"className": "row","fieldGroup":[{"key":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26" s="1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6" s="14" t="str">
        <f>IF(AND(Table_Question_Sets[[#This Row],[Header]]="",Table_Question_Sets[[#This Row],[Property]]&lt;&gt;"",Table_Question_Sets[[#This Row],[Field Type]]&lt;&gt;""),
""""&amp;Table_Question_Sets[[#This Row],[Key]]&amp;"""","")</f>
        <v/>
      </c>
      <c r="BM126" s="1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"logo":["logoHeading","logoUpload","logoMessage","bannerImage","bannerLoaderImage","bannerWebhook"],</v>
      </c>
      <c r="BN126" s="14" t="str">
        <f>IF(AND(Table_Question_Sets[[#This Row],[Header]]&lt;&gt;"Yes",Table_Question_Sets[[#This Row],[Property]]&lt;&gt;"",Table_Question_Sets[[#This Row],[Workflow Role]]&lt;&gt;""),
""""&amp;Table_Question_Sets[[#This Row],[Workflow Role]]&amp;""":"""&amp;Table_Question_Sets[[#This Row],[Key]]&amp;"""","")</f>
        <v/>
      </c>
      <c r="BO126" s="14" t="str">
        <f>IF(AND(Table_Question_Sets[[#This Row],[Header]]&lt;&gt;"Yes",Table_Question_Sets[[#This Row],[Property]]&lt;&gt;"",Table_Question_Sets[[#This Row],[Private]]="Yes"),
""""&amp;Table_Question_Sets[[#This Row],[Key]]&amp;"""","")</f>
        <v/>
      </c>
      <c r="BP126" s="14" t="str">
        <f ca="1">IF(Table_Question_Sets[[#This Row],[Header]]="Yes","",_xlfn.NUMBERVALUE(INDIRECT(SUBSTITUTE(ADDRESS(1,COLUMN(),4),"1","")&amp;ROW()+1))+IF(OR(Table_Question_Sets[[#This Row],[Value]]&lt;&gt;"",AND(Table_Question_Sets[[#This Row],[Data Type]]="Repeating",Table_Question_Sets[[#This Row],[Calculation Repeating]]&lt;&gt;"")),1,0))</f>
        <v/>
      </c>
      <c r="BQ126" s="14" t="str">
        <f ca="1" xml:space="preserve">
IF(Table_Question_Sets[[#This Row],[Data Type]]="Repeating",
OFFSET(Table_Repeating_Question_Sets[[#Headers],[Property]],MATCH(Table_Question_Sets[[#This Row],[Property]],Table_Repeating_Question_Sets[Property],0),MATCH("Calculation",Table_Repeating_Question_Sets[#Headers],0)-1,1,1),
"")</f>
        <v/>
      </c>
      <c r="BR126" s="1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6" s="1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"logo":{},</v>
      </c>
      <c r="BT126" s="14" t="str">
        <f ca="1">IF(ISNUMBER(Table_Question_Sets[[#This Row],[Config Use Row]]),INDEX(Table_Question_Sets[Config Rollup],Table_Question_Sets[[#This Row],[Config Use Row]]),"")</f>
        <v/>
      </c>
      <c r="BU126" s="14" t="str">
        <f ca="1">IF(ISNUMBER(Table_Question_Sets[[#This Row],[Config Use Row]]),INDEX(Table_Question_Sets[Config Keys Nested Rollup],Table_Question_Sets[[#This Row],[Config Use Row]]),"")</f>
        <v/>
      </c>
      <c r="BV126" s="14" t="str">
        <f ca="1">IF(ISNUMBER(Table_Question_Sets[[#This Row],[Config Use Row]]),INDEX(Table_Question_Sets[Calculation Rollup],Table_Question_Sets[[#This Row],[Config Use Row]]),"")</f>
        <v/>
      </c>
    </row>
    <row r="127" spans="2:74" s="20" customFormat="1" ht="21" hidden="1" customHeight="1">
      <c r="B127" s="26"/>
      <c r="C127" s="190"/>
      <c r="D127" s="25" t="str">
        <f ca="1">IF(Table_Question_Sets[[#This Row],[Header]]="Yes","",
IF(INDIRECT(SUBSTITUTE(ADDRESS(1,COLUMN(),4),"1","")&amp;ROW()-1)="",
INDIRECT(SUBSTITUTE(ADDRESS(1,COLUMN(Table_Question_Sets[[#This Row],[Property]]),4),"1","")&amp;ROW()-1),
INDIRECT(SUBSTITUTE(ADDRESS(1,COLUMN(),4),"1","")&amp;ROW()-1)))</f>
        <v>Logo</v>
      </c>
      <c r="E12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27" s="25" t="str">
        <f>IF(Table_Question_Sets[[#This Row],[Header]]="Yes","",IF(Table_Question_Sets[[#This Row],[Property]]&lt;&gt;"",SUBSTITUTE(Table_Question_Sets[[#This Row],[Property]]," ",""),""))</f>
        <v/>
      </c>
      <c r="G127" s="88"/>
      <c r="H127" s="26"/>
      <c r="I127" s="26"/>
      <c r="J127" s="26"/>
      <c r="K127" s="55"/>
      <c r="L127" s="76"/>
      <c r="M127" s="76"/>
      <c r="N127" s="50"/>
      <c r="O127" s="50"/>
      <c r="P127" s="50"/>
      <c r="Q127" s="50"/>
      <c r="R127" s="50"/>
      <c r="S127" s="50"/>
      <c r="T127" s="26"/>
      <c r="U127" s="26"/>
      <c r="V127" s="26"/>
      <c r="W127" s="26"/>
      <c r="X127" s="26"/>
      <c r="Y127" s="26"/>
      <c r="Z127" s="26"/>
      <c r="AA127" s="26"/>
      <c r="AB127" s="26"/>
      <c r="AC127" s="26"/>
      <c r="AD127" s="26"/>
      <c r="AE127" s="26"/>
      <c r="AF127" s="26"/>
      <c r="AG127" s="26"/>
      <c r="AH127" s="76"/>
      <c r="AI127" s="76"/>
      <c r="AJ127" s="76"/>
      <c r="AK127" s="76"/>
      <c r="AL127" s="25"/>
      <c r="AM12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7" s="191"/>
      <c r="AO12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7" s="26"/>
      <c r="AR127" s="50"/>
      <c r="AS127" s="26"/>
      <c r="AT127" s="26"/>
      <c r="AU127" s="26"/>
      <c r="AV127" s="26"/>
      <c r="AW127" s="26"/>
      <c r="AX127" s="26"/>
      <c r="AY127"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7" s="48" t="str">
        <f>IF(OR(Table_Question_Sets[[#This Row],[Header]]="Yes",Table_Question_Sets[[#This Row],[Text]]=""),"",IF(OR(Table_Question_Sets[[#This Row],[Text]]="true",Table_Question_Sets[[#This Row],[Text]]="false",ISNUMBER(Table_Question_Sets[[#This Row],[Text]])),Table_Question_Sets[[#This Row],[Text]],""""&amp;Table_Question_Sets[[#This Row],[Text]]&amp;""""))</f>
        <v/>
      </c>
      <c r="BA127" s="48" t="str">
        <f>IF(AND(Table_Question_Sets[[#This Row],[Header]]&lt;&gt;"Yes",Table_Question_Sets[[#This Row],[Property]]&lt;&gt;"",Table_Question_Sets[[#This Row],[Summary Label]]&lt;&gt;""),""""&amp;Table_Question_Sets[[#This Row],[Key]]&amp;""": """&amp;Table_Question_Sets[[#This Row],[Summary Label]]&amp;"""","")</f>
        <v/>
      </c>
      <c r="BB127" s="48">
        <f ca="1">IF(Table_Question_Sets[[#This Row],[Header]]="Yes","",_xlfn.NUMBERVALUE(INDIRECT(SUBSTITUTE(ADDRESS(1,COLUMN(),4),"1","")&amp;ROW()-1))+IF(Table_Question_Sets[[#This Row],[Property]]&lt;&gt;"",1,0))</f>
        <v>0</v>
      </c>
      <c r="BC127" s="48">
        <f ca="1">IF(Table_Question_Sets[[#This Row],[Header]]="Yes","",_xlfn.NUMBERVALUE(INDIRECT(SUBSTITUTE(ADDRESS(1,COLUMN(),4),"1","")&amp;ROW()+1))+IF(Table_Question_Sets[[#This Row],[Property]]&lt;&gt;"",1,0))</f>
        <v>6</v>
      </c>
      <c r="BD127" s="24" t="str">
        <f t="array" aca="1" ref="BD12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2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7"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27"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27" s="10" t="str">
        <f xml:space="preserve">
IF(Table_Question_Sets[[#This Row],[Row]]="Yes","]},{""className"": ""row"",""fieldGroup"": [","")&amp;
SUBSTITUTE(Table_Question_Sets[[#This Row],[Config Field]],CHAR(10),"")</f>
        <v/>
      </c>
      <c r="BJ127"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27"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7" s="10" t="str">
        <f>IF(AND(Table_Question_Sets[[#This Row],[Header]]="",Table_Question_Sets[[#This Row],[Property]]&lt;&gt;"",Table_Question_Sets[[#This Row],[Field Type]]&lt;&gt;""),
""""&amp;Table_Question_Sets[[#This Row],[Key]]&amp;"""","")</f>
        <v/>
      </c>
      <c r="BM127"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"logoHeading","logoUpload","logoMessage","bannerImage","bannerLoaderImage","bannerWebhook"</v>
      </c>
      <c r="BN127" s="10" t="str">
        <f>IF(AND(Table_Question_Sets[[#This Row],[Header]]&lt;&gt;"Yes",Table_Question_Sets[[#This Row],[Property]]&lt;&gt;"",Table_Question_Sets[[#This Row],[Workflow Role]]&lt;&gt;""),
""""&amp;Table_Question_Sets[[#This Row],[Workflow Role]]&amp;""":"""&amp;Table_Question_Sets[[#This Row],[Key]]&amp;"""","")</f>
        <v/>
      </c>
      <c r="BO127" s="10" t="str">
        <f>IF(AND(Table_Question_Sets[[#This Row],[Header]]&lt;&gt;"Yes",Table_Question_Sets[[#This Row],[Property]]&lt;&gt;"",Table_Question_Sets[[#This Row],[Private]]="Yes"),
""""&amp;Table_Question_Sets[[#This Row],[Key]]&amp;"""","")</f>
        <v/>
      </c>
      <c r="BP127" s="10">
        <f ca="1">IF(Table_Question_Sets[[#This Row],[Header]]="Yes","",_xlfn.NUMBERVALUE(INDIRECT(SUBSTITUTE(ADDRESS(1,COLUMN(),4),"1","")&amp;ROW()+1))+IF(OR(Table_Question_Sets[[#This Row],[Value]]&lt;&gt;"",AND(Table_Question_Sets[[#This Row],[Data Type]]="Repeating",Table_Question_Sets[[#This Row],[Calculation Repeating]]&lt;&gt;"")),1,0))</f>
        <v>0</v>
      </c>
      <c r="BQ127" s="10" t="str">
        <f ca="1" xml:space="preserve">
IF(Table_Question_Sets[[#This Row],[Data Type]]="Repeating",
OFFSET(Table_Repeating_Question_Sets[[#Headers],[Property]],MATCH(Table_Question_Sets[[#This Row],[Property]],Table_Repeating_Question_Sets[Property],0),MATCH("Calculation",Table_Repeating_Question_Sets[#Headers],0)-1,1,1),
"")</f>
        <v/>
      </c>
      <c r="BR12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7" s="10" t="str">
        <f ca="1">IF(ISNUMBER(Table_Question_Sets[[#This Row],[Config Use Row]]),INDEX(Table_Question_Sets[Config Rollup],Table_Question_Sets[[#This Row],[Config Use Row]]),"")</f>
        <v/>
      </c>
      <c r="BU127" s="10" t="str">
        <f ca="1">IF(ISNUMBER(Table_Question_Sets[[#This Row],[Config Use Row]]),INDEX(Table_Question_Sets[Config Keys Nested Rollup],Table_Question_Sets[[#This Row],[Config Use Row]]),"")</f>
        <v/>
      </c>
      <c r="BV127" s="25" t="str">
        <f ca="1">IF(ISNUMBER(Table_Question_Sets[[#This Row],[Config Use Row]]),INDEX(Table_Question_Sets[Calculation Rollup],Table_Question_Sets[[#This Row],[Config Use Row]]),"")</f>
        <v/>
      </c>
    </row>
    <row r="128" spans="2:74" s="21" customFormat="1" ht="21" customHeight="1">
      <c r="B128" s="27" t="s">
        <v>994</v>
      </c>
      <c r="C128" s="190"/>
      <c r="D128" s="25" t="str">
        <f ca="1">IF(Table_Question_Sets[[#This Row],[Header]]="Yes","",
IF(INDIRECT(SUBSTITUTE(ADDRESS(1,COLUMN(),4),"1","")&amp;ROW()-1)="",
INDIRECT(SUBSTITUTE(ADDRESS(1,COLUMN(Table_Question_Sets[[#This Row],[Property]]),4),"1","")&amp;ROW()-1),
INDIRECT(SUBSTITUTE(ADDRESS(1,COLUMN(),4),"1","")&amp;ROW()-1)))</f>
        <v>Logo</v>
      </c>
      <c r="E12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logoHeading</v>
      </c>
      <c r="F128" s="25" t="str">
        <f>IF(Table_Question_Sets[[#This Row],[Header]]="Yes","",IF(Table_Question_Sets[[#This Row],[Property]]&lt;&gt;"",SUBSTITUTE(Table_Question_Sets[[#This Row],[Property]]," ",""),""))</f>
        <v>LogoHeading</v>
      </c>
      <c r="G128" s="88"/>
      <c r="H128" s="27" t="s">
        <v>90</v>
      </c>
      <c r="I128" s="27" t="s">
        <v>90</v>
      </c>
      <c r="J128" s="26"/>
      <c r="K128" s="55"/>
      <c r="L128" s="76"/>
      <c r="M128" s="76"/>
      <c r="N128" s="55"/>
      <c r="O128" s="129" t="s">
        <v>73</v>
      </c>
      <c r="P128" s="55"/>
      <c r="Q128" s="55"/>
      <c r="R128" s="55"/>
      <c r="S128" s="55"/>
      <c r="T128" s="26"/>
      <c r="U128" s="26"/>
      <c r="V128" s="26"/>
      <c r="W128" s="26"/>
      <c r="X128" s="27" t="s">
        <v>899</v>
      </c>
      <c r="Y128" s="26"/>
      <c r="Z128" s="26"/>
      <c r="AA128" s="26"/>
      <c r="AB128" s="27"/>
      <c r="AC128" s="26"/>
      <c r="AD128" s="26"/>
      <c r="AE128" s="26"/>
      <c r="AF128" s="26"/>
      <c r="AG128" s="26"/>
      <c r="AH128" s="76"/>
      <c r="AI128" s="76"/>
      <c r="AJ128" s="76"/>
      <c r="AK128" s="76"/>
      <c r="AL128" s="25"/>
      <c r="AM12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8" s="191"/>
      <c r="AO12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8" s="26"/>
      <c r="AR128" s="50"/>
      <c r="AS128" s="26"/>
      <c r="AT128" s="26"/>
      <c r="AU128" s="26"/>
      <c r="AV128" s="26"/>
      <c r="AW128" s="26"/>
      <c r="AX128" s="26"/>
      <c r="AY12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8" s="48" t="str">
        <f>IF(OR(Table_Question_Sets[[#This Row],[Header]]="Yes",Table_Question_Sets[[#This Row],[Text]]=""),"",IF(OR(Table_Question_Sets[[#This Row],[Text]]="true",Table_Question_Sets[[#This Row],[Text]]="false",ISNUMBER(Table_Question_Sets[[#This Row],[Text]])),Table_Question_Sets[[#This Row],[Text]],""""&amp;Table_Question_Sets[[#This Row],[Text]]&amp;""""))</f>
        <v/>
      </c>
      <c r="BA128" s="48" t="str">
        <f>IF(AND(Table_Question_Sets[[#This Row],[Header]]&lt;&gt;"Yes",Table_Question_Sets[[#This Row],[Property]]&lt;&gt;"",Table_Question_Sets[[#This Row],[Summary Label]]&lt;&gt;""),""""&amp;Table_Question_Sets[[#This Row],[Key]]&amp;""": """&amp;Table_Question_Sets[[#This Row],[Summary Label]]&amp;"""","")</f>
        <v/>
      </c>
      <c r="BB128" s="48">
        <f ca="1">IF(Table_Question_Sets[[#This Row],[Header]]="Yes","",_xlfn.NUMBERVALUE(INDIRECT(SUBSTITUTE(ADDRESS(1,COLUMN(),4),"1","")&amp;ROW()-1))+IF(Table_Question_Sets[[#This Row],[Property]]&lt;&gt;"",1,0))</f>
        <v>1</v>
      </c>
      <c r="BC128" s="48">
        <f ca="1">IF(Table_Question_Sets[[#This Row],[Header]]="Yes","",_xlfn.NUMBERVALUE(INDIRECT(SUBSTITUTE(ADDRESS(1,COLUMN(),4),"1","")&amp;ROW()+1))+IF(Table_Question_Sets[[#This Row],[Property]]&lt;&gt;"",1,0))</f>
        <v>6</v>
      </c>
      <c r="BD128" s="28" t="str">
        <f t="array" aca="1" ref="BD12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2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"templateOptions":{"content":{"heading2":"Upload your Logo"}}</v>
      </c>
      <c r="BH12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"logoHeading","type": "content-field","className":"col-xs-12","templateOptions":{"content":{"heading2":"Upload your Logo"}},"validators": {"validation": Validators.compose([])}}</v>
      </c>
      <c r="BI128" s="25" t="str">
        <f ca="1" xml:space="preserve">
IF(Table_Question_Sets[[#This Row],[Row]]="Yes","]},{""className"": ""row"",""fieldGroup"": [","")&amp;
SUBSTITUTE(Table_Question_Sets[[#This Row],[Config Field]],CHAR(10),"")</f>
        <v>{"key": "logoHeading","type": "content-field","className":"col-xs-12","templateOptions":{"content":{"heading2":"Upload your Logo"}},"validators": {"validation": Validators.compose([])}}</v>
      </c>
      <c r="BJ12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2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8" s="131" t="str">
        <f>IF(AND(Table_Question_Sets[[#This Row],[Header]]="",Table_Question_Sets[[#This Row],[Property]]&lt;&gt;"",Table_Question_Sets[[#This Row],[Field Type]]&lt;&gt;""),
""""&amp;Table_Question_Sets[[#This Row],[Key]]&amp;"""","")</f>
        <v>"logoHeading"</v>
      </c>
      <c r="BM12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"logoHeading","logoUpload","logoMessage","bannerImage","bannerLoaderImage","bannerWebhook"</v>
      </c>
      <c r="BN128" s="131" t="str">
        <f>IF(AND(Table_Question_Sets[[#This Row],[Header]]&lt;&gt;"Yes",Table_Question_Sets[[#This Row],[Property]]&lt;&gt;"",Table_Question_Sets[[#This Row],[Workflow Role]]&lt;&gt;""),
""""&amp;Table_Question_Sets[[#This Row],[Workflow Role]]&amp;""":"""&amp;Table_Question_Sets[[#This Row],[Key]]&amp;"""","")</f>
        <v/>
      </c>
      <c r="BO128" s="131" t="str">
        <f>IF(AND(Table_Question_Sets[[#This Row],[Header]]&lt;&gt;"Yes",Table_Question_Sets[[#This Row],[Property]]&lt;&gt;"",Table_Question_Sets[[#This Row],[Private]]="Yes"),
""""&amp;Table_Question_Sets[[#This Row],[Key]]&amp;"""","")</f>
        <v/>
      </c>
      <c r="BP128" s="131">
        <f ca="1">IF(Table_Question_Sets[[#This Row],[Header]]="Yes","",_xlfn.NUMBERVALUE(INDIRECT(SUBSTITUTE(ADDRESS(1,COLUMN(),4),"1","")&amp;ROW()+1))+IF(OR(Table_Question_Sets[[#This Row],[Value]]&lt;&gt;"",AND(Table_Question_Sets[[#This Row],[Data Type]]="Repeating",Table_Question_Sets[[#This Row],[Calculation Repeating]]&lt;&gt;"")),1,0))</f>
        <v>0</v>
      </c>
      <c r="BQ12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8" s="131" t="str">
        <f ca="1">IF(ISNUMBER(Table_Question_Sets[[#This Row],[Config Use Row]]),INDEX(Table_Question_Sets[Config Rollup],Table_Question_Sets[[#This Row],[Config Use Row]]),"")</f>
        <v/>
      </c>
      <c r="BU128" s="131" t="str">
        <f ca="1">IF(ISNUMBER(Table_Question_Sets[[#This Row],[Config Use Row]]),INDEX(Table_Question_Sets[Config Keys Nested Rollup],Table_Question_Sets[[#This Row],[Config Use Row]]),"")</f>
        <v/>
      </c>
      <c r="BV128" s="25" t="str">
        <f ca="1">IF(ISNUMBER(Table_Question_Sets[[#This Row],[Config Use Row]]),INDEX(Table_Question_Sets[Calculation Rollup],Table_Question_Sets[[#This Row],[Config Use Row]]),"")</f>
        <v/>
      </c>
    </row>
    <row r="129" spans="2:74" s="21" customFormat="1" ht="21" customHeight="1">
      <c r="B129" s="27" t="s">
        <v>995</v>
      </c>
      <c r="C129" s="190"/>
      <c r="D129" s="25" t="str">
        <f ca="1">IF(Table_Question_Sets[[#This Row],[Header]]="Yes","",
IF(INDIRECT(SUBSTITUTE(ADDRESS(1,COLUMN(),4),"1","")&amp;ROW()-1)="",
INDIRECT(SUBSTITUTE(ADDRESS(1,COLUMN(Table_Question_Sets[[#This Row],[Property]]),4),"1","")&amp;ROW()-1),
INDIRECT(SUBSTITUTE(ADDRESS(1,COLUMN(),4),"1","")&amp;ROW()-1)))</f>
        <v>Logo</v>
      </c>
      <c r="E12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logoUpload</v>
      </c>
      <c r="F129" s="25" t="str">
        <f>IF(Table_Question_Sets[[#This Row],[Header]]="Yes","",IF(Table_Question_Sets[[#This Row],[Property]]&lt;&gt;"",SUBSTITUTE(Table_Question_Sets[[#This Row],[Property]]," ",""),""))</f>
        <v>LogoUpload</v>
      </c>
      <c r="G129" s="88"/>
      <c r="H129" s="26" t="s">
        <v>1011</v>
      </c>
      <c r="I129" s="26" t="s">
        <v>1011</v>
      </c>
      <c r="J129" s="26"/>
      <c r="K129" s="129" t="s">
        <v>69</v>
      </c>
      <c r="L129" s="76"/>
      <c r="M129" s="76"/>
      <c r="N129" s="55" t="s">
        <v>69</v>
      </c>
      <c r="O129" s="194" t="s">
        <v>73</v>
      </c>
      <c r="P129" s="55"/>
      <c r="Q129" s="55"/>
      <c r="R129" s="55"/>
      <c r="S129" s="55"/>
      <c r="T129" s="27" t="s">
        <v>996</v>
      </c>
      <c r="U129" s="26"/>
      <c r="V129" s="26"/>
      <c r="W129" s="26" t="s">
        <v>1339</v>
      </c>
      <c r="X129" s="26"/>
      <c r="Y129" s="26"/>
      <c r="Z129" s="26"/>
      <c r="AA129" s="26" t="s">
        <v>1342</v>
      </c>
      <c r="AB129" s="26"/>
      <c r="AC129" s="26"/>
      <c r="AD129" s="27"/>
      <c r="AE129" s="256"/>
      <c r="AF129" s="26"/>
      <c r="AG129" s="26"/>
      <c r="AH129" s="76"/>
      <c r="AI129" s="76"/>
      <c r="AJ129" s="76"/>
      <c r="AK129" s="76"/>
      <c r="AL129" s="25"/>
      <c r="AM12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9" s="191"/>
      <c r="AO12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2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9" s="26"/>
      <c r="AR129" s="50"/>
      <c r="AS129" s="26"/>
      <c r="AT129" s="26"/>
      <c r="AU129" s="26"/>
      <c r="AV129" s="26"/>
      <c r="AW129" s="26"/>
      <c r="AX129" s="26"/>
      <c r="AY12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9" s="48" t="str">
        <f>IF(OR(Table_Question_Sets[[#This Row],[Header]]="Yes",Table_Question_Sets[[#This Row],[Text]]=""),"",IF(OR(Table_Question_Sets[[#This Row],[Text]]="true",Table_Question_Sets[[#This Row],[Text]]="false",ISNUMBER(Table_Question_Sets[[#This Row],[Text]])),Table_Question_Sets[[#This Row],[Text]],""""&amp;Table_Question_Sets[[#This Row],[Text]]&amp;""""))</f>
        <v/>
      </c>
      <c r="BA129" s="48" t="str">
        <f>IF(AND(Table_Question_Sets[[#This Row],[Header]]&lt;&gt;"Yes",Table_Question_Sets[[#This Row],[Property]]&lt;&gt;"",Table_Question_Sets[[#This Row],[Summary Label]]&lt;&gt;""),""""&amp;Table_Question_Sets[[#This Row],[Key]]&amp;""": """&amp;Table_Question_Sets[[#This Row],[Summary Label]]&amp;"""","")</f>
        <v/>
      </c>
      <c r="BB129" s="48">
        <f ca="1">IF(Table_Question_Sets[[#This Row],[Header]]="Yes","",_xlfn.NUMBERVALUE(INDIRECT(SUBSTITUTE(ADDRESS(1,COLUMN(),4),"1","")&amp;ROW()-1))+IF(Table_Question_Sets[[#This Row],[Property]]&lt;&gt;"",1,0))</f>
        <v>2</v>
      </c>
      <c r="BC129" s="48">
        <f ca="1">IF(Table_Question_Sets[[#This Row],[Header]]="Yes","",_xlfn.NUMBERVALUE(INDIRECT(SUBSTITUTE(ADDRESS(1,COLUMN(),4),"1","")&amp;ROW()+1))+IF(Table_Question_Sets[[#This Row],[Property]]&lt;&gt;"",1,0))</f>
        <v>5</v>
      </c>
      <c r="BD129" s="28" t="str">
        <f t="array" aca="1" ref="BD12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v>
      </c>
      <c r="BF12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
      </c>
      <c r="BH12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v>
      </c>
      <c r="BI129" s="25" t="str">
        <f ca="1" xml:space="preserve">
IF(Table_Question_Sets[[#This Row],[Row]]="Yes","]},{""className"": ""row"",""fieldGroup"": [","")&amp;
SUBSTITUTE(Table_Question_Sets[[#This Row],[Config Field]],CHAR(10),"")</f>
        <v>]},{"className":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v>
      </c>
      <c r="BJ12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2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9" s="131" t="str">
        <f>IF(AND(Table_Question_Sets[[#This Row],[Header]]="",Table_Question_Sets[[#This Row],[Property]]&lt;&gt;"",Table_Question_Sets[[#This Row],[Field Type]]&lt;&gt;""),
""""&amp;Table_Question_Sets[[#This Row],[Key]]&amp;"""","")</f>
        <v>"logoUpload"</v>
      </c>
      <c r="BM12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"logoUpload","logoMessage","bannerImage","bannerLoaderImage","bannerWebhook"</v>
      </c>
      <c r="BN129" s="131" t="str">
        <f>IF(AND(Table_Question_Sets[[#This Row],[Header]]&lt;&gt;"Yes",Table_Question_Sets[[#This Row],[Property]]&lt;&gt;"",Table_Question_Sets[[#This Row],[Workflow Role]]&lt;&gt;""),
""""&amp;Table_Question_Sets[[#This Row],[Workflow Role]]&amp;""":"""&amp;Table_Question_Sets[[#This Row],[Key]]&amp;"""","")</f>
        <v/>
      </c>
      <c r="BO129" s="131" t="str">
        <f>IF(AND(Table_Question_Sets[[#This Row],[Header]]&lt;&gt;"Yes",Table_Question_Sets[[#This Row],[Property]]&lt;&gt;"",Table_Question_Sets[[#This Row],[Private]]="Yes"),
""""&amp;Table_Question_Sets[[#This Row],[Key]]&amp;"""","")</f>
        <v/>
      </c>
      <c r="BP129" s="131">
        <f ca="1">IF(Table_Question_Sets[[#This Row],[Header]]="Yes","",_xlfn.NUMBERVALUE(INDIRECT(SUBSTITUTE(ADDRESS(1,COLUMN(),4),"1","")&amp;ROW()+1))+IF(OR(Table_Question_Sets[[#This Row],[Value]]&lt;&gt;"",AND(Table_Question_Sets[[#This Row],[Data Type]]="Repeating",Table_Question_Sets[[#This Row],[Calculation Repeating]]&lt;&gt;"")),1,0))</f>
        <v>0</v>
      </c>
      <c r="BQ12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9" s="131" t="str">
        <f ca="1">IF(ISNUMBER(Table_Question_Sets[[#This Row],[Config Use Row]]),INDEX(Table_Question_Sets[Config Rollup],Table_Question_Sets[[#This Row],[Config Use Row]]),"")</f>
        <v/>
      </c>
      <c r="BU129" s="131" t="str">
        <f ca="1">IF(ISNUMBER(Table_Question_Sets[[#This Row],[Config Use Row]]),INDEX(Table_Question_Sets[Config Keys Nested Rollup],Table_Question_Sets[[#This Row],[Config Use Row]]),"")</f>
        <v/>
      </c>
      <c r="BV129" s="25" t="str">
        <f ca="1">IF(ISNUMBER(Table_Question_Sets[[#This Row],[Config Use Row]]),INDEX(Table_Question_Sets[Calculation Rollup],Table_Question_Sets[[#This Row],[Config Use Row]]),"")</f>
        <v/>
      </c>
    </row>
    <row r="130" spans="2:74" s="21" customFormat="1" ht="21" customHeight="1">
      <c r="B130" s="26" t="s">
        <v>1318</v>
      </c>
      <c r="C130" s="190"/>
      <c r="D130" s="25" t="str">
        <f ca="1">IF(Table_Question_Sets[[#This Row],[Header]]="Yes","",
IF(INDIRECT(SUBSTITUTE(ADDRESS(1,COLUMN(),4),"1","")&amp;ROW()-1)="",
INDIRECT(SUBSTITUTE(ADDRESS(1,COLUMN(Table_Question_Sets[[#This Row],[Property]]),4),"1","")&amp;ROW()-1),
INDIRECT(SUBSTITUTE(ADDRESS(1,COLUMN(),4),"1","")&amp;ROW()-1)))</f>
        <v>Logo</v>
      </c>
      <c r="E13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logoMessage</v>
      </c>
      <c r="F130" s="25" t="str">
        <f>IF(Table_Question_Sets[[#This Row],[Header]]="Yes","",IF(Table_Question_Sets[[#This Row],[Property]]&lt;&gt;"",SUBSTITUTE(Table_Question_Sets[[#This Row],[Property]]," ",""),""))</f>
        <v>LogoMessage</v>
      </c>
      <c r="G130" s="88"/>
      <c r="H130" s="26" t="s">
        <v>90</v>
      </c>
      <c r="I130" s="26" t="s">
        <v>90</v>
      </c>
      <c r="J130" s="26"/>
      <c r="K130" s="55"/>
      <c r="L130" s="76"/>
      <c r="M130" s="76"/>
      <c r="N130" s="55"/>
      <c r="O130" s="259" t="s">
        <v>73</v>
      </c>
      <c r="P130" s="55"/>
      <c r="Q130" s="55"/>
      <c r="R130" s="55"/>
      <c r="S130" s="55"/>
      <c r="T130" s="26"/>
      <c r="U130" s="26"/>
      <c r="V130" s="26"/>
      <c r="W130" s="26"/>
      <c r="X130" s="26"/>
      <c r="Y130" s="26"/>
      <c r="Z130" s="26"/>
      <c r="AA130" s="26"/>
      <c r="AB130" s="260" t="s">
        <v>1340</v>
      </c>
      <c r="AC130" s="26"/>
      <c r="AD130" s="26"/>
      <c r="AE130" s="26"/>
      <c r="AF130" s="26"/>
      <c r="AG130" s="26"/>
      <c r="AH130" s="76"/>
      <c r="AI130" s="76"/>
      <c r="AJ130" s="76"/>
      <c r="AK130" s="76"/>
      <c r="AL130" s="25"/>
      <c r="AM13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0" s="191"/>
      <c r="AO13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0" s="26"/>
      <c r="AR130" s="50"/>
      <c r="AS130" s="26"/>
      <c r="AT130" s="26"/>
      <c r="AU130" s="26"/>
      <c r="AV130" s="10" t="s">
        <v>69</v>
      </c>
      <c r="AW130" s="26"/>
      <c r="AX130" s="26"/>
      <c r="AY13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0" s="48" t="str">
        <f>IF(OR(Table_Question_Sets[[#This Row],[Header]]="Yes",Table_Question_Sets[[#This Row],[Text]]=""),"",IF(OR(Table_Question_Sets[[#This Row],[Text]]="true",Table_Question_Sets[[#This Row],[Text]]="false",ISNUMBER(Table_Question_Sets[[#This Row],[Text]])),Table_Question_Sets[[#This Row],[Text]],""""&amp;Table_Question_Sets[[#This Row],[Text]]&amp;""""))</f>
        <v/>
      </c>
      <c r="BA130" s="48" t="str">
        <f>IF(AND(Table_Question_Sets[[#This Row],[Header]]&lt;&gt;"Yes",Table_Question_Sets[[#This Row],[Property]]&lt;&gt;"",Table_Question_Sets[[#This Row],[Summary Label]]&lt;&gt;""),""""&amp;Table_Question_Sets[[#This Row],[Key]]&amp;""": """&amp;Table_Question_Sets[[#This Row],[Summary Label]]&amp;"""","")</f>
        <v/>
      </c>
      <c r="BB130" s="48">
        <f ca="1">IF(Table_Question_Sets[[#This Row],[Header]]="Yes","",_xlfn.NUMBERVALUE(INDIRECT(SUBSTITUTE(ADDRESS(1,COLUMN(),4),"1","")&amp;ROW()-1))+IF(Table_Question_Sets[[#This Row],[Property]]&lt;&gt;"",1,0))</f>
        <v>3</v>
      </c>
      <c r="BC130" s="48">
        <f ca="1">IF(Table_Question_Sets[[#This Row],[Header]]="Yes","",_xlfn.NUMBERVALUE(INDIRECT(SUBSTITUTE(ADDRESS(1,COLUMN(),4),"1","")&amp;ROW()+1))+IF(Table_Question_Sets[[#This Row],[Property]]&lt;&gt;"",1,0))</f>
        <v>4</v>
      </c>
      <c r="BD130" s="28" t="str">
        <f t="array" aca="1" ref="BD13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"templateOptions":{"content":{"customHTML":"&lt;formly-validation-message&gt;
%{ imageWidth(logoUpload) &lt; 670 ? 'The image you have uploaded has a width of ' + imageWidth(logoUpload) + ' pixels. In order to print your logo it must have a width of at least 670 pixels. ' : '' }%
%{ imageHeight(logoUpload) &lt; 430 ? 'The image you have uploaded has a height of ' + imageHeight(logoUpload) + ' pixels. In order to print your logo it must have a height of at least 430 pixels. ' : '' }%
%{ fileSizeBytes(logoUpload) &gt; 3145728 ? 'The image you have uploaded has a file size of ' + fileSizeString(logoUpload) + '. In order to use your logo the file size must not exceed 3MB. ' : '' }%
%{ (fileMimeType(logoUpload) &amp;&amp; fileMimeType(logoUpload) != 'image/png' &amp;&amp; fileMimeType(logoUpload) != 'image/jpeg') ? 'The image you have uploaded is not of an allowed file type. In order to use your logo the image file must either be PNG or JPEG. ' : '' }%
&lt;/formly-validation-message&gt;"}}</v>
      </c>
      <c r="BH13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"logoMessage","type": "content-field","className":"col-xs-12","templateOptions":{"content":{"customHTML":"&lt;formly-validation-message&gt;
%{ imageWidth(logoUpload) &lt; 670 ? 'The image you have uploaded has a width of ' + imageWidth(logoUpload) + ' pixels. In order to print your logo it must have a width of at least 670 pixels. ' : '' }%
%{ imageHeight(logoUpload) &lt; 430 ? 'The image you have uploaded has a height of ' + imageHeight(logoUpload) + ' pixels. In order to print your logo it must have a height of at least 430 pixels. ' : '' }%
%{ fileSizeBytes(logoUpload) &gt; 3145728 ? 'The image you have uploaded has a file size of ' + fileSizeString(logoUpload) + '. In order to use your logo the file size must not exceed 3MB. ' : '' }%
%{ (fileMimeType(logoUpload) &amp;&amp; fileMimeType(logoUpload) != 'image/png' &amp;&amp; fileMimeType(logoUpload) != 'image/jpeg') ? 'The image you have uploaded is not of an allowed file type. In order to use your logo the image file must either be PNG or JPEG. ' : '' }%
&lt;/formly-validation-message&gt;"}},"validators": {"validation": Validators.compose([])}}</v>
      </c>
      <c r="BI130" s="25" t="str">
        <f ca="1" xml:space="preserve">
IF(Table_Question_Sets[[#This Row],[Row]]="Yes","]},{""className"": ""row"",""fieldGroup"": [","")&amp;
SUBSTITUTE(Table_Question_Sets[[#This Row],[Config Field]],CHAR(10),"")</f>
        <v>{"key":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v>
      </c>
      <c r="BJ13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3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0" s="131" t="str">
        <f>IF(AND(Table_Question_Sets[[#This Row],[Header]]="",Table_Question_Sets[[#This Row],[Property]]&lt;&gt;"",Table_Question_Sets[[#This Row],[Field Type]]&lt;&gt;""),
""""&amp;Table_Question_Sets[[#This Row],[Key]]&amp;"""","")</f>
        <v>"logoMessage"</v>
      </c>
      <c r="BM13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"logoMessage","bannerImage","bannerLoaderImage","bannerWebhook"</v>
      </c>
      <c r="BN130" s="131" t="str">
        <f>IF(AND(Table_Question_Sets[[#This Row],[Header]]&lt;&gt;"Yes",Table_Question_Sets[[#This Row],[Property]]&lt;&gt;"",Table_Question_Sets[[#This Row],[Workflow Role]]&lt;&gt;""),
""""&amp;Table_Question_Sets[[#This Row],[Workflow Role]]&amp;""":"""&amp;Table_Question_Sets[[#This Row],[Key]]&amp;"""","")</f>
        <v/>
      </c>
      <c r="BO130" s="131" t="str">
        <f>IF(AND(Table_Question_Sets[[#This Row],[Header]]&lt;&gt;"Yes",Table_Question_Sets[[#This Row],[Property]]&lt;&gt;"",Table_Question_Sets[[#This Row],[Private]]="Yes"),
""""&amp;Table_Question_Sets[[#This Row],[Key]]&amp;"""","")</f>
        <v>"logoMessage"</v>
      </c>
      <c r="BP130" s="131">
        <f ca="1">IF(Table_Question_Sets[[#This Row],[Header]]="Yes","",_xlfn.NUMBERVALUE(INDIRECT(SUBSTITUTE(ADDRESS(1,COLUMN(),4),"1","")&amp;ROW()+1))+IF(OR(Table_Question_Sets[[#This Row],[Value]]&lt;&gt;"",AND(Table_Question_Sets[[#This Row],[Data Type]]="Repeating",Table_Question_Sets[[#This Row],[Calculation Repeating]]&lt;&gt;"")),1,0))</f>
        <v>0</v>
      </c>
      <c r="BQ13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0" s="131" t="str">
        <f ca="1">IF(ISNUMBER(Table_Question_Sets[[#This Row],[Config Use Row]]),INDEX(Table_Question_Sets[Config Rollup],Table_Question_Sets[[#This Row],[Config Use Row]]),"")</f>
        <v/>
      </c>
      <c r="BU130" s="131" t="str">
        <f ca="1">IF(ISNUMBER(Table_Question_Sets[[#This Row],[Config Use Row]]),INDEX(Table_Question_Sets[Config Keys Nested Rollup],Table_Question_Sets[[#This Row],[Config Use Row]]),"")</f>
        <v/>
      </c>
      <c r="BV130" s="25" t="str">
        <f ca="1">IF(ISNUMBER(Table_Question_Sets[[#This Row],[Config Use Row]]),INDEX(Table_Question_Sets[Calculation Rollup],Table_Question_Sets[[#This Row],[Config Use Row]]),"")</f>
        <v/>
      </c>
    </row>
    <row r="131" spans="2:74" s="21" customFormat="1" ht="21" customHeight="1">
      <c r="B131" s="26" t="s">
        <v>1249</v>
      </c>
      <c r="C131" s="190"/>
      <c r="D131" s="25" t="str">
        <f ca="1">IF(Table_Question_Sets[[#This Row],[Header]]="Yes","",
IF(INDIRECT(SUBSTITUTE(ADDRESS(1,COLUMN(),4),"1","")&amp;ROW()-1)="",
INDIRECT(SUBSTITUTE(ADDRESS(1,COLUMN(Table_Question_Sets[[#This Row],[Property]]),4),"1","")&amp;ROW()-1),
INDIRECT(SUBSTITUTE(ADDRESS(1,COLUMN(),4),"1","")&amp;ROW()-1)))</f>
        <v>Logo</v>
      </c>
      <c r="E13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bannerImage</v>
      </c>
      <c r="F131" s="25" t="str">
        <f>IF(Table_Question_Sets[[#This Row],[Header]]="Yes","",IF(Table_Question_Sets[[#This Row],[Property]]&lt;&gt;"",SUBSTITUTE(Table_Question_Sets[[#This Row],[Property]]," ",""),""))</f>
        <v>BannerImage</v>
      </c>
      <c r="G131" s="88"/>
      <c r="H131" s="26" t="s">
        <v>46</v>
      </c>
      <c r="I131" s="26" t="s">
        <v>81</v>
      </c>
      <c r="J131" s="11"/>
      <c r="K131" s="55"/>
      <c r="L131" s="73"/>
      <c r="M131" s="73"/>
      <c r="N131" s="56" t="s">
        <v>69</v>
      </c>
      <c r="O131" s="255" t="s">
        <v>73</v>
      </c>
      <c r="P131" s="184"/>
      <c r="Q131" s="184"/>
      <c r="R131" s="184"/>
      <c r="S131" s="184"/>
      <c r="T131" s="26"/>
      <c r="U131" s="11"/>
      <c r="V131" s="261" t="s">
        <v>1414</v>
      </c>
      <c r="W131" s="26"/>
      <c r="X131" s="10"/>
      <c r="Y131" s="10"/>
      <c r="Z131" s="10"/>
      <c r="AA131" s="10"/>
      <c r="AB131" s="204" t="s">
        <v>1387</v>
      </c>
      <c r="AC131" s="193"/>
      <c r="AD131" s="26"/>
      <c r="AE131" s="26"/>
      <c r="AF131" s="190"/>
      <c r="AG131" s="190"/>
      <c r="AH131" s="207"/>
      <c r="AI131" s="207"/>
      <c r="AJ131" s="207"/>
      <c r="AK131" s="207"/>
      <c r="AL131" s="131"/>
      <c r="AM13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1" s="191"/>
      <c r="AO13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1" s="26"/>
      <c r="AR131" s="192"/>
      <c r="AS131" s="10"/>
      <c r="AT131" s="10"/>
      <c r="AU131" s="10"/>
      <c r="AV131" s="10" t="s">
        <v>69</v>
      </c>
      <c r="AW131" s="10"/>
      <c r="AX131" s="10"/>
      <c r="AY13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1" s="48" t="str">
        <f>IF(OR(Table_Question_Sets[[#This Row],[Header]]="Yes",Table_Question_Sets[[#This Row],[Text]]=""),"",IF(OR(Table_Question_Sets[[#This Row],[Text]]="true",Table_Question_Sets[[#This Row],[Text]]="false",ISNUMBER(Table_Question_Sets[[#This Row],[Text]])),Table_Question_Sets[[#This Row],[Text]],""""&amp;Table_Question_Sets[[#This Row],[Text]]&amp;""""))</f>
        <v/>
      </c>
      <c r="BA131" s="28" t="str">
        <f>IF(AND(Table_Question_Sets[[#This Row],[Header]]&lt;&gt;"Yes",Table_Question_Sets[[#This Row],[Property]]&lt;&gt;"",Table_Question_Sets[[#This Row],[Summary Label]]&lt;&gt;""),""""&amp;Table_Question_Sets[[#This Row],[Key]]&amp;""": """&amp;Table_Question_Sets[[#This Row],[Summary Label]]&amp;"""","")</f>
        <v/>
      </c>
      <c r="BB131" s="28">
        <f ca="1">IF(Table_Question_Sets[[#This Row],[Header]]="Yes","",_xlfn.NUMBERVALUE(INDIRECT(SUBSTITUTE(ADDRESS(1,COLUMN(),4),"1","")&amp;ROW()-1))+IF(Table_Question_Sets[[#This Row],[Property]]&lt;&gt;"",1,0))</f>
        <v>4</v>
      </c>
      <c r="BC131" s="28">
        <f ca="1">IF(Table_Question_Sets[[#This Row],[Header]]="Yes","",_xlfn.NUMBERVALUE(INDIRECT(SUBSTITUTE(ADDRESS(1,COLUMN(),4),"1","")&amp;ROW()+1))+IF(Table_Question_Sets[[#This Row],[Property]]&lt;&gt;"",1,0))</f>
        <v>3</v>
      </c>
      <c r="BD131" s="28" t="str">
        <f t="array" aca="1" ref="BD13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1"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1"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1"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
      </c>
      <c r="BH131"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
      </c>
      <c r="BI131" s="25" t="str">
        <f ca="1" xml:space="preserve">
IF(Table_Question_Sets[[#This Row],[Row]]="Yes","]},{""className"": ""row"",""fieldGroup"": [","")&amp;
SUBSTITUTE(Table_Question_Sets[[#This Row],[Config Field]],CHAR(10),"")</f>
        <v>]},{"className":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
      </c>
      <c r="BJ13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3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1" s="131" t="str">
        <f>IF(AND(Table_Question_Sets[[#This Row],[Header]]="",Table_Question_Sets[[#This Row],[Property]]&lt;&gt;"",Table_Question_Sets[[#This Row],[Field Type]]&lt;&gt;""),
""""&amp;Table_Question_Sets[[#This Row],[Key]]&amp;"""","")</f>
        <v>"bannerImage"</v>
      </c>
      <c r="BM13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"bannerImage","bannerLoaderImage","bannerWebhook"</v>
      </c>
      <c r="BN131" s="131" t="str">
        <f>IF(AND(Table_Question_Sets[[#This Row],[Header]]&lt;&gt;"Yes",Table_Question_Sets[[#This Row],[Property]]&lt;&gt;"",Table_Question_Sets[[#This Row],[Workflow Role]]&lt;&gt;""),
""""&amp;Table_Question_Sets[[#This Row],[Workflow Role]]&amp;""":"""&amp;Table_Question_Sets[[#This Row],[Key]]&amp;"""","")</f>
        <v/>
      </c>
      <c r="BO131" s="131" t="str">
        <f>IF(AND(Table_Question_Sets[[#This Row],[Header]]&lt;&gt;"Yes",Table_Question_Sets[[#This Row],[Property]]&lt;&gt;"",Table_Question_Sets[[#This Row],[Private]]="Yes"),
""""&amp;Table_Question_Sets[[#This Row],[Key]]&amp;"""","")</f>
        <v>"bannerImage"</v>
      </c>
      <c r="BP131" s="131">
        <f ca="1">IF(Table_Question_Sets[[#This Row],[Header]]="Yes","",_xlfn.NUMBERVALUE(INDIRECT(SUBSTITUTE(ADDRESS(1,COLUMN(),4),"1","")&amp;ROW()+1))+IF(OR(Table_Question_Sets[[#This Row],[Value]]&lt;&gt;"",AND(Table_Question_Sets[[#This Row],[Data Type]]="Repeating",Table_Question_Sets[[#This Row],[Calculation Repeating]]&lt;&gt;"")),1,0))</f>
        <v>0</v>
      </c>
      <c r="BQ13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1"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1"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1" s="131" t="str">
        <f ca="1">IF(ISNUMBER(Table_Question_Sets[[#This Row],[Config Use Row]]),INDEX(Table_Question_Sets[Config Rollup],Table_Question_Sets[[#This Row],[Config Use Row]]),"")</f>
        <v/>
      </c>
      <c r="BU131" s="131" t="str">
        <f ca="1">IF(ISNUMBER(Table_Question_Sets[[#This Row],[Config Use Row]]),INDEX(Table_Question_Sets[Config Keys Nested Rollup],Table_Question_Sets[[#This Row],[Config Use Row]]),"")</f>
        <v/>
      </c>
      <c r="BV131" s="131" t="str">
        <f ca="1">IF(ISNUMBER(Table_Question_Sets[[#This Row],[Config Use Row]]),INDEX(Table_Question_Sets[Calculation Rollup],Table_Question_Sets[[#This Row],[Config Use Row]]),"")</f>
        <v/>
      </c>
    </row>
    <row r="132" spans="2:74" s="21" customFormat="1" ht="21" customHeight="1">
      <c r="B132" s="27" t="s">
        <v>1413</v>
      </c>
      <c r="C132" s="190"/>
      <c r="D132" s="25" t="str">
        <f ca="1">IF(Table_Question_Sets[[#This Row],[Header]]="Yes","",
IF(INDIRECT(SUBSTITUTE(ADDRESS(1,COLUMN(),4),"1","")&amp;ROW()-1)="",
INDIRECT(SUBSTITUTE(ADDRESS(1,COLUMN(Table_Question_Sets[[#This Row],[Property]]),4),"1","")&amp;ROW()-1),
INDIRECT(SUBSTITUTE(ADDRESS(1,COLUMN(),4),"1","")&amp;ROW()-1)))</f>
        <v>Logo</v>
      </c>
      <c r="E13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bannerLoaderImage</v>
      </c>
      <c r="F132" s="25" t="str">
        <f>IF(Table_Question_Sets[[#This Row],[Header]]="Yes","",IF(Table_Question_Sets[[#This Row],[Property]]&lt;&gt;"",SUBSTITUTE(Table_Question_Sets[[#This Row],[Property]]," ",""),""))</f>
        <v>BannerLoaderImage</v>
      </c>
      <c r="G132" s="88"/>
      <c r="H132" s="26" t="s">
        <v>90</v>
      </c>
      <c r="I132" s="27" t="s">
        <v>90</v>
      </c>
      <c r="J132" s="11"/>
      <c r="K132" s="55"/>
      <c r="L132" s="73"/>
      <c r="M132" s="73"/>
      <c r="N132" s="56" t="s">
        <v>69</v>
      </c>
      <c r="O132" s="270" t="s">
        <v>73</v>
      </c>
      <c r="P132" s="184"/>
      <c r="Q132" s="184"/>
      <c r="R132" s="184"/>
      <c r="S132" s="184"/>
      <c r="T132" s="26"/>
      <c r="U132" s="11"/>
      <c r="V132" s="261" t="s">
        <v>1415</v>
      </c>
      <c r="W132" s="26" t="s">
        <v>1457</v>
      </c>
      <c r="X132" s="10"/>
      <c r="Y132" s="10"/>
      <c r="Z132" s="10"/>
      <c r="AA132" s="10"/>
      <c r="AB132" s="204" t="s">
        <v>1475</v>
      </c>
      <c r="AC132" s="193"/>
      <c r="AD132" s="1"/>
      <c r="AE132" s="26"/>
      <c r="AF132" s="190"/>
      <c r="AG132" s="190"/>
      <c r="AH132" s="170"/>
      <c r="AI132" s="207"/>
      <c r="AJ132" s="207"/>
      <c r="AK132" s="207"/>
      <c r="AL132" s="131"/>
      <c r="AM13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2" s="191"/>
      <c r="AO13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2" s="26"/>
      <c r="AR132" s="192"/>
      <c r="AS132" s="10"/>
      <c r="AT132" s="10"/>
      <c r="AU132" s="10"/>
      <c r="AV132" s="10" t="s">
        <v>69</v>
      </c>
      <c r="AW132" s="10"/>
      <c r="AX132" s="10"/>
      <c r="AY13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2" s="48" t="str">
        <f>IF(OR(Table_Question_Sets[[#This Row],[Header]]="Yes",Table_Question_Sets[[#This Row],[Text]]=""),"",IF(OR(Table_Question_Sets[[#This Row],[Text]]="true",Table_Question_Sets[[#This Row],[Text]]="false",ISNUMBER(Table_Question_Sets[[#This Row],[Text]])),Table_Question_Sets[[#This Row],[Text]],""""&amp;Table_Question_Sets[[#This Row],[Text]]&amp;""""))</f>
        <v/>
      </c>
      <c r="BA132" s="28" t="str">
        <f>IF(AND(Table_Question_Sets[[#This Row],[Header]]&lt;&gt;"Yes",Table_Question_Sets[[#This Row],[Property]]&lt;&gt;"",Table_Question_Sets[[#This Row],[Summary Label]]&lt;&gt;""),""""&amp;Table_Question_Sets[[#This Row],[Key]]&amp;""": """&amp;Table_Question_Sets[[#This Row],[Summary Label]]&amp;"""","")</f>
        <v/>
      </c>
      <c r="BB132" s="28">
        <f ca="1">IF(Table_Question_Sets[[#This Row],[Header]]="Yes","",_xlfn.NUMBERVALUE(INDIRECT(SUBSTITUTE(ADDRESS(1,COLUMN(),4),"1","")&amp;ROW()-1))+IF(Table_Question_Sets[[#This Row],[Property]]&lt;&gt;"",1,0))</f>
        <v>5</v>
      </c>
      <c r="BC132" s="28">
        <f ca="1">IF(Table_Question_Sets[[#This Row],[Header]]="Yes","",_xlfn.NUMBERVALUE(INDIRECT(SUBSTITUTE(ADDRESS(1,COLUMN(),4),"1","")&amp;ROW()+1))+IF(Table_Question_Sets[[#This Row],[Property]]&lt;&gt;"",1,0))</f>
        <v>2</v>
      </c>
      <c r="BD132" s="28" t="str">
        <f t="array" aca="1" ref="BD13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2"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Validators.compose([ValidationService.customExpression('fieldValue == \'\'','')])}</v>
      </c>
      <c r="BF132"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2"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
      </c>
      <c r="BH132"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v>
      </c>
      <c r="BI132" s="25" t="str">
        <f ca="1" xml:space="preserve">
IF(Table_Question_Sets[[#This Row],[Row]]="Yes","]},{""className"": ""row"",""fieldGroup"": [","")&amp;
SUBSTITUTE(Table_Question_Sets[[#This Row],[Config Field]],CHAR(10),"")</f>
        <v>]},{"className":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v>
      </c>
      <c r="BJ13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3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2" s="131" t="str">
        <f>IF(AND(Table_Question_Sets[[#This Row],[Header]]="",Table_Question_Sets[[#This Row],[Property]]&lt;&gt;"",Table_Question_Sets[[#This Row],[Field Type]]&lt;&gt;""),
""""&amp;Table_Question_Sets[[#This Row],[Key]]&amp;"""","")</f>
        <v>"bannerLoaderImage"</v>
      </c>
      <c r="BM13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"bannerLoaderImage","bannerWebhook"</v>
      </c>
      <c r="BN132" s="131" t="str">
        <f>IF(AND(Table_Question_Sets[[#This Row],[Header]]&lt;&gt;"Yes",Table_Question_Sets[[#This Row],[Property]]&lt;&gt;"",Table_Question_Sets[[#This Row],[Workflow Role]]&lt;&gt;""),
""""&amp;Table_Question_Sets[[#This Row],[Workflow Role]]&amp;""":"""&amp;Table_Question_Sets[[#This Row],[Key]]&amp;"""","")</f>
        <v/>
      </c>
      <c r="BO132" s="131" t="str">
        <f>IF(AND(Table_Question_Sets[[#This Row],[Header]]&lt;&gt;"Yes",Table_Question_Sets[[#This Row],[Property]]&lt;&gt;"",Table_Question_Sets[[#This Row],[Private]]="Yes"),
""""&amp;Table_Question_Sets[[#This Row],[Key]]&amp;"""","")</f>
        <v>"bannerLoaderImage"</v>
      </c>
      <c r="BP132" s="131">
        <f ca="1">IF(Table_Question_Sets[[#This Row],[Header]]="Yes","",_xlfn.NUMBERVALUE(INDIRECT(SUBSTITUTE(ADDRESS(1,COLUMN(),4),"1","")&amp;ROW()+1))+IF(OR(Table_Question_Sets[[#This Row],[Value]]&lt;&gt;"",AND(Table_Question_Sets[[#This Row],[Data Type]]="Repeating",Table_Question_Sets[[#This Row],[Calculation Repeating]]&lt;&gt;"")),1,0))</f>
        <v>0</v>
      </c>
      <c r="BQ13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2"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2"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2" s="131" t="str">
        <f ca="1">IF(ISNUMBER(Table_Question_Sets[[#This Row],[Config Use Row]]),INDEX(Table_Question_Sets[Config Rollup],Table_Question_Sets[[#This Row],[Config Use Row]]),"")</f>
        <v/>
      </c>
      <c r="BU132" s="131" t="str">
        <f ca="1">IF(ISNUMBER(Table_Question_Sets[[#This Row],[Config Use Row]]),INDEX(Table_Question_Sets[Config Keys Nested Rollup],Table_Question_Sets[[#This Row],[Config Use Row]]),"")</f>
        <v/>
      </c>
      <c r="BV132" s="131" t="str">
        <f ca="1">IF(ISNUMBER(Table_Question_Sets[[#This Row],[Config Use Row]]),INDEX(Table_Question_Sets[Calculation Rollup],Table_Question_Sets[[#This Row],[Config Use Row]]),"")</f>
        <v/>
      </c>
    </row>
    <row r="133" spans="2:74" s="21" customFormat="1" ht="21" customHeight="1">
      <c r="B133" s="26" t="s">
        <v>1250</v>
      </c>
      <c r="C133" s="190"/>
      <c r="D133" s="25" t="str">
        <f ca="1">IF(Table_Question_Sets[[#This Row],[Header]]="Yes","",
IF(INDIRECT(SUBSTITUTE(ADDRESS(1,COLUMN(),4),"1","")&amp;ROW()-1)="",
INDIRECT(SUBSTITUTE(ADDRESS(1,COLUMN(Table_Question_Sets[[#This Row],[Property]]),4),"1","")&amp;ROW()-1),
INDIRECT(SUBSTITUTE(ADDRESS(1,COLUMN(),4),"1","")&amp;ROW()-1)))</f>
        <v>Logo</v>
      </c>
      <c r="E13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bannerWebhook</v>
      </c>
      <c r="F133" s="25" t="str">
        <f>IF(Table_Question_Sets[[#This Row],[Header]]="Yes","",IF(Table_Question_Sets[[#This Row],[Property]]&lt;&gt;"",SUBSTITUTE(Table_Question_Sets[[#This Row],[Property]]," ",""),""))</f>
        <v>BannerWebhook</v>
      </c>
      <c r="G133" s="88"/>
      <c r="H133" s="26" t="s">
        <v>90</v>
      </c>
      <c r="I133" s="26" t="s">
        <v>1248</v>
      </c>
      <c r="J133" s="11"/>
      <c r="K133" s="55"/>
      <c r="L133" s="73"/>
      <c r="M133" s="73"/>
      <c r="N133" s="56"/>
      <c r="O133" s="255" t="s">
        <v>912</v>
      </c>
      <c r="P133" s="184"/>
      <c r="Q133" s="184"/>
      <c r="R133" s="184"/>
      <c r="S133" s="184"/>
      <c r="T133" s="26"/>
      <c r="U133" s="11"/>
      <c r="V133" s="26"/>
      <c r="W133" s="26"/>
      <c r="X133" s="10"/>
      <c r="Y133" s="10"/>
      <c r="Z133" s="10"/>
      <c r="AA133" s="10"/>
      <c r="AB133" s="219"/>
      <c r="AC133" s="193"/>
      <c r="AD133" s="1" t="s">
        <v>1476</v>
      </c>
      <c r="AE133" s="26"/>
      <c r="AF133" s="190"/>
      <c r="AG133" s="190"/>
      <c r="AH133" s="170"/>
      <c r="AI133" s="207" t="s">
        <v>1341</v>
      </c>
      <c r="AJ133" s="207"/>
      <c r="AK133" s="207"/>
      <c r="AL133" s="131"/>
      <c r="AM13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3" s="191"/>
      <c r="AO13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3" s="26"/>
      <c r="AR133" s="192"/>
      <c r="AS133" s="10"/>
      <c r="AT133" s="10"/>
      <c r="AU133" s="10"/>
      <c r="AV133" s="10" t="s">
        <v>69</v>
      </c>
      <c r="AW133" s="10"/>
      <c r="AX133" s="10"/>
      <c r="AY13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3" s="48" t="str">
        <f>IF(OR(Table_Question_Sets[[#This Row],[Header]]="Yes",Table_Question_Sets[[#This Row],[Text]]=""),"",IF(OR(Table_Question_Sets[[#This Row],[Text]]="true",Table_Question_Sets[[#This Row],[Text]]="false",ISNUMBER(Table_Question_Sets[[#This Row],[Text]])),Table_Question_Sets[[#This Row],[Text]],""""&amp;Table_Question_Sets[[#This Row],[Text]]&amp;""""))</f>
        <v/>
      </c>
      <c r="BA133" s="28" t="str">
        <f>IF(AND(Table_Question_Sets[[#This Row],[Header]]&lt;&gt;"Yes",Table_Question_Sets[[#This Row],[Property]]&lt;&gt;"",Table_Question_Sets[[#This Row],[Summary Label]]&lt;&gt;""),""""&amp;Table_Question_Sets[[#This Row],[Key]]&amp;""": """&amp;Table_Question_Sets[[#This Row],[Summary Label]]&amp;"""","")</f>
        <v/>
      </c>
      <c r="BB133" s="28">
        <f ca="1">IF(Table_Question_Sets[[#This Row],[Header]]="Yes","",_xlfn.NUMBERVALUE(INDIRECT(SUBSTITUTE(ADDRESS(1,COLUMN(),4),"1","")&amp;ROW()-1))+IF(Table_Question_Sets[[#This Row],[Property]]&lt;&gt;"",1,0))</f>
        <v>6</v>
      </c>
      <c r="BC133" s="28">
        <f ca="1">IF(Table_Question_Sets[[#This Row],[Header]]="Yes","",_xlfn.NUMBERVALUE(INDIRECT(SUBSTITUTE(ADDRESS(1,COLUMN(),4),"1","")&amp;ROW()+1))+IF(Table_Question_Sets[[#This Row],[Property]]&lt;&gt;"",1,0))</f>
        <v>1</v>
      </c>
      <c r="BD133" s="28" t="str">
        <f t="array" aca="1" ref="BD13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3"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3"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3"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
      </c>
      <c r="BH133"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I133" s="25" t="str">
        <f ca="1" xml:space="preserve">
IF(Table_Question_Sets[[#This Row],[Row]]="Yes","]},{""className"": ""row"",""fieldGroup"": [","")&amp;
SUBSTITUTE(Table_Question_Sets[[#This Row],[Config Field]],CHAR(10),"")</f>
        <v>{"key":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J13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3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3" s="131" t="str">
        <f>IF(AND(Table_Question_Sets[[#This Row],[Header]]="",Table_Question_Sets[[#This Row],[Property]]&lt;&gt;"",Table_Question_Sets[[#This Row],[Field Type]]&lt;&gt;""),
""""&amp;Table_Question_Sets[[#This Row],[Key]]&amp;"""","")</f>
        <v>"bannerWebhook"</v>
      </c>
      <c r="BM13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"bannerWebhook"</v>
      </c>
      <c r="BN133" s="131" t="str">
        <f>IF(AND(Table_Question_Sets[[#This Row],[Header]]&lt;&gt;"Yes",Table_Question_Sets[[#This Row],[Property]]&lt;&gt;"",Table_Question_Sets[[#This Row],[Workflow Role]]&lt;&gt;""),
""""&amp;Table_Question_Sets[[#This Row],[Workflow Role]]&amp;""":"""&amp;Table_Question_Sets[[#This Row],[Key]]&amp;"""","")</f>
        <v/>
      </c>
      <c r="BO133" s="131" t="str">
        <f>IF(AND(Table_Question_Sets[[#This Row],[Header]]&lt;&gt;"Yes",Table_Question_Sets[[#This Row],[Property]]&lt;&gt;"",Table_Question_Sets[[#This Row],[Private]]="Yes"),
""""&amp;Table_Question_Sets[[#This Row],[Key]]&amp;"""","")</f>
        <v>"bannerWebhook"</v>
      </c>
      <c r="BP133" s="131">
        <f ca="1">IF(Table_Question_Sets[[#This Row],[Header]]="Yes","",_xlfn.NUMBERVALUE(INDIRECT(SUBSTITUTE(ADDRESS(1,COLUMN(),4),"1","")&amp;ROW()+1))+IF(OR(Table_Question_Sets[[#This Row],[Value]]&lt;&gt;"",AND(Table_Question_Sets[[#This Row],[Data Type]]="Repeating",Table_Question_Sets[[#This Row],[Calculation Repeating]]&lt;&gt;"")),1,0))</f>
        <v>0</v>
      </c>
      <c r="BQ133"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3"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3"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3" s="131" t="str">
        <f ca="1">IF(ISNUMBER(Table_Question_Sets[[#This Row],[Config Use Row]]),INDEX(Table_Question_Sets[Config Rollup],Table_Question_Sets[[#This Row],[Config Use Row]]),"")</f>
        <v/>
      </c>
      <c r="BU133" s="131" t="str">
        <f ca="1">IF(ISNUMBER(Table_Question_Sets[[#This Row],[Config Use Row]]),INDEX(Table_Question_Sets[Config Keys Nested Rollup],Table_Question_Sets[[#This Row],[Config Use Row]]),"")</f>
        <v/>
      </c>
      <c r="BV133" s="131" t="str">
        <f ca="1">IF(ISNUMBER(Table_Question_Sets[[#This Row],[Config Use Row]]),INDEX(Table_Question_Sets[Calculation Rollup],Table_Question_Sets[[#This Row],[Config Use Row]]),"")</f>
        <v/>
      </c>
    </row>
    <row r="134" spans="2:74" s="21" customFormat="1" ht="29.25" thickBot="1">
      <c r="B134" s="14" t="s">
        <v>897</v>
      </c>
      <c r="C134" s="14" t="s">
        <v>69</v>
      </c>
      <c r="D134" s="14" t="str">
        <f ca="1">IF(Table_Question_Sets[[#This Row],[Header]]="Yes","",
IF(INDIRECT(SUBSTITUTE(ADDRESS(1,COLUMN(),4),"1","")&amp;ROW()-1)="",
INDIRECT(SUBSTITUTE(ADDRESS(1,COLUMN(Table_Question_Sets[[#This Row],[Property]]),4),"1","")&amp;ROW()-1),
INDIRECT(SUBSTITUTE(ADDRESS(1,COLUMN(),4),"1","")&amp;ROW()-1)))</f>
        <v/>
      </c>
      <c r="E134" s="14"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v>
      </c>
      <c r="F134" s="14" t="str">
        <f>IF(Table_Question_Sets[[#This Row],[Header]]="Yes","",IF(Table_Question_Sets[[#This Row],[Property]]&lt;&gt;"",SUBSTITUTE(Table_Question_Sets[[#This Row],[Property]]," ",""),""))</f>
        <v/>
      </c>
      <c r="G134" s="54"/>
      <c r="H134" s="14"/>
      <c r="I134" s="14"/>
      <c r="J134" s="14"/>
      <c r="K134" s="54"/>
      <c r="L134" s="72"/>
      <c r="M134" s="72"/>
      <c r="N134" s="32"/>
      <c r="O134" s="32"/>
      <c r="P134" s="32"/>
      <c r="Q134" s="32"/>
      <c r="R134" s="32"/>
      <c r="S134" s="32"/>
      <c r="T134" s="14"/>
      <c r="U134" s="14"/>
      <c r="V134" s="14"/>
      <c r="W134" s="14"/>
      <c r="X134" s="14"/>
      <c r="Y134" s="14"/>
      <c r="Z134" s="14"/>
      <c r="AA134" s="14"/>
      <c r="AB134" s="14"/>
      <c r="AC134" s="14"/>
      <c r="AD134" s="14"/>
      <c r="AE134" s="14"/>
      <c r="AF134" s="14"/>
      <c r="AG134" s="14"/>
      <c r="AH134" s="72"/>
      <c r="AI134" s="72"/>
      <c r="AJ134" s="72"/>
      <c r="AK134" s="72"/>
      <c r="AL134" s="135"/>
      <c r="AM134"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4" s="94"/>
      <c r="AO134" s="1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4" s="1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4" s="14"/>
      <c r="AR134" s="32"/>
      <c r="AS134" s="14"/>
      <c r="AT134" s="14"/>
      <c r="AU134" s="14"/>
      <c r="AV134" s="14"/>
      <c r="AW134" s="14"/>
      <c r="AX134" s="14"/>
      <c r="AY134"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4" s="32" t="str">
        <f>IF(OR(Table_Question_Sets[[#This Row],[Header]]="Yes",Table_Question_Sets[[#This Row],[Text]]=""),"",IF(OR(Table_Question_Sets[[#This Row],[Text]]="true",Table_Question_Sets[[#This Row],[Text]]="false",ISNUMBER(Table_Question_Sets[[#This Row],[Text]])),Table_Question_Sets[[#This Row],[Text]],""""&amp;Table_Question_Sets[[#This Row],[Text]]&amp;""""))</f>
        <v/>
      </c>
      <c r="BA134" s="32" t="str">
        <f>IF(AND(Table_Question_Sets[[#This Row],[Header]]&lt;&gt;"Yes",Table_Question_Sets[[#This Row],[Property]]&lt;&gt;"",Table_Question_Sets[[#This Row],[Summary Label]]&lt;&gt;""),""""&amp;Table_Question_Sets[[#This Row],[Key]]&amp;""": """&amp;Table_Question_Sets[[#This Row],[Summary Label]]&amp;"""","")</f>
        <v/>
      </c>
      <c r="BB134" s="32" t="str">
        <f ca="1">IF(Table_Question_Sets[[#This Row],[Header]]="Yes","",_xlfn.NUMBERVALUE(INDIRECT(SUBSTITUTE(ADDRESS(1,COLUMN(),4),"1","")&amp;ROW()-1))+IF(Table_Question_Sets[[#This Row],[Property]]&lt;&gt;"",1,0))</f>
        <v/>
      </c>
      <c r="BC134" s="32" t="str">
        <f ca="1">IF(Table_Question_Sets[[#This Row],[Header]]="Yes","",_xlfn.NUMBERVALUE(INDIRECT(SUBSTITUTE(ADDRESS(1,COLUMN(),4),"1","")&amp;ROW()+1))+IF(Table_Question_Sets[[#This Row],[Property]]&lt;&gt;"",1,0))</f>
        <v/>
      </c>
      <c r="BD134" s="32" t="str">
        <f t="array" aca="1" ref="BD13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4" s="3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34" s="3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4" s="3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34" s="32"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34" s="14" t="str">
        <f xml:space="preserve">
IF(Table_Question_Sets[[#This Row],[Row]]="Yes","]},{""className"": ""row"",""fieldGroup"": [","")&amp;
SUBSTITUTE(Table_Question_Sets[[#This Row],[Config Field]],CHAR(10),"")</f>
        <v/>
      </c>
      <c r="BJ134" s="1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"review":[{"className": "row","fieldGroup":[{"key":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4" s="1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4" s="14" t="str">
        <f>IF(AND(Table_Question_Sets[[#This Row],[Header]]="",Table_Question_Sets[[#This Row],[Property]]&lt;&gt;"",Table_Question_Sets[[#This Row],[Field Type]]&lt;&gt;""),
""""&amp;Table_Question_Sets[[#This Row],[Key]]&amp;"""","")</f>
        <v/>
      </c>
      <c r="BM134" s="1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"review":["reviewHeading","confirmation1","confirmation2ChanceToWin","confirmation2Sweepstake","confirmation3","confirmation4","confirmation4Sweepstake"],</v>
      </c>
      <c r="BN134" s="14" t="str">
        <f>IF(AND(Table_Question_Sets[[#This Row],[Header]]&lt;&gt;"Yes",Table_Question_Sets[[#This Row],[Property]]&lt;&gt;"",Table_Question_Sets[[#This Row],[Workflow Role]]&lt;&gt;""),
""""&amp;Table_Question_Sets[[#This Row],[Workflow Role]]&amp;""":"""&amp;Table_Question_Sets[[#This Row],[Key]]&amp;"""","")</f>
        <v/>
      </c>
      <c r="BO134" s="14" t="str">
        <f>IF(AND(Table_Question_Sets[[#This Row],[Header]]&lt;&gt;"Yes",Table_Question_Sets[[#This Row],[Property]]&lt;&gt;"",Table_Question_Sets[[#This Row],[Private]]="Yes"),
""""&amp;Table_Question_Sets[[#This Row],[Key]]&amp;"""","")</f>
        <v/>
      </c>
      <c r="BP134" s="14" t="str">
        <f ca="1">IF(Table_Question_Sets[[#This Row],[Header]]="Yes","",_xlfn.NUMBERVALUE(INDIRECT(SUBSTITUTE(ADDRESS(1,COLUMN(),4),"1","")&amp;ROW()+1))+IF(OR(Table_Question_Sets[[#This Row],[Value]]&lt;&gt;"",AND(Table_Question_Sets[[#This Row],[Data Type]]="Repeating",Table_Question_Sets[[#This Row],[Calculation Repeating]]&lt;&gt;"")),1,0))</f>
        <v/>
      </c>
      <c r="BQ134" s="14" t="str">
        <f ca="1" xml:space="preserve">
IF(Table_Question_Sets[[#This Row],[Data Type]]="Repeating",
OFFSET(Table_Repeating_Question_Sets[[#Headers],[Property]],MATCH(Table_Question_Sets[[#This Row],[Property]],Table_Repeating_Question_Sets[Property],0),MATCH("Calculation",Table_Repeating_Question_Sets[#Headers],0)-1,1,1),
"")</f>
        <v/>
      </c>
      <c r="BR134" s="1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4" s="1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"review":{"reviewHeading": "No"},</v>
      </c>
      <c r="BT134" s="14" t="str">
        <f ca="1">IF(ISNUMBER(Table_Question_Sets[[#This Row],[Config Use Row]]),INDEX(Table_Question_Sets[Config Rollup],Table_Question_Sets[[#This Row],[Config Use Row]]),"")</f>
        <v/>
      </c>
      <c r="BU134" s="14" t="str">
        <f ca="1">IF(ISNUMBER(Table_Question_Sets[[#This Row],[Config Use Row]]),INDEX(Table_Question_Sets[Config Keys Nested Rollup],Table_Question_Sets[[#This Row],[Config Use Row]]),"")</f>
        <v/>
      </c>
      <c r="BV134" s="14" t="str">
        <f ca="1">IF(ISNUMBER(Table_Question_Sets[[#This Row],[Config Use Row]]),INDEX(Table_Question_Sets[Calculation Rollup],Table_Question_Sets[[#This Row],[Config Use Row]]),"")</f>
        <v/>
      </c>
    </row>
    <row r="135" spans="2:74" s="21" customFormat="1" ht="21" hidden="1" customHeight="1">
      <c r="B135" s="26"/>
      <c r="C135" s="10"/>
      <c r="D135" s="25" t="str">
        <f ca="1">IF(Table_Question_Sets[[#This Row],[Header]]="Yes","",
IF(INDIRECT(SUBSTITUTE(ADDRESS(1,COLUMN(),4),"1","")&amp;ROW()-1)="",
INDIRECT(SUBSTITUTE(ADDRESS(1,COLUMN(Table_Question_Sets[[#This Row],[Property]]),4),"1","")&amp;ROW()-1),
INDIRECT(SUBSTITUTE(ADDRESS(1,COLUMN(),4),"1","")&amp;ROW()-1)))</f>
        <v>Review</v>
      </c>
      <c r="E13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35" s="25" t="str">
        <f>IF(Table_Question_Sets[[#This Row],[Header]]="Yes","",IF(Table_Question_Sets[[#This Row],[Property]]&lt;&gt;"",SUBSTITUTE(Table_Question_Sets[[#This Row],[Property]]," ",""),""))</f>
        <v/>
      </c>
      <c r="G135" s="88"/>
      <c r="H135" s="26"/>
      <c r="I135" s="26"/>
      <c r="J135" s="26"/>
      <c r="K135" s="55"/>
      <c r="L135" s="76"/>
      <c r="M135" s="76"/>
      <c r="N135" s="50"/>
      <c r="O135" s="50"/>
      <c r="P135" s="50"/>
      <c r="Q135" s="50"/>
      <c r="R135" s="50"/>
      <c r="S135" s="50"/>
      <c r="T135" s="26"/>
      <c r="U135" s="26"/>
      <c r="V135" s="26"/>
      <c r="W135" s="26"/>
      <c r="X135" s="26"/>
      <c r="Y135" s="26"/>
      <c r="Z135" s="26"/>
      <c r="AA135" s="26"/>
      <c r="AB135" s="26"/>
      <c r="AC135" s="26"/>
      <c r="AD135" s="26"/>
      <c r="AE135" s="26"/>
      <c r="AF135" s="26"/>
      <c r="AG135" s="26"/>
      <c r="AH135" s="76"/>
      <c r="AI135" s="76"/>
      <c r="AJ135" s="76"/>
      <c r="AK135" s="76"/>
      <c r="AL135" s="25"/>
      <c r="AM13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5" s="191"/>
      <c r="AO13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5" s="26"/>
      <c r="AR135" s="50"/>
      <c r="AS135" s="26"/>
      <c r="AT135" s="26"/>
      <c r="AU135" s="26"/>
      <c r="AV135" s="26"/>
      <c r="AW135" s="26"/>
      <c r="AX135" s="26"/>
      <c r="AY135"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5" s="48" t="str">
        <f>IF(OR(Table_Question_Sets[[#This Row],[Header]]="Yes",Table_Question_Sets[[#This Row],[Text]]=""),"",IF(OR(Table_Question_Sets[[#This Row],[Text]]="true",Table_Question_Sets[[#This Row],[Text]]="false",ISNUMBER(Table_Question_Sets[[#This Row],[Text]])),Table_Question_Sets[[#This Row],[Text]],""""&amp;Table_Question_Sets[[#This Row],[Text]]&amp;""""))</f>
        <v/>
      </c>
      <c r="BA135" s="48" t="str">
        <f>IF(AND(Table_Question_Sets[[#This Row],[Header]]&lt;&gt;"Yes",Table_Question_Sets[[#This Row],[Property]]&lt;&gt;"",Table_Question_Sets[[#This Row],[Summary Label]]&lt;&gt;""),""""&amp;Table_Question_Sets[[#This Row],[Key]]&amp;""": """&amp;Table_Question_Sets[[#This Row],[Summary Label]]&amp;"""","")</f>
        <v/>
      </c>
      <c r="BB135" s="48">
        <f ca="1">IF(Table_Question_Sets[[#This Row],[Header]]="Yes","",_xlfn.NUMBERVALUE(INDIRECT(SUBSTITUTE(ADDRESS(1,COLUMN(),4),"1","")&amp;ROW()-1))+IF(Table_Question_Sets[[#This Row],[Property]]&lt;&gt;"",1,0))</f>
        <v>0</v>
      </c>
      <c r="BC135" s="48">
        <f ca="1">IF(Table_Question_Sets[[#This Row],[Header]]="Yes","",_xlfn.NUMBERVALUE(INDIRECT(SUBSTITUTE(ADDRESS(1,COLUMN(),4),"1","")&amp;ROW()+1))+IF(Table_Question_Sets[[#This Row],[Property]]&lt;&gt;"",1,0))</f>
        <v>7</v>
      </c>
      <c r="BD135" s="24" t="str">
        <f t="array" aca="1" ref="BD13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3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5"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35"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35" s="10" t="str">
        <f xml:space="preserve">
IF(Table_Question_Sets[[#This Row],[Row]]="Yes","]},{""className"": ""row"",""fieldGroup"": [","")&amp;
SUBSTITUTE(Table_Question_Sets[[#This Row],[Config Field]],CHAR(10),"")</f>
        <v/>
      </c>
      <c r="BJ135"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5"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5" s="10" t="str">
        <f>IF(AND(Table_Question_Sets[[#This Row],[Header]]="",Table_Question_Sets[[#This Row],[Property]]&lt;&gt;"",Table_Question_Sets[[#This Row],[Field Type]]&lt;&gt;""),
""""&amp;Table_Question_Sets[[#This Row],[Key]]&amp;"""","")</f>
        <v/>
      </c>
      <c r="BM135"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"reviewHeading","confirmation1","confirmation2ChanceToWin","confirmation2Sweepstake","confirmation3","confirmation4","confirmation4Sweepstake"</v>
      </c>
      <c r="BN135" s="10" t="str">
        <f>IF(AND(Table_Question_Sets[[#This Row],[Header]]&lt;&gt;"Yes",Table_Question_Sets[[#This Row],[Property]]&lt;&gt;"",Table_Question_Sets[[#This Row],[Workflow Role]]&lt;&gt;""),
""""&amp;Table_Question_Sets[[#This Row],[Workflow Role]]&amp;""":"""&amp;Table_Question_Sets[[#This Row],[Key]]&amp;"""","")</f>
        <v/>
      </c>
      <c r="BO135" s="10" t="str">
        <f>IF(AND(Table_Question_Sets[[#This Row],[Header]]&lt;&gt;"Yes",Table_Question_Sets[[#This Row],[Property]]&lt;&gt;"",Table_Question_Sets[[#This Row],[Private]]="Yes"),
""""&amp;Table_Question_Sets[[#This Row],[Key]]&amp;"""","")</f>
        <v/>
      </c>
      <c r="BP135" s="10">
        <f ca="1">IF(Table_Question_Sets[[#This Row],[Header]]="Yes","",_xlfn.NUMBERVALUE(INDIRECT(SUBSTITUTE(ADDRESS(1,COLUMN(),4),"1","")&amp;ROW()+1))+IF(OR(Table_Question_Sets[[#This Row],[Value]]&lt;&gt;"",AND(Table_Question_Sets[[#This Row],[Data Type]]="Repeating",Table_Question_Sets[[#This Row],[Calculation Repeating]]&lt;&gt;"")),1,0))</f>
        <v>0</v>
      </c>
      <c r="BQ135" s="10" t="str">
        <f ca="1" xml:space="preserve">
IF(Table_Question_Sets[[#This Row],[Data Type]]="Repeating",
OFFSET(Table_Repeating_Question_Sets[[#Headers],[Property]],MATCH(Table_Question_Sets[[#This Row],[Property]],Table_Repeating_Question_Sets[Property],0),MATCH("Calculation",Table_Repeating_Question_Sets[#Headers],0)-1,1,1),
"")</f>
        <v/>
      </c>
      <c r="BR13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"reviewHeading": "No"</v>
      </c>
      <c r="BT135" s="10" t="str">
        <f ca="1">IF(ISNUMBER(Table_Question_Sets[[#This Row],[Config Use Row]]),INDEX(Table_Question_Sets[Config Rollup],Table_Question_Sets[[#This Row],[Config Use Row]]),"")</f>
        <v/>
      </c>
      <c r="BU135" s="10" t="str">
        <f ca="1">IF(ISNUMBER(Table_Question_Sets[[#This Row],[Config Use Row]]),INDEX(Table_Question_Sets[Config Keys Nested Rollup],Table_Question_Sets[[#This Row],[Config Use Row]]),"")</f>
        <v/>
      </c>
      <c r="BV135" s="25" t="str">
        <f ca="1">IF(ISNUMBER(Table_Question_Sets[[#This Row],[Config Use Row]]),INDEX(Table_Question_Sets[Calculation Rollup],Table_Question_Sets[[#This Row],[Config Use Row]]),"")</f>
        <v/>
      </c>
    </row>
    <row r="136" spans="2:74" s="21" customFormat="1" ht="21" customHeight="1">
      <c r="B136" s="11" t="s">
        <v>997</v>
      </c>
      <c r="C136" s="190"/>
      <c r="D136" s="25" t="str">
        <f ca="1">IF(Table_Question_Sets[[#This Row],[Header]]="Yes","",
IF(INDIRECT(SUBSTITUTE(ADDRESS(1,COLUMN(),4),"1","")&amp;ROW()-1)="",
INDIRECT(SUBSTITUTE(ADDRESS(1,COLUMN(Table_Question_Sets[[#This Row],[Property]]),4),"1","")&amp;ROW()-1),
INDIRECT(SUBSTITUTE(ADDRESS(1,COLUMN(),4),"1","")&amp;ROW()-1)))</f>
        <v>Review</v>
      </c>
      <c r="E13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reviewHeading</v>
      </c>
      <c r="F136" s="25" t="str">
        <f>IF(Table_Question_Sets[[#This Row],[Header]]="Yes","",IF(Table_Question_Sets[[#This Row],[Property]]&lt;&gt;"",SUBSTITUTE(Table_Question_Sets[[#This Row],[Property]]," ",""),""))</f>
        <v>ReviewHeading</v>
      </c>
      <c r="G136" s="88"/>
      <c r="H136" s="11" t="s">
        <v>90</v>
      </c>
      <c r="I136" s="11" t="s">
        <v>90</v>
      </c>
      <c r="J136" s="10"/>
      <c r="K136" s="58"/>
      <c r="L136" s="73"/>
      <c r="M136" s="73"/>
      <c r="N136" s="24"/>
      <c r="O136" s="24">
        <v>12</v>
      </c>
      <c r="P136" s="24"/>
      <c r="Q136" s="24"/>
      <c r="R136" s="24"/>
      <c r="S136" s="24"/>
      <c r="T136" s="27" t="s">
        <v>1002</v>
      </c>
      <c r="U136" s="204"/>
      <c r="V136" s="10"/>
      <c r="W136" s="10"/>
      <c r="X136" s="11" t="s">
        <v>900</v>
      </c>
      <c r="Y136" s="10"/>
      <c r="Z136" s="10"/>
      <c r="AA136" s="26"/>
      <c r="AB136" s="27"/>
      <c r="AC136" s="10"/>
      <c r="AD136" s="10"/>
      <c r="AE136" s="10"/>
      <c r="AF136" s="10"/>
      <c r="AG136" s="10"/>
      <c r="AH136" s="73"/>
      <c r="AI136" s="73"/>
      <c r="AJ136" s="73"/>
      <c r="AK136" s="73"/>
      <c r="AL136" s="131" t="s">
        <v>77</v>
      </c>
      <c r="AM13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No</v>
      </c>
      <c r="AN136" s="191"/>
      <c r="AO13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6" s="10"/>
      <c r="AR136" s="24"/>
      <c r="AS136" s="10"/>
      <c r="AT136" s="10"/>
      <c r="AU136" s="10"/>
      <c r="AV136" s="10"/>
      <c r="AW136" s="10"/>
      <c r="AX136" s="10"/>
      <c r="AY136"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No</v>
      </c>
      <c r="AZ136" s="24" t="str">
        <f>IF(OR(Table_Question_Sets[[#This Row],[Header]]="Yes",Table_Question_Sets[[#This Row],[Text]]=""),"",IF(OR(Table_Question_Sets[[#This Row],[Text]]="true",Table_Question_Sets[[#This Row],[Text]]="false",ISNUMBER(Table_Question_Sets[[#This Row],[Text]])),Table_Question_Sets[[#This Row],[Text]],""""&amp;Table_Question_Sets[[#This Row],[Text]]&amp;""""))</f>
        <v>"No"</v>
      </c>
      <c r="BA136" s="24" t="str">
        <f>IF(AND(Table_Question_Sets[[#This Row],[Header]]&lt;&gt;"Yes",Table_Question_Sets[[#This Row],[Property]]&lt;&gt;"",Table_Question_Sets[[#This Row],[Summary Label]]&lt;&gt;""),""""&amp;Table_Question_Sets[[#This Row],[Key]]&amp;""": """&amp;Table_Question_Sets[[#This Row],[Summary Label]]&amp;"""","")</f>
        <v/>
      </c>
      <c r="BB136" s="24">
        <f ca="1">IF(Table_Question_Sets[[#This Row],[Header]]="Yes","",_xlfn.NUMBERVALUE(INDIRECT(SUBSTITUTE(ADDRESS(1,COLUMN(),4),"1","")&amp;ROW()-1))+IF(Table_Question_Sets[[#This Row],[Property]]&lt;&gt;"",1,0))</f>
        <v>1</v>
      </c>
      <c r="BC136" s="24">
        <f ca="1">IF(Table_Question_Sets[[#This Row],[Header]]="Yes","",_xlfn.NUMBERVALUE(INDIRECT(SUBSTITUTE(ADDRESS(1,COLUMN(),4),"1","")&amp;ROW()+1))+IF(Table_Question_Sets[[#This Row],[Property]]&lt;&gt;"",1,0))</f>
        <v>7</v>
      </c>
      <c r="BD136" s="24" t="str">
        <f t="array" aca="1" ref="BD13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6" s="2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6" s="2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6" s="2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"templateOptions":{"assumedValue":"No","label":"It's important for you to now confirm the following:","content":{"heading2":"Important Information"}}</v>
      </c>
      <c r="BH136" s="2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"reviewHeading","type": "content-field","className":"col-xs-12","templateOptions":{"assumedValue":"No","label":"It's important for you to now confirm the following:","content":{"heading2":"Important Information"}},"validators": {"validation": Validators.compose([])}}</v>
      </c>
      <c r="BI136" s="10" t="str">
        <f ca="1" xml:space="preserve">
IF(Table_Question_Sets[[#This Row],[Row]]="Yes","]},{""className"": ""row"",""fieldGroup"": [","")&amp;
SUBSTITUTE(Table_Question_Sets[[#This Row],[Config Field]],CHAR(10),"")</f>
        <v>{"key": "reviewHeading","type": "content-field","className":"col-xs-12","templateOptions":{"assumedValue":"No","label":"It's important for you to now confirm the following:","content":{"heading2":"Important Information"}},"validators": {"validation": Validators.compose([])}}</v>
      </c>
      <c r="BJ136"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6"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6" s="10" t="str">
        <f>IF(AND(Table_Question_Sets[[#This Row],[Header]]="",Table_Question_Sets[[#This Row],[Property]]&lt;&gt;"",Table_Question_Sets[[#This Row],[Field Type]]&lt;&gt;""),
""""&amp;Table_Question_Sets[[#This Row],[Key]]&amp;"""","")</f>
        <v>"reviewHeading"</v>
      </c>
      <c r="BM136"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"reviewHeading","confirmation1","confirmation2ChanceToWin","confirmation2Sweepstake","confirmation3","confirmation4","confirmation4Sweepstake"</v>
      </c>
      <c r="BN136" s="10" t="str">
        <f>IF(AND(Table_Question_Sets[[#This Row],[Header]]&lt;&gt;"Yes",Table_Question_Sets[[#This Row],[Property]]&lt;&gt;"",Table_Question_Sets[[#This Row],[Workflow Role]]&lt;&gt;""),
""""&amp;Table_Question_Sets[[#This Row],[Workflow Role]]&amp;""":"""&amp;Table_Question_Sets[[#This Row],[Key]]&amp;"""","")</f>
        <v/>
      </c>
      <c r="BO136" s="10" t="str">
        <f>IF(AND(Table_Question_Sets[[#This Row],[Header]]&lt;&gt;"Yes",Table_Question_Sets[[#This Row],[Property]]&lt;&gt;"",Table_Question_Sets[[#This Row],[Private]]="Yes"),
""""&amp;Table_Question_Sets[[#This Row],[Key]]&amp;"""","")</f>
        <v/>
      </c>
      <c r="BP136" s="10">
        <f ca="1">IF(Table_Question_Sets[[#This Row],[Header]]="Yes","",_xlfn.NUMBERVALUE(INDIRECT(SUBSTITUTE(ADDRESS(1,COLUMN(),4),"1","")&amp;ROW()+1))+IF(OR(Table_Question_Sets[[#This Row],[Value]]&lt;&gt;"",AND(Table_Question_Sets[[#This Row],[Data Type]]="Repeating",Table_Question_Sets[[#This Row],[Calculation Repeating]]&lt;&gt;"")),1,0))</f>
        <v>0</v>
      </c>
      <c r="BQ136" s="10" t="str">
        <f ca="1" xml:space="preserve">
IF(Table_Question_Sets[[#This Row],[Data Type]]="Repeating",
OFFSET(Table_Repeating_Question_Sets[[#Headers],[Property]],MATCH(Table_Question_Sets[[#This Row],[Property]],Table_Repeating_Question_Sets[Property],0),MATCH("Calculation",Table_Repeating_Question_Sets[#Headers],0)-1,1,1),
"")</f>
        <v/>
      </c>
      <c r="BR136"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"reviewHeading": "No"</v>
      </c>
      <c r="BS136"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"reviewHeading": "No"</v>
      </c>
      <c r="BT136" s="10" t="str">
        <f ca="1">IF(ISNUMBER(Table_Question_Sets[[#This Row],[Config Use Row]]),INDEX(Table_Question_Sets[Config Rollup],Table_Question_Sets[[#This Row],[Config Use Row]]),"")</f>
        <v/>
      </c>
      <c r="BU136" s="10" t="str">
        <f ca="1">IF(ISNUMBER(Table_Question_Sets[[#This Row],[Config Use Row]]),INDEX(Table_Question_Sets[Config Keys Nested Rollup],Table_Question_Sets[[#This Row],[Config Use Row]]),"")</f>
        <v/>
      </c>
      <c r="BV136" s="10" t="str">
        <f ca="1">IF(ISNUMBER(Table_Question_Sets[[#This Row],[Config Use Row]]),INDEX(Table_Question_Sets[Calculation Rollup],Table_Question_Sets[[#This Row],[Config Use Row]]),"")</f>
        <v/>
      </c>
    </row>
    <row r="137" spans="2:74" s="21" customFormat="1" ht="21" customHeight="1">
      <c r="B137" s="27" t="s">
        <v>998</v>
      </c>
      <c r="C137" s="190"/>
      <c r="D137" s="25" t="str">
        <f ca="1">IF(Table_Question_Sets[[#This Row],[Header]]="Yes","",
IF(INDIRECT(SUBSTITUTE(ADDRESS(1,COLUMN(),4),"1","")&amp;ROW()-1)="",
INDIRECT(SUBSTITUTE(ADDRESS(1,COLUMN(Table_Question_Sets[[#This Row],[Property]]),4),"1","")&amp;ROW()-1),
INDIRECT(SUBSTITUTE(ADDRESS(1,COLUMN(),4),"1","")&amp;ROW()-1)))</f>
        <v>Review</v>
      </c>
      <c r="E13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confirmation1</v>
      </c>
      <c r="F137" s="25" t="str">
        <f>IF(Table_Question_Sets[[#This Row],[Header]]="Yes","",IF(Table_Question_Sets[[#This Row],[Property]]&lt;&gt;"",SUBSTITUTE(Table_Question_Sets[[#This Row],[Property]]," ",""),""))</f>
        <v>Confirmation1</v>
      </c>
      <c r="G137" s="88"/>
      <c r="H137" s="11" t="s">
        <v>787</v>
      </c>
      <c r="I137" s="11" t="s">
        <v>578</v>
      </c>
      <c r="J137" s="10"/>
      <c r="K137" s="58" t="s">
        <v>69</v>
      </c>
      <c r="L137" s="73"/>
      <c r="M137" s="73"/>
      <c r="N137" s="56"/>
      <c r="O137" s="24">
        <v>12</v>
      </c>
      <c r="P137" s="56"/>
      <c r="Q137" s="56"/>
      <c r="R137" s="56"/>
      <c r="S137" s="56"/>
      <c r="T137" s="26"/>
      <c r="U137" s="11"/>
      <c r="V137" s="26"/>
      <c r="W137" s="26" t="s">
        <v>1401</v>
      </c>
      <c r="X137" s="10"/>
      <c r="Y137" s="10"/>
      <c r="Z137" s="10"/>
      <c r="AA137" s="26"/>
      <c r="AB137" s="26"/>
      <c r="AC137" s="10"/>
      <c r="AD137" s="11" t="s">
        <v>1000</v>
      </c>
      <c r="AE137" s="26"/>
      <c r="AF137" s="10"/>
      <c r="AG137" s="10"/>
      <c r="AH137" s="76"/>
      <c r="AI137" s="76"/>
      <c r="AJ137" s="76"/>
      <c r="AK137" s="76"/>
      <c r="AL137" s="131"/>
      <c r="AM13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7" s="191"/>
      <c r="AO13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3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7" s="26"/>
      <c r="AR137" s="24"/>
      <c r="AS137" s="10"/>
      <c r="AT137" s="10"/>
      <c r="AU137" s="10"/>
      <c r="AV137" s="10"/>
      <c r="AW137" s="10"/>
      <c r="AX137" s="10"/>
      <c r="AY13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7" s="48" t="str">
        <f>IF(OR(Table_Question_Sets[[#This Row],[Header]]="Yes",Table_Question_Sets[[#This Row],[Text]]=""),"",IF(OR(Table_Question_Sets[[#This Row],[Text]]="true",Table_Question_Sets[[#This Row],[Text]]="false",ISNUMBER(Table_Question_Sets[[#This Row],[Text]])),Table_Question_Sets[[#This Row],[Text]],""""&amp;Table_Question_Sets[[#This Row],[Text]]&amp;""""))</f>
        <v/>
      </c>
      <c r="BA137" s="28" t="str">
        <f>IF(AND(Table_Question_Sets[[#This Row],[Header]]&lt;&gt;"Yes",Table_Question_Sets[[#This Row],[Property]]&lt;&gt;"",Table_Question_Sets[[#This Row],[Summary Label]]&lt;&gt;""),""""&amp;Table_Question_Sets[[#This Row],[Key]]&amp;""": """&amp;Table_Question_Sets[[#This Row],[Summary Label]]&amp;"""","")</f>
        <v/>
      </c>
      <c r="BB137" s="28">
        <f ca="1">IF(Table_Question_Sets[[#This Row],[Header]]="Yes","",_xlfn.NUMBERVALUE(INDIRECT(SUBSTITUTE(ADDRESS(1,COLUMN(),4),"1","")&amp;ROW()-1))+IF(Table_Question_Sets[[#This Row],[Property]]&lt;&gt;"",1,0))</f>
        <v>2</v>
      </c>
      <c r="BC137" s="28">
        <f ca="1">IF(Table_Question_Sets[[#This Row],[Header]]="Yes","",_xlfn.NUMBERVALUE(INDIRECT(SUBSTITUTE(ADDRESS(1,COLUMN(),4),"1","")&amp;ROW()+1))+IF(Table_Question_Sets[[#This Row],[Property]]&lt;&gt;"",1,0))</f>
        <v>6</v>
      </c>
      <c r="BD137" s="28" t="str">
        <f t="array" aca="1" ref="BD13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7"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ValidationService.customExpression('fieldValue == true', 'You must confirm this statement before you can proceed')])}</v>
      </c>
      <c r="BF137"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7"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am acting on behalf of an Australian registered business, situated in Australia."}</v>
      </c>
      <c r="BH137"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v>
      </c>
      <c r="BI137" s="25" t="str">
        <f ca="1" xml:space="preserve">
IF(Table_Question_Sets[[#This Row],[Row]]="Yes","]},{""className"": ""row"",""fieldGroup"": [","")&amp;
SUBSTITUTE(Table_Question_Sets[[#This Row],[Config Field]],CHAR(10),"")</f>
        <v>{"key":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v>
      </c>
      <c r="BJ13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7" s="131" t="str">
        <f>IF(AND(Table_Question_Sets[[#This Row],[Header]]="",Table_Question_Sets[[#This Row],[Property]]&lt;&gt;"",Table_Question_Sets[[#This Row],[Field Type]]&lt;&gt;""),
""""&amp;Table_Question_Sets[[#This Row],[Key]]&amp;"""","")</f>
        <v>"confirmation1"</v>
      </c>
      <c r="BM13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"confirmation1","confirmation2ChanceToWin","confirmation2Sweepstake","confirmation3","confirmation4","confirmation4Sweepstake"</v>
      </c>
      <c r="BN137" s="131" t="str">
        <f>IF(AND(Table_Question_Sets[[#This Row],[Header]]&lt;&gt;"Yes",Table_Question_Sets[[#This Row],[Property]]&lt;&gt;"",Table_Question_Sets[[#This Row],[Workflow Role]]&lt;&gt;""),
""""&amp;Table_Question_Sets[[#This Row],[Workflow Role]]&amp;""":"""&amp;Table_Question_Sets[[#This Row],[Key]]&amp;"""","")</f>
        <v/>
      </c>
      <c r="BO137" s="131" t="str">
        <f>IF(AND(Table_Question_Sets[[#This Row],[Header]]&lt;&gt;"Yes",Table_Question_Sets[[#This Row],[Property]]&lt;&gt;"",Table_Question_Sets[[#This Row],[Private]]="Yes"),
""""&amp;Table_Question_Sets[[#This Row],[Key]]&amp;"""","")</f>
        <v/>
      </c>
      <c r="BP137" s="131">
        <f ca="1">IF(Table_Question_Sets[[#This Row],[Header]]="Yes","",_xlfn.NUMBERVALUE(INDIRECT(SUBSTITUTE(ADDRESS(1,COLUMN(),4),"1","")&amp;ROW()+1))+IF(OR(Table_Question_Sets[[#This Row],[Value]]&lt;&gt;"",AND(Table_Question_Sets[[#This Row],[Data Type]]="Repeating",Table_Question_Sets[[#This Row],[Calculation Repeating]]&lt;&gt;"")),1,0))</f>
        <v>0</v>
      </c>
      <c r="BQ13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7"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7"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7" s="131" t="str">
        <f ca="1">IF(ISNUMBER(Table_Question_Sets[[#This Row],[Config Use Row]]),INDEX(Table_Question_Sets[Config Rollup],Table_Question_Sets[[#This Row],[Config Use Row]]),"")</f>
        <v/>
      </c>
      <c r="BU137" s="131" t="str">
        <f ca="1">IF(ISNUMBER(Table_Question_Sets[[#This Row],[Config Use Row]]),INDEX(Table_Question_Sets[Config Keys Nested Rollup],Table_Question_Sets[[#This Row],[Config Use Row]]),"")</f>
        <v/>
      </c>
      <c r="BV137" s="131" t="str">
        <f ca="1">IF(ISNUMBER(Table_Question_Sets[[#This Row],[Config Use Row]]),INDEX(Table_Question_Sets[Calculation Rollup],Table_Question_Sets[[#This Row],[Config Use Row]]),"")</f>
        <v/>
      </c>
    </row>
    <row r="138" spans="2:74" s="21" customFormat="1" ht="21" customHeight="1">
      <c r="B138" s="27" t="s">
        <v>1138</v>
      </c>
      <c r="C138" s="190"/>
      <c r="D138" s="25" t="str">
        <f ca="1">IF(Table_Question_Sets[[#This Row],[Header]]="Yes","",
IF(INDIRECT(SUBSTITUTE(ADDRESS(1,COLUMN(),4),"1","")&amp;ROW()-1)="",
INDIRECT(SUBSTITUTE(ADDRESS(1,COLUMN(Table_Question_Sets[[#This Row],[Property]]),4),"1","")&amp;ROW()-1),
INDIRECT(SUBSTITUTE(ADDRESS(1,COLUMN(),4),"1","")&amp;ROW()-1)))</f>
        <v>Review</v>
      </c>
      <c r="E13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confirmation2ChanceToWin</v>
      </c>
      <c r="F138" s="25" t="str">
        <f>IF(Table_Question_Sets[[#This Row],[Header]]="Yes","",IF(Table_Question_Sets[[#This Row],[Property]]&lt;&gt;"",SUBSTITUTE(Table_Question_Sets[[#This Row],[Property]]," ",""),""))</f>
        <v>Confirmation2ChanceToWin</v>
      </c>
      <c r="G138" s="88"/>
      <c r="H138" s="11" t="s">
        <v>787</v>
      </c>
      <c r="I138" s="11" t="s">
        <v>578</v>
      </c>
      <c r="J138" s="10"/>
      <c r="K138" s="55" t="s">
        <v>69</v>
      </c>
      <c r="L138" s="73"/>
      <c r="M138" s="73"/>
      <c r="N138" s="56"/>
      <c r="O138" s="56" t="s">
        <v>73</v>
      </c>
      <c r="P138" s="56"/>
      <c r="Q138" s="56"/>
      <c r="R138" s="56"/>
      <c r="S138" s="56"/>
      <c r="T138" s="26"/>
      <c r="U138" s="11"/>
      <c r="V138" s="26" t="s">
        <v>1133</v>
      </c>
      <c r="W138" s="26" t="s">
        <v>1401</v>
      </c>
      <c r="X138" s="10"/>
      <c r="Y138" s="10"/>
      <c r="Z138" s="10"/>
      <c r="AA138" s="26"/>
      <c r="AB138" s="26"/>
      <c r="AC138" s="10"/>
      <c r="AD138" s="11" t="s">
        <v>1477</v>
      </c>
      <c r="AE138" s="26"/>
      <c r="AF138" s="10"/>
      <c r="AG138" s="10"/>
      <c r="AH138" s="76"/>
      <c r="AI138" s="76"/>
      <c r="AJ138" s="76"/>
      <c r="AK138" s="76"/>
      <c r="AL138" s="131"/>
      <c r="AM13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8" s="191"/>
      <c r="AO13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3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8" s="26"/>
      <c r="AR138" s="24"/>
      <c r="AS138" s="10"/>
      <c r="AT138" s="10"/>
      <c r="AU138" s="10"/>
      <c r="AV138" s="10"/>
      <c r="AW138" s="10"/>
      <c r="AX138" s="10"/>
      <c r="AY13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8" s="48" t="str">
        <f>IF(OR(Table_Question_Sets[[#This Row],[Header]]="Yes",Table_Question_Sets[[#This Row],[Text]]=""),"",IF(OR(Table_Question_Sets[[#This Row],[Text]]="true",Table_Question_Sets[[#This Row],[Text]]="false",ISNUMBER(Table_Question_Sets[[#This Row],[Text]])),Table_Question_Sets[[#This Row],[Text]],""""&amp;Table_Question_Sets[[#This Row],[Text]]&amp;""""))</f>
        <v/>
      </c>
      <c r="BA138" s="28" t="str">
        <f>IF(AND(Table_Question_Sets[[#This Row],[Header]]&lt;&gt;"Yes",Table_Question_Sets[[#This Row],[Property]]&lt;&gt;"",Table_Question_Sets[[#This Row],[Summary Label]]&lt;&gt;""),""""&amp;Table_Question_Sets[[#This Row],[Key]]&amp;""": """&amp;Table_Question_Sets[[#This Row],[Summary Label]]&amp;"""","")</f>
        <v/>
      </c>
      <c r="BB138" s="28">
        <f ca="1">IF(Table_Question_Sets[[#This Row],[Header]]="Yes","",_xlfn.NUMBERVALUE(INDIRECT(SUBSTITUTE(ADDRESS(1,COLUMN(),4),"1","")&amp;ROW()-1))+IF(Table_Question_Sets[[#This Row],[Property]]&lt;&gt;"",1,0))</f>
        <v>3</v>
      </c>
      <c r="BC138" s="28">
        <f ca="1">IF(Table_Question_Sets[[#This Row],[Header]]="Yes","",_xlfn.NUMBERVALUE(INDIRECT(SUBSTITUTE(ADDRESS(1,COLUMN(),4),"1","")&amp;ROW()+1))+IF(Table_Question_Sets[[#This Row],[Property]]&lt;&gt;"",1,0))</f>
        <v>5</v>
      </c>
      <c r="BD138" s="28" t="str">
        <f t="array" aca="1" ref="BD13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8"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ValidationService.customExpression('fieldValue == true', 'You must confirm this statement before you can proceed')])}</v>
      </c>
      <c r="BF138"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8"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
      </c>
      <c r="BH138"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v>
      </c>
      <c r="BI138" s="25" t="str">
        <f ca="1" xml:space="preserve">
IF(Table_Question_Sets[[#This Row],[Row]]="Yes","]},{""className"": ""row"",""fieldGroup"": [","")&amp;
SUBSTITUTE(Table_Question_Sets[[#This Row],[Config Field]],CHAR(10),"")</f>
        <v>{"key":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v>
      </c>
      <c r="BJ13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8" s="131" t="str">
        <f>IF(AND(Table_Question_Sets[[#This Row],[Header]]="",Table_Question_Sets[[#This Row],[Property]]&lt;&gt;"",Table_Question_Sets[[#This Row],[Field Type]]&lt;&gt;""),
""""&amp;Table_Question_Sets[[#This Row],[Key]]&amp;"""","")</f>
        <v>"confirmation2ChanceToWin"</v>
      </c>
      <c r="BM13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"confirmation2ChanceToWin","confirmation2Sweepstake","confirmation3","confirmation4","confirmation4Sweepstake"</v>
      </c>
      <c r="BN138" s="131" t="str">
        <f>IF(AND(Table_Question_Sets[[#This Row],[Header]]&lt;&gt;"Yes",Table_Question_Sets[[#This Row],[Property]]&lt;&gt;"",Table_Question_Sets[[#This Row],[Workflow Role]]&lt;&gt;""),
""""&amp;Table_Question_Sets[[#This Row],[Workflow Role]]&amp;""":"""&amp;Table_Question_Sets[[#This Row],[Key]]&amp;"""","")</f>
        <v/>
      </c>
      <c r="BO138" s="131" t="str">
        <f>IF(AND(Table_Question_Sets[[#This Row],[Header]]&lt;&gt;"Yes",Table_Question_Sets[[#This Row],[Property]]&lt;&gt;"",Table_Question_Sets[[#This Row],[Private]]="Yes"),
""""&amp;Table_Question_Sets[[#This Row],[Key]]&amp;"""","")</f>
        <v/>
      </c>
      <c r="BP138" s="131">
        <f ca="1">IF(Table_Question_Sets[[#This Row],[Header]]="Yes","",_xlfn.NUMBERVALUE(INDIRECT(SUBSTITUTE(ADDRESS(1,COLUMN(),4),"1","")&amp;ROW()+1))+IF(OR(Table_Question_Sets[[#This Row],[Value]]&lt;&gt;"",AND(Table_Question_Sets[[#This Row],[Data Type]]="Repeating",Table_Question_Sets[[#This Row],[Calculation Repeating]]&lt;&gt;"")),1,0))</f>
        <v>0</v>
      </c>
      <c r="BQ13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8"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8"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8" s="131" t="str">
        <f ca="1">IF(ISNUMBER(Table_Question_Sets[[#This Row],[Config Use Row]]),INDEX(Table_Question_Sets[Config Rollup],Table_Question_Sets[[#This Row],[Config Use Row]]),"")</f>
        <v/>
      </c>
      <c r="BU138" s="131" t="str">
        <f ca="1">IF(ISNUMBER(Table_Question_Sets[[#This Row],[Config Use Row]]),INDEX(Table_Question_Sets[Config Keys Nested Rollup],Table_Question_Sets[[#This Row],[Config Use Row]]),"")</f>
        <v/>
      </c>
      <c r="BV138" s="131" t="str">
        <f ca="1">IF(ISNUMBER(Table_Question_Sets[[#This Row],[Config Use Row]]),INDEX(Table_Question_Sets[Calculation Rollup],Table_Question_Sets[[#This Row],[Config Use Row]]),"")</f>
        <v/>
      </c>
    </row>
    <row r="139" spans="2:74" s="21" customFormat="1" ht="21" customHeight="1">
      <c r="B139" s="27" t="s">
        <v>1137</v>
      </c>
      <c r="C139" s="190"/>
      <c r="D139" s="25" t="str">
        <f ca="1">IF(Table_Question_Sets[[#This Row],[Header]]="Yes","",
IF(INDIRECT(SUBSTITUTE(ADDRESS(1,COLUMN(),4),"1","")&amp;ROW()-1)="",
INDIRECT(SUBSTITUTE(ADDRESS(1,COLUMN(Table_Question_Sets[[#This Row],[Property]]),4),"1","")&amp;ROW()-1),
INDIRECT(SUBSTITUTE(ADDRESS(1,COLUMN(),4),"1","")&amp;ROW()-1)))</f>
        <v>Review</v>
      </c>
      <c r="E13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confirmation2Sweepstake</v>
      </c>
      <c r="F139" s="25" t="str">
        <f>IF(Table_Question_Sets[[#This Row],[Header]]="Yes","",IF(Table_Question_Sets[[#This Row],[Property]]&lt;&gt;"",SUBSTITUTE(Table_Question_Sets[[#This Row],[Property]]," ",""),""))</f>
        <v>Confirmation2Sweepstake</v>
      </c>
      <c r="G139" s="88"/>
      <c r="H139" s="11" t="s">
        <v>787</v>
      </c>
      <c r="I139" s="11" t="s">
        <v>578</v>
      </c>
      <c r="J139" s="10"/>
      <c r="K139" s="58" t="s">
        <v>69</v>
      </c>
      <c r="L139" s="73"/>
      <c r="M139" s="73"/>
      <c r="N139" s="56"/>
      <c r="O139" s="24">
        <v>12</v>
      </c>
      <c r="P139" s="56"/>
      <c r="Q139" s="56"/>
      <c r="R139" s="56"/>
      <c r="S139" s="56"/>
      <c r="T139" s="26"/>
      <c r="U139" s="11"/>
      <c r="V139" s="26" t="s">
        <v>1140</v>
      </c>
      <c r="W139" s="26" t="s">
        <v>1401</v>
      </c>
      <c r="X139" s="10"/>
      <c r="Y139" s="10"/>
      <c r="Z139" s="10"/>
      <c r="AA139" s="10"/>
      <c r="AB139" s="10"/>
      <c r="AC139" s="10"/>
      <c r="AD139" s="11" t="s">
        <v>1478</v>
      </c>
      <c r="AE139" s="26"/>
      <c r="AF139" s="10"/>
      <c r="AG139" s="10"/>
      <c r="AH139" s="76"/>
      <c r="AI139" s="76"/>
      <c r="AJ139" s="76"/>
      <c r="AK139" s="76"/>
      <c r="AL139" s="131"/>
      <c r="AM13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9" s="191"/>
      <c r="AO13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3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9" s="26"/>
      <c r="AR139" s="24"/>
      <c r="AS139" s="10"/>
      <c r="AT139" s="10"/>
      <c r="AU139" s="10"/>
      <c r="AV139" s="10"/>
      <c r="AW139" s="10"/>
      <c r="AX139" s="10"/>
      <c r="AY13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9" s="48" t="str">
        <f>IF(OR(Table_Question_Sets[[#This Row],[Header]]="Yes",Table_Question_Sets[[#This Row],[Text]]=""),"",IF(OR(Table_Question_Sets[[#This Row],[Text]]="true",Table_Question_Sets[[#This Row],[Text]]="false",ISNUMBER(Table_Question_Sets[[#This Row],[Text]])),Table_Question_Sets[[#This Row],[Text]],""""&amp;Table_Question_Sets[[#This Row],[Text]]&amp;""""))</f>
        <v/>
      </c>
      <c r="BA139" s="28" t="str">
        <f>IF(AND(Table_Question_Sets[[#This Row],[Header]]&lt;&gt;"Yes",Table_Question_Sets[[#This Row],[Property]]&lt;&gt;"",Table_Question_Sets[[#This Row],[Summary Label]]&lt;&gt;""),""""&amp;Table_Question_Sets[[#This Row],[Key]]&amp;""": """&amp;Table_Question_Sets[[#This Row],[Summary Label]]&amp;"""","")</f>
        <v/>
      </c>
      <c r="BB139" s="28">
        <f ca="1">IF(Table_Question_Sets[[#This Row],[Header]]="Yes","",_xlfn.NUMBERVALUE(INDIRECT(SUBSTITUTE(ADDRESS(1,COLUMN(),4),"1","")&amp;ROW()-1))+IF(Table_Question_Sets[[#This Row],[Property]]&lt;&gt;"",1,0))</f>
        <v>4</v>
      </c>
      <c r="BC139" s="28">
        <f ca="1">IF(Table_Question_Sets[[#This Row],[Header]]="Yes","",_xlfn.NUMBERVALUE(INDIRECT(SUBSTITUTE(ADDRESS(1,COLUMN(),4),"1","")&amp;ROW()+1))+IF(Table_Question_Sets[[#This Row],[Property]]&lt;&gt;"",1,0))</f>
        <v>4</v>
      </c>
      <c r="BD139" s="28" t="str">
        <f t="array" aca="1" ref="BD13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9"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ValidationService.customExpression('fieldValue == true', 'You must confirm this statement before you can proceed')])}</v>
      </c>
      <c r="BF139"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9"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
      </c>
      <c r="BH139"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v>
      </c>
      <c r="BI139" s="25" t="str">
        <f ca="1" xml:space="preserve">
IF(Table_Question_Sets[[#This Row],[Row]]="Yes","]},{""className"": ""row"",""fieldGroup"": [","")&amp;
SUBSTITUTE(Table_Question_Sets[[#This Row],[Config Field]],CHAR(10),"")</f>
        <v>{"key":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v>
      </c>
      <c r="BJ13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9" s="131" t="str">
        <f>IF(AND(Table_Question_Sets[[#This Row],[Header]]="",Table_Question_Sets[[#This Row],[Property]]&lt;&gt;"",Table_Question_Sets[[#This Row],[Field Type]]&lt;&gt;""),
""""&amp;Table_Question_Sets[[#This Row],[Key]]&amp;"""","")</f>
        <v>"confirmation2Sweepstake"</v>
      </c>
      <c r="BM13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"confirmation2Sweepstake","confirmation3","confirmation4","confirmation4Sweepstake"</v>
      </c>
      <c r="BN139" s="131" t="str">
        <f>IF(AND(Table_Question_Sets[[#This Row],[Header]]&lt;&gt;"Yes",Table_Question_Sets[[#This Row],[Property]]&lt;&gt;"",Table_Question_Sets[[#This Row],[Workflow Role]]&lt;&gt;""),
""""&amp;Table_Question_Sets[[#This Row],[Workflow Role]]&amp;""":"""&amp;Table_Question_Sets[[#This Row],[Key]]&amp;"""","")</f>
        <v/>
      </c>
      <c r="BO139" s="131" t="str">
        <f>IF(AND(Table_Question_Sets[[#This Row],[Header]]&lt;&gt;"Yes",Table_Question_Sets[[#This Row],[Property]]&lt;&gt;"",Table_Question_Sets[[#This Row],[Private]]="Yes"),
""""&amp;Table_Question_Sets[[#This Row],[Key]]&amp;"""","")</f>
        <v/>
      </c>
      <c r="BP139" s="131">
        <f ca="1">IF(Table_Question_Sets[[#This Row],[Header]]="Yes","",_xlfn.NUMBERVALUE(INDIRECT(SUBSTITUTE(ADDRESS(1,COLUMN(),4),"1","")&amp;ROW()+1))+IF(OR(Table_Question_Sets[[#This Row],[Value]]&lt;&gt;"",AND(Table_Question_Sets[[#This Row],[Data Type]]="Repeating",Table_Question_Sets[[#This Row],[Calculation Repeating]]&lt;&gt;"")),1,0))</f>
        <v>0</v>
      </c>
      <c r="BQ13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9"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9"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9" s="131" t="str">
        <f ca="1">IF(ISNUMBER(Table_Question_Sets[[#This Row],[Config Use Row]]),INDEX(Table_Question_Sets[Config Rollup],Table_Question_Sets[[#This Row],[Config Use Row]]),"")</f>
        <v/>
      </c>
      <c r="BU139" s="131" t="str">
        <f ca="1">IF(ISNUMBER(Table_Question_Sets[[#This Row],[Config Use Row]]),INDEX(Table_Question_Sets[Config Keys Nested Rollup],Table_Question_Sets[[#This Row],[Config Use Row]]),"")</f>
        <v/>
      </c>
      <c r="BV139" s="131" t="str">
        <f ca="1">IF(ISNUMBER(Table_Question_Sets[[#This Row],[Config Use Row]]),INDEX(Table_Question_Sets[Calculation Rollup],Table_Question_Sets[[#This Row],[Config Use Row]]),"")</f>
        <v/>
      </c>
    </row>
    <row r="140" spans="2:74" s="21" customFormat="1" ht="21" customHeight="1">
      <c r="B140" s="27" t="s">
        <v>999</v>
      </c>
      <c r="C140" s="190"/>
      <c r="D140" s="25" t="str">
        <f ca="1">IF(Table_Question_Sets[[#This Row],[Header]]="Yes","",
IF(INDIRECT(SUBSTITUTE(ADDRESS(1,COLUMN(),4),"1","")&amp;ROW()-1)="",
INDIRECT(SUBSTITUTE(ADDRESS(1,COLUMN(Table_Question_Sets[[#This Row],[Property]]),4),"1","")&amp;ROW()-1),
INDIRECT(SUBSTITUTE(ADDRESS(1,COLUMN(),4),"1","")&amp;ROW()-1)))</f>
        <v>Review</v>
      </c>
      <c r="E14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confirmation3</v>
      </c>
      <c r="F140" s="25" t="str">
        <f>IF(Table_Question_Sets[[#This Row],[Header]]="Yes","",IF(Table_Question_Sets[[#This Row],[Property]]&lt;&gt;"",SUBSTITUTE(Table_Question_Sets[[#This Row],[Property]]," ",""),""))</f>
        <v>Confirmation3</v>
      </c>
      <c r="G140" s="88"/>
      <c r="H140" s="11" t="s">
        <v>787</v>
      </c>
      <c r="I140" s="11" t="s">
        <v>578</v>
      </c>
      <c r="J140" s="10"/>
      <c r="K140" s="58" t="s">
        <v>69</v>
      </c>
      <c r="L140" s="73"/>
      <c r="M140" s="73"/>
      <c r="N140" s="56"/>
      <c r="O140" s="24">
        <v>12</v>
      </c>
      <c r="P140" s="56"/>
      <c r="Q140" s="56"/>
      <c r="R140" s="56"/>
      <c r="S140" s="56"/>
      <c r="T140" s="26"/>
      <c r="U140" s="11"/>
      <c r="V140" s="26"/>
      <c r="W140" s="26" t="s">
        <v>1401</v>
      </c>
      <c r="X140" s="10"/>
      <c r="Y140" s="10"/>
      <c r="Z140" s="10"/>
      <c r="AA140" s="10"/>
      <c r="AB140" s="10"/>
      <c r="AC140" s="10"/>
      <c r="AD140" s="11" t="s">
        <v>1001</v>
      </c>
      <c r="AE140" s="26"/>
      <c r="AF140" s="10"/>
      <c r="AG140" s="10"/>
      <c r="AH140" s="76"/>
      <c r="AI140" s="76"/>
      <c r="AJ140" s="76"/>
      <c r="AK140" s="76"/>
      <c r="AL140" s="131"/>
      <c r="AM14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0" s="191"/>
      <c r="AO14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4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0" s="26"/>
      <c r="AR140" s="24"/>
      <c r="AS140" s="10"/>
      <c r="AT140" s="10"/>
      <c r="AU140" s="10"/>
      <c r="AV140" s="10"/>
      <c r="AW140" s="10"/>
      <c r="AX140" s="10"/>
      <c r="AY14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0" s="48" t="str">
        <f>IF(OR(Table_Question_Sets[[#This Row],[Header]]="Yes",Table_Question_Sets[[#This Row],[Text]]=""),"",IF(OR(Table_Question_Sets[[#This Row],[Text]]="true",Table_Question_Sets[[#This Row],[Text]]="false",ISNUMBER(Table_Question_Sets[[#This Row],[Text]])),Table_Question_Sets[[#This Row],[Text]],""""&amp;Table_Question_Sets[[#This Row],[Text]]&amp;""""))</f>
        <v/>
      </c>
      <c r="BA140" s="28" t="str">
        <f>IF(AND(Table_Question_Sets[[#This Row],[Header]]&lt;&gt;"Yes",Table_Question_Sets[[#This Row],[Property]]&lt;&gt;"",Table_Question_Sets[[#This Row],[Summary Label]]&lt;&gt;""),""""&amp;Table_Question_Sets[[#This Row],[Key]]&amp;""": """&amp;Table_Question_Sets[[#This Row],[Summary Label]]&amp;"""","")</f>
        <v/>
      </c>
      <c r="BB140" s="28">
        <f ca="1">IF(Table_Question_Sets[[#This Row],[Header]]="Yes","",_xlfn.NUMBERVALUE(INDIRECT(SUBSTITUTE(ADDRESS(1,COLUMN(),4),"1","")&amp;ROW()-1))+IF(Table_Question_Sets[[#This Row],[Property]]&lt;&gt;"",1,0))</f>
        <v>5</v>
      </c>
      <c r="BC140" s="28">
        <f ca="1">IF(Table_Question_Sets[[#This Row],[Header]]="Yes","",_xlfn.NUMBERVALUE(INDIRECT(SUBSTITUTE(ADDRESS(1,COLUMN(),4),"1","")&amp;ROW()+1))+IF(Table_Question_Sets[[#This Row],[Property]]&lt;&gt;"",1,0))</f>
        <v>3</v>
      </c>
      <c r="BD140" s="28" t="str">
        <f t="array" aca="1" ref="BD14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0"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ValidationService.customExpression('fieldValue == true', 'You must confirm this statement before you can proceed')])}</v>
      </c>
      <c r="BF140"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0"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
      </c>
      <c r="BH14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v>
      </c>
      <c r="BI140" s="25" t="str">
        <f ca="1" xml:space="preserve">
IF(Table_Question_Sets[[#This Row],[Row]]="Yes","]},{""className"": ""row"",""fieldGroup"": [","")&amp;
SUBSTITUTE(Table_Question_Sets[[#This Row],[Config Field]],CHAR(10),"")</f>
        <v>{"key":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v>
      </c>
      <c r="BJ14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4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0" s="131" t="str">
        <f>IF(AND(Table_Question_Sets[[#This Row],[Header]]="",Table_Question_Sets[[#This Row],[Property]]&lt;&gt;"",Table_Question_Sets[[#This Row],[Field Type]]&lt;&gt;""),
""""&amp;Table_Question_Sets[[#This Row],[Key]]&amp;"""","")</f>
        <v>"confirmation3"</v>
      </c>
      <c r="BM14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"confirmation3","confirmation4","confirmation4Sweepstake"</v>
      </c>
      <c r="BN140" s="131" t="str">
        <f>IF(AND(Table_Question_Sets[[#This Row],[Header]]&lt;&gt;"Yes",Table_Question_Sets[[#This Row],[Property]]&lt;&gt;"",Table_Question_Sets[[#This Row],[Workflow Role]]&lt;&gt;""),
""""&amp;Table_Question_Sets[[#This Row],[Workflow Role]]&amp;""":"""&amp;Table_Question_Sets[[#This Row],[Key]]&amp;"""","")</f>
        <v/>
      </c>
      <c r="BO140" s="131" t="str">
        <f>IF(AND(Table_Question_Sets[[#This Row],[Header]]&lt;&gt;"Yes",Table_Question_Sets[[#This Row],[Property]]&lt;&gt;"",Table_Question_Sets[[#This Row],[Private]]="Yes"),
""""&amp;Table_Question_Sets[[#This Row],[Key]]&amp;"""","")</f>
        <v/>
      </c>
      <c r="BP140" s="131">
        <f ca="1">IF(Table_Question_Sets[[#This Row],[Header]]="Yes","",_xlfn.NUMBERVALUE(INDIRECT(SUBSTITUTE(ADDRESS(1,COLUMN(),4),"1","")&amp;ROW()+1))+IF(OR(Table_Question_Sets[[#This Row],[Value]]&lt;&gt;"",AND(Table_Question_Sets[[#This Row],[Data Type]]="Repeating",Table_Question_Sets[[#This Row],[Calculation Repeating]]&lt;&gt;"")),1,0))</f>
        <v>0</v>
      </c>
      <c r="BQ14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0" s="131" t="str">
        <f ca="1">IF(ISNUMBER(Table_Question_Sets[[#This Row],[Config Use Row]]),INDEX(Table_Question_Sets[Config Rollup],Table_Question_Sets[[#This Row],[Config Use Row]]),"")</f>
        <v/>
      </c>
      <c r="BU140" s="131" t="str">
        <f ca="1">IF(ISNUMBER(Table_Question_Sets[[#This Row],[Config Use Row]]),INDEX(Table_Question_Sets[Config Keys Nested Rollup],Table_Question_Sets[[#This Row],[Config Use Row]]),"")</f>
        <v/>
      </c>
      <c r="BV140" s="131" t="str">
        <f ca="1">IF(ISNUMBER(Table_Question_Sets[[#This Row],[Config Use Row]]),INDEX(Table_Question_Sets[Calculation Rollup],Table_Question_Sets[[#This Row],[Config Use Row]]),"")</f>
        <v/>
      </c>
    </row>
    <row r="141" spans="2:74" s="21" customFormat="1" ht="21" customHeight="1">
      <c r="B141" s="26" t="s">
        <v>1139</v>
      </c>
      <c r="C141" s="190"/>
      <c r="D141" s="25" t="str">
        <f ca="1">IF(Table_Question_Sets[[#This Row],[Header]]="Yes","",
IF(INDIRECT(SUBSTITUTE(ADDRESS(1,COLUMN(),4),"1","")&amp;ROW()-1)="",
INDIRECT(SUBSTITUTE(ADDRESS(1,COLUMN(Table_Question_Sets[[#This Row],[Property]]),4),"1","")&amp;ROW()-1),
INDIRECT(SUBSTITUTE(ADDRESS(1,COLUMN(),4),"1","")&amp;ROW()-1)))</f>
        <v>Review</v>
      </c>
      <c r="E14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confirmation4</v>
      </c>
      <c r="F141" s="25" t="str">
        <f>IF(Table_Question_Sets[[#This Row],[Header]]="Yes","",IF(Table_Question_Sets[[#This Row],[Property]]&lt;&gt;"",SUBSTITUTE(Table_Question_Sets[[#This Row],[Property]]," ",""),""))</f>
        <v>Confirmation4</v>
      </c>
      <c r="G141" s="88"/>
      <c r="H141" s="11" t="s">
        <v>787</v>
      </c>
      <c r="I141" s="11" t="s">
        <v>578</v>
      </c>
      <c r="J141" s="10"/>
      <c r="K141" s="58" t="s">
        <v>69</v>
      </c>
      <c r="L141" s="73"/>
      <c r="M141" s="73"/>
      <c r="N141" s="56"/>
      <c r="O141" s="24">
        <v>12</v>
      </c>
      <c r="P141" s="56"/>
      <c r="Q141" s="56"/>
      <c r="R141" s="56"/>
      <c r="S141" s="56"/>
      <c r="T141" s="26"/>
      <c r="U141" s="11"/>
      <c r="V141" s="26" t="s">
        <v>1133</v>
      </c>
      <c r="W141" s="26" t="s">
        <v>1401</v>
      </c>
      <c r="X141" s="10"/>
      <c r="Y141" s="10"/>
      <c r="Z141" s="10"/>
      <c r="AA141" s="10"/>
      <c r="AB141" s="10"/>
      <c r="AC141" s="10"/>
      <c r="AD141" s="26" t="s">
        <v>1141</v>
      </c>
      <c r="AE141" s="26"/>
      <c r="AF141" s="10"/>
      <c r="AG141" s="10"/>
      <c r="AH141" s="76"/>
      <c r="AI141" s="76"/>
      <c r="AJ141" s="76"/>
      <c r="AK141" s="76"/>
      <c r="AL141" s="131"/>
      <c r="AM14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1" s="191"/>
      <c r="AO14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4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1" s="26"/>
      <c r="AR141" s="24"/>
      <c r="AS141" s="10"/>
      <c r="AT141" s="10"/>
      <c r="AU141" s="10"/>
      <c r="AV141" s="10"/>
      <c r="AW141" s="10"/>
      <c r="AX141" s="10"/>
      <c r="AY14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1" s="48" t="str">
        <f>IF(OR(Table_Question_Sets[[#This Row],[Header]]="Yes",Table_Question_Sets[[#This Row],[Text]]=""),"",IF(OR(Table_Question_Sets[[#This Row],[Text]]="true",Table_Question_Sets[[#This Row],[Text]]="false",ISNUMBER(Table_Question_Sets[[#This Row],[Text]])),Table_Question_Sets[[#This Row],[Text]],""""&amp;Table_Question_Sets[[#This Row],[Text]]&amp;""""))</f>
        <v/>
      </c>
      <c r="BA141" s="28" t="str">
        <f>IF(AND(Table_Question_Sets[[#This Row],[Header]]&lt;&gt;"Yes",Table_Question_Sets[[#This Row],[Property]]&lt;&gt;"",Table_Question_Sets[[#This Row],[Summary Label]]&lt;&gt;""),""""&amp;Table_Question_Sets[[#This Row],[Key]]&amp;""": """&amp;Table_Question_Sets[[#This Row],[Summary Label]]&amp;"""","")</f>
        <v/>
      </c>
      <c r="BB141" s="28">
        <f ca="1">IF(Table_Question_Sets[[#This Row],[Header]]="Yes","",_xlfn.NUMBERVALUE(INDIRECT(SUBSTITUTE(ADDRESS(1,COLUMN(),4),"1","")&amp;ROW()-1))+IF(Table_Question_Sets[[#This Row],[Property]]&lt;&gt;"",1,0))</f>
        <v>6</v>
      </c>
      <c r="BC141" s="28">
        <f ca="1">IF(Table_Question_Sets[[#This Row],[Header]]="Yes","",_xlfn.NUMBERVALUE(INDIRECT(SUBSTITUTE(ADDRESS(1,COLUMN(),4),"1","")&amp;ROW()+1))+IF(Table_Question_Sets[[#This Row],[Property]]&lt;&gt;"",1,0))</f>
        <v>2</v>
      </c>
      <c r="BD141" s="28" t="str">
        <f t="array" aca="1" ref="BD14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1"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ValidationService.customExpression('fieldValue == true', 'You must confirm this statement before you can proceed')])}</v>
      </c>
      <c r="BF141"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1"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acknowledge that when purchasing insurance via this website, any advice provided is general in nature and does not take into account my specific situation, needs or objectives.","hideCondition":"promotionType != 'chanceToWin'"}</v>
      </c>
      <c r="BH141"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v>
      </c>
      <c r="BI141" s="25" t="str">
        <f ca="1" xml:space="preserve">
IF(Table_Question_Sets[[#This Row],[Row]]="Yes","]},{""className"": ""row"",""fieldGroup"": [","")&amp;
SUBSTITUTE(Table_Question_Sets[[#This Row],[Config Field]],CHAR(10),"")</f>
        <v>{"key":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v>
      </c>
      <c r="BJ14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4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1" s="131" t="str">
        <f>IF(AND(Table_Question_Sets[[#This Row],[Header]]="",Table_Question_Sets[[#This Row],[Property]]&lt;&gt;"",Table_Question_Sets[[#This Row],[Field Type]]&lt;&gt;""),
""""&amp;Table_Question_Sets[[#This Row],[Key]]&amp;"""","")</f>
        <v>"confirmation4"</v>
      </c>
      <c r="BM14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"confirmation4","confirmation4Sweepstake"</v>
      </c>
      <c r="BN141" s="131" t="str">
        <f>IF(AND(Table_Question_Sets[[#This Row],[Header]]&lt;&gt;"Yes",Table_Question_Sets[[#This Row],[Property]]&lt;&gt;"",Table_Question_Sets[[#This Row],[Workflow Role]]&lt;&gt;""),
""""&amp;Table_Question_Sets[[#This Row],[Workflow Role]]&amp;""":"""&amp;Table_Question_Sets[[#This Row],[Key]]&amp;"""","")</f>
        <v/>
      </c>
      <c r="BO141" s="131" t="str">
        <f>IF(AND(Table_Question_Sets[[#This Row],[Header]]&lt;&gt;"Yes",Table_Question_Sets[[#This Row],[Property]]&lt;&gt;"",Table_Question_Sets[[#This Row],[Private]]="Yes"),
""""&amp;Table_Question_Sets[[#This Row],[Key]]&amp;"""","")</f>
        <v/>
      </c>
      <c r="BP141" s="131">
        <f ca="1">IF(Table_Question_Sets[[#This Row],[Header]]="Yes","",_xlfn.NUMBERVALUE(INDIRECT(SUBSTITUTE(ADDRESS(1,COLUMN(),4),"1","")&amp;ROW()+1))+IF(OR(Table_Question_Sets[[#This Row],[Value]]&lt;&gt;"",AND(Table_Question_Sets[[#This Row],[Data Type]]="Repeating",Table_Question_Sets[[#This Row],[Calculation Repeating]]&lt;&gt;"")),1,0))</f>
        <v>0</v>
      </c>
      <c r="BQ14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1"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1"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1" s="131" t="str">
        <f ca="1">IF(ISNUMBER(Table_Question_Sets[[#This Row],[Config Use Row]]),INDEX(Table_Question_Sets[Config Rollup],Table_Question_Sets[[#This Row],[Config Use Row]]),"")</f>
        <v/>
      </c>
      <c r="BU141" s="131" t="str">
        <f ca="1">IF(ISNUMBER(Table_Question_Sets[[#This Row],[Config Use Row]]),INDEX(Table_Question_Sets[Config Keys Nested Rollup],Table_Question_Sets[[#This Row],[Config Use Row]]),"")</f>
        <v/>
      </c>
      <c r="BV141" s="131" t="str">
        <f ca="1">IF(ISNUMBER(Table_Question_Sets[[#This Row],[Config Use Row]]),INDEX(Table_Question_Sets[Calculation Rollup],Table_Question_Sets[[#This Row],[Config Use Row]]),"")</f>
        <v/>
      </c>
    </row>
    <row r="142" spans="2:74" s="21" customFormat="1" ht="21" customHeight="1">
      <c r="B142" s="27" t="s">
        <v>1446</v>
      </c>
      <c r="C142" s="190"/>
      <c r="D142" s="25" t="str">
        <f ca="1">IF(Table_Question_Sets[[#This Row],[Header]]="Yes","",
IF(INDIRECT(SUBSTITUTE(ADDRESS(1,COLUMN(),4),"1","")&amp;ROW()-1)="",
INDIRECT(SUBSTITUTE(ADDRESS(1,COLUMN(Table_Question_Sets[[#This Row],[Property]]),4),"1","")&amp;ROW()-1),
INDIRECT(SUBSTITUTE(ADDRESS(1,COLUMN(),4),"1","")&amp;ROW()-1)))</f>
        <v>Review</v>
      </c>
      <c r="E14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confirmation4Sweepstake</v>
      </c>
      <c r="F142" s="25" t="str">
        <f>IF(Table_Question_Sets[[#This Row],[Header]]="Yes","",IF(Table_Question_Sets[[#This Row],[Property]]&lt;&gt;"",SUBSTITUTE(Table_Question_Sets[[#This Row],[Property]]," ",""),""))</f>
        <v>Confirmation4Sweepstake</v>
      </c>
      <c r="G142" s="88"/>
      <c r="H142" s="11" t="s">
        <v>787</v>
      </c>
      <c r="I142" s="11" t="s">
        <v>578</v>
      </c>
      <c r="J142" s="10"/>
      <c r="K142" s="58" t="s">
        <v>69</v>
      </c>
      <c r="L142" s="73"/>
      <c r="M142" s="73"/>
      <c r="N142" s="56"/>
      <c r="O142" s="24">
        <v>12</v>
      </c>
      <c r="P142" s="56"/>
      <c r="Q142" s="56"/>
      <c r="R142" s="56"/>
      <c r="S142" s="56"/>
      <c r="T142" s="26"/>
      <c r="U142" s="11"/>
      <c r="V142" s="26" t="s">
        <v>1140</v>
      </c>
      <c r="W142" s="26" t="s">
        <v>1401</v>
      </c>
      <c r="X142" s="10"/>
      <c r="Y142" s="10"/>
      <c r="Z142" s="10"/>
      <c r="AA142" s="10"/>
      <c r="AB142" s="10"/>
      <c r="AC142" s="10"/>
      <c r="AD142" s="11" t="s">
        <v>1459</v>
      </c>
      <c r="AE142" s="26"/>
      <c r="AF142" s="10"/>
      <c r="AG142" s="10"/>
      <c r="AH142" s="76"/>
      <c r="AI142" s="76"/>
      <c r="AJ142" s="76"/>
      <c r="AK142" s="76"/>
      <c r="AL142" s="131"/>
      <c r="AM14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2" s="191"/>
      <c r="AO14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4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2" s="26"/>
      <c r="AR142" s="24"/>
      <c r="AS142" s="10"/>
      <c r="AT142" s="10"/>
      <c r="AU142" s="10"/>
      <c r="AV142" s="10"/>
      <c r="AW142" s="10"/>
      <c r="AX142" s="10"/>
      <c r="AY14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2" s="48" t="str">
        <f>IF(OR(Table_Question_Sets[[#This Row],[Header]]="Yes",Table_Question_Sets[[#This Row],[Text]]=""),"",IF(OR(Table_Question_Sets[[#This Row],[Text]]="true",Table_Question_Sets[[#This Row],[Text]]="false",ISNUMBER(Table_Question_Sets[[#This Row],[Text]])),Table_Question_Sets[[#This Row],[Text]],""""&amp;Table_Question_Sets[[#This Row],[Text]]&amp;""""))</f>
        <v/>
      </c>
      <c r="BA142" s="28" t="str">
        <f>IF(AND(Table_Question_Sets[[#This Row],[Header]]&lt;&gt;"Yes",Table_Question_Sets[[#This Row],[Property]]&lt;&gt;"",Table_Question_Sets[[#This Row],[Summary Label]]&lt;&gt;""),""""&amp;Table_Question_Sets[[#This Row],[Key]]&amp;""": """&amp;Table_Question_Sets[[#This Row],[Summary Label]]&amp;"""","")</f>
        <v/>
      </c>
      <c r="BB142" s="28">
        <f ca="1">IF(Table_Question_Sets[[#This Row],[Header]]="Yes","",_xlfn.NUMBERVALUE(INDIRECT(SUBSTITUTE(ADDRESS(1,COLUMN(),4),"1","")&amp;ROW()-1))+IF(Table_Question_Sets[[#This Row],[Property]]&lt;&gt;"",1,0))</f>
        <v>7</v>
      </c>
      <c r="BC142" s="28">
        <f ca="1">IF(Table_Question_Sets[[#This Row],[Header]]="Yes","",_xlfn.NUMBERVALUE(INDIRECT(SUBSTITUTE(ADDRESS(1,COLUMN(),4),"1","")&amp;ROW()+1))+IF(Table_Question_Sets[[#This Row],[Property]]&lt;&gt;"",1,0))</f>
        <v>1</v>
      </c>
      <c r="BD142" s="28" t="str">
        <f t="array" aca="1" ref="BD14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2"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ValidationService.customExpression('fieldValue == true', 'You must confirm this statement before you can proceed')])}</v>
      </c>
      <c r="BF142"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2"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understand that this promotion DOES NOT include the Major Prize and that I will have to fund this myself.","hideCondition":"promotionType != 'sweepstake'"}</v>
      </c>
      <c r="BH142"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I142" s="25" t="str">
        <f ca="1" xml:space="preserve">
IF(Table_Question_Sets[[#This Row],[Row]]="Yes","]},{""className"": ""row"",""fieldGroup"": [","")&amp;
SUBSTITUTE(Table_Question_Sets[[#This Row],[Config Field]],CHAR(10),"")</f>
        <v>{"key":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J14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4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2" s="131" t="str">
        <f>IF(AND(Table_Question_Sets[[#This Row],[Header]]="",Table_Question_Sets[[#This Row],[Property]]&lt;&gt;"",Table_Question_Sets[[#This Row],[Field Type]]&lt;&gt;""),
""""&amp;Table_Question_Sets[[#This Row],[Key]]&amp;"""","")</f>
        <v>"confirmation4Sweepstake"</v>
      </c>
      <c r="BM14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"confirmation4Sweepstake"</v>
      </c>
      <c r="BN142" s="131" t="str">
        <f>IF(AND(Table_Question_Sets[[#This Row],[Header]]&lt;&gt;"Yes",Table_Question_Sets[[#This Row],[Property]]&lt;&gt;"",Table_Question_Sets[[#This Row],[Workflow Role]]&lt;&gt;""),
""""&amp;Table_Question_Sets[[#This Row],[Workflow Role]]&amp;""":"""&amp;Table_Question_Sets[[#This Row],[Key]]&amp;"""","")</f>
        <v/>
      </c>
      <c r="BO142" s="131" t="str">
        <f>IF(AND(Table_Question_Sets[[#This Row],[Header]]&lt;&gt;"Yes",Table_Question_Sets[[#This Row],[Property]]&lt;&gt;"",Table_Question_Sets[[#This Row],[Private]]="Yes"),
""""&amp;Table_Question_Sets[[#This Row],[Key]]&amp;"""","")</f>
        <v/>
      </c>
      <c r="BP142" s="131">
        <f ca="1">IF(Table_Question_Sets[[#This Row],[Header]]="Yes","",_xlfn.NUMBERVALUE(INDIRECT(SUBSTITUTE(ADDRESS(1,COLUMN(),4),"1","")&amp;ROW()+1))+IF(OR(Table_Question_Sets[[#This Row],[Value]]&lt;&gt;"",AND(Table_Question_Sets[[#This Row],[Data Type]]="Repeating",Table_Question_Sets[[#This Row],[Calculation Repeating]]&lt;&gt;"")),1,0))</f>
        <v>0</v>
      </c>
      <c r="BQ14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2"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2"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2" s="131" t="str">
        <f ca="1">IF(ISNUMBER(Table_Question_Sets[[#This Row],[Config Use Row]]),INDEX(Table_Question_Sets[Config Rollup],Table_Question_Sets[[#This Row],[Config Use Row]]),"")</f>
        <v/>
      </c>
      <c r="BU142" s="131" t="str">
        <f ca="1">IF(ISNUMBER(Table_Question_Sets[[#This Row],[Config Use Row]]),INDEX(Table_Question_Sets[Config Keys Nested Rollup],Table_Question_Sets[[#This Row],[Config Use Row]]),"")</f>
        <v/>
      </c>
      <c r="BV142" s="131" t="str">
        <f ca="1">IF(ISNUMBER(Table_Question_Sets[[#This Row],[Config Use Row]]),INDEX(Table_Question_Sets[Calculation Rollup],Table_Question_Sets[[#This Row],[Config Use Row]]),"")</f>
        <v/>
      </c>
    </row>
    <row r="143" spans="2:74" s="21" customFormat="1" ht="29.25" thickBot="1">
      <c r="B143" s="47" t="s">
        <v>104</v>
      </c>
      <c r="C143" s="47" t="s">
        <v>69</v>
      </c>
      <c r="D143" s="47" t="str">
        <f ca="1">IF(Table_Question_Sets[[#This Row],[Header]]="Yes","",
IF(INDIRECT(SUBSTITUTE(ADDRESS(1,COLUMN(),4),"1","")&amp;ROW()-1)="",
INDIRECT(SUBSTITUTE(ADDRESS(1,COLUMN(Table_Question_Sets[[#This Row],[Property]]),4),"1","")&amp;ROW()-1),
INDIRECT(SUBSTITUTE(ADDRESS(1,COLUMN(),4),"1","")&amp;ROW()-1)))</f>
        <v/>
      </c>
      <c r="E143"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paymentOptions</v>
      </c>
      <c r="F143" s="47" t="str">
        <f>IF(Table_Question_Sets[[#This Row],[Header]]="Yes","",IF(Table_Question_Sets[[#This Row],[Property]]&lt;&gt;"",SUBSTITUTE(Table_Question_Sets[[#This Row],[Property]]," ",""),""))</f>
        <v/>
      </c>
      <c r="G143" s="46"/>
      <c r="H143" s="47"/>
      <c r="I143" s="47"/>
      <c r="J143" s="47"/>
      <c r="K143" s="46"/>
      <c r="L143" s="47"/>
      <c r="M143" s="47"/>
      <c r="N143" s="46"/>
      <c r="O143" s="46"/>
      <c r="P143" s="46"/>
      <c r="Q143" s="46"/>
      <c r="R143" s="46"/>
      <c r="S143" s="46"/>
      <c r="T143" s="47"/>
      <c r="U143" s="47"/>
      <c r="V143" s="47"/>
      <c r="W143" s="47"/>
      <c r="X143" s="47"/>
      <c r="Y143" s="47"/>
      <c r="Z143" s="47"/>
      <c r="AA143" s="47"/>
      <c r="AB143" s="47"/>
      <c r="AC143" s="47"/>
      <c r="AD143" s="47"/>
      <c r="AE143" s="47"/>
      <c r="AF143" s="47"/>
      <c r="AG143" s="47"/>
      <c r="AH143" s="47"/>
      <c r="AI143" s="47"/>
      <c r="AJ143" s="47"/>
      <c r="AK143" s="47"/>
      <c r="AL143" s="47"/>
      <c r="AM143"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3" s="94"/>
      <c r="AO143"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3"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3" s="47"/>
      <c r="AR143" s="46"/>
      <c r="AS143" s="47"/>
      <c r="AT143" s="47"/>
      <c r="AU143" s="47"/>
      <c r="AV143" s="47"/>
      <c r="AW143" s="47"/>
      <c r="AX143" s="47"/>
      <c r="AY143"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3" s="46" t="str">
        <f>IF(OR(Table_Question_Sets[[#This Row],[Header]]="Yes",Table_Question_Sets[[#This Row],[Text]]=""),"",IF(OR(Table_Question_Sets[[#This Row],[Text]]="true",Table_Question_Sets[[#This Row],[Text]]="false",ISNUMBER(Table_Question_Sets[[#This Row],[Text]])),Table_Question_Sets[[#This Row],[Text]],""""&amp;Table_Question_Sets[[#This Row],[Text]]&amp;""""))</f>
        <v/>
      </c>
      <c r="BA143" s="46" t="str">
        <f>IF(AND(Table_Question_Sets[[#This Row],[Header]]&lt;&gt;"Yes",Table_Question_Sets[[#This Row],[Property]]&lt;&gt;"",Table_Question_Sets[[#This Row],[Summary Label]]&lt;&gt;""),""""&amp;Table_Question_Sets[[#This Row],[Key]]&amp;""": """&amp;Table_Question_Sets[[#This Row],[Summary Label]]&amp;"""","")</f>
        <v/>
      </c>
      <c r="BB143" s="46" t="str">
        <f ca="1">IF(Table_Question_Sets[[#This Row],[Header]]="Yes","",_xlfn.NUMBERVALUE(INDIRECT(SUBSTITUTE(ADDRESS(1,COLUMN(),4),"1","")&amp;ROW()-1))+IF(Table_Question_Sets[[#This Row],[Property]]&lt;&gt;"",1,0))</f>
        <v/>
      </c>
      <c r="BC143" s="46" t="str">
        <f ca="1">IF(Table_Question_Sets[[#This Row],[Header]]="Yes","",_xlfn.NUMBERVALUE(INDIRECT(SUBSTITUTE(ADDRESS(1,COLUMN(),4),"1","")&amp;ROW()+1))+IF(Table_Question_Sets[[#This Row],[Property]]&lt;&gt;"",1,0))</f>
        <v/>
      </c>
      <c r="BD143" s="46" t="str">
        <f t="array" aca="1" ref="BD14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3"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43"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3"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43"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43" s="47" t="str">
        <f xml:space="preserve">
IF(Table_Question_Sets[[#This Row],[Row]]="Yes","]},{""className"": ""row"",""fieldGroup"": [","")&amp;
SUBSTITUTE(Table_Question_Sets[[#This Row],[Config Field]],CHAR(10),"")</f>
        <v/>
      </c>
      <c r="BJ143"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"paymentOptions":[{"className": "row","fieldGroup":[{"key":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3"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3" s="47" t="str">
        <f>IF(AND(Table_Question_Sets[[#This Row],[Header]]="",Table_Question_Sets[[#This Row],[Property]]&lt;&gt;"",Table_Question_Sets[[#This Row],[Field Type]]&lt;&gt;""),
""""&amp;Table_Question_Sets[[#This Row],[Key]]&amp;"""","")</f>
        <v/>
      </c>
      <c r="BM143"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"paymentOptions":["paymentHeading","reviewTable","creditCardHeading","creditCardNumber","creditCardName","creditCardExpiryDate","creditCardCCV","creditCardErrorMessage"],</v>
      </c>
      <c r="BN143" s="47" t="str">
        <f>IF(AND(Table_Question_Sets[[#This Row],[Header]]&lt;&gt;"Yes",Table_Question_Sets[[#This Row],[Property]]&lt;&gt;"",Table_Question_Sets[[#This Row],[Workflow Role]]&lt;&gt;""),
""""&amp;Table_Question_Sets[[#This Row],[Workflow Role]]&amp;""":"""&amp;Table_Question_Sets[[#This Row],[Key]]&amp;"""","")</f>
        <v/>
      </c>
      <c r="BO143" s="47" t="str">
        <f>IF(AND(Table_Question_Sets[[#This Row],[Header]]&lt;&gt;"Yes",Table_Question_Sets[[#This Row],[Property]]&lt;&gt;"",Table_Question_Sets[[#This Row],[Private]]="Yes"),
""""&amp;Table_Question_Sets[[#This Row],[Key]]&amp;"""","")</f>
        <v/>
      </c>
      <c r="BP143" s="47" t="str">
        <f ca="1">IF(Table_Question_Sets[[#This Row],[Header]]="Yes","",_xlfn.NUMBERVALUE(INDIRECT(SUBSTITUTE(ADDRESS(1,COLUMN(),4),"1","")&amp;ROW()+1))+IF(OR(Table_Question_Sets[[#This Row],[Value]]&lt;&gt;"",AND(Table_Question_Sets[[#This Row],[Data Type]]="Repeating",Table_Question_Sets[[#This Row],[Calculation Repeating]]&lt;&gt;"")),1,0))</f>
        <v/>
      </c>
      <c r="BQ143" s="47" t="str">
        <f ca="1" xml:space="preserve">
IF(Table_Question_Sets[[#This Row],[Data Type]]="Repeating",
OFFSET(Table_Repeating_Question_Sets[[#Headers],[Property]],MATCH(Table_Question_Sets[[#This Row],[Property]],Table_Repeating_Question_Sets[Property],0),MATCH("Calculation",Table_Repeating_Question_Sets[#Headers],0)-1,1,1),
"")</f>
        <v/>
      </c>
      <c r="BR143"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3"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"paymentOptions":{},</v>
      </c>
      <c r="BT143" s="47" t="str">
        <f ca="1">IF(ISNUMBER(Table_Question_Sets[[#This Row],[Config Use Row]]),INDEX(Table_Question_Sets[Config Rollup],Table_Question_Sets[[#This Row],[Config Use Row]]),"")</f>
        <v/>
      </c>
      <c r="BU143" s="47" t="str">
        <f ca="1">IF(ISNUMBER(Table_Question_Sets[[#This Row],[Config Use Row]]),INDEX(Table_Question_Sets[Config Keys Nested Rollup],Table_Question_Sets[[#This Row],[Config Use Row]]),"")</f>
        <v/>
      </c>
      <c r="BV143" s="47" t="str">
        <f ca="1">IF(ISNUMBER(Table_Question_Sets[[#This Row],[Config Use Row]]),INDEX(Table_Question_Sets[Calculation Rollup],Table_Question_Sets[[#This Row],[Config Use Row]]),"")</f>
        <v/>
      </c>
    </row>
    <row r="144" spans="2:74" s="21" customFormat="1" ht="21" hidden="1" customHeight="1">
      <c r="B144" s="10"/>
      <c r="C144" s="10"/>
      <c r="D144" s="10" t="str">
        <f ca="1">IF(Table_Question_Sets[[#This Row],[Header]]="Yes","",
IF(INDIRECT(SUBSTITUTE(ADDRESS(1,COLUMN(),4),"1","")&amp;ROW()-1)="",
INDIRECT(SUBSTITUTE(ADDRESS(1,COLUMN(Table_Question_Sets[[#This Row],[Property]]),4),"1","")&amp;ROW()-1),
INDIRECT(SUBSTITUTE(ADDRESS(1,COLUMN(),4),"1","")&amp;ROW()-1)))</f>
        <v>Payment Options</v>
      </c>
      <c r="E144"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44" s="10" t="str">
        <f>IF(Table_Question_Sets[[#This Row],[Header]]="Yes","",IF(Table_Question_Sets[[#This Row],[Property]]&lt;&gt;"",SUBSTITUTE(Table_Question_Sets[[#This Row],[Property]]," ",""),""))</f>
        <v/>
      </c>
      <c r="G144" s="171"/>
      <c r="H144" s="10"/>
      <c r="I144" s="10"/>
      <c r="J144" s="10"/>
      <c r="K144" s="73"/>
      <c r="L144" s="73"/>
      <c r="M144" s="73"/>
      <c r="N144" s="10"/>
      <c r="O144" s="10"/>
      <c r="P144" s="10"/>
      <c r="Q144" s="10"/>
      <c r="R144" s="10"/>
      <c r="S144" s="10"/>
      <c r="T144" s="10"/>
      <c r="U144" s="10"/>
      <c r="V144" s="10"/>
      <c r="W144" s="10"/>
      <c r="X144" s="10"/>
      <c r="Y144" s="10"/>
      <c r="Z144" s="10"/>
      <c r="AA144" s="10"/>
      <c r="AB144" s="10"/>
      <c r="AC144" s="10"/>
      <c r="AD144" s="10"/>
      <c r="AE144" s="10"/>
      <c r="AF144" s="10"/>
      <c r="AG144" s="10"/>
      <c r="AH144" s="73"/>
      <c r="AI144" s="73"/>
      <c r="AJ144" s="73"/>
      <c r="AK144" s="73"/>
      <c r="AL144" s="131"/>
      <c r="AM14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4" s="191"/>
      <c r="AO144"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4"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4" s="10"/>
      <c r="AR144" s="10"/>
      <c r="AS144" s="10"/>
      <c r="AT144" s="10"/>
      <c r="AU144" s="10"/>
      <c r="AV144" s="10"/>
      <c r="AW144" s="10"/>
      <c r="AX144" s="10"/>
      <c r="AY144"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4" s="10" t="str">
        <f>IF(OR(Table_Question_Sets[[#This Row],[Header]]="Yes",Table_Question_Sets[[#This Row],[Text]]=""),"",IF(OR(Table_Question_Sets[[#This Row],[Text]]="true",Table_Question_Sets[[#This Row],[Text]]="false",ISNUMBER(Table_Question_Sets[[#This Row],[Text]])),Table_Question_Sets[[#This Row],[Text]],""""&amp;Table_Question_Sets[[#This Row],[Text]]&amp;""""))</f>
        <v/>
      </c>
      <c r="BA144" s="10" t="str">
        <f>IF(AND(Table_Question_Sets[[#This Row],[Header]]&lt;&gt;"Yes",Table_Question_Sets[[#This Row],[Property]]&lt;&gt;"",Table_Question_Sets[[#This Row],[Summary Label]]&lt;&gt;""),""""&amp;Table_Question_Sets[[#This Row],[Key]]&amp;""": """&amp;Table_Question_Sets[[#This Row],[Summary Label]]&amp;"""","")</f>
        <v/>
      </c>
      <c r="BB144" s="24">
        <f ca="1">IF(Table_Question_Sets[[#This Row],[Header]]="Yes","",_xlfn.NUMBERVALUE(INDIRECT(SUBSTITUTE(ADDRESS(1,COLUMN(),4),"1","")&amp;ROW()-1))+IF(Table_Question_Sets[[#This Row],[Property]]&lt;&gt;"",1,0))</f>
        <v>0</v>
      </c>
      <c r="BC144" s="24">
        <f ca="1">IF(Table_Question_Sets[[#This Row],[Header]]="Yes","",_xlfn.NUMBERVALUE(INDIRECT(SUBSTITUTE(ADDRESS(1,COLUMN(),4),"1","")&amp;ROW()+1))+IF(Table_Question_Sets[[#This Row],[Property]]&lt;&gt;"",1,0))</f>
        <v>8</v>
      </c>
      <c r="BD144" s="10" t="str">
        <f t="array" aca="1" ref="BD14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4"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44"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4" s="1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44" s="1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44" s="10" t="str">
        <f xml:space="preserve">
IF(Table_Question_Sets[[#This Row],[Row]]="Yes","]},{""className"": ""row"",""fieldGroup"": [","")&amp;
SUBSTITUTE(Table_Question_Sets[[#This Row],[Config Field]],CHAR(10),"")</f>
        <v/>
      </c>
      <c r="BJ144"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4"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4" s="10" t="str">
        <f>IF(AND(Table_Question_Sets[[#This Row],[Header]]="",Table_Question_Sets[[#This Row],[Property]]&lt;&gt;"",Table_Question_Sets[[#This Row],[Field Type]]&lt;&gt;""),
""""&amp;Table_Question_Sets[[#This Row],[Key]]&amp;"""","")</f>
        <v/>
      </c>
      <c r="BM144"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"paymentHeading","reviewTable","creditCardHeading","creditCardNumber","creditCardName","creditCardExpiryDate","creditCardCCV","creditCardErrorMessage"</v>
      </c>
      <c r="BN144" s="10" t="str">
        <f>IF(AND(Table_Question_Sets[[#This Row],[Header]]&lt;&gt;"Yes",Table_Question_Sets[[#This Row],[Property]]&lt;&gt;"",Table_Question_Sets[[#This Row],[Workflow Role]]&lt;&gt;""),
""""&amp;Table_Question_Sets[[#This Row],[Workflow Role]]&amp;""":"""&amp;Table_Question_Sets[[#This Row],[Key]]&amp;"""","")</f>
        <v/>
      </c>
      <c r="BO144" s="10" t="str">
        <f>IF(AND(Table_Question_Sets[[#This Row],[Header]]&lt;&gt;"Yes",Table_Question_Sets[[#This Row],[Property]]&lt;&gt;"",Table_Question_Sets[[#This Row],[Private]]="Yes"),
""""&amp;Table_Question_Sets[[#This Row],[Key]]&amp;"""","")</f>
        <v/>
      </c>
      <c r="BP144" s="10">
        <f ca="1">IF(Table_Question_Sets[[#This Row],[Header]]="Yes","",_xlfn.NUMBERVALUE(INDIRECT(SUBSTITUTE(ADDRESS(1,COLUMN(),4),"1","")&amp;ROW()+1))+IF(OR(Table_Question_Sets[[#This Row],[Value]]&lt;&gt;"",AND(Table_Question_Sets[[#This Row],[Data Type]]="Repeating",Table_Question_Sets[[#This Row],[Calculation Repeating]]&lt;&gt;"")),1,0))</f>
        <v>0</v>
      </c>
      <c r="BQ144" s="10" t="str">
        <f ca="1" xml:space="preserve">
IF(Table_Question_Sets[[#This Row],[Data Type]]="Repeating",
OFFSET(Table_Repeating_Question_Sets[[#Headers],[Property]],MATCH(Table_Question_Sets[[#This Row],[Property]],Table_Repeating_Question_Sets[Property],0),MATCH("Calculation",Table_Repeating_Question_Sets[#Headers],0)-1,1,1),
"")</f>
        <v/>
      </c>
      <c r="BR144"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4"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4" s="10" t="str">
        <f ca="1">IF(ISNUMBER(Table_Question_Sets[[#This Row],[Config Use Row]]),INDEX(Table_Question_Sets[Config Rollup],Table_Question_Sets[[#This Row],[Config Use Row]]),"")</f>
        <v/>
      </c>
      <c r="BU144" s="10" t="str">
        <f ca="1">IF(ISNUMBER(Table_Question_Sets[[#This Row],[Config Use Row]]),INDEX(Table_Question_Sets[Config Keys Nested Rollup],Table_Question_Sets[[#This Row],[Config Use Row]]),"")</f>
        <v/>
      </c>
      <c r="BV144" s="10" t="str">
        <f ca="1">IF(ISNUMBER(Table_Question_Sets[[#This Row],[Config Use Row]]),INDEX(Table_Question_Sets[Calculation Rollup],Table_Question_Sets[[#This Row],[Config Use Row]]),"")</f>
        <v/>
      </c>
    </row>
    <row r="145" spans="2:74" s="21" customFormat="1" ht="21" customHeight="1">
      <c r="B145" s="27" t="s">
        <v>1003</v>
      </c>
      <c r="C145" s="190"/>
      <c r="D145" s="25" t="str">
        <f ca="1">IF(Table_Question_Sets[[#This Row],[Header]]="Yes","",
IF(INDIRECT(SUBSTITUTE(ADDRESS(1,COLUMN(),4),"1","")&amp;ROW()-1)="",
INDIRECT(SUBSTITUTE(ADDRESS(1,COLUMN(Table_Question_Sets[[#This Row],[Property]]),4),"1","")&amp;ROW()-1),
INDIRECT(SUBSTITUTE(ADDRESS(1,COLUMN(),4),"1","")&amp;ROW()-1)))</f>
        <v>Payment Options</v>
      </c>
      <c r="E14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paymentHeading</v>
      </c>
      <c r="F145" s="25" t="str">
        <f>IF(Table_Question_Sets[[#This Row],[Header]]="Yes","",IF(Table_Question_Sets[[#This Row],[Property]]&lt;&gt;"",SUBSTITUTE(Table_Question_Sets[[#This Row],[Property]]," ",""),""))</f>
        <v>PaymentHeading</v>
      </c>
      <c r="G145" s="88"/>
      <c r="H145" s="27" t="s">
        <v>90</v>
      </c>
      <c r="I145" s="27" t="s">
        <v>90</v>
      </c>
      <c r="J145" s="10"/>
      <c r="K145" s="55"/>
      <c r="L145" s="73"/>
      <c r="M145" s="73"/>
      <c r="N145" s="56"/>
      <c r="O145" s="58" t="s">
        <v>73</v>
      </c>
      <c r="P145" s="56"/>
      <c r="Q145" s="56"/>
      <c r="R145" s="56"/>
      <c r="S145" s="56"/>
      <c r="T145" s="26"/>
      <c r="U145" s="11"/>
      <c r="V145" s="26"/>
      <c r="W145" s="26"/>
      <c r="X145" s="11" t="s">
        <v>1004</v>
      </c>
      <c r="Y145" s="10"/>
      <c r="Z145" s="10"/>
      <c r="AA145" s="11" t="s">
        <v>1005</v>
      </c>
      <c r="AB145" s="10"/>
      <c r="AC145" s="10"/>
      <c r="AD145" s="26"/>
      <c r="AE145" s="26"/>
      <c r="AF145" s="10"/>
      <c r="AG145" s="10"/>
      <c r="AH145" s="76"/>
      <c r="AI145" s="76"/>
      <c r="AJ145" s="76"/>
      <c r="AK145" s="76"/>
      <c r="AL145" s="131"/>
      <c r="AM14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5" s="191"/>
      <c r="AO14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5" s="26"/>
      <c r="AR145" s="24"/>
      <c r="AS145" s="10"/>
      <c r="AT145" s="10"/>
      <c r="AU145" s="10"/>
      <c r="AV145" s="10"/>
      <c r="AW145" s="10"/>
      <c r="AX145" s="10"/>
      <c r="AY14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5" s="48" t="str">
        <f>IF(OR(Table_Question_Sets[[#This Row],[Header]]="Yes",Table_Question_Sets[[#This Row],[Text]]=""),"",IF(OR(Table_Question_Sets[[#This Row],[Text]]="true",Table_Question_Sets[[#This Row],[Text]]="false",ISNUMBER(Table_Question_Sets[[#This Row],[Text]])),Table_Question_Sets[[#This Row],[Text]],""""&amp;Table_Question_Sets[[#This Row],[Text]]&amp;""""))</f>
        <v/>
      </c>
      <c r="BA145" s="28" t="str">
        <f>IF(AND(Table_Question_Sets[[#This Row],[Header]]&lt;&gt;"Yes",Table_Question_Sets[[#This Row],[Property]]&lt;&gt;"",Table_Question_Sets[[#This Row],[Summary Label]]&lt;&gt;""),""""&amp;Table_Question_Sets[[#This Row],[Key]]&amp;""": """&amp;Table_Question_Sets[[#This Row],[Summary Label]]&amp;"""","")</f>
        <v/>
      </c>
      <c r="BB145" s="28">
        <f ca="1">IF(Table_Question_Sets[[#This Row],[Header]]="Yes","",_xlfn.NUMBERVALUE(INDIRECT(SUBSTITUTE(ADDRESS(1,COLUMN(),4),"1","")&amp;ROW()-1))+IF(Table_Question_Sets[[#This Row],[Property]]&lt;&gt;"",1,0))</f>
        <v>1</v>
      </c>
      <c r="BC145" s="28">
        <f ca="1">IF(Table_Question_Sets[[#This Row],[Header]]="Yes","",_xlfn.NUMBERVALUE(INDIRECT(SUBSTITUTE(ADDRESS(1,COLUMN(),4),"1","")&amp;ROW()+1))+IF(Table_Question_Sets[[#This Row],[Property]]&lt;&gt;"",1,0))</f>
        <v>8</v>
      </c>
      <c r="BD145" s="28" t="str">
        <f t="array" aca="1" ref="BD14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5"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5"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5"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"templateOptions":{"content":{"heading2":"You're Just One Click Away.","paragraph":"Please verify that all details entered are correct. If you would like to make any changes you can do so by clicking the back button below."}}</v>
      </c>
      <c r="BH145"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v>
      </c>
      <c r="BI145" s="25" t="str">
        <f ca="1" xml:space="preserve">
IF(Table_Question_Sets[[#This Row],[Row]]="Yes","]},{""className"": ""row"",""fieldGroup"": [","")&amp;
SUBSTITUTE(Table_Question_Sets[[#This Row],[Config Field]],CHAR(10),"")</f>
        <v>{"key":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v>
      </c>
      <c r="BJ14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5" s="131" t="str">
        <f>IF(AND(Table_Question_Sets[[#This Row],[Header]]="",Table_Question_Sets[[#This Row],[Property]]&lt;&gt;"",Table_Question_Sets[[#This Row],[Field Type]]&lt;&gt;""),
""""&amp;Table_Question_Sets[[#This Row],[Key]]&amp;"""","")</f>
        <v>"paymentHeading"</v>
      </c>
      <c r="BM14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"paymentHeading","reviewTable","creditCardHeading","creditCardNumber","creditCardName","creditCardExpiryDate","creditCardCCV","creditCardErrorMessage"</v>
      </c>
      <c r="BN145" s="131" t="str">
        <f>IF(AND(Table_Question_Sets[[#This Row],[Header]]&lt;&gt;"Yes",Table_Question_Sets[[#This Row],[Property]]&lt;&gt;"",Table_Question_Sets[[#This Row],[Workflow Role]]&lt;&gt;""),
""""&amp;Table_Question_Sets[[#This Row],[Workflow Role]]&amp;""":"""&amp;Table_Question_Sets[[#This Row],[Key]]&amp;"""","")</f>
        <v/>
      </c>
      <c r="BO145" s="131" t="str">
        <f>IF(AND(Table_Question_Sets[[#This Row],[Header]]&lt;&gt;"Yes",Table_Question_Sets[[#This Row],[Property]]&lt;&gt;"",Table_Question_Sets[[#This Row],[Private]]="Yes"),
""""&amp;Table_Question_Sets[[#This Row],[Key]]&amp;"""","")</f>
        <v/>
      </c>
      <c r="BP145" s="131">
        <f ca="1">IF(Table_Question_Sets[[#This Row],[Header]]="Yes","",_xlfn.NUMBERVALUE(INDIRECT(SUBSTITUTE(ADDRESS(1,COLUMN(),4),"1","")&amp;ROW()+1))+IF(OR(Table_Question_Sets[[#This Row],[Value]]&lt;&gt;"",AND(Table_Question_Sets[[#This Row],[Data Type]]="Repeating",Table_Question_Sets[[#This Row],[Calculation Repeating]]&lt;&gt;"")),1,0))</f>
        <v>0</v>
      </c>
      <c r="BQ145"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5"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5"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5" s="131" t="str">
        <f ca="1">IF(ISNUMBER(Table_Question_Sets[[#This Row],[Config Use Row]]),INDEX(Table_Question_Sets[Config Rollup],Table_Question_Sets[[#This Row],[Config Use Row]]),"")</f>
        <v/>
      </c>
      <c r="BU145" s="131" t="str">
        <f ca="1">IF(ISNUMBER(Table_Question_Sets[[#This Row],[Config Use Row]]),INDEX(Table_Question_Sets[Config Keys Nested Rollup],Table_Question_Sets[[#This Row],[Config Use Row]]),"")</f>
        <v/>
      </c>
      <c r="BV145" s="131" t="str">
        <f ca="1">IF(ISNUMBER(Table_Question_Sets[[#This Row],[Config Use Row]]),INDEX(Table_Question_Sets[Calculation Rollup],Table_Question_Sets[[#This Row],[Config Use Row]]),"")</f>
        <v/>
      </c>
    </row>
    <row r="146" spans="2:74" s="21" customFormat="1" ht="21" customHeight="1">
      <c r="B146" s="27" t="s">
        <v>1006</v>
      </c>
      <c r="C146" s="190"/>
      <c r="D146" s="25" t="str">
        <f ca="1">IF(Table_Question_Sets[[#This Row],[Header]]="Yes","",
IF(INDIRECT(SUBSTITUTE(ADDRESS(1,COLUMN(),4),"1","")&amp;ROW()-1)="",
INDIRECT(SUBSTITUTE(ADDRESS(1,COLUMN(Table_Question_Sets[[#This Row],[Property]]),4),"1","")&amp;ROW()-1),
INDIRECT(SUBSTITUTE(ADDRESS(1,COLUMN(),4),"1","")&amp;ROW()-1)))</f>
        <v>Payment Options</v>
      </c>
      <c r="E14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reviewTable</v>
      </c>
      <c r="F146" s="25" t="str">
        <f>IF(Table_Question_Sets[[#This Row],[Header]]="Yes","",IF(Table_Question_Sets[[#This Row],[Property]]&lt;&gt;"",SUBSTITUTE(Table_Question_Sets[[#This Row],[Property]]," ",""),""))</f>
        <v>ReviewTable</v>
      </c>
      <c r="G146" s="88"/>
      <c r="H146" s="27" t="s">
        <v>90</v>
      </c>
      <c r="I146" s="27" t="s">
        <v>90</v>
      </c>
      <c r="J146" s="10"/>
      <c r="K146" s="55"/>
      <c r="L146" s="73"/>
      <c r="M146" s="73"/>
      <c r="N146" s="56"/>
      <c r="O146" s="58" t="s">
        <v>73</v>
      </c>
      <c r="P146" s="56"/>
      <c r="Q146" s="56"/>
      <c r="R146" s="56"/>
      <c r="S146" s="56"/>
      <c r="T146" s="26"/>
      <c r="U146" s="11"/>
      <c r="V146" s="26"/>
      <c r="W146" s="26"/>
      <c r="X146" s="10"/>
      <c r="Y146" s="10"/>
      <c r="Z146" s="10"/>
      <c r="AA146" s="10"/>
      <c r="AB146" s="204" t="s">
        <v>1468</v>
      </c>
      <c r="AC146" s="10"/>
      <c r="AD146" s="26"/>
      <c r="AE146" s="26"/>
      <c r="AF146" s="10"/>
      <c r="AG146" s="10"/>
      <c r="AH146" s="76"/>
      <c r="AI146" s="76"/>
      <c r="AJ146" s="76"/>
      <c r="AK146" s="76"/>
      <c r="AL146" s="131"/>
      <c r="AM14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6" s="191"/>
      <c r="AO14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6" s="26"/>
      <c r="AR146" s="24"/>
      <c r="AS146" s="10"/>
      <c r="AT146" s="10"/>
      <c r="AU146" s="10"/>
      <c r="AV146" s="10"/>
      <c r="AW146" s="10"/>
      <c r="AX146" s="10"/>
      <c r="AY14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6" s="48" t="str">
        <f>IF(OR(Table_Question_Sets[[#This Row],[Header]]="Yes",Table_Question_Sets[[#This Row],[Text]]=""),"",IF(OR(Table_Question_Sets[[#This Row],[Text]]="true",Table_Question_Sets[[#This Row],[Text]]="false",ISNUMBER(Table_Question_Sets[[#This Row],[Text]])),Table_Question_Sets[[#This Row],[Text]],""""&amp;Table_Question_Sets[[#This Row],[Text]]&amp;""""))</f>
        <v/>
      </c>
      <c r="BA146" s="28" t="str">
        <f>IF(AND(Table_Question_Sets[[#This Row],[Header]]&lt;&gt;"Yes",Table_Question_Sets[[#This Row],[Property]]&lt;&gt;"",Table_Question_Sets[[#This Row],[Summary Label]]&lt;&gt;""),""""&amp;Table_Question_Sets[[#This Row],[Key]]&amp;""": """&amp;Table_Question_Sets[[#This Row],[Summary Label]]&amp;"""","")</f>
        <v/>
      </c>
      <c r="BB146" s="28">
        <f ca="1">IF(Table_Question_Sets[[#This Row],[Header]]="Yes","",_xlfn.NUMBERVALUE(INDIRECT(SUBSTITUTE(ADDRESS(1,COLUMN(),4),"1","")&amp;ROW()-1))+IF(Table_Question_Sets[[#This Row],[Property]]&lt;&gt;"",1,0))</f>
        <v>2</v>
      </c>
      <c r="BC146" s="28">
        <f ca="1">IF(Table_Question_Sets[[#This Row],[Header]]="Yes","",_xlfn.NUMBERVALUE(INDIRECT(SUBSTITUTE(ADDRESS(1,COLUMN(),4),"1","")&amp;ROW()+1))+IF(Table_Question_Sets[[#This Row],[Property]]&lt;&gt;"",1,0))</f>
        <v>7</v>
      </c>
      <c r="BD146" s="28" t="str">
        <f t="array" aca="1" ref="BD14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6"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6"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6"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 class='promoReview'&gt;
&lt;table class='small-labels'&gt;&lt;body&gt;
&lt;tr&gt;&lt;td&gt;Promotion name&lt;/td&gt;&lt;td&gt;%{promotionName}%&lt;/td&gt;&lt;/tr&gt;
&lt;/body&gt;&lt;/table&gt;
&lt;table class='small-labels'&gt;&lt;body&gt;
&lt;tr&gt;&lt;td&gt;Business name&lt;/td&gt;&lt;td&gt;%{businessName}%&lt;/td&gt;&lt;/tr&gt;
&lt;tr&gt;&lt;td&gt;Business ABN&lt;/td&gt;&lt;td&gt;%{businessABN}%&lt;/td&gt;&lt;/tr&gt;
&lt;tr&gt;&lt;td&gt;Business address&lt;/td&gt;&lt;td&gt;%{businessString}%&lt;/td&gt;&lt;/tr&gt;
&lt;tr&gt;&lt;td&gt;Your name&lt;/td&gt;&lt;td&gt;%{name}%&lt;/td&gt;&lt;/tr&gt;
&lt;tr&gt;&lt;td&gt;Telephone number&lt;/td&gt;&lt;td&gt;%{phone}%&lt;/td&gt;&lt;/tr&gt;
&lt;tr&gt;&lt;td&gt;Email address&lt;/td&gt;&lt;td&gt;%{email}%&lt;/td&gt;&lt;/tr&gt;
&lt;/body&gt;&lt;/table&gt;
&lt;table class='large-labels'&gt;&lt;body&gt;
&lt;tr&gt;&lt;td&gt;To be eligible to enter, the consumer must:&lt;/td&gt;&lt;td&gt;%{whatCustomersHaveToDo}%&lt;/td&gt;&lt;/tr&gt;
&lt;tr&gt;&lt;td&gt;To enter the promotion, the consumer must:&lt;/td&gt;&lt;td&gt;%{howCustomersEnter}%&lt;/td&gt;&lt;/tr&gt;
&lt;tr&gt;&lt;td&gt;Insert website address&lt;/td&gt;&lt;td&gt;%{ (whatVisitUsOnlineAt)? whatVisitUsOnlineAt : websiteAddress}%&lt;/td&gt;&lt;/tr&gt;
&lt;/body&gt;&lt;/table&gt;
&lt;table class='large-labels'&gt;&lt;body&gt;
&lt;tr&gt;&lt;td&gt;Promotion start date&lt;/td&gt;&lt;td&gt;%{promotionStartDate}% at %{promotionStartTime}%&lt;/td&gt;&lt;/tr&gt;
&lt;tr&gt;&lt;td&gt;Promotion finish date&lt;/td&gt;&lt;td&gt;%{promotionEndDate}% at %{promotionEndTime}%&lt;/td&gt;&lt;/tr&gt;
&lt;tr&gt;&lt;td&gt;When do you want to hold the participant draw?&lt;/td&gt;&lt;td&gt;%{participantDrawDate}% at %{participantDrawTime}%&lt;/td&gt;&lt;/tr&gt;
&lt;tr&gt;&lt;td&gt;When do you want to host the prize game?&lt;/td&gt;&lt;td&gt;%{prizeGameDate != '' &amp;&amp; prizeGameTime != '' ? '' + prizeGameDate + ' at ' + prizeGameTime : 'N/A'}%&lt;/td&gt;&lt;/tr&gt;
&lt;/body&gt;&lt;/table&gt;
&lt;table class='large-labels'&gt;&lt;body&gt;
%{ promotionType == 'sweepstake' ? '&lt;tr&gt;&lt;td&gt;Prize draw will be held at:&lt;/td&gt;&lt;td&gt;' + (prizeDrawAddressConfirmation == 'Yes' ? businessString : prizeDrawString) + '&lt;/td&gt;&lt;/tr&gt;' : '' }%
%{ promotionType == 'chanceToWin' ? '&lt;tr&gt;&lt;td&gt;Participant draw will be held at:&lt;/td&gt;&lt;td&gt;' + (participantDrawAddressConfirmation == 'Yes' ? businessString : participantDrawString) + '&lt;/td&gt;&lt;/tr&gt;' : '' }%
%{ promotionType == 'chanceToWin' ? '&lt;tr&gt;&lt;td&gt;Prize game will be held at:&lt;/td&gt;&lt;td&gt;' + (prizeGameAddressConfirmation == 'Yes' ? businessString : prizeGameString) + '&lt;/td&gt;&lt;/tr&gt;' : '' }%
&lt;/body&gt;&lt;/table&gt;
&lt;div class='promoReviewCost'&gt;TOTAL PAYMENT %{ quoteStatus()['state'] != 'incomplete' ?  quoteStatus()['payment']['custom']['totalPayable'] : '$0.00' }%&lt;/div&gt;
&lt;/div&gt;"}}</v>
      </c>
      <c r="BH146"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"reviewTable","type": "content-field","className":"col-xs-12","templateOptions":{"content":{"customHTML":"&lt;div class='promoReview'&gt;
&lt;table class='small-labels'&gt;&lt;body&gt;
&lt;tr&gt;&lt;td&gt;Promotion name&lt;/td&gt;&lt;td&gt;%{promotionName}%&lt;/td&gt;&lt;/tr&gt;
&lt;/body&gt;&lt;/table&gt;
&lt;table class='small-labels'&gt;&lt;body&gt;
&lt;tr&gt;&lt;td&gt;Business name&lt;/td&gt;&lt;td&gt;%{businessName}%&lt;/td&gt;&lt;/tr&gt;
&lt;tr&gt;&lt;td&gt;Business ABN&lt;/td&gt;&lt;td&gt;%{businessABN}%&lt;/td&gt;&lt;/tr&gt;
&lt;tr&gt;&lt;td&gt;Business address&lt;/td&gt;&lt;td&gt;%{businessString}%&lt;/td&gt;&lt;/tr&gt;
&lt;tr&gt;&lt;td&gt;Your name&lt;/td&gt;&lt;td&gt;%{name}%&lt;/td&gt;&lt;/tr&gt;
&lt;tr&gt;&lt;td&gt;Telephone number&lt;/td&gt;&lt;td&gt;%{phone}%&lt;/td&gt;&lt;/tr&gt;
&lt;tr&gt;&lt;td&gt;Email address&lt;/td&gt;&lt;td&gt;%{email}%&lt;/td&gt;&lt;/tr&gt;
&lt;/body&gt;&lt;/table&gt;
&lt;table class='large-labels'&gt;&lt;body&gt;
&lt;tr&gt;&lt;td&gt;To be eligible to enter, the consumer must:&lt;/td&gt;&lt;td&gt;%{whatCustomersHaveToDo}%&lt;/td&gt;&lt;/tr&gt;
&lt;tr&gt;&lt;td&gt;To enter the promotion, the consumer must:&lt;/td&gt;&lt;td&gt;%{howCustomersEnter}%&lt;/td&gt;&lt;/tr&gt;
&lt;tr&gt;&lt;td&gt;Insert website address&lt;/td&gt;&lt;td&gt;%{ (whatVisitUsOnlineAt)? whatVisitUsOnlineAt : websiteAddress}%&lt;/td&gt;&lt;/tr&gt;
&lt;/body&gt;&lt;/table&gt;
&lt;table class='large-labels'&gt;&lt;body&gt;
&lt;tr&gt;&lt;td&gt;Promotion start date&lt;/td&gt;&lt;td&gt;%{promotionStartDate}% at %{promotionStartTime}%&lt;/td&gt;&lt;/tr&gt;
&lt;tr&gt;&lt;td&gt;Promotion finish date&lt;/td&gt;&lt;td&gt;%{promotionEndDate}% at %{promotionEndTime}%&lt;/td&gt;&lt;/tr&gt;
&lt;tr&gt;&lt;td&gt;When do you want to hold the participant draw?&lt;/td&gt;&lt;td&gt;%{participantDrawDate}% at %{participantDrawTime}%&lt;/td&gt;&lt;/tr&gt;
&lt;tr&gt;&lt;td&gt;When do you want to host the prize game?&lt;/td&gt;&lt;td&gt;%{prizeGameDate != '' &amp;&amp; prizeGameTime != '' ? '' + prizeGameDate + ' at ' + prizeGameTime : 'N/A'}%&lt;/td&gt;&lt;/tr&gt;
&lt;/body&gt;&lt;/table&gt;
&lt;table class='large-labels'&gt;&lt;body&gt;
%{ promotionType == 'sweepstake' ? '&lt;tr&gt;&lt;td&gt;Prize draw will be held at:&lt;/td&gt;&lt;td&gt;' + (prizeDrawAddressConfirmation == 'Yes' ? businessString : prizeDrawString) + '&lt;/td&gt;&lt;/tr&gt;' : '' }%
%{ promotionType == 'chanceToWin' ? '&lt;tr&gt;&lt;td&gt;Participant draw will be held at:&lt;/td&gt;&lt;td&gt;' + (participantDrawAddressConfirmation == 'Yes' ? businessString : participantDrawString) + '&lt;/td&gt;&lt;/tr&gt;' : '' }%
%{ promotionType == 'chanceToWin' ? '&lt;tr&gt;&lt;td&gt;Prize game will be held at:&lt;/td&gt;&lt;td&gt;' + (prizeGameAddressConfirmation == 'Yes' ? businessString : prizeGameString) + '&lt;/td&gt;&lt;/tr&gt;' : '' }%
&lt;/body&gt;&lt;/table&gt;
&lt;div class='promoReviewCost'&gt;TOTAL PAYMENT %{ quoteStatus()['state'] != 'incomplete' ?  quoteStatus()['payment']['custom']['totalPayable'] : '$0.00' }%&lt;/div&gt;
&lt;/div&gt;"}},"validators": {"validation": Validators.compose([])}}</v>
      </c>
      <c r="BI146" s="25" t="str">
        <f ca="1" xml:space="preserve">
IF(Table_Question_Sets[[#This Row],[Row]]="Yes","]},{""className"": ""row"",""fieldGroup"": [","")&amp;
SUBSTITUTE(Table_Question_Sets[[#This Row],[Config Field]],CHAR(10),"")</f>
        <v>{"key":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v>
      </c>
      <c r="BJ14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6" s="131" t="str">
        <f>IF(AND(Table_Question_Sets[[#This Row],[Header]]="",Table_Question_Sets[[#This Row],[Property]]&lt;&gt;"",Table_Question_Sets[[#This Row],[Field Type]]&lt;&gt;""),
""""&amp;Table_Question_Sets[[#This Row],[Key]]&amp;"""","")</f>
        <v>"reviewTable"</v>
      </c>
      <c r="BM14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"reviewTable","creditCardHeading","creditCardNumber","creditCardName","creditCardExpiryDate","creditCardCCV","creditCardErrorMessage"</v>
      </c>
      <c r="BN146" s="131" t="str">
        <f>IF(AND(Table_Question_Sets[[#This Row],[Header]]&lt;&gt;"Yes",Table_Question_Sets[[#This Row],[Property]]&lt;&gt;"",Table_Question_Sets[[#This Row],[Workflow Role]]&lt;&gt;""),
""""&amp;Table_Question_Sets[[#This Row],[Workflow Role]]&amp;""":"""&amp;Table_Question_Sets[[#This Row],[Key]]&amp;"""","")</f>
        <v/>
      </c>
      <c r="BO146" s="131" t="str">
        <f>IF(AND(Table_Question_Sets[[#This Row],[Header]]&lt;&gt;"Yes",Table_Question_Sets[[#This Row],[Property]]&lt;&gt;"",Table_Question_Sets[[#This Row],[Private]]="Yes"),
""""&amp;Table_Question_Sets[[#This Row],[Key]]&amp;"""","")</f>
        <v/>
      </c>
      <c r="BP146" s="131">
        <f ca="1">IF(Table_Question_Sets[[#This Row],[Header]]="Yes","",_xlfn.NUMBERVALUE(INDIRECT(SUBSTITUTE(ADDRESS(1,COLUMN(),4),"1","")&amp;ROW()+1))+IF(OR(Table_Question_Sets[[#This Row],[Value]]&lt;&gt;"",AND(Table_Question_Sets[[#This Row],[Data Type]]="Repeating",Table_Question_Sets[[#This Row],[Calculation Repeating]]&lt;&gt;"")),1,0))</f>
        <v>0</v>
      </c>
      <c r="BQ146"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6"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6"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6" s="131" t="str">
        <f ca="1">IF(ISNUMBER(Table_Question_Sets[[#This Row],[Config Use Row]]),INDEX(Table_Question_Sets[Config Rollup],Table_Question_Sets[[#This Row],[Config Use Row]]),"")</f>
        <v/>
      </c>
      <c r="BU146" s="131" t="str">
        <f ca="1">IF(ISNUMBER(Table_Question_Sets[[#This Row],[Config Use Row]]),INDEX(Table_Question_Sets[Config Keys Nested Rollup],Table_Question_Sets[[#This Row],[Config Use Row]]),"")</f>
        <v/>
      </c>
      <c r="BV146" s="131" t="str">
        <f ca="1">IF(ISNUMBER(Table_Question_Sets[[#This Row],[Config Use Row]]),INDEX(Table_Question_Sets[Calculation Rollup],Table_Question_Sets[[#This Row],[Config Use Row]]),"")</f>
        <v/>
      </c>
    </row>
    <row r="147" spans="2:74" s="21" customFormat="1" ht="21" customHeight="1">
      <c r="B147" s="26" t="s">
        <v>110</v>
      </c>
      <c r="C147" s="10"/>
      <c r="D147" s="25" t="str">
        <f ca="1">IF(Table_Question_Sets[[#This Row],[Header]]="Yes","",
IF(INDIRECT(SUBSTITUTE(ADDRESS(1,COLUMN(),4),"1","")&amp;ROW()-1)="",
INDIRECT(SUBSTITUTE(ADDRESS(1,COLUMN(Table_Question_Sets[[#This Row],[Property]]),4),"1","")&amp;ROW()-1),
INDIRECT(SUBSTITUTE(ADDRESS(1,COLUMN(),4),"1","")&amp;ROW()-1)))</f>
        <v>Payment Options</v>
      </c>
      <c r="E14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creditCardHeading</v>
      </c>
      <c r="F147" s="25" t="str">
        <f>IF(Table_Question_Sets[[#This Row],[Header]]="Yes","",IF(Table_Question_Sets[[#This Row],[Property]]&lt;&gt;"",SUBSTITUTE(Table_Question_Sets[[#This Row],[Property]]," ",""),""))</f>
        <v>CreditCardHeading</v>
      </c>
      <c r="G147" s="88"/>
      <c r="H147" s="10" t="s">
        <v>90</v>
      </c>
      <c r="I147" s="10" t="s">
        <v>90</v>
      </c>
      <c r="J147" s="10"/>
      <c r="K147" s="55"/>
      <c r="L147" s="73"/>
      <c r="M147" s="73"/>
      <c r="N147" s="56"/>
      <c r="O147" s="56" t="s">
        <v>73</v>
      </c>
      <c r="P147" s="56"/>
      <c r="Q147" s="56"/>
      <c r="R147" s="56"/>
      <c r="S147" s="56"/>
      <c r="T147" s="26"/>
      <c r="U147" s="10"/>
      <c r="V147" s="26"/>
      <c r="W147" s="26"/>
      <c r="X147" s="10"/>
      <c r="Y147" s="10" t="s">
        <v>111</v>
      </c>
      <c r="Z147" s="10"/>
      <c r="AA147" s="10" t="s">
        <v>1086</v>
      </c>
      <c r="AB147" s="10"/>
      <c r="AC147" s="10"/>
      <c r="AD147" s="26"/>
      <c r="AE147" s="26"/>
      <c r="AF147" s="10"/>
      <c r="AG147" s="10"/>
      <c r="AH147" s="170"/>
      <c r="AI147" s="170"/>
      <c r="AJ147" s="170"/>
      <c r="AK147" s="170"/>
      <c r="AL147" s="131"/>
      <c r="AM147"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7" s="181"/>
      <c r="AO14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7"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7" s="26"/>
      <c r="AR147" s="24"/>
      <c r="AS147" s="10"/>
      <c r="AT147" s="10"/>
      <c r="AU147" s="10"/>
      <c r="AV147" s="10"/>
      <c r="AW147" s="10"/>
      <c r="AX147" s="10"/>
      <c r="AY14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7" s="48" t="str">
        <f>IF(OR(Table_Question_Sets[[#This Row],[Header]]="Yes",Table_Question_Sets[[#This Row],[Text]]=""),"",IF(OR(Table_Question_Sets[[#This Row],[Text]]="true",Table_Question_Sets[[#This Row],[Text]]="false",ISNUMBER(Table_Question_Sets[[#This Row],[Text]])),Table_Question_Sets[[#This Row],[Text]],""""&amp;Table_Question_Sets[[#This Row],[Text]]&amp;""""))</f>
        <v/>
      </c>
      <c r="BA147" s="28" t="str">
        <f>IF(AND(Table_Question_Sets[[#This Row],[Header]]&lt;&gt;"Yes",Table_Question_Sets[[#This Row],[Property]]&lt;&gt;"",Table_Question_Sets[[#This Row],[Summary Label]]&lt;&gt;""),""""&amp;Table_Question_Sets[[#This Row],[Key]]&amp;""": """&amp;Table_Question_Sets[[#This Row],[Summary Label]]&amp;"""","")</f>
        <v/>
      </c>
      <c r="BB147" s="28">
        <f ca="1">IF(Table_Question_Sets[[#This Row],[Header]]="Yes","",_xlfn.NUMBERVALUE(INDIRECT(SUBSTITUTE(ADDRESS(1,COLUMN(),4),"1","")&amp;ROW()-1))+IF(Table_Question_Sets[[#This Row],[Property]]&lt;&gt;"",1,0))</f>
        <v>3</v>
      </c>
      <c r="BC147" s="28">
        <f ca="1">IF(Table_Question_Sets[[#This Row],[Header]]="Yes","",_xlfn.NUMBERVALUE(INDIRECT(SUBSTITUTE(ADDRESS(1,COLUMN(),4),"1","")&amp;ROW()+1))+IF(Table_Question_Sets[[#This Row],[Property]]&lt;&gt;"",1,0))</f>
        <v>6</v>
      </c>
      <c r="BD147" s="28" t="str">
        <f t="array" aca="1" ref="BD14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7"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7"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7"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"templateOptions":{"content":{"heading3":"Credit Card Details","paragraph":"Please enter your credit card details below and click 'Buy now' to complete your payment."}}</v>
      </c>
      <c r="BH147"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"creditCardHeading","type": "content-field","className":"col-xs-12","templateOptions":{"content":{"heading3":"Credit Card Details","paragraph":"Please enter your credit card details below and click 'Buy now' to complete your payment."}},"validators": {"validation": Validators.compose([])}}</v>
      </c>
      <c r="BI147" s="25" t="str">
        <f ca="1" xml:space="preserve">
IF(Table_Question_Sets[[#This Row],[Row]]="Yes","]},{""className"": ""row"",""fieldGroup"": [","")&amp;
SUBSTITUTE(Table_Question_Sets[[#This Row],[Config Field]],CHAR(10),"")</f>
        <v>{"key": "creditCardHeading","type": "content-field","className":"col-xs-12","templateOptions":{"content":{"heading3":"Credit Card Details","paragraph":"Please enter your credit card details below and click 'Buy now' to complete your payment."}},"validators": {"validation": Validators.compose([])}}</v>
      </c>
      <c r="BJ14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7" s="131" t="str">
        <f>IF(AND(Table_Question_Sets[[#This Row],[Header]]="",Table_Question_Sets[[#This Row],[Property]]&lt;&gt;"",Table_Question_Sets[[#This Row],[Field Type]]&lt;&gt;""),
""""&amp;Table_Question_Sets[[#This Row],[Key]]&amp;"""","")</f>
        <v>"creditCardHeading"</v>
      </c>
      <c r="BM14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"creditCardHeading","creditCardNumber","creditCardName","creditCardExpiryDate","creditCardCCV","creditCardErrorMessage"</v>
      </c>
      <c r="BN147" s="131" t="str">
        <f>IF(AND(Table_Question_Sets[[#This Row],[Header]]&lt;&gt;"Yes",Table_Question_Sets[[#This Row],[Property]]&lt;&gt;"",Table_Question_Sets[[#This Row],[Workflow Role]]&lt;&gt;""),
""""&amp;Table_Question_Sets[[#This Row],[Workflow Role]]&amp;""":"""&amp;Table_Question_Sets[[#This Row],[Key]]&amp;"""","")</f>
        <v/>
      </c>
      <c r="BO147" s="131" t="str">
        <f>IF(AND(Table_Question_Sets[[#This Row],[Header]]&lt;&gt;"Yes",Table_Question_Sets[[#This Row],[Property]]&lt;&gt;"",Table_Question_Sets[[#This Row],[Private]]="Yes"),
""""&amp;Table_Question_Sets[[#This Row],[Key]]&amp;"""","")</f>
        <v/>
      </c>
      <c r="BP147" s="131">
        <f ca="1">IF(Table_Question_Sets[[#This Row],[Header]]="Yes","",_xlfn.NUMBERVALUE(INDIRECT(SUBSTITUTE(ADDRESS(1,COLUMN(),4),"1","")&amp;ROW()+1))+IF(OR(Table_Question_Sets[[#This Row],[Value]]&lt;&gt;"",AND(Table_Question_Sets[[#This Row],[Data Type]]="Repeating",Table_Question_Sets[[#This Row],[Calculation Repeating]]&lt;&gt;"")),1,0))</f>
        <v>0</v>
      </c>
      <c r="BQ14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7"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7"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7" s="131" t="str">
        <f ca="1">IF(ISNUMBER(Table_Question_Sets[[#This Row],[Config Use Row]]),INDEX(Table_Question_Sets[Config Rollup],Table_Question_Sets[[#This Row],[Config Use Row]]),"")</f>
        <v/>
      </c>
      <c r="BU147" s="131" t="str">
        <f ca="1">IF(ISNUMBER(Table_Question_Sets[[#This Row],[Config Use Row]]),INDEX(Table_Question_Sets[Config Keys Nested Rollup],Table_Question_Sets[[#This Row],[Config Use Row]]),"")</f>
        <v/>
      </c>
      <c r="BV147" s="131" t="str">
        <f ca="1">IF(ISNUMBER(Table_Question_Sets[[#This Row],[Config Use Row]]),INDEX(Table_Question_Sets[Calculation Rollup],Table_Question_Sets[[#This Row],[Config Use Row]]),"")</f>
        <v/>
      </c>
    </row>
    <row r="148" spans="2:74" s="21" customFormat="1" ht="21" customHeight="1">
      <c r="B148" s="26" t="s">
        <v>112</v>
      </c>
      <c r="C148" s="10"/>
      <c r="D148" s="25" t="str">
        <f ca="1">IF(Table_Question_Sets[[#This Row],[Header]]="Yes","",
IF(INDIRECT(SUBSTITUTE(ADDRESS(1,COLUMN(),4),"1","")&amp;ROW()-1)="",
INDIRECT(SUBSTITUTE(ADDRESS(1,COLUMN(Table_Question_Sets[[#This Row],[Property]]),4),"1","")&amp;ROW()-1),
INDIRECT(SUBSTITUTE(ADDRESS(1,COLUMN(),4),"1","")&amp;ROW()-1)))</f>
        <v>Payment Options</v>
      </c>
      <c r="E14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creditCardNumber</v>
      </c>
      <c r="F148" s="25" t="str">
        <f>IF(Table_Question_Sets[[#This Row],[Header]]="Yes","",IF(Table_Question_Sets[[#This Row],[Property]]&lt;&gt;"",SUBSTITUTE(Table_Question_Sets[[#This Row],[Property]]," ",""),""))</f>
        <v>CreditCardNumber</v>
      </c>
      <c r="G148" s="88"/>
      <c r="H148" s="10" t="s">
        <v>46</v>
      </c>
      <c r="I148" s="10" t="s">
        <v>46</v>
      </c>
      <c r="J148" s="10"/>
      <c r="K148" t="s">
        <v>69</v>
      </c>
      <c r="L148" s="73"/>
      <c r="M148" s="73"/>
      <c r="N148" s="56"/>
      <c r="O148" s="56" t="s">
        <v>73</v>
      </c>
      <c r="P148" s="56"/>
      <c r="Q148" s="56" t="s">
        <v>94</v>
      </c>
      <c r="R148" s="56"/>
      <c r="S148" s="56"/>
      <c r="T148" s="26" t="s">
        <v>113</v>
      </c>
      <c r="U148" s="10"/>
      <c r="V148" s="26"/>
      <c r="W148" s="26" t="s">
        <v>114</v>
      </c>
      <c r="X148" s="10"/>
      <c r="Y148" s="10"/>
      <c r="Z148" s="10"/>
      <c r="AA148" s="10"/>
      <c r="AB148" s="10"/>
      <c r="AC148" s="10"/>
      <c r="AD148" s="26" t="s">
        <v>115</v>
      </c>
      <c r="AE148" s="26"/>
      <c r="AF148" s="10"/>
      <c r="AG148" s="10"/>
      <c r="AH148" s="170"/>
      <c r="AI148" s="170"/>
      <c r="AJ148" s="170"/>
      <c r="AK148" s="170"/>
      <c r="AL148" s="131"/>
      <c r="AM148"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8" s="181" t="str">
        <f ca="1">IF(AND(Table_Question_Sets[[#This Row],[Value]]="",OR(Input_Payment_Method="Visa", Input_Payment_Method="Mastercard")),"Yes","No")</f>
        <v>No</v>
      </c>
      <c r="AO14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8"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8" s="26"/>
      <c r="AR148" s="24"/>
      <c r="AS148" s="10"/>
      <c r="AT148" s="10"/>
      <c r="AU148" s="10" t="s">
        <v>1313</v>
      </c>
      <c r="AV148" s="10"/>
      <c r="AW148" s="10"/>
      <c r="AX148" s="10"/>
      <c r="AY14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8" s="48" t="str">
        <f>IF(OR(Table_Question_Sets[[#This Row],[Header]]="Yes",Table_Question_Sets[[#This Row],[Text]]=""),"",IF(OR(Table_Question_Sets[[#This Row],[Text]]="true",Table_Question_Sets[[#This Row],[Text]]="false",ISNUMBER(Table_Question_Sets[[#This Row],[Text]])),Table_Question_Sets[[#This Row],[Text]],""""&amp;Table_Question_Sets[[#This Row],[Text]]&amp;""""))</f>
        <v/>
      </c>
      <c r="BA148" s="28" t="str">
        <f>IF(AND(Table_Question_Sets[[#This Row],[Header]]&lt;&gt;"Yes",Table_Question_Sets[[#This Row],[Property]]&lt;&gt;"",Table_Question_Sets[[#This Row],[Summary Label]]&lt;&gt;""),""""&amp;Table_Question_Sets[[#This Row],[Key]]&amp;""": """&amp;Table_Question_Sets[[#This Row],[Summary Label]]&amp;"""","")</f>
        <v/>
      </c>
      <c r="BB148" s="28">
        <f ca="1">IF(Table_Question_Sets[[#This Row],[Header]]="Yes","",_xlfn.NUMBERVALUE(INDIRECT(SUBSTITUTE(ADDRESS(1,COLUMN(),4),"1","")&amp;ROW()-1))+IF(Table_Question_Sets[[#This Row],[Property]]&lt;&gt;"",1,0))</f>
        <v>4</v>
      </c>
      <c r="BC148" s="28">
        <f ca="1">IF(Table_Question_Sets[[#This Row],[Header]]="Yes","",_xlfn.NUMBERVALUE(INDIRECT(SUBSTITUTE(ADDRESS(1,COLUMN(),4),"1","")&amp;ROW()+1))+IF(Table_Question_Sets[[#This Row],[Property]]&lt;&gt;"",1,0))</f>
        <v>5</v>
      </c>
      <c r="BD148" s="28" t="str">
        <f t="array" aca="1" ref="BD14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8"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ValidationService.isCreditCardNumber()])}</v>
      </c>
      <c r="BF148"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8"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"templateOptions":{"label":"Card number","placeholder":"_ _ _ _   _ _ _ _   _ _ _ _   _ _ _ _"}</v>
      </c>
      <c r="BH148"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"creditCardNumber","type": "input-field","className":"col-xs-12 col-md-6","templateOptions":{"label":"Card number","placeholder":"_ _ _ _   _ _ _ _   _ _ _ _   _ _ _ _"},"validators": {"validation": Validators.compose([ValidationService.required('true', ''), ValidationService.isCreditCardNumber()])}}</v>
      </c>
      <c r="BI148" s="25" t="str">
        <f ca="1" xml:space="preserve">
IF(Table_Question_Sets[[#This Row],[Row]]="Yes","]},{""className"": ""row"",""fieldGroup"": [","")&amp;
SUBSTITUTE(Table_Question_Sets[[#This Row],[Config Field]],CHAR(10),"")</f>
        <v>{"key": "creditCardNumber","type": "input-field","className":"col-xs-12 col-md-6","templateOptions":{"label":"Card number","placeholder":"_ _ _ _   _ _ _ _   _ _ _ _   _ _ _ _"},"validators": {"validation": Validators.compose([ValidationService.required('true', ''), ValidationService.isCreditCardNumber()])}}</v>
      </c>
      <c r="BJ14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8" s="131" t="str">
        <f>IF(AND(Table_Question_Sets[[#This Row],[Header]]="",Table_Question_Sets[[#This Row],[Property]]&lt;&gt;"",Table_Question_Sets[[#This Row],[Field Type]]&lt;&gt;""),
""""&amp;Table_Question_Sets[[#This Row],[Key]]&amp;"""","")</f>
        <v>"creditCardNumber"</v>
      </c>
      <c r="BM14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"creditCardNumber","creditCardName","creditCardExpiryDate","creditCardCCV","creditCardErrorMessage"</v>
      </c>
      <c r="BN148" s="131" t="str">
        <f>IF(AND(Table_Question_Sets[[#This Row],[Header]]&lt;&gt;"Yes",Table_Question_Sets[[#This Row],[Property]]&lt;&gt;"",Table_Question_Sets[[#This Row],[Workflow Role]]&lt;&gt;""),
""""&amp;Table_Question_Sets[[#This Row],[Workflow Role]]&amp;""":"""&amp;Table_Question_Sets[[#This Row],[Key]]&amp;"""","")</f>
        <v>"creditCardNumber":"creditCardNumber"</v>
      </c>
      <c r="BO148" s="131" t="str">
        <f>IF(AND(Table_Question_Sets[[#This Row],[Header]]&lt;&gt;"Yes",Table_Question_Sets[[#This Row],[Property]]&lt;&gt;"",Table_Question_Sets[[#This Row],[Private]]="Yes"),
""""&amp;Table_Question_Sets[[#This Row],[Key]]&amp;"""","")</f>
        <v/>
      </c>
      <c r="BP148" s="131">
        <f ca="1">IF(Table_Question_Sets[[#This Row],[Header]]="Yes","",_xlfn.NUMBERVALUE(INDIRECT(SUBSTITUTE(ADDRESS(1,COLUMN(),4),"1","")&amp;ROW()+1))+IF(OR(Table_Question_Sets[[#This Row],[Value]]&lt;&gt;"",AND(Table_Question_Sets[[#This Row],[Data Type]]="Repeating",Table_Question_Sets[[#This Row],[Calculation Repeating]]&lt;&gt;"")),1,0))</f>
        <v>0</v>
      </c>
      <c r="BQ14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8"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8"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8" s="131" t="str">
        <f ca="1">IF(ISNUMBER(Table_Question_Sets[[#This Row],[Config Use Row]]),INDEX(Table_Question_Sets[Config Rollup],Table_Question_Sets[[#This Row],[Config Use Row]]),"")</f>
        <v/>
      </c>
      <c r="BU148" s="131" t="str">
        <f ca="1">IF(ISNUMBER(Table_Question_Sets[[#This Row],[Config Use Row]]),INDEX(Table_Question_Sets[Config Keys Nested Rollup],Table_Question_Sets[[#This Row],[Config Use Row]]),"")</f>
        <v/>
      </c>
      <c r="BV148" s="131" t="str">
        <f ca="1">IF(ISNUMBER(Table_Question_Sets[[#This Row],[Config Use Row]]),INDEX(Table_Question_Sets[Calculation Rollup],Table_Question_Sets[[#This Row],[Config Use Row]]),"")</f>
        <v/>
      </c>
    </row>
    <row r="149" spans="2:74" s="21" customFormat="1" ht="21" customHeight="1">
      <c r="B149" s="26" t="s">
        <v>116</v>
      </c>
      <c r="C149" s="10"/>
      <c r="D149" s="25" t="str">
        <f ca="1">IF(Table_Question_Sets[[#This Row],[Header]]="Yes","",
IF(INDIRECT(SUBSTITUTE(ADDRESS(1,COLUMN(),4),"1","")&amp;ROW()-1)="",
INDIRECT(SUBSTITUTE(ADDRESS(1,COLUMN(Table_Question_Sets[[#This Row],[Property]]),4),"1","")&amp;ROW()-1),
INDIRECT(SUBSTITUTE(ADDRESS(1,COLUMN(),4),"1","")&amp;ROW()-1)))</f>
        <v>Payment Options</v>
      </c>
      <c r="E14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creditCardName</v>
      </c>
      <c r="F149" s="25" t="str">
        <f>IF(Table_Question_Sets[[#This Row],[Header]]="Yes","",IF(Table_Question_Sets[[#This Row],[Property]]&lt;&gt;"",SUBSTITUTE(Table_Question_Sets[[#This Row],[Property]]," ",""),""))</f>
        <v>CreditCardName</v>
      </c>
      <c r="G149" s="88"/>
      <c r="H149" s="10" t="s">
        <v>46</v>
      </c>
      <c r="I149" s="10" t="s">
        <v>46</v>
      </c>
      <c r="J149" s="10"/>
      <c r="K149" t="s">
        <v>69</v>
      </c>
      <c r="L149" s="73"/>
      <c r="M149" s="73"/>
      <c r="N149" s="56"/>
      <c r="O149" s="56" t="s">
        <v>73</v>
      </c>
      <c r="P149" s="56" t="s">
        <v>94</v>
      </c>
      <c r="Q149" s="56"/>
      <c r="R149" s="56"/>
      <c r="S149" s="56"/>
      <c r="T149" s="26" t="s">
        <v>117</v>
      </c>
      <c r="U149" s="10"/>
      <c r="V149" s="26"/>
      <c r="W149" s="26" t="s">
        <v>118</v>
      </c>
      <c r="X149" s="10"/>
      <c r="Y149" s="10"/>
      <c r="Z149" s="10"/>
      <c r="AA149" s="10"/>
      <c r="AB149" s="10"/>
      <c r="AC149" s="10"/>
      <c r="AD149" s="26"/>
      <c r="AE149" s="26"/>
      <c r="AF149" s="10"/>
      <c r="AG149" s="10"/>
      <c r="AH149" s="170"/>
      <c r="AI149" s="170"/>
      <c r="AJ149" s="170"/>
      <c r="AK149" s="170"/>
      <c r="AL149" s="131"/>
      <c r="AM149"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9" s="181" t="str">
        <f ca="1">IF(AND(Table_Question_Sets[[#This Row],[Value]]="",OR(Input_Payment_Method="Visa", Input_Payment_Method="Mastercard")),"Yes","No")</f>
        <v>No</v>
      </c>
      <c r="AO14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9"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9" s="26"/>
      <c r="AR149" s="24"/>
      <c r="AS149" s="10"/>
      <c r="AT149" s="10"/>
      <c r="AU149" s="10" t="s">
        <v>1314</v>
      </c>
      <c r="AV149" s="10"/>
      <c r="AW149" s="10"/>
      <c r="AX149" s="10"/>
      <c r="AY14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9" s="48" t="str">
        <f>IF(OR(Table_Question_Sets[[#This Row],[Header]]="Yes",Table_Question_Sets[[#This Row],[Text]]=""),"",IF(OR(Table_Question_Sets[[#This Row],[Text]]="true",Table_Question_Sets[[#This Row],[Text]]="false",ISNUMBER(Table_Question_Sets[[#This Row],[Text]])),Table_Question_Sets[[#This Row],[Text]],""""&amp;Table_Question_Sets[[#This Row],[Text]]&amp;""""))</f>
        <v/>
      </c>
      <c r="BA149" s="28" t="str">
        <f>IF(AND(Table_Question_Sets[[#This Row],[Header]]&lt;&gt;"Yes",Table_Question_Sets[[#This Row],[Property]]&lt;&gt;"",Table_Question_Sets[[#This Row],[Summary Label]]&lt;&gt;""),""""&amp;Table_Question_Sets[[#This Row],[Key]]&amp;""": """&amp;Table_Question_Sets[[#This Row],[Summary Label]]&amp;"""","")</f>
        <v/>
      </c>
      <c r="BB149" s="28">
        <f ca="1">IF(Table_Question_Sets[[#This Row],[Header]]="Yes","",_xlfn.NUMBERVALUE(INDIRECT(SUBSTITUTE(ADDRESS(1,COLUMN(),4),"1","")&amp;ROW()-1))+IF(Table_Question_Sets[[#This Row],[Property]]&lt;&gt;"",1,0))</f>
        <v>5</v>
      </c>
      <c r="BC149" s="28">
        <f ca="1">IF(Table_Question_Sets[[#This Row],[Header]]="Yes","",_xlfn.NUMBERVALUE(INDIRECT(SUBSTITUTE(ADDRESS(1,COLUMN(),4),"1","")&amp;ROW()+1))+IF(Table_Question_Sets[[#This Row],[Property]]&lt;&gt;"",1,0))</f>
        <v>4</v>
      </c>
      <c r="BD149" s="28" t="str">
        <f t="array" aca="1" ref="BD14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9"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ValidationService.isName()])}</v>
      </c>
      <c r="BF149"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9"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"templateOptions":{"label":"Name on card"}</v>
      </c>
      <c r="BH149"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"creditCardName","type": "input-field","className":"col-xs-12 col-sm-6","templateOptions":{"label":"Name on card"},"validators": {"validation": Validators.compose([ValidationService.required('true', ''), ValidationService.isName()])}}</v>
      </c>
      <c r="BI149" s="25" t="str">
        <f ca="1" xml:space="preserve">
IF(Table_Question_Sets[[#This Row],[Row]]="Yes","]},{""className"": ""row"",""fieldGroup"": [","")&amp;
SUBSTITUTE(Table_Question_Sets[[#This Row],[Config Field]],CHAR(10),"")</f>
        <v>{"key": "creditCardName","type": "input-field","className":"col-xs-12 col-sm-6","templateOptions":{"label":"Name on card"},"validators": {"validation": Validators.compose([ValidationService.required('true', ''), ValidationService.isName()])}}</v>
      </c>
      <c r="BJ14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9" s="131" t="str">
        <f>IF(AND(Table_Question_Sets[[#This Row],[Header]]="",Table_Question_Sets[[#This Row],[Property]]&lt;&gt;"",Table_Question_Sets[[#This Row],[Field Type]]&lt;&gt;""),
""""&amp;Table_Question_Sets[[#This Row],[Key]]&amp;"""","")</f>
        <v>"creditCardName"</v>
      </c>
      <c r="BM14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"creditCardName","creditCardExpiryDate","creditCardCCV","creditCardErrorMessage"</v>
      </c>
      <c r="BN149" s="131" t="str">
        <f>IF(AND(Table_Question_Sets[[#This Row],[Header]]&lt;&gt;"Yes",Table_Question_Sets[[#This Row],[Property]]&lt;&gt;"",Table_Question_Sets[[#This Row],[Workflow Role]]&lt;&gt;""),
""""&amp;Table_Question_Sets[[#This Row],[Workflow Role]]&amp;""":"""&amp;Table_Question_Sets[[#This Row],[Key]]&amp;"""","")</f>
        <v>"creditCardName":"creditCardName"</v>
      </c>
      <c r="BO149" s="131" t="str">
        <f>IF(AND(Table_Question_Sets[[#This Row],[Header]]&lt;&gt;"Yes",Table_Question_Sets[[#This Row],[Property]]&lt;&gt;"",Table_Question_Sets[[#This Row],[Private]]="Yes"),
""""&amp;Table_Question_Sets[[#This Row],[Key]]&amp;"""","")</f>
        <v/>
      </c>
      <c r="BP149" s="131">
        <f ca="1">IF(Table_Question_Sets[[#This Row],[Header]]="Yes","",_xlfn.NUMBERVALUE(INDIRECT(SUBSTITUTE(ADDRESS(1,COLUMN(),4),"1","")&amp;ROW()+1))+IF(OR(Table_Question_Sets[[#This Row],[Value]]&lt;&gt;"",AND(Table_Question_Sets[[#This Row],[Data Type]]="Repeating",Table_Question_Sets[[#This Row],[Calculation Repeating]]&lt;&gt;"")),1,0))</f>
        <v>0</v>
      </c>
      <c r="BQ14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9"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9"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9" s="131" t="str">
        <f ca="1">IF(ISNUMBER(Table_Question_Sets[[#This Row],[Config Use Row]]),INDEX(Table_Question_Sets[Config Rollup],Table_Question_Sets[[#This Row],[Config Use Row]]),"")</f>
        <v/>
      </c>
      <c r="BU149" s="131" t="str">
        <f ca="1">IF(ISNUMBER(Table_Question_Sets[[#This Row],[Config Use Row]]),INDEX(Table_Question_Sets[Config Keys Nested Rollup],Table_Question_Sets[[#This Row],[Config Use Row]]),"")</f>
        <v/>
      </c>
      <c r="BV149" s="131" t="str">
        <f ca="1">IF(ISNUMBER(Table_Question_Sets[[#This Row],[Config Use Row]]),INDEX(Table_Question_Sets[Calculation Rollup],Table_Question_Sets[[#This Row],[Config Use Row]]),"")</f>
        <v/>
      </c>
    </row>
    <row r="150" spans="2:74" s="21" customFormat="1" ht="21" customHeight="1">
      <c r="B150" s="26" t="s">
        <v>119</v>
      </c>
      <c r="C150" s="10"/>
      <c r="D150" s="25" t="str">
        <f ca="1">IF(Table_Question_Sets[[#This Row],[Header]]="Yes","",
IF(INDIRECT(SUBSTITUTE(ADDRESS(1,COLUMN(),4),"1","")&amp;ROW()-1)="",
INDIRECT(SUBSTITUTE(ADDRESS(1,COLUMN(Table_Question_Sets[[#This Row],[Property]]),4),"1","")&amp;ROW()-1),
INDIRECT(SUBSTITUTE(ADDRESS(1,COLUMN(),4),"1","")&amp;ROW()-1)))</f>
        <v>Payment Options</v>
      </c>
      <c r="E15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creditCardExpiryDate</v>
      </c>
      <c r="F150" s="25" t="str">
        <f>IF(Table_Question_Sets[[#This Row],[Header]]="Yes","",IF(Table_Question_Sets[[#This Row],[Property]]&lt;&gt;"",SUBSTITUTE(Table_Question_Sets[[#This Row],[Property]]," ",""),""))</f>
        <v>CreditCardExpiryDate</v>
      </c>
      <c r="G150" s="88"/>
      <c r="H150" s="10" t="s">
        <v>46</v>
      </c>
      <c r="I150" s="10" t="s">
        <v>46</v>
      </c>
      <c r="J150" s="10"/>
      <c r="K150" t="s">
        <v>69</v>
      </c>
      <c r="L150" s="73"/>
      <c r="M150" s="73"/>
      <c r="N150" s="56"/>
      <c r="O150" s="56" t="s">
        <v>94</v>
      </c>
      <c r="P150" s="56" t="s">
        <v>95</v>
      </c>
      <c r="Q150" s="56"/>
      <c r="R150" s="56"/>
      <c r="S150" s="56"/>
      <c r="T150" s="26" t="s">
        <v>120</v>
      </c>
      <c r="U150" s="10"/>
      <c r="V150" s="26"/>
      <c r="W150" s="26" t="s">
        <v>121</v>
      </c>
      <c r="X150" s="10"/>
      <c r="Y150" s="10"/>
      <c r="Z150" s="10"/>
      <c r="AA150" s="10"/>
      <c r="AB150" s="10"/>
      <c r="AC150" s="10"/>
      <c r="AD150" s="26" t="s">
        <v>122</v>
      </c>
      <c r="AE150" s="26" t="s">
        <v>1307</v>
      </c>
      <c r="AF150" s="10"/>
      <c r="AG150" s="10"/>
      <c r="AH150" s="170"/>
      <c r="AI150" s="170"/>
      <c r="AJ150" s="170"/>
      <c r="AK150" s="170"/>
      <c r="AL150" s="131"/>
      <c r="AM150"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0" s="181" t="str">
        <f ca="1">IF(AND(Table_Question_Sets[[#This Row],[Value]]="",OR(Input_Payment_Method="Visa", Input_Payment_Method="Mastercard")),"Yes","No")</f>
        <v>No</v>
      </c>
      <c r="AO15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0"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0" s="26"/>
      <c r="AR150" s="24"/>
      <c r="AS150" s="10"/>
      <c r="AT150" s="10"/>
      <c r="AU150" s="10" t="s">
        <v>1315</v>
      </c>
      <c r="AV150" s="10"/>
      <c r="AW150" s="10"/>
      <c r="AX150" s="10"/>
      <c r="AY15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0" s="48" t="str">
        <f>IF(OR(Table_Question_Sets[[#This Row],[Header]]="Yes",Table_Question_Sets[[#This Row],[Text]]=""),"",IF(OR(Table_Question_Sets[[#This Row],[Text]]="true",Table_Question_Sets[[#This Row],[Text]]="false",ISNUMBER(Table_Question_Sets[[#This Row],[Text]])),Table_Question_Sets[[#This Row],[Text]],""""&amp;Table_Question_Sets[[#This Row],[Text]]&amp;""""))</f>
        <v/>
      </c>
      <c r="BA150" s="28" t="str">
        <f>IF(AND(Table_Question_Sets[[#This Row],[Header]]&lt;&gt;"Yes",Table_Question_Sets[[#This Row],[Property]]&lt;&gt;"",Table_Question_Sets[[#This Row],[Summary Label]]&lt;&gt;""),""""&amp;Table_Question_Sets[[#This Row],[Key]]&amp;""": """&amp;Table_Question_Sets[[#This Row],[Summary Label]]&amp;"""","")</f>
        <v/>
      </c>
      <c r="BB150" s="28">
        <f ca="1">IF(Table_Question_Sets[[#This Row],[Header]]="Yes","",_xlfn.NUMBERVALUE(INDIRECT(SUBSTITUTE(ADDRESS(1,COLUMN(),4),"1","")&amp;ROW()-1))+IF(Table_Question_Sets[[#This Row],[Property]]&lt;&gt;"",1,0))</f>
        <v>6</v>
      </c>
      <c r="BC150" s="28">
        <f ca="1">IF(Table_Question_Sets[[#This Row],[Header]]="Yes","",_xlfn.NUMBERVALUE(INDIRECT(SUBSTITUTE(ADDRESS(1,COLUMN(),4),"1","")&amp;ROW()+1))+IF(Table_Question_Sets[[#This Row],[Property]]&lt;&gt;"",1,0))</f>
        <v>3</v>
      </c>
      <c r="BD150" s="28" t="str">
        <f t="array" aca="1" ref="BD15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0"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ValidationService.isExpiryDate()])}</v>
      </c>
      <c r="BF150"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0"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"templateOptions":{"label":"Expiry date","description":"Please use format MM/YY","placeholder":"_ _ / _ _"}</v>
      </c>
      <c r="BH15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"creditCardExpiryDate","type": "input-field","className":"col-xs-6 col-sm-3","templateOptions":{"label":"Expiry date","description":"Please use format MM/YY","placeholder":"_ _ / _ _"},"validators": {"validation": Validators.compose([ValidationService.required('true', ''), ValidationService.isExpiryDate()])}}</v>
      </c>
      <c r="BI150" s="25" t="str">
        <f ca="1" xml:space="preserve">
IF(Table_Question_Sets[[#This Row],[Row]]="Yes","]},{""className"": ""row"",""fieldGroup"": [","")&amp;
SUBSTITUTE(Table_Question_Sets[[#This Row],[Config Field]],CHAR(10),"")</f>
        <v>{"key": "creditCardExpiryDate","type": "input-field","className":"col-xs-6 col-sm-3","templateOptions":{"label":"Expiry date","description":"Please use format MM/YY","placeholder":"_ _ / _ _"},"validators": {"validation": Validators.compose([ValidationService.required('true', ''), ValidationService.isExpiryDate()])}}</v>
      </c>
      <c r="BJ15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5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0" s="131" t="str">
        <f>IF(AND(Table_Question_Sets[[#This Row],[Header]]="",Table_Question_Sets[[#This Row],[Property]]&lt;&gt;"",Table_Question_Sets[[#This Row],[Field Type]]&lt;&gt;""),
""""&amp;Table_Question_Sets[[#This Row],[Key]]&amp;"""","")</f>
        <v>"creditCardExpiryDate"</v>
      </c>
      <c r="BM15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"creditCardExpiryDate","creditCardCCV","creditCardErrorMessage"</v>
      </c>
      <c r="BN150" s="131" t="str">
        <f>IF(AND(Table_Question_Sets[[#This Row],[Header]]&lt;&gt;"Yes",Table_Question_Sets[[#This Row],[Property]]&lt;&gt;"",Table_Question_Sets[[#This Row],[Workflow Role]]&lt;&gt;""),
""""&amp;Table_Question_Sets[[#This Row],[Workflow Role]]&amp;""":"""&amp;Table_Question_Sets[[#This Row],[Key]]&amp;"""","")</f>
        <v>"creditCardExpiry":"creditCardExpiryDate"</v>
      </c>
      <c r="BO150" s="131" t="str">
        <f>IF(AND(Table_Question_Sets[[#This Row],[Header]]&lt;&gt;"Yes",Table_Question_Sets[[#This Row],[Property]]&lt;&gt;"",Table_Question_Sets[[#This Row],[Private]]="Yes"),
""""&amp;Table_Question_Sets[[#This Row],[Key]]&amp;"""","")</f>
        <v/>
      </c>
      <c r="BP150" s="131">
        <f ca="1">IF(Table_Question_Sets[[#This Row],[Header]]="Yes","",_xlfn.NUMBERVALUE(INDIRECT(SUBSTITUTE(ADDRESS(1,COLUMN(),4),"1","")&amp;ROW()+1))+IF(OR(Table_Question_Sets[[#This Row],[Value]]&lt;&gt;"",AND(Table_Question_Sets[[#This Row],[Data Type]]="Repeating",Table_Question_Sets[[#This Row],[Calculation Repeating]]&lt;&gt;"")),1,0))</f>
        <v>0</v>
      </c>
      <c r="BQ15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0" s="131" t="str">
        <f ca="1">IF(ISNUMBER(Table_Question_Sets[[#This Row],[Config Use Row]]),INDEX(Table_Question_Sets[Config Rollup],Table_Question_Sets[[#This Row],[Config Use Row]]),"")</f>
        <v/>
      </c>
      <c r="BU150" s="131" t="str">
        <f ca="1">IF(ISNUMBER(Table_Question_Sets[[#This Row],[Config Use Row]]),INDEX(Table_Question_Sets[Config Keys Nested Rollup],Table_Question_Sets[[#This Row],[Config Use Row]]),"")</f>
        <v/>
      </c>
      <c r="BV150" s="131" t="str">
        <f ca="1">IF(ISNUMBER(Table_Question_Sets[[#This Row],[Config Use Row]]),INDEX(Table_Question_Sets[Calculation Rollup],Table_Question_Sets[[#This Row],[Config Use Row]]),"")</f>
        <v/>
      </c>
    </row>
    <row r="151" spans="2:74" s="21" customFormat="1" ht="21" customHeight="1">
      <c r="B151" s="26" t="s">
        <v>123</v>
      </c>
      <c r="C151" s="10"/>
      <c r="D151" s="25" t="str">
        <f ca="1">IF(Table_Question_Sets[[#This Row],[Header]]="Yes","",
IF(INDIRECT(SUBSTITUTE(ADDRESS(1,COLUMN(),4),"1","")&amp;ROW()-1)="",
INDIRECT(SUBSTITUTE(ADDRESS(1,COLUMN(Table_Question_Sets[[#This Row],[Property]]),4),"1","")&amp;ROW()-1),
INDIRECT(SUBSTITUTE(ADDRESS(1,COLUMN(),4),"1","")&amp;ROW()-1)))</f>
        <v>Payment Options</v>
      </c>
      <c r="E15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creditCardCCV</v>
      </c>
      <c r="F151" s="25" t="str">
        <f>IF(Table_Question_Sets[[#This Row],[Header]]="Yes","",IF(Table_Question_Sets[[#This Row],[Property]]&lt;&gt;"",SUBSTITUTE(Table_Question_Sets[[#This Row],[Property]]," ",""),""))</f>
        <v>CreditCardCCV</v>
      </c>
      <c r="G151" s="88"/>
      <c r="H151" s="10" t="s">
        <v>46</v>
      </c>
      <c r="I151" s="10" t="s">
        <v>46</v>
      </c>
      <c r="J151" s="10"/>
      <c r="K151" t="s">
        <v>69</v>
      </c>
      <c r="L151" s="73"/>
      <c r="M151" s="73"/>
      <c r="N151" s="56"/>
      <c r="O151" s="56" t="s">
        <v>94</v>
      </c>
      <c r="P151" s="56" t="s">
        <v>95</v>
      </c>
      <c r="Q151" s="56"/>
      <c r="R151" s="56"/>
      <c r="S151" s="56"/>
      <c r="T151" s="26" t="s">
        <v>124</v>
      </c>
      <c r="U151" s="10"/>
      <c r="V151" s="26"/>
      <c r="W151" s="26" t="s">
        <v>125</v>
      </c>
      <c r="X151" s="10"/>
      <c r="Y151" s="10"/>
      <c r="Z151" s="10"/>
      <c r="AA151" s="10"/>
      <c r="AB151" s="10"/>
      <c r="AC151" s="10"/>
      <c r="AD151" s="26" t="s">
        <v>126</v>
      </c>
      <c r="AE151" s="26"/>
      <c r="AF151" s="10"/>
      <c r="AG151" s="10"/>
      <c r="AH151" s="170"/>
      <c r="AI151" s="170"/>
      <c r="AJ151" s="170"/>
      <c r="AK151" s="170"/>
      <c r="AL151" s="131"/>
      <c r="AM151"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1" s="181" t="str">
        <f ca="1">IF(AND(Table_Question_Sets[[#This Row],[Value]]="",OR(Input_Payment_Method="Visa", Input_Payment_Method="Mastercard")),"Yes","No")</f>
        <v>No</v>
      </c>
      <c r="AO15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1"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1" s="26"/>
      <c r="AR151" s="24"/>
      <c r="AS151" s="10"/>
      <c r="AT151" s="10"/>
      <c r="AU151" s="10" t="s">
        <v>1316</v>
      </c>
      <c r="AV151" s="10"/>
      <c r="AW151" s="10"/>
      <c r="AX151" s="10"/>
      <c r="AY15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1" s="48" t="str">
        <f>IF(OR(Table_Question_Sets[[#This Row],[Header]]="Yes",Table_Question_Sets[[#This Row],[Text]]=""),"",IF(OR(Table_Question_Sets[[#This Row],[Text]]="true",Table_Question_Sets[[#This Row],[Text]]="false",ISNUMBER(Table_Question_Sets[[#This Row],[Text]])),Table_Question_Sets[[#This Row],[Text]],""""&amp;Table_Question_Sets[[#This Row],[Text]]&amp;""""))</f>
        <v/>
      </c>
      <c r="BA151" s="28" t="str">
        <f>IF(AND(Table_Question_Sets[[#This Row],[Header]]&lt;&gt;"Yes",Table_Question_Sets[[#This Row],[Property]]&lt;&gt;"",Table_Question_Sets[[#This Row],[Summary Label]]&lt;&gt;""),""""&amp;Table_Question_Sets[[#This Row],[Key]]&amp;""": """&amp;Table_Question_Sets[[#This Row],[Summary Label]]&amp;"""","")</f>
        <v/>
      </c>
      <c r="BB151" s="28">
        <f ca="1">IF(Table_Question_Sets[[#This Row],[Header]]="Yes","",_xlfn.NUMBERVALUE(INDIRECT(SUBSTITUTE(ADDRESS(1,COLUMN(),4),"1","")&amp;ROW()-1))+IF(Table_Question_Sets[[#This Row],[Property]]&lt;&gt;"",1,0))</f>
        <v>7</v>
      </c>
      <c r="BC151" s="28">
        <f ca="1">IF(Table_Question_Sets[[#This Row],[Header]]="Yes","",_xlfn.NUMBERVALUE(INDIRECT(SUBSTITUTE(ADDRESS(1,COLUMN(),4),"1","")&amp;ROW()+1))+IF(Table_Question_Sets[[#This Row],[Property]]&lt;&gt;"",1,0))</f>
        <v>2</v>
      </c>
      <c r="BD151" s="28" t="str">
        <f t="array" aca="1" ref="BD15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1"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ValidationService.isCCV()])}</v>
      </c>
      <c r="BF151"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1"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"templateOptions":{"label":"CCV","placeholder":"_ _ _"}</v>
      </c>
      <c r="BH151"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"creditCardCCV","type": "input-field","className":"col-xs-6 col-sm-3","templateOptions":{"label":"CCV","placeholder":"_ _ _"},"validators": {"validation": Validators.compose([ValidationService.required('true', ''), ValidationService.isCCV()])}}</v>
      </c>
      <c r="BI151" s="25" t="str">
        <f ca="1" xml:space="preserve">
IF(Table_Question_Sets[[#This Row],[Row]]="Yes","]},{""className"": ""row"",""fieldGroup"": [","")&amp;
SUBSTITUTE(Table_Question_Sets[[#This Row],[Config Field]],CHAR(10),"")</f>
        <v>{"key": "creditCardCCV","type": "input-field","className":"col-xs-6 col-sm-3","templateOptions":{"label":"CCV","placeholder":"_ _ _"},"validators": {"validation": Validators.compose([ValidationService.required('true', ''), ValidationService.isCCV()])}}</v>
      </c>
      <c r="BJ15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5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1" s="131" t="str">
        <f>IF(AND(Table_Question_Sets[[#This Row],[Header]]="",Table_Question_Sets[[#This Row],[Property]]&lt;&gt;"",Table_Question_Sets[[#This Row],[Field Type]]&lt;&gt;""),
""""&amp;Table_Question_Sets[[#This Row],[Key]]&amp;"""","")</f>
        <v>"creditCardCCV"</v>
      </c>
      <c r="BM15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"creditCardCCV","creditCardErrorMessage"</v>
      </c>
      <c r="BN151" s="131" t="str">
        <f>IF(AND(Table_Question_Sets[[#This Row],[Header]]&lt;&gt;"Yes",Table_Question_Sets[[#This Row],[Property]]&lt;&gt;"",Table_Question_Sets[[#This Row],[Workflow Role]]&lt;&gt;""),
""""&amp;Table_Question_Sets[[#This Row],[Workflow Role]]&amp;""":"""&amp;Table_Question_Sets[[#This Row],[Key]]&amp;"""","")</f>
        <v>"creditCardCCV":"creditCardCCV"</v>
      </c>
      <c r="BO151" s="131" t="str">
        <f>IF(AND(Table_Question_Sets[[#This Row],[Header]]&lt;&gt;"Yes",Table_Question_Sets[[#This Row],[Property]]&lt;&gt;"",Table_Question_Sets[[#This Row],[Private]]="Yes"),
""""&amp;Table_Question_Sets[[#This Row],[Key]]&amp;"""","")</f>
        <v/>
      </c>
      <c r="BP151" s="131">
        <f ca="1">IF(Table_Question_Sets[[#This Row],[Header]]="Yes","",_xlfn.NUMBERVALUE(INDIRECT(SUBSTITUTE(ADDRESS(1,COLUMN(),4),"1","")&amp;ROW()+1))+IF(OR(Table_Question_Sets[[#This Row],[Value]]&lt;&gt;"",AND(Table_Question_Sets[[#This Row],[Data Type]]="Repeating",Table_Question_Sets[[#This Row],[Calculation Repeating]]&lt;&gt;"")),1,0))</f>
        <v>0</v>
      </c>
      <c r="BQ15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1"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1"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1" s="131" t="str">
        <f ca="1">IF(ISNUMBER(Table_Question_Sets[[#This Row],[Config Use Row]]),INDEX(Table_Question_Sets[Config Rollup],Table_Question_Sets[[#This Row],[Config Use Row]]),"")</f>
        <v/>
      </c>
      <c r="BU151" s="131" t="str">
        <f ca="1">IF(ISNUMBER(Table_Question_Sets[[#This Row],[Config Use Row]]),INDEX(Table_Question_Sets[Config Keys Nested Rollup],Table_Question_Sets[[#This Row],[Config Use Row]]),"")</f>
        <v/>
      </c>
      <c r="BV151" s="131" t="str">
        <f ca="1">IF(ISNUMBER(Table_Question_Sets[[#This Row],[Config Use Row]]),INDEX(Table_Question_Sets[Calculation Rollup],Table_Question_Sets[[#This Row],[Config Use Row]]),"")</f>
        <v/>
      </c>
    </row>
    <row r="152" spans="2:74" s="21" customFormat="1" ht="21" customHeight="1">
      <c r="B152" s="26" t="s">
        <v>1312</v>
      </c>
      <c r="C152" s="10"/>
      <c r="D152" s="25" t="str">
        <f ca="1">IF(Table_Question_Sets[[#This Row],[Header]]="Yes","",
IF(INDIRECT(SUBSTITUTE(ADDRESS(1,COLUMN(),4),"1","")&amp;ROW()-1)="",
INDIRECT(SUBSTITUTE(ADDRESS(1,COLUMN(Table_Question_Sets[[#This Row],[Property]]),4),"1","")&amp;ROW()-1),
INDIRECT(SUBSTITUTE(ADDRESS(1,COLUMN(),4),"1","")&amp;ROW()-1)))</f>
        <v>Payment Options</v>
      </c>
      <c r="E15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creditCardErrorMessage</v>
      </c>
      <c r="F152" s="25" t="str">
        <f>IF(Table_Question_Sets[[#This Row],[Header]]="Yes","",IF(Table_Question_Sets[[#This Row],[Property]]&lt;&gt;"",SUBSTITUTE(Table_Question_Sets[[#This Row],[Property]]," ",""),""))</f>
        <v>CreditCardErrorMessage</v>
      </c>
      <c r="G152" s="88"/>
      <c r="H152" s="26" t="s">
        <v>90</v>
      </c>
      <c r="I152" s="26" t="s">
        <v>90</v>
      </c>
      <c r="J152" s="10"/>
      <c r="K152" s="55"/>
      <c r="L152" s="73"/>
      <c r="M152" s="73"/>
      <c r="N152" s="56"/>
      <c r="O152" s="56" t="s">
        <v>73</v>
      </c>
      <c r="P152" s="56"/>
      <c r="Q152" s="56"/>
      <c r="R152" s="56"/>
      <c r="S152" s="56"/>
      <c r="T152" s="26"/>
      <c r="U152" s="10"/>
      <c r="V152" s="26" t="s">
        <v>1323</v>
      </c>
      <c r="W152" s="26"/>
      <c r="X152" s="10"/>
      <c r="Y152" s="10"/>
      <c r="Z152" s="10"/>
      <c r="AA152" s="10"/>
      <c r="AB152" s="10" t="s">
        <v>1324</v>
      </c>
      <c r="AC152" s="10"/>
      <c r="AD152" s="26"/>
      <c r="AE152" s="26"/>
      <c r="AF152" s="10"/>
      <c r="AG152" s="10"/>
      <c r="AH152" s="170"/>
      <c r="AI152" s="170"/>
      <c r="AJ152" s="170"/>
      <c r="AK152" s="170"/>
      <c r="AL152" s="131"/>
      <c r="AM152"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2" s="181"/>
      <c r="AO15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2"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2" s="26"/>
      <c r="AR152" s="24"/>
      <c r="AS152" s="10"/>
      <c r="AT152" s="10"/>
      <c r="AU152" s="10"/>
      <c r="AV152" s="10"/>
      <c r="AW152" s="10"/>
      <c r="AX152" s="10"/>
      <c r="AY15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2" s="48" t="str">
        <f>IF(OR(Table_Question_Sets[[#This Row],[Header]]="Yes",Table_Question_Sets[[#This Row],[Text]]=""),"",IF(OR(Table_Question_Sets[[#This Row],[Text]]="true",Table_Question_Sets[[#This Row],[Text]]="false",ISNUMBER(Table_Question_Sets[[#This Row],[Text]])),Table_Question_Sets[[#This Row],[Text]],""""&amp;Table_Question_Sets[[#This Row],[Text]]&amp;""""))</f>
        <v/>
      </c>
      <c r="BA152" s="28" t="str">
        <f>IF(AND(Table_Question_Sets[[#This Row],[Header]]&lt;&gt;"Yes",Table_Question_Sets[[#This Row],[Property]]&lt;&gt;"",Table_Question_Sets[[#This Row],[Summary Label]]&lt;&gt;""),""""&amp;Table_Question_Sets[[#This Row],[Key]]&amp;""": """&amp;Table_Question_Sets[[#This Row],[Summary Label]]&amp;"""","")</f>
        <v/>
      </c>
      <c r="BB152" s="28">
        <f ca="1">IF(Table_Question_Sets[[#This Row],[Header]]="Yes","",_xlfn.NUMBERVALUE(INDIRECT(SUBSTITUTE(ADDRESS(1,COLUMN(),4),"1","")&amp;ROW()-1))+IF(Table_Question_Sets[[#This Row],[Property]]&lt;&gt;"",1,0))</f>
        <v>8</v>
      </c>
      <c r="BC152" s="28">
        <f ca="1">IF(Table_Question_Sets[[#This Row],[Header]]="Yes","",_xlfn.NUMBERVALUE(INDIRECT(SUBSTITUTE(ADDRESS(1,COLUMN(),4),"1","")&amp;ROW()+1))+IF(Table_Question_Sets[[#This Row],[Property]]&lt;&gt;"",1,0))</f>
        <v>1</v>
      </c>
      <c r="BD152" s="28" t="str">
        <f t="array" aca="1" ref="BD15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2"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52"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2"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 class='payment-error'&gt; Unable to process credit card payment: %{ operationErrorMessage('creditCardPayment') }% &lt;/div&gt;"},"hideCondition":"!operationHasError('creditCardPayment')"}</v>
      </c>
      <c r="BH152"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I152" s="25" t="str">
        <f ca="1" xml:space="preserve">
IF(Table_Question_Sets[[#This Row],[Row]]="Yes","]},{""className"": ""row"",""fieldGroup"": [","")&amp;
SUBSTITUTE(Table_Question_Sets[[#This Row],[Config Field]],CHAR(10),"")</f>
        <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J15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5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2" s="131" t="str">
        <f>IF(AND(Table_Question_Sets[[#This Row],[Header]]="",Table_Question_Sets[[#This Row],[Property]]&lt;&gt;"",Table_Question_Sets[[#This Row],[Field Type]]&lt;&gt;""),
""""&amp;Table_Question_Sets[[#This Row],[Key]]&amp;"""","")</f>
        <v>"creditCardErrorMessage"</v>
      </c>
      <c r="BM15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"creditCardErrorMessage"</v>
      </c>
      <c r="BN152" s="131" t="str">
        <f>IF(AND(Table_Question_Sets[[#This Row],[Header]]&lt;&gt;"Yes",Table_Question_Sets[[#This Row],[Property]]&lt;&gt;"",Table_Question_Sets[[#This Row],[Workflow Role]]&lt;&gt;""),
""""&amp;Table_Question_Sets[[#This Row],[Workflow Role]]&amp;""":"""&amp;Table_Question_Sets[[#This Row],[Key]]&amp;"""","")</f>
        <v/>
      </c>
      <c r="BO152" s="131" t="str">
        <f>IF(AND(Table_Question_Sets[[#This Row],[Header]]&lt;&gt;"Yes",Table_Question_Sets[[#This Row],[Property]]&lt;&gt;"",Table_Question_Sets[[#This Row],[Private]]="Yes"),
""""&amp;Table_Question_Sets[[#This Row],[Key]]&amp;"""","")</f>
        <v/>
      </c>
      <c r="BP152" s="131">
        <f ca="1">IF(Table_Question_Sets[[#This Row],[Header]]="Yes","",_xlfn.NUMBERVALUE(INDIRECT(SUBSTITUTE(ADDRESS(1,COLUMN(),4),"1","")&amp;ROW()+1))+IF(OR(Table_Question_Sets[[#This Row],[Value]]&lt;&gt;"",AND(Table_Question_Sets[[#This Row],[Data Type]]="Repeating",Table_Question_Sets[[#This Row],[Calculation Repeating]]&lt;&gt;"")),1,0))</f>
        <v>0</v>
      </c>
      <c r="BQ15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2"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2"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2" s="131" t="str">
        <f ca="1">IF(ISNUMBER(Table_Question_Sets[[#This Row],[Config Use Row]]),INDEX(Table_Question_Sets[Config Rollup],Table_Question_Sets[[#This Row],[Config Use Row]]),"")</f>
        <v/>
      </c>
      <c r="BU152" s="131" t="str">
        <f ca="1">IF(ISNUMBER(Table_Question_Sets[[#This Row],[Config Use Row]]),INDEX(Table_Question_Sets[Config Keys Nested Rollup],Table_Question_Sets[[#This Row],[Config Use Row]]),"")</f>
        <v/>
      </c>
      <c r="BV152" s="131" t="str">
        <f ca="1">IF(ISNUMBER(Table_Question_Sets[[#This Row],[Config Use Row]]),INDEX(Table_Question_Sets[Calculation Rollup],Table_Question_Sets[[#This Row],[Config Use Row]]),"")</f>
        <v/>
      </c>
    </row>
    <row r="153" spans="2:74" s="21" customFormat="1" ht="29.25" thickBot="1">
      <c r="B153" s="47" t="s">
        <v>107</v>
      </c>
      <c r="C153" s="47" t="s">
        <v>69</v>
      </c>
      <c r="D153" s="47" t="str">
        <f ca="1">IF(Table_Question_Sets[[#This Row],[Header]]="Yes","",
IF(INDIRECT(SUBSTITUTE(ADDRESS(1,COLUMN(),4),"1","")&amp;ROW()-1)="",
INDIRECT(SUBSTITUTE(ADDRESS(1,COLUMN(Table_Question_Sets[[#This Row],[Property]]),4),"1","")&amp;ROW()-1),
INDIRECT(SUBSTITUTE(ADDRESS(1,COLUMN(),4),"1","")&amp;ROW()-1)))</f>
        <v/>
      </c>
      <c r="E153"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paymentMethods</v>
      </c>
      <c r="F153" s="47" t="str">
        <f>IF(Table_Question_Sets[[#This Row],[Header]]="Yes","",IF(Table_Question_Sets[[#This Row],[Property]]&lt;&gt;"",SUBSTITUTE(Table_Question_Sets[[#This Row],[Property]]," ",""),""))</f>
        <v/>
      </c>
      <c r="G153" s="46"/>
      <c r="H153" s="47"/>
      <c r="I153" s="47"/>
      <c r="J153" s="47"/>
      <c r="K153" s="46"/>
      <c r="L153" s="47"/>
      <c r="M153" s="47"/>
      <c r="N153" s="46"/>
      <c r="O153" s="46"/>
      <c r="P153" s="46"/>
      <c r="Q153" s="46"/>
      <c r="R153" s="46"/>
      <c r="S153" s="46"/>
      <c r="T153" s="47"/>
      <c r="U153" s="47"/>
      <c r="V153" s="47"/>
      <c r="W153" s="47"/>
      <c r="X153" s="47"/>
      <c r="Y153" s="47"/>
      <c r="Z153" s="47"/>
      <c r="AA153" s="47"/>
      <c r="AB153" s="47"/>
      <c r="AC153" s="47"/>
      <c r="AD153" s="47"/>
      <c r="AE153" s="47"/>
      <c r="AF153" s="47"/>
      <c r="AG153" s="47"/>
      <c r="AH153" s="47"/>
      <c r="AI153" s="47"/>
      <c r="AJ153" s="47"/>
      <c r="AK153" s="47"/>
      <c r="AL153" s="47"/>
      <c r="AM153"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3" s="94"/>
      <c r="AO153"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3"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3" s="47"/>
      <c r="AR153" s="46"/>
      <c r="AS153" s="47"/>
      <c r="AT153" s="47"/>
      <c r="AU153" s="47"/>
      <c r="AV153" s="47"/>
      <c r="AW153" s="47"/>
      <c r="AX153" s="47"/>
      <c r="AY153"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3" s="46" t="str">
        <f>IF(OR(Table_Question_Sets[[#This Row],[Header]]="Yes",Table_Question_Sets[[#This Row],[Text]]=""),"",IF(OR(Table_Question_Sets[[#This Row],[Text]]="true",Table_Question_Sets[[#This Row],[Text]]="false",ISNUMBER(Table_Question_Sets[[#This Row],[Text]])),Table_Question_Sets[[#This Row],[Text]],""""&amp;Table_Question_Sets[[#This Row],[Text]]&amp;""""))</f>
        <v/>
      </c>
      <c r="BA153" s="46" t="str">
        <f>IF(AND(Table_Question_Sets[[#This Row],[Header]]&lt;&gt;"Yes",Table_Question_Sets[[#This Row],[Property]]&lt;&gt;"",Table_Question_Sets[[#This Row],[Summary Label]]&lt;&gt;""),""""&amp;Table_Question_Sets[[#This Row],[Key]]&amp;""": """&amp;Table_Question_Sets[[#This Row],[Summary Label]]&amp;"""","")</f>
        <v/>
      </c>
      <c r="BB153" s="46" t="str">
        <f ca="1">IF(Table_Question_Sets[[#This Row],[Header]]="Yes","",_xlfn.NUMBERVALUE(INDIRECT(SUBSTITUTE(ADDRESS(1,COLUMN(),4),"1","")&amp;ROW()-1))+IF(Table_Question_Sets[[#This Row],[Property]]&lt;&gt;"",1,0))</f>
        <v/>
      </c>
      <c r="BC153" s="46" t="str">
        <f ca="1">IF(Table_Question_Sets[[#This Row],[Header]]="Yes","",_xlfn.NUMBERVALUE(INDIRECT(SUBSTITUTE(ADDRESS(1,COLUMN(),4),"1","")&amp;ROW()+1))+IF(Table_Question_Sets[[#This Row],[Property]]&lt;&gt;"",1,0))</f>
        <v/>
      </c>
      <c r="BD153" s="46" t="str">
        <f t="array" aca="1" ref="BD15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3"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53"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3"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53"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53" s="47" t="str">
        <f xml:space="preserve">
IF(Table_Question_Sets[[#This Row],[Row]]="Yes","]},{""className"": ""row"",""fieldGroup"": [","")&amp;
SUBSTITUTE(Table_Question_Sets[[#This Row],[Config Field]],CHAR(10),"")</f>
        <v/>
      </c>
      <c r="BJ153"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"paymentMethods":[{"className": "row","fieldGroup":[{"key":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3"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3" s="47" t="str">
        <f>IF(AND(Table_Question_Sets[[#This Row],[Header]]="",Table_Question_Sets[[#This Row],[Property]]&lt;&gt;"",Table_Question_Sets[[#This Row],[Field Type]]&lt;&gt;""),
""""&amp;Table_Question_Sets[[#This Row],[Key]]&amp;"""","")</f>
        <v/>
      </c>
      <c r="BM153"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"paymentMethods":["paymentOption","paymentMethod","directDebitHeading","directDebitAccountName","directDebitBSB","directDebitAccountNumber"],</v>
      </c>
      <c r="BN153" s="47" t="str">
        <f>IF(AND(Table_Question_Sets[[#This Row],[Header]]&lt;&gt;"Yes",Table_Question_Sets[[#This Row],[Property]]&lt;&gt;"",Table_Question_Sets[[#This Row],[Workflow Role]]&lt;&gt;""),
""""&amp;Table_Question_Sets[[#This Row],[Workflow Role]]&amp;""":"""&amp;Table_Question_Sets[[#This Row],[Key]]&amp;"""","")</f>
        <v/>
      </c>
      <c r="BO153" s="47" t="str">
        <f>IF(AND(Table_Question_Sets[[#This Row],[Header]]&lt;&gt;"Yes",Table_Question_Sets[[#This Row],[Property]]&lt;&gt;"",Table_Question_Sets[[#This Row],[Private]]="Yes"),
""""&amp;Table_Question_Sets[[#This Row],[Key]]&amp;"""","")</f>
        <v/>
      </c>
      <c r="BP153" s="47" t="str">
        <f ca="1">IF(Table_Question_Sets[[#This Row],[Header]]="Yes","",_xlfn.NUMBERVALUE(INDIRECT(SUBSTITUTE(ADDRESS(1,COLUMN(),4),"1","")&amp;ROW()+1))+IF(OR(Table_Question_Sets[[#This Row],[Value]]&lt;&gt;"",AND(Table_Question_Sets[[#This Row],[Data Type]]="Repeating",Table_Question_Sets[[#This Row],[Calculation Repeating]]&lt;&gt;"")),1,0))</f>
        <v/>
      </c>
      <c r="BQ153" s="47" t="str">
        <f ca="1" xml:space="preserve">
IF(Table_Question_Sets[[#This Row],[Data Type]]="Repeating",
OFFSET(Table_Repeating_Question_Sets[[#Headers],[Property]],MATCH(Table_Question_Sets[[#This Row],[Property]],Table_Repeating_Question_Sets[Property],0),MATCH("Calculation",Table_Repeating_Question_Sets[#Headers],0)-1,1,1),
"")</f>
        <v/>
      </c>
      <c r="BR153"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3"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"paymentMethods":{"paymentOption": "Monthly","paymentMethod": "Direct Debit"},</v>
      </c>
      <c r="BT153" s="47" t="str">
        <f ca="1">IF(ISNUMBER(Table_Question_Sets[[#This Row],[Config Use Row]]),INDEX(Table_Question_Sets[Config Rollup],Table_Question_Sets[[#This Row],[Config Use Row]]),"")</f>
        <v/>
      </c>
      <c r="BU153" s="47" t="str">
        <f ca="1">IF(ISNUMBER(Table_Question_Sets[[#This Row],[Config Use Row]]),INDEX(Table_Question_Sets[Config Keys Nested Rollup],Table_Question_Sets[[#This Row],[Config Use Row]]),"")</f>
        <v/>
      </c>
      <c r="BV153" s="47" t="str">
        <f ca="1">IF(ISNUMBER(Table_Question_Sets[[#This Row],[Config Use Row]]),INDEX(Table_Question_Sets[Calculation Rollup],Table_Question_Sets[[#This Row],[Config Use Row]]),"")</f>
        <v/>
      </c>
    </row>
    <row r="154" spans="2:74" ht="21" hidden="1" customHeight="1">
      <c r="B154" s="10"/>
      <c r="C154" s="10"/>
      <c r="D154" s="10" t="str">
        <f ca="1">IF(Table_Question_Sets[[#This Row],[Header]]="Yes","",
IF(INDIRECT(SUBSTITUTE(ADDRESS(1,COLUMN(),4),"1","")&amp;ROW()-1)="",
INDIRECT(SUBSTITUTE(ADDRESS(1,COLUMN(Table_Question_Sets[[#This Row],[Property]]),4),"1","")&amp;ROW()-1),
INDIRECT(SUBSTITUTE(ADDRESS(1,COLUMN(),4),"1","")&amp;ROW()-1)))</f>
        <v>Payment Methods</v>
      </c>
      <c r="E154"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54" s="10" t="str">
        <f>IF(Table_Question_Sets[[#This Row],[Header]]="Yes","",IF(Table_Question_Sets[[#This Row],[Property]]&lt;&gt;"",SUBSTITUTE(Table_Question_Sets[[#This Row],[Property]]," ",""),""))</f>
        <v/>
      </c>
      <c r="G154" s="171"/>
      <c r="H154" s="10"/>
      <c r="I154" s="10"/>
      <c r="J154" s="10"/>
      <c r="K154" s="73"/>
      <c r="L154" s="73"/>
      <c r="M154" s="73"/>
      <c r="N154" s="10"/>
      <c r="O154" s="10"/>
      <c r="P154" s="10"/>
      <c r="Q154" s="10"/>
      <c r="R154" s="10"/>
      <c r="S154" s="10"/>
      <c r="T154" s="10"/>
      <c r="U154" s="10"/>
      <c r="V154" s="10"/>
      <c r="W154" s="10"/>
      <c r="X154" s="10"/>
      <c r="Y154" s="10"/>
      <c r="Z154" s="10"/>
      <c r="AA154" s="10"/>
      <c r="AB154" s="10"/>
      <c r="AC154" s="10"/>
      <c r="AD154" s="10"/>
      <c r="AE154" s="10"/>
      <c r="AF154" s="10"/>
      <c r="AG154" s="10"/>
      <c r="AH154" s="73"/>
      <c r="AI154" s="73"/>
      <c r="AJ154" s="73"/>
      <c r="AK154" s="73"/>
      <c r="AL154" s="131"/>
      <c r="AM15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4" s="191"/>
      <c r="AO154"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4"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4" s="10"/>
      <c r="AR154" s="10"/>
      <c r="AS154" s="10"/>
      <c r="AT154" s="10"/>
      <c r="AU154" s="10"/>
      <c r="AV154" s="10"/>
      <c r="AW154" s="10"/>
      <c r="AX154" s="10"/>
      <c r="AY154"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4" s="10" t="str">
        <f>IF(OR(Table_Question_Sets[[#This Row],[Header]]="Yes",Table_Question_Sets[[#This Row],[Text]]=""),"",IF(OR(Table_Question_Sets[[#This Row],[Text]]="true",Table_Question_Sets[[#This Row],[Text]]="false",ISNUMBER(Table_Question_Sets[[#This Row],[Text]])),Table_Question_Sets[[#This Row],[Text]],""""&amp;Table_Question_Sets[[#This Row],[Text]]&amp;""""))</f>
        <v/>
      </c>
      <c r="BA154" s="10" t="str">
        <f>IF(AND(Table_Question_Sets[[#This Row],[Header]]&lt;&gt;"Yes",Table_Question_Sets[[#This Row],[Property]]&lt;&gt;"",Table_Question_Sets[[#This Row],[Summary Label]]&lt;&gt;""),""""&amp;Table_Question_Sets[[#This Row],[Key]]&amp;""": """&amp;Table_Question_Sets[[#This Row],[Summary Label]]&amp;"""","")</f>
        <v/>
      </c>
      <c r="BB154" s="24">
        <f ca="1">IF(Table_Question_Sets[[#This Row],[Header]]="Yes","",_xlfn.NUMBERVALUE(INDIRECT(SUBSTITUTE(ADDRESS(1,COLUMN(),4),"1","")&amp;ROW()-1))+IF(Table_Question_Sets[[#This Row],[Property]]&lt;&gt;"",1,0))</f>
        <v>0</v>
      </c>
      <c r="BC154" s="24">
        <f ca="1">IF(Table_Question_Sets[[#This Row],[Header]]="Yes","",_xlfn.NUMBERVALUE(INDIRECT(SUBSTITUTE(ADDRESS(1,COLUMN(),4),"1","")&amp;ROW()+1))+IF(Table_Question_Sets[[#This Row],[Property]]&lt;&gt;"",1,0))</f>
        <v>6</v>
      </c>
      <c r="BD154" s="10" t="str">
        <f t="array" aca="1" ref="BD15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4"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54"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4" s="1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54" s="1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54" s="10" t="str">
        <f xml:space="preserve">
IF(Table_Question_Sets[[#This Row],[Row]]="Yes","]},{""className"": ""row"",""fieldGroup"": [","")&amp;
SUBSTITUTE(Table_Question_Sets[[#This Row],[Config Field]],CHAR(10),"")</f>
        <v/>
      </c>
      <c r="BJ154"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4"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4" s="10" t="str">
        <f>IF(AND(Table_Question_Sets[[#This Row],[Header]]="",Table_Question_Sets[[#This Row],[Property]]&lt;&gt;"",Table_Question_Sets[[#This Row],[Field Type]]&lt;&gt;""),
""""&amp;Table_Question_Sets[[#This Row],[Key]]&amp;"""","")</f>
        <v/>
      </c>
      <c r="BM154"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"paymentOption","paymentMethod","directDebitHeading","directDebitAccountName","directDebitBSB","directDebitAccountNumber"</v>
      </c>
      <c r="BN154" s="10" t="str">
        <f>IF(AND(Table_Question_Sets[[#This Row],[Header]]&lt;&gt;"Yes",Table_Question_Sets[[#This Row],[Property]]&lt;&gt;"",Table_Question_Sets[[#This Row],[Workflow Role]]&lt;&gt;""),
""""&amp;Table_Question_Sets[[#This Row],[Workflow Role]]&amp;""":"""&amp;Table_Question_Sets[[#This Row],[Key]]&amp;"""","")</f>
        <v/>
      </c>
      <c r="BO154" s="10" t="str">
        <f>IF(AND(Table_Question_Sets[[#This Row],[Header]]&lt;&gt;"Yes",Table_Question_Sets[[#This Row],[Property]]&lt;&gt;"",Table_Question_Sets[[#This Row],[Private]]="Yes"),
""""&amp;Table_Question_Sets[[#This Row],[Key]]&amp;"""","")</f>
        <v/>
      </c>
      <c r="BP154" s="10">
        <f ca="1">IF(Table_Question_Sets[[#This Row],[Header]]="Yes","",_xlfn.NUMBERVALUE(INDIRECT(SUBSTITUTE(ADDRESS(1,COLUMN(),4),"1","")&amp;ROW()+1))+IF(OR(Table_Question_Sets[[#This Row],[Value]]&lt;&gt;"",AND(Table_Question_Sets[[#This Row],[Data Type]]="Repeating",Table_Question_Sets[[#This Row],[Calculation Repeating]]&lt;&gt;"")),1,0))</f>
        <v>0</v>
      </c>
      <c r="BQ154" s="10" t="str">
        <f ca="1" xml:space="preserve">
IF(Table_Question_Sets[[#This Row],[Data Type]]="Repeating",
OFFSET(Table_Repeating_Question_Sets[[#Headers],[Property]],MATCH(Table_Question_Sets[[#This Row],[Property]],Table_Repeating_Question_Sets[Property],0),MATCH("Calculation",Table_Repeating_Question_Sets[#Headers],0)-1,1,1),
"")</f>
        <v/>
      </c>
      <c r="BR154"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4"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 "Monthly","paymentMethod": "Direct Debit"</v>
      </c>
      <c r="BT154" s="10" t="str">
        <f ca="1">IF(ISNUMBER(Table_Question_Sets[[#This Row],[Config Use Row]]),INDEX(Table_Question_Sets[Config Rollup],Table_Question_Sets[[#This Row],[Config Use Row]]),"")</f>
        <v/>
      </c>
      <c r="BU154" s="10" t="str">
        <f ca="1">IF(ISNUMBER(Table_Question_Sets[[#This Row],[Config Use Row]]),INDEX(Table_Question_Sets[Config Keys Nested Rollup],Table_Question_Sets[[#This Row],[Config Use Row]]),"")</f>
        <v/>
      </c>
      <c r="BV154" s="10" t="str">
        <f ca="1">IF(ISNUMBER(Table_Question_Sets[[#This Row],[Config Use Row]]),INDEX(Table_Question_Sets[Calculation Rollup],Table_Question_Sets[[#This Row],[Config Use Row]]),"")</f>
        <v/>
      </c>
    </row>
    <row r="155" spans="2:74" ht="21" customHeight="1">
      <c r="B155" s="11" t="s">
        <v>105</v>
      </c>
      <c r="C155" s="10"/>
      <c r="D155" s="10" t="str">
        <f ca="1">IF(Table_Question_Sets[[#This Row],[Header]]="Yes","",
IF(INDIRECT(SUBSTITUTE(ADDRESS(1,COLUMN(),4),"1","")&amp;ROW()-1)="",
INDIRECT(SUBSTITUTE(ADDRESS(1,COLUMN(Table_Question_Sets[[#This Row],[Property]]),4),"1","")&amp;ROW()-1),
INDIRECT(SUBSTITUTE(ADDRESS(1,COLUMN(),4),"1","")&amp;ROW()-1)))</f>
        <v>Payment Methods</v>
      </c>
      <c r="E155"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paymentOption</v>
      </c>
      <c r="F155" s="10" t="str">
        <f>IF(Table_Question_Sets[[#This Row],[Header]]="Yes","",IF(Table_Question_Sets[[#This Row],[Property]]&lt;&gt;"",SUBSTITUTE(Table_Question_Sets[[#This Row],[Property]]," ",""),""))</f>
        <v>PaymentOption</v>
      </c>
      <c r="G155" s="171"/>
      <c r="H155" s="10" t="s">
        <v>46</v>
      </c>
      <c r="I155" s="10" t="s">
        <v>72</v>
      </c>
      <c r="J155" s="10" t="s">
        <v>104</v>
      </c>
      <c r="K155" s="58" t="s">
        <v>69</v>
      </c>
      <c r="L155" s="73"/>
      <c r="M155" s="73"/>
      <c r="N155" s="10"/>
      <c r="O155" s="56">
        <v>12</v>
      </c>
      <c r="P155" s="10"/>
      <c r="Q155" s="10"/>
      <c r="R155" s="10"/>
      <c r="S155" s="10"/>
      <c r="T155" s="190" t="s">
        <v>106</v>
      </c>
      <c r="U155" s="190"/>
      <c r="V155" s="10"/>
      <c r="W155" s="10"/>
      <c r="X155" s="10" t="s">
        <v>104</v>
      </c>
      <c r="Y155" s="10"/>
      <c r="Z155" s="10"/>
      <c r="AA155" s="10"/>
      <c r="AB155" s="10"/>
      <c r="AC155" s="10"/>
      <c r="AD155" s="10"/>
      <c r="AE155" s="10"/>
      <c r="AF155" s="10"/>
      <c r="AG155" s="10"/>
      <c r="AH155" s="73" t="str">
        <f ca="1">"'"&amp;OFFSET(Table_Payment_Options[#Headers],0,MATCH(TRUE,Payment_Options_Default,0)-1,1,1)&amp;"'"</f>
        <v>'Monthly'</v>
      </c>
      <c r="AI155" s="73"/>
      <c r="AJ155" s="73"/>
      <c r="AK155" s="73"/>
      <c r="AL155" s="131" t="str">
        <f ca="1">OFFSET(Table_Payment_Options[#Headers],0,MATCH(TRUE,Payment_Options_Default,0)-1,1,1)</f>
        <v>Monthly</v>
      </c>
      <c r="AM155" s="19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Monthly</v>
      </c>
      <c r="AN155" s="191"/>
      <c r="AO155"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5"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5" s="10"/>
      <c r="AR155" s="10"/>
      <c r="AS155" s="10"/>
      <c r="AT155" s="10"/>
      <c r="AU155" s="10"/>
      <c r="AV155" s="10"/>
      <c r="AW155" s="10"/>
      <c r="AX155" s="10"/>
      <c r="AY155" s="24"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Monthly</v>
      </c>
      <c r="AZ155" s="10" t="str">
        <f ca="1">IF(OR(Table_Question_Sets[[#This Row],[Header]]="Yes",Table_Question_Sets[[#This Row],[Text]]=""),"",IF(OR(Table_Question_Sets[[#This Row],[Text]]="true",Table_Question_Sets[[#This Row],[Text]]="false",ISNUMBER(Table_Question_Sets[[#This Row],[Text]])),Table_Question_Sets[[#This Row],[Text]],""""&amp;Table_Question_Sets[[#This Row],[Text]]&amp;""""))</f>
        <v>"Monthly"</v>
      </c>
      <c r="BA155" s="10" t="str">
        <f>IF(AND(Table_Question_Sets[[#This Row],[Header]]&lt;&gt;"Yes",Table_Question_Sets[[#This Row],[Property]]&lt;&gt;"",Table_Question_Sets[[#This Row],[Summary Label]]&lt;&gt;""),""""&amp;Table_Question_Sets[[#This Row],[Key]]&amp;""": """&amp;Table_Question_Sets[[#This Row],[Summary Label]]&amp;"""","")</f>
        <v/>
      </c>
      <c r="BB155" s="24">
        <f ca="1">IF(Table_Question_Sets[[#This Row],[Header]]="Yes","",_xlfn.NUMBERVALUE(INDIRECT(SUBSTITUTE(ADDRESS(1,COLUMN(),4),"1","")&amp;ROW()-1))+IF(Table_Question_Sets[[#This Row],[Property]]&lt;&gt;"",1,0))</f>
        <v>1</v>
      </c>
      <c r="BC155" s="24">
        <f ca="1">IF(Table_Question_Sets[[#This Row],[Header]]="Yes","",_xlfn.NUMBERVALUE(INDIRECT(SUBSTITUTE(ADDRESS(1,COLUMN(),4),"1","")&amp;ROW()+1))+IF(Table_Question_Sets[[#This Row],[Property]]&lt;&gt;"",1,0))</f>
        <v>6</v>
      </c>
      <c r="BD155" s="10" t="str">
        <f t="array" aca="1" ref="BD15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{"value":"Yearly","key":"Yearly","hideCondition":"false"},{"value":"Monthly","key":"Monthly","hideCondition":"false"},{"value":"Fortnightly","key":"Fortnightly","hideCondition":"true"},{"value":"Weekly","key":"Weekly","hideCondition":"true"}</v>
      </c>
      <c r="BE155"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55"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5" s="1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Monthly'","assumedValue":"Monthly","options":[{"value":"Yearly","key":"Yearly","hideCondition":"false"},{"value":"Monthly","key":"Monthly","hideCondition":"false"},{"value":"Fortnightly","key":"Fortnightly","hideCondition":"true"},{"value":"Weekly","key":"Weekly","hideCondition":"true"}],"label":"Select payment option","content":{"heading2":"Payment Options"}}</v>
      </c>
      <c r="BH155" s="1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v>
      </c>
      <c r="BI155" s="10" t="str">
        <f ca="1" xml:space="preserve">
IF(Table_Question_Sets[[#This Row],[Row]]="Yes","]},{""className"": ""row"",""fieldGroup"": [","")&amp;
SUBSTITUTE(Table_Question_Sets[[#This Row],[Config Field]],CHAR(10),"")</f>
        <v>{"key":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v>
      </c>
      <c r="BJ155"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5"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5" s="10" t="str">
        <f>IF(AND(Table_Question_Sets[[#This Row],[Header]]="",Table_Question_Sets[[#This Row],[Property]]&lt;&gt;"",Table_Question_Sets[[#This Row],[Field Type]]&lt;&gt;""),
""""&amp;Table_Question_Sets[[#This Row],[Key]]&amp;"""","")</f>
        <v>"paymentOption"</v>
      </c>
      <c r="BM155"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"paymentOption","paymentMethod","directDebitHeading","directDebitAccountName","directDebitBSB","directDebitAccountNumber"</v>
      </c>
      <c r="BN155" s="10" t="str">
        <f>IF(AND(Table_Question_Sets[[#This Row],[Header]]&lt;&gt;"Yes",Table_Question_Sets[[#This Row],[Property]]&lt;&gt;"",Table_Question_Sets[[#This Row],[Workflow Role]]&lt;&gt;""),
""""&amp;Table_Question_Sets[[#This Row],[Workflow Role]]&amp;""":"""&amp;Table_Question_Sets[[#This Row],[Key]]&amp;"""","")</f>
        <v/>
      </c>
      <c r="BO155" s="10" t="str">
        <f>IF(AND(Table_Question_Sets[[#This Row],[Header]]&lt;&gt;"Yes",Table_Question_Sets[[#This Row],[Property]]&lt;&gt;"",Table_Question_Sets[[#This Row],[Private]]="Yes"),
""""&amp;Table_Question_Sets[[#This Row],[Key]]&amp;"""","")</f>
        <v/>
      </c>
      <c r="BP155" s="10">
        <f ca="1">IF(Table_Question_Sets[[#This Row],[Header]]="Yes","",_xlfn.NUMBERVALUE(INDIRECT(SUBSTITUTE(ADDRESS(1,COLUMN(),4),"1","")&amp;ROW()+1))+IF(OR(Table_Question_Sets[[#This Row],[Value]]&lt;&gt;"",AND(Table_Question_Sets[[#This Row],[Data Type]]="Repeating",Table_Question_Sets[[#This Row],[Calculation Repeating]]&lt;&gt;"")),1,0))</f>
        <v>0</v>
      </c>
      <c r="BQ155" s="10" t="str">
        <f ca="1" xml:space="preserve">
IF(Table_Question_Sets[[#This Row],[Data Type]]="Repeating",
OFFSET(Table_Repeating_Question_Sets[[#Headers],[Property]],MATCH(Table_Question_Sets[[#This Row],[Property]],Table_Repeating_Question_Sets[Property],0),MATCH("Calculation",Table_Repeating_Question_Sets[#Headers],0)-1,1,1),
"")</f>
        <v/>
      </c>
      <c r="BR155" s="10"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"paymentOption": "Monthly"</v>
      </c>
      <c r="BS155"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 "Monthly","paymentMethod": "Direct Debit"</v>
      </c>
      <c r="BT155" s="10" t="str">
        <f ca="1">IF(ISNUMBER(Table_Question_Sets[[#This Row],[Config Use Row]]),INDEX(Table_Question_Sets[Config Rollup],Table_Question_Sets[[#This Row],[Config Use Row]]),"")</f>
        <v/>
      </c>
      <c r="BU155" s="10" t="str">
        <f ca="1">IF(ISNUMBER(Table_Question_Sets[[#This Row],[Config Use Row]]),INDEX(Table_Question_Sets[Config Keys Nested Rollup],Table_Question_Sets[[#This Row],[Config Use Row]]),"")</f>
        <v/>
      </c>
      <c r="BV155" s="10" t="str">
        <f ca="1">IF(ISNUMBER(Table_Question_Sets[[#This Row],[Config Use Row]]),INDEX(Table_Question_Sets[Calculation Rollup],Table_Question_Sets[[#This Row],[Config Use Row]]),"")</f>
        <v/>
      </c>
    </row>
    <row r="156" spans="2:74" ht="21" customHeight="1">
      <c r="B156" t="s">
        <v>108</v>
      </c>
      <c r="C156"/>
      <c r="D156" t="str">
        <f ca="1">IF(Table_Question_Sets[[#This Row],[Header]]="Yes","",
IF(INDIRECT(SUBSTITUTE(ADDRESS(1,COLUMN(),4),"1","")&amp;ROW()-1)="",
INDIRECT(SUBSTITUTE(ADDRESS(1,COLUMN(Table_Question_Sets[[#This Row],[Property]]),4),"1","")&amp;ROW()-1),
INDIRECT(SUBSTITUTE(ADDRESS(1,COLUMN(),4),"1","")&amp;ROW()-1)))</f>
        <v>Payment Methods</v>
      </c>
      <c r="E15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paymentMethod</v>
      </c>
      <c r="F156" t="str">
        <f>IF(Table_Question_Sets[[#This Row],[Header]]="Yes","",IF(Table_Question_Sets[[#This Row],[Property]]&lt;&gt;"",SUBSTITUTE(Table_Question_Sets[[#This Row],[Property]]," ",""),""))</f>
        <v>PaymentMethod</v>
      </c>
      <c r="G156" s="173"/>
      <c r="H156" t="s">
        <v>46</v>
      </c>
      <c r="I156" t="s">
        <v>72</v>
      </c>
      <c r="J156" t="s">
        <v>107</v>
      </c>
      <c r="K156" t="s">
        <v>69</v>
      </c>
      <c r="L156"/>
      <c r="M156"/>
      <c r="N156"/>
      <c r="O156"/>
      <c r="P156"/>
      <c r="Q156"/>
      <c r="R156"/>
      <c r="S156"/>
      <c r="T156" t="s">
        <v>109</v>
      </c>
      <c r="U156"/>
      <c r="V156" s="26"/>
      <c r="W156"/>
      <c r="X156"/>
      <c r="Y156"/>
      <c r="Z156"/>
      <c r="AA156"/>
      <c r="AB156"/>
      <c r="AC156"/>
      <c r="AD156"/>
      <c r="AE156"/>
      <c r="AF156"/>
      <c r="AG156"/>
      <c r="AH156" s="155" t="str">
        <f ca="1">IF(OFFSET(Table_Payment_Options[],0,MATCH(Input_Payment_Option,Table_Payment_Options[#Headers],0)-1,1,1)="Funded",
"'"&amp;OFFSET(Table_Payment_Methods[#Headers],0,MATCH(TRUE,Payment_Methods_Funded_Default,0)-1,1,1)&amp;"'",
"'"&amp;OFFSET(Table_Payment_Methods[#Headers],0,MATCH(TRUE,Payment_Methods_Direct_Default,0)-1,1,1)&amp;"'")</f>
        <v>'Direct Debit'</v>
      </c>
      <c r="AI156" s="155"/>
      <c r="AJ156" s="155"/>
      <c r="AK156" s="155"/>
      <c r="AL156" t="str">
        <f ca="1">IF(OFFSET(Table_Payment_Options[],0,MATCH(Input_Payment_Option,Table_Payment_Options[#Headers],0)-1,1,1)="Funded",
OFFSET(Table_Payment_Methods[#Headers],0,MATCH(TRUE,Payment_Methods_Funded_Default,0)-1,1,1),
OFFSET(Table_Payment_Methods[#Headers],0,MATCH(TRUE,Payment_Methods_Direct_Default,0)-1,1,1))</f>
        <v>Direct Debit</v>
      </c>
      <c r="AM156"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Direct Debit</v>
      </c>
      <c r="AN156"/>
      <c r="AO156"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6"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6"/>
      <c r="AR156"/>
      <c r="AS156" t="s">
        <v>69</v>
      </c>
      <c r="AT156"/>
      <c r="AU156"/>
      <c r="AV156"/>
      <c r="AW156"/>
      <c r="AX156"/>
      <c r="AY156" s="24"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Direct Debit</v>
      </c>
      <c r="AZ156" t="str">
        <f ca="1">IF(OR(Table_Question_Sets[[#This Row],[Header]]="Yes",Table_Question_Sets[[#This Row],[Text]]=""),"",IF(OR(Table_Question_Sets[[#This Row],[Text]]="true",Table_Question_Sets[[#This Row],[Text]]="false",ISNUMBER(Table_Question_Sets[[#This Row],[Text]])),Table_Question_Sets[[#This Row],[Text]],""""&amp;Table_Question_Sets[[#This Row],[Text]]&amp;""""))</f>
        <v>"Direct Debit"</v>
      </c>
      <c r="BA156" t="str">
        <f>IF(AND(Table_Question_Sets[[#This Row],[Header]]&lt;&gt;"Yes",Table_Question_Sets[[#This Row],[Property]]&lt;&gt;"",Table_Question_Sets[[#This Row],[Summary Label]]&lt;&gt;""),""""&amp;Table_Question_Sets[[#This Row],[Key]]&amp;""": """&amp;Table_Question_Sets[[#This Row],[Summary Label]]&amp;"""","")</f>
        <v/>
      </c>
      <c r="BB156" s="95">
        <f ca="1">IF(Table_Question_Sets[[#This Row],[Header]]="Yes","",_xlfn.NUMBERVALUE(INDIRECT(SUBSTITUTE(ADDRESS(1,COLUMN(),4),"1","")&amp;ROW()-1))+IF(Table_Question_Sets[[#This Row],[Property]]&lt;&gt;"",1,0))</f>
        <v>2</v>
      </c>
      <c r="BC156" s="95">
        <f ca="1">IF(Table_Question_Sets[[#This Row],[Header]]="Yes","",_xlfn.NUMBERVALUE(INDIRECT(SUBSTITUTE(ADDRESS(1,COLUMN(),4),"1","")&amp;ROW()+1))+IF(Table_Question_Sets[[#This Row],[Property]]&lt;&gt;"",1,0))</f>
        <v>5</v>
      </c>
      <c r="BD156" t="str">
        <f t="array" aca="1" ref="BD15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v>
      </c>
      <c r="BE15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5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6"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
      </c>
      <c r="BH156"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v>
      </c>
      <c r="BI156" t="str">
        <f ca="1" xml:space="preserve">
IF(Table_Question_Sets[[#This Row],[Row]]="Yes","]},{""className"": ""row"",""fieldGroup"": [","")&amp;
SUBSTITUTE(Table_Question_Sets[[#This Row],[Config Field]],CHAR(10),"")</f>
        <v>{"key":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v>
      </c>
      <c r="BJ15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6" t="str">
        <f>IF(AND(Table_Question_Sets[[#This Row],[Header]]="",Table_Question_Sets[[#This Row],[Property]]&lt;&gt;"",Table_Question_Sets[[#This Row],[Field Type]]&lt;&gt;""),
""""&amp;Table_Question_Sets[[#This Row],[Key]]&amp;"""","")</f>
        <v>"paymentMethod"</v>
      </c>
      <c r="BM156"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"paymentMethod","directDebitHeading","directDebitAccountName","directDebitBSB","directDebitAccountNumber"</v>
      </c>
      <c r="BN156" t="str">
        <f>IF(AND(Table_Question_Sets[[#This Row],[Header]]&lt;&gt;"Yes",Table_Question_Sets[[#This Row],[Property]]&lt;&gt;"",Table_Question_Sets[[#This Row],[Workflow Role]]&lt;&gt;""),
""""&amp;Table_Question_Sets[[#This Row],[Workflow Role]]&amp;""":"""&amp;Table_Question_Sets[[#This Row],[Key]]&amp;"""","")</f>
        <v/>
      </c>
      <c r="BO156" t="str">
        <f>IF(AND(Table_Question_Sets[[#This Row],[Header]]&lt;&gt;"Yes",Table_Question_Sets[[#This Row],[Property]]&lt;&gt;"",Table_Question_Sets[[#This Row],[Private]]="Yes"),
""""&amp;Table_Question_Sets[[#This Row],[Key]]&amp;"""","")</f>
        <v/>
      </c>
      <c r="BP156">
        <f ca="1">IF(Table_Question_Sets[[#This Row],[Header]]="Yes","",_xlfn.NUMBERVALUE(INDIRECT(SUBSTITUTE(ADDRESS(1,COLUMN(),4),"1","")&amp;ROW()+1))+IF(OR(Table_Question_Sets[[#This Row],[Value]]&lt;&gt;"",AND(Table_Question_Sets[[#This Row],[Data Type]]="Repeating",Table_Question_Sets[[#This Row],[Calculation Repeating]]&lt;&gt;"")),1,0))</f>
        <v>0</v>
      </c>
      <c r="BQ156" t="str">
        <f ca="1" xml:space="preserve">
IF(Table_Question_Sets[[#This Row],[Data Type]]="Repeating",
OFFSET(Table_Repeating_Question_Sets[[#Headers],[Property]],MATCH(Table_Question_Sets[[#This Row],[Property]],Table_Repeating_Question_Sets[Property],0),MATCH("Calculation",Table_Repeating_Question_Sets[#Headers],0)-1,1,1),
"")</f>
        <v/>
      </c>
      <c r="BR156"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"paymentMethod": "Direct Debit"</v>
      </c>
      <c r="BS15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"paymentMethod": "Direct Debit"</v>
      </c>
      <c r="BT156" t="str">
        <f ca="1">IF(ISNUMBER(Table_Question_Sets[[#This Row],[Config Use Row]]),INDEX(Table_Question_Sets[Config Rollup],Table_Question_Sets[[#This Row],[Config Use Row]]),"")</f>
        <v/>
      </c>
      <c r="BU156" t="str">
        <f ca="1">IF(ISNUMBER(Table_Question_Sets[[#This Row],[Config Use Row]]),INDEX(Table_Question_Sets[Config Keys Nested Rollup],Table_Question_Sets[[#This Row],[Config Use Row]]),"")</f>
        <v/>
      </c>
      <c r="BV156" t="str">
        <f ca="1">IF(ISNUMBER(Table_Question_Sets[[#This Row],[Config Use Row]]),INDEX(Table_Question_Sets[Calculation Rollup],Table_Question_Sets[[#This Row],[Config Use Row]]),"")</f>
        <v/>
      </c>
    </row>
    <row r="157" spans="2:74" ht="21" customHeight="1">
      <c r="B157" s="26" t="s">
        <v>127</v>
      </c>
      <c r="C157" s="10"/>
      <c r="D157" s="25" t="str">
        <f ca="1">IF(Table_Question_Sets[[#This Row],[Header]]="Yes","",
IF(INDIRECT(SUBSTITUTE(ADDRESS(1,COLUMN(),4),"1","")&amp;ROW()-1)="",
INDIRECT(SUBSTITUTE(ADDRESS(1,COLUMN(Table_Question_Sets[[#This Row],[Property]]),4),"1","")&amp;ROW()-1),
INDIRECT(SUBSTITUTE(ADDRESS(1,COLUMN(),4),"1","")&amp;ROW()-1)))</f>
        <v>Payment Methods</v>
      </c>
      <c r="E15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directDebitHeading</v>
      </c>
      <c r="F157" s="25" t="str">
        <f>IF(Table_Question_Sets[[#This Row],[Header]]="Yes","",IF(Table_Question_Sets[[#This Row],[Property]]&lt;&gt;"",SUBSTITUTE(Table_Question_Sets[[#This Row],[Property]]," ",""),""))</f>
        <v>DirectDebitHeading</v>
      </c>
      <c r="G157" s="88"/>
      <c r="H157" s="26" t="s">
        <v>90</v>
      </c>
      <c r="I157" s="26" t="s">
        <v>90</v>
      </c>
      <c r="J157" s="10"/>
      <c r="K157" s="55"/>
      <c r="L157" s="73"/>
      <c r="M157" s="73"/>
      <c r="N157" s="56"/>
      <c r="O157" s="56" t="s">
        <v>73</v>
      </c>
      <c r="P157" s="56"/>
      <c r="Q157" s="56"/>
      <c r="R157" s="56"/>
      <c r="S157" s="56"/>
      <c r="T157" s="26"/>
      <c r="U157" s="10"/>
      <c r="V157" s="26" t="s">
        <v>128</v>
      </c>
      <c r="W157" s="26"/>
      <c r="X157" s="10"/>
      <c r="Y157" s="10" t="s">
        <v>129</v>
      </c>
      <c r="Z157" s="10"/>
      <c r="AA157" s="10"/>
      <c r="AB157" s="10"/>
      <c r="AC157" s="10"/>
      <c r="AD157" s="26"/>
      <c r="AE157" s="26"/>
      <c r="AF157" s="10"/>
      <c r="AG157" s="10"/>
      <c r="AH157" s="170"/>
      <c r="AI157" s="170"/>
      <c r="AJ157" s="170"/>
      <c r="AK157" s="170"/>
      <c r="AL157" s="131"/>
      <c r="AM157"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7" s="181"/>
      <c r="AO15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7"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7" s="26"/>
      <c r="AR157" s="24"/>
      <c r="AS157" s="10"/>
      <c r="AT157" s="10"/>
      <c r="AU157" s="10"/>
      <c r="AV157" s="10"/>
      <c r="AW157" s="10"/>
      <c r="AX157" s="10"/>
      <c r="AY15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7" s="48" t="str">
        <f>IF(OR(Table_Question_Sets[[#This Row],[Header]]="Yes",Table_Question_Sets[[#This Row],[Text]]=""),"",IF(OR(Table_Question_Sets[[#This Row],[Text]]="true",Table_Question_Sets[[#This Row],[Text]]="false",ISNUMBER(Table_Question_Sets[[#This Row],[Text]])),Table_Question_Sets[[#This Row],[Text]],""""&amp;Table_Question_Sets[[#This Row],[Text]]&amp;""""))</f>
        <v/>
      </c>
      <c r="BA157" s="28" t="str">
        <f>IF(AND(Table_Question_Sets[[#This Row],[Header]]&lt;&gt;"Yes",Table_Question_Sets[[#This Row],[Property]]&lt;&gt;"",Table_Question_Sets[[#This Row],[Summary Label]]&lt;&gt;""),""""&amp;Table_Question_Sets[[#This Row],[Key]]&amp;""": """&amp;Table_Question_Sets[[#This Row],[Summary Label]]&amp;"""","")</f>
        <v/>
      </c>
      <c r="BB157" s="28">
        <f ca="1">IF(Table_Question_Sets[[#This Row],[Header]]="Yes","",_xlfn.NUMBERVALUE(INDIRECT(SUBSTITUTE(ADDRESS(1,COLUMN(),4),"1","")&amp;ROW()-1))+IF(Table_Question_Sets[[#This Row],[Property]]&lt;&gt;"",1,0))</f>
        <v>3</v>
      </c>
      <c r="BC157" s="28">
        <f ca="1">IF(Table_Question_Sets[[#This Row],[Header]]="Yes","",_xlfn.NUMBERVALUE(INDIRECT(SUBSTITUTE(ADDRESS(1,COLUMN(),4),"1","")&amp;ROW()+1))+IF(Table_Question_Sets[[#This Row],[Property]]&lt;&gt;"",1,0))</f>
        <v>4</v>
      </c>
      <c r="BD157" s="28" t="str">
        <f t="array" aca="1" ref="BD15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7"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57"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7"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"templateOptions":{"content":{"heading3":"Direct Debit Details"},"hideCondition":"paymentMethod != 'Direct Debit'"}</v>
      </c>
      <c r="BH157"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"directDebitHeading","type": "content-field","className":"col-xs-12","templateOptions":{"content":{"heading3":"Direct Debit Details"},"hideCondition":"paymentMethod != 'Direct Debit'"},"validators": {"validation": Validators.compose([])}}</v>
      </c>
      <c r="BI157" s="25" t="str">
        <f ca="1" xml:space="preserve">
IF(Table_Question_Sets[[#This Row],[Row]]="Yes","]},{""className"": ""row"",""fieldGroup"": [","")&amp;
SUBSTITUTE(Table_Question_Sets[[#This Row],[Config Field]],CHAR(10),"")</f>
        <v>{"key": "directDebitHeading","type": "content-field","className":"col-xs-12","templateOptions":{"content":{"heading3":"Direct Debit Details"},"hideCondition":"paymentMethod != 'Direct Debit'"},"validators": {"validation": Validators.compose([])}}</v>
      </c>
      <c r="BJ15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7" s="131" t="str">
        <f>IF(AND(Table_Question_Sets[[#This Row],[Header]]="",Table_Question_Sets[[#This Row],[Property]]&lt;&gt;"",Table_Question_Sets[[#This Row],[Field Type]]&lt;&gt;""),
""""&amp;Table_Question_Sets[[#This Row],[Key]]&amp;"""","")</f>
        <v>"directDebitHeading"</v>
      </c>
      <c r="BM15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"directDebitHeading","directDebitAccountName","directDebitBSB","directDebitAccountNumber"</v>
      </c>
      <c r="BN157" s="131" t="str">
        <f>IF(AND(Table_Question_Sets[[#This Row],[Header]]&lt;&gt;"Yes",Table_Question_Sets[[#This Row],[Property]]&lt;&gt;"",Table_Question_Sets[[#This Row],[Workflow Role]]&lt;&gt;""),
""""&amp;Table_Question_Sets[[#This Row],[Workflow Role]]&amp;""":"""&amp;Table_Question_Sets[[#This Row],[Key]]&amp;"""","")</f>
        <v/>
      </c>
      <c r="BO157" s="131" t="str">
        <f>IF(AND(Table_Question_Sets[[#This Row],[Header]]&lt;&gt;"Yes",Table_Question_Sets[[#This Row],[Property]]&lt;&gt;"",Table_Question_Sets[[#This Row],[Private]]="Yes"),
""""&amp;Table_Question_Sets[[#This Row],[Key]]&amp;"""","")</f>
        <v/>
      </c>
      <c r="BP157" s="131">
        <f ca="1">IF(Table_Question_Sets[[#This Row],[Header]]="Yes","",_xlfn.NUMBERVALUE(INDIRECT(SUBSTITUTE(ADDRESS(1,COLUMN(),4),"1","")&amp;ROW()+1))+IF(OR(Table_Question_Sets[[#This Row],[Value]]&lt;&gt;"",AND(Table_Question_Sets[[#This Row],[Data Type]]="Repeating",Table_Question_Sets[[#This Row],[Calculation Repeating]]&lt;&gt;"")),1,0))</f>
        <v>0</v>
      </c>
      <c r="BQ15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7"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7"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7" s="131" t="str">
        <f ca="1">IF(ISNUMBER(Table_Question_Sets[[#This Row],[Config Use Row]]),INDEX(Table_Question_Sets[Config Rollup],Table_Question_Sets[[#This Row],[Config Use Row]]),"")</f>
        <v/>
      </c>
      <c r="BU157" s="131" t="str">
        <f ca="1">IF(ISNUMBER(Table_Question_Sets[[#This Row],[Config Use Row]]),INDEX(Table_Question_Sets[Config Keys Nested Rollup],Table_Question_Sets[[#This Row],[Config Use Row]]),"")</f>
        <v/>
      </c>
      <c r="BV157" s="131" t="str">
        <f ca="1">IF(ISNUMBER(Table_Question_Sets[[#This Row],[Config Use Row]]),INDEX(Table_Question_Sets[Calculation Rollup],Table_Question_Sets[[#This Row],[Config Use Row]]),"")</f>
        <v/>
      </c>
    </row>
    <row r="158" spans="2:74" ht="21" customHeight="1">
      <c r="B158" s="26" t="s">
        <v>130</v>
      </c>
      <c r="C158" s="10"/>
      <c r="D158" s="25" t="str">
        <f ca="1">IF(Table_Question_Sets[[#This Row],[Header]]="Yes","",
IF(INDIRECT(SUBSTITUTE(ADDRESS(1,COLUMN(),4),"1","")&amp;ROW()-1)="",
INDIRECT(SUBSTITUTE(ADDRESS(1,COLUMN(Table_Question_Sets[[#This Row],[Property]]),4),"1","")&amp;ROW()-1),
INDIRECT(SUBSTITUTE(ADDRESS(1,COLUMN(),4),"1","")&amp;ROW()-1)))</f>
        <v>Payment Methods</v>
      </c>
      <c r="E15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directDebitAccountName</v>
      </c>
      <c r="F158" s="25" t="str">
        <f>IF(Table_Question_Sets[[#This Row],[Header]]="Yes","",IF(Table_Question_Sets[[#This Row],[Property]]&lt;&gt;"",SUBSTITUTE(Table_Question_Sets[[#This Row],[Property]]," ",""),""))</f>
        <v>DirectDebitAccountName</v>
      </c>
      <c r="G158" s="88"/>
      <c r="H158" s="10" t="s">
        <v>46</v>
      </c>
      <c r="I158" s="10" t="s">
        <v>46</v>
      </c>
      <c r="J158" s="10"/>
      <c r="K158" t="s">
        <v>69</v>
      </c>
      <c r="L158" s="73"/>
      <c r="M158" s="73"/>
      <c r="N158" s="56"/>
      <c r="O158" s="56" t="s">
        <v>73</v>
      </c>
      <c r="P158" s="56"/>
      <c r="Q158" s="56" t="s">
        <v>94</v>
      </c>
      <c r="R158" s="56"/>
      <c r="S158" s="56"/>
      <c r="T158" s="26" t="s">
        <v>131</v>
      </c>
      <c r="U158" s="10"/>
      <c r="V158" s="26" t="s">
        <v>128</v>
      </c>
      <c r="W158" s="26" t="s">
        <v>118</v>
      </c>
      <c r="X158" s="10"/>
      <c r="Y158" s="10"/>
      <c r="Z158" s="10"/>
      <c r="AA158" s="10"/>
      <c r="AB158" s="10"/>
      <c r="AC158" s="10"/>
      <c r="AD158" s="26"/>
      <c r="AE158" s="26"/>
      <c r="AF158" s="10"/>
      <c r="AG158" s="10"/>
      <c r="AH158" s="170"/>
      <c r="AI158" s="170"/>
      <c r="AJ158" s="170"/>
      <c r="AK158" s="170"/>
      <c r="AL158" s="131"/>
      <c r="AM158"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8" s="181" t="str">
        <f ca="1">IF(AND(Table_Question_Sets[[#This Row],[Value]]="",OR(Input_Payment_Method="Direct Debit")),"Yes","No")</f>
        <v>Yes</v>
      </c>
      <c r="AO15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58"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8" s="26"/>
      <c r="AR158" s="24"/>
      <c r="AS158" s="10"/>
      <c r="AT158" s="10"/>
      <c r="AU158" s="10"/>
      <c r="AV158" s="10"/>
      <c r="AW158" s="10"/>
      <c r="AX158" s="10"/>
      <c r="AY15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8" s="48" t="str">
        <f>IF(OR(Table_Question_Sets[[#This Row],[Header]]="Yes",Table_Question_Sets[[#This Row],[Text]]=""),"",IF(OR(Table_Question_Sets[[#This Row],[Text]]="true",Table_Question_Sets[[#This Row],[Text]]="false",ISNUMBER(Table_Question_Sets[[#This Row],[Text]])),Table_Question_Sets[[#This Row],[Text]],""""&amp;Table_Question_Sets[[#This Row],[Text]]&amp;""""))</f>
        <v/>
      </c>
      <c r="BA158" s="28" t="str">
        <f>IF(AND(Table_Question_Sets[[#This Row],[Header]]&lt;&gt;"Yes",Table_Question_Sets[[#This Row],[Property]]&lt;&gt;"",Table_Question_Sets[[#This Row],[Summary Label]]&lt;&gt;""),""""&amp;Table_Question_Sets[[#This Row],[Key]]&amp;""": """&amp;Table_Question_Sets[[#This Row],[Summary Label]]&amp;"""","")</f>
        <v/>
      </c>
      <c r="BB158" s="28">
        <f ca="1">IF(Table_Question_Sets[[#This Row],[Header]]="Yes","",_xlfn.NUMBERVALUE(INDIRECT(SUBSTITUTE(ADDRESS(1,COLUMN(),4),"1","")&amp;ROW()-1))+IF(Table_Question_Sets[[#This Row],[Property]]&lt;&gt;"",1,0))</f>
        <v>4</v>
      </c>
      <c r="BC158" s="28">
        <f ca="1">IF(Table_Question_Sets[[#This Row],[Header]]="Yes","",_xlfn.NUMBERVALUE(INDIRECT(SUBSTITUTE(ADDRESS(1,COLUMN(),4),"1","")&amp;ROW()+1))+IF(Table_Question_Sets[[#This Row],[Property]]&lt;&gt;"",1,0))</f>
        <v>3</v>
      </c>
      <c r="BD158" s="28" t="str">
        <f t="array" aca="1" ref="BD15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8"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 != \'Direct Debit\''), ValidationService.isName()])}</v>
      </c>
      <c r="BF158"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8"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"templateOptions":{"label":"Account name","hideCondition":"paymentMethod != 'Direct Debit'"}</v>
      </c>
      <c r="BH158"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"directDebitAccountName","type": "input-field","className":"col-xs-12 col-md-6","templateOptions":{"label":"Account name","hideCondition":"paymentMethod != 'Direct Debit'"},"validators": {"validation": Validators.compose([ValidationService.required('true', 'paymentMethod != \'Direct Debit\''), ValidationService.isName()])}}</v>
      </c>
      <c r="BI158" s="25" t="str">
        <f ca="1" xml:space="preserve">
IF(Table_Question_Sets[[#This Row],[Row]]="Yes","]},{""className"": ""row"",""fieldGroup"": [","")&amp;
SUBSTITUTE(Table_Question_Sets[[#This Row],[Config Field]],CHAR(10),"")</f>
        <v>{"key": "directDebitAccountName","type": "input-field","className":"col-xs-12 col-md-6","templateOptions":{"label":"Account name","hideCondition":"paymentMethod != 'Direct Debit'"},"validators": {"validation": Validators.compose([ValidationService.required('true', 'paymentMethod != \'Direct Debit\''), ValidationService.isName()])}}</v>
      </c>
      <c r="BJ15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8" s="131" t="str">
        <f>IF(AND(Table_Question_Sets[[#This Row],[Header]]="",Table_Question_Sets[[#This Row],[Property]]&lt;&gt;"",Table_Question_Sets[[#This Row],[Field Type]]&lt;&gt;""),
""""&amp;Table_Question_Sets[[#This Row],[Key]]&amp;"""","")</f>
        <v>"directDebitAccountName"</v>
      </c>
      <c r="BM15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"directDebitAccountName","directDebitBSB","directDebitAccountNumber"</v>
      </c>
      <c r="BN158" s="131" t="str">
        <f>IF(AND(Table_Question_Sets[[#This Row],[Header]]&lt;&gt;"Yes",Table_Question_Sets[[#This Row],[Property]]&lt;&gt;"",Table_Question_Sets[[#This Row],[Workflow Role]]&lt;&gt;""),
""""&amp;Table_Question_Sets[[#This Row],[Workflow Role]]&amp;""":"""&amp;Table_Question_Sets[[#This Row],[Key]]&amp;"""","")</f>
        <v/>
      </c>
      <c r="BO158" s="131" t="str">
        <f>IF(AND(Table_Question_Sets[[#This Row],[Header]]&lt;&gt;"Yes",Table_Question_Sets[[#This Row],[Property]]&lt;&gt;"",Table_Question_Sets[[#This Row],[Private]]="Yes"),
""""&amp;Table_Question_Sets[[#This Row],[Key]]&amp;"""","")</f>
        <v/>
      </c>
      <c r="BP158" s="131">
        <f ca="1">IF(Table_Question_Sets[[#This Row],[Header]]="Yes","",_xlfn.NUMBERVALUE(INDIRECT(SUBSTITUTE(ADDRESS(1,COLUMN(),4),"1","")&amp;ROW()+1))+IF(OR(Table_Question_Sets[[#This Row],[Value]]&lt;&gt;"",AND(Table_Question_Sets[[#This Row],[Data Type]]="Repeating",Table_Question_Sets[[#This Row],[Calculation Repeating]]&lt;&gt;"")),1,0))</f>
        <v>0</v>
      </c>
      <c r="BQ15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8"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8"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8" s="131" t="str">
        <f ca="1">IF(ISNUMBER(Table_Question_Sets[[#This Row],[Config Use Row]]),INDEX(Table_Question_Sets[Config Rollup],Table_Question_Sets[[#This Row],[Config Use Row]]),"")</f>
        <v/>
      </c>
      <c r="BU158" s="131" t="str">
        <f ca="1">IF(ISNUMBER(Table_Question_Sets[[#This Row],[Config Use Row]]),INDEX(Table_Question_Sets[Config Keys Nested Rollup],Table_Question_Sets[[#This Row],[Config Use Row]]),"")</f>
        <v/>
      </c>
      <c r="BV158" s="131" t="str">
        <f ca="1">IF(ISNUMBER(Table_Question_Sets[[#This Row],[Config Use Row]]),INDEX(Table_Question_Sets[Calculation Rollup],Table_Question_Sets[[#This Row],[Config Use Row]]),"")</f>
        <v/>
      </c>
    </row>
    <row r="159" spans="2:74" ht="21" customHeight="1">
      <c r="B159" s="26" t="s">
        <v>132</v>
      </c>
      <c r="C159" s="10"/>
      <c r="D159" s="25" t="str">
        <f ca="1">IF(Table_Question_Sets[[#This Row],[Header]]="Yes","",
IF(INDIRECT(SUBSTITUTE(ADDRESS(1,COLUMN(),4),"1","")&amp;ROW()-1)="",
INDIRECT(SUBSTITUTE(ADDRESS(1,COLUMN(Table_Question_Sets[[#This Row],[Property]]),4),"1","")&amp;ROW()-1),
INDIRECT(SUBSTITUTE(ADDRESS(1,COLUMN(),4),"1","")&amp;ROW()-1)))</f>
        <v>Payment Methods</v>
      </c>
      <c r="E15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directDebitBSB</v>
      </c>
      <c r="F159" s="25" t="str">
        <f>IF(Table_Question_Sets[[#This Row],[Header]]="Yes","",IF(Table_Question_Sets[[#This Row],[Property]]&lt;&gt;"",SUBSTITUTE(Table_Question_Sets[[#This Row],[Property]]," ",""),""))</f>
        <v>DirectDebitBSB</v>
      </c>
      <c r="G159" s="88"/>
      <c r="H159" s="10" t="s">
        <v>46</v>
      </c>
      <c r="I159" s="10" t="s">
        <v>46</v>
      </c>
      <c r="J159" s="10"/>
      <c r="K159" t="s">
        <v>69</v>
      </c>
      <c r="L159" s="73"/>
      <c r="M159" s="73"/>
      <c r="N159" s="56"/>
      <c r="O159" s="56" t="s">
        <v>73</v>
      </c>
      <c r="P159" s="56" t="s">
        <v>94</v>
      </c>
      <c r="Q159" s="56" t="s">
        <v>95</v>
      </c>
      <c r="R159" s="56"/>
      <c r="S159" s="56"/>
      <c r="T159" s="26" t="s">
        <v>133</v>
      </c>
      <c r="U159" s="10"/>
      <c r="V159" s="26" t="s">
        <v>128</v>
      </c>
      <c r="W159" s="26" t="s">
        <v>134</v>
      </c>
      <c r="X159" s="10"/>
      <c r="Y159" s="10"/>
      <c r="Z159" s="10"/>
      <c r="AA159" s="10"/>
      <c r="AB159" s="10"/>
      <c r="AC159" s="10"/>
      <c r="AD159" s="26" t="s">
        <v>135</v>
      </c>
      <c r="AE159" s="26"/>
      <c r="AF159" s="10"/>
      <c r="AG159" s="10"/>
      <c r="AH159" s="170"/>
      <c r="AI159" s="170"/>
      <c r="AJ159" s="170"/>
      <c r="AK159" s="170"/>
      <c r="AL159" s="131"/>
      <c r="AM159"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9" s="181" t="str">
        <f ca="1">IF(AND(Table_Question_Sets[[#This Row],[Value]]="",OR(Input_Payment_Method="Direct Debit")),"Yes","No")</f>
        <v>Yes</v>
      </c>
      <c r="AO15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59"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9" s="26"/>
      <c r="AR159" s="24"/>
      <c r="AS159" s="10"/>
      <c r="AT159" s="10"/>
      <c r="AU159" s="10"/>
      <c r="AV159" s="10"/>
      <c r="AW159" s="10"/>
      <c r="AX159" s="10"/>
      <c r="AY15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9" s="48" t="str">
        <f>IF(OR(Table_Question_Sets[[#This Row],[Header]]="Yes",Table_Question_Sets[[#This Row],[Text]]=""),"",IF(OR(Table_Question_Sets[[#This Row],[Text]]="true",Table_Question_Sets[[#This Row],[Text]]="false",ISNUMBER(Table_Question_Sets[[#This Row],[Text]])),Table_Question_Sets[[#This Row],[Text]],""""&amp;Table_Question_Sets[[#This Row],[Text]]&amp;""""))</f>
        <v/>
      </c>
      <c r="BA159" s="28" t="str">
        <f>IF(AND(Table_Question_Sets[[#This Row],[Header]]&lt;&gt;"Yes",Table_Question_Sets[[#This Row],[Property]]&lt;&gt;"",Table_Question_Sets[[#This Row],[Summary Label]]&lt;&gt;""),""""&amp;Table_Question_Sets[[#This Row],[Key]]&amp;""": """&amp;Table_Question_Sets[[#This Row],[Summary Label]]&amp;"""","")</f>
        <v/>
      </c>
      <c r="BB159" s="28">
        <f ca="1">IF(Table_Question_Sets[[#This Row],[Header]]="Yes","",_xlfn.NUMBERVALUE(INDIRECT(SUBSTITUTE(ADDRESS(1,COLUMN(),4),"1","")&amp;ROW()-1))+IF(Table_Question_Sets[[#This Row],[Property]]&lt;&gt;"",1,0))</f>
        <v>5</v>
      </c>
      <c r="BC159" s="28">
        <f ca="1">IF(Table_Question_Sets[[#This Row],[Header]]="Yes","",_xlfn.NUMBERVALUE(INDIRECT(SUBSTITUTE(ADDRESS(1,COLUMN(),4),"1","")&amp;ROW()+1))+IF(Table_Question_Sets[[#This Row],[Property]]&lt;&gt;"",1,0))</f>
        <v>2</v>
      </c>
      <c r="BD159" s="28" t="str">
        <f t="array" aca="1" ref="BD15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9"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 != \'Direct Debit\''), ValidationService.isBSB()])}</v>
      </c>
      <c r="BF159"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9"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"templateOptions":{"label":"BSB","placeholder":"_ _ _   _ _ _","hideCondition":"paymentMethod != 'Direct Debit'"}</v>
      </c>
      <c r="BH159"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"directDebitBSB","type": "input-field","className":"col-xs-12 col-sm-6 col-md-3","templateOptions":{"label":"BSB","placeholder":"_ _ _   _ _ _","hideCondition":"paymentMethod != 'Direct Debit'"},"validators": {"validation": Validators.compose([ValidationService.required('true', 'paymentMethod != \'Direct Debit\''), ValidationService.isBSB()])}}</v>
      </c>
      <c r="BI159" s="25" t="str">
        <f ca="1" xml:space="preserve">
IF(Table_Question_Sets[[#This Row],[Row]]="Yes","]},{""className"": ""row"",""fieldGroup"": [","")&amp;
SUBSTITUTE(Table_Question_Sets[[#This Row],[Config Field]],CHAR(10),"")</f>
        <v>{"key": "directDebitBSB","type": "input-field","className":"col-xs-12 col-sm-6 col-md-3","templateOptions":{"label":"BSB","placeholder":"_ _ _   _ _ _","hideCondition":"paymentMethod != 'Direct Debit'"},"validators": {"validation": Validators.compose([ValidationService.required('true', 'paymentMethod != \'Direct Debit\''), ValidationService.isBSB()])}}</v>
      </c>
      <c r="BJ15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9" s="131" t="str">
        <f>IF(AND(Table_Question_Sets[[#This Row],[Header]]="",Table_Question_Sets[[#This Row],[Property]]&lt;&gt;"",Table_Question_Sets[[#This Row],[Field Type]]&lt;&gt;""),
""""&amp;Table_Question_Sets[[#This Row],[Key]]&amp;"""","")</f>
        <v>"directDebitBSB"</v>
      </c>
      <c r="BM15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"directDebitBSB","directDebitAccountNumber"</v>
      </c>
      <c r="BN159" s="131" t="str">
        <f>IF(AND(Table_Question_Sets[[#This Row],[Header]]&lt;&gt;"Yes",Table_Question_Sets[[#This Row],[Property]]&lt;&gt;"",Table_Question_Sets[[#This Row],[Workflow Role]]&lt;&gt;""),
""""&amp;Table_Question_Sets[[#This Row],[Workflow Role]]&amp;""":"""&amp;Table_Question_Sets[[#This Row],[Key]]&amp;"""","")</f>
        <v/>
      </c>
      <c r="BO159" s="131" t="str">
        <f>IF(AND(Table_Question_Sets[[#This Row],[Header]]&lt;&gt;"Yes",Table_Question_Sets[[#This Row],[Property]]&lt;&gt;"",Table_Question_Sets[[#This Row],[Private]]="Yes"),
""""&amp;Table_Question_Sets[[#This Row],[Key]]&amp;"""","")</f>
        <v/>
      </c>
      <c r="BP159" s="131">
        <f ca="1">IF(Table_Question_Sets[[#This Row],[Header]]="Yes","",_xlfn.NUMBERVALUE(INDIRECT(SUBSTITUTE(ADDRESS(1,COLUMN(),4),"1","")&amp;ROW()+1))+IF(OR(Table_Question_Sets[[#This Row],[Value]]&lt;&gt;"",AND(Table_Question_Sets[[#This Row],[Data Type]]="Repeating",Table_Question_Sets[[#This Row],[Calculation Repeating]]&lt;&gt;"")),1,0))</f>
        <v>0</v>
      </c>
      <c r="BQ15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9"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9"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9" s="131" t="str">
        <f ca="1">IF(ISNUMBER(Table_Question_Sets[[#This Row],[Config Use Row]]),INDEX(Table_Question_Sets[Config Rollup],Table_Question_Sets[[#This Row],[Config Use Row]]),"")</f>
        <v/>
      </c>
      <c r="BU159" s="131" t="str">
        <f ca="1">IF(ISNUMBER(Table_Question_Sets[[#This Row],[Config Use Row]]),INDEX(Table_Question_Sets[Config Keys Nested Rollup],Table_Question_Sets[[#This Row],[Config Use Row]]),"")</f>
        <v/>
      </c>
      <c r="BV159" s="131" t="str">
        <f ca="1">IF(ISNUMBER(Table_Question_Sets[[#This Row],[Config Use Row]]),INDEX(Table_Question_Sets[Calculation Rollup],Table_Question_Sets[[#This Row],[Config Use Row]]),"")</f>
        <v/>
      </c>
    </row>
    <row r="160" spans="2:74" ht="21" customHeight="1">
      <c r="B160" s="26" t="s">
        <v>136</v>
      </c>
      <c r="C160" s="10"/>
      <c r="D160" s="25" t="str">
        <f ca="1">IF(Table_Question_Sets[[#This Row],[Header]]="Yes","",
IF(INDIRECT(SUBSTITUTE(ADDRESS(1,COLUMN(),4),"1","")&amp;ROW()-1)="",
INDIRECT(SUBSTITUTE(ADDRESS(1,COLUMN(Table_Question_Sets[[#This Row],[Property]]),4),"1","")&amp;ROW()-1),
INDIRECT(SUBSTITUTE(ADDRESS(1,COLUMN(),4),"1","")&amp;ROW()-1)))</f>
        <v>Payment Methods</v>
      </c>
      <c r="E16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directDebitAccountNumber</v>
      </c>
      <c r="F160" s="25" t="str">
        <f>IF(Table_Question_Sets[[#This Row],[Header]]="Yes","",IF(Table_Question_Sets[[#This Row],[Property]]&lt;&gt;"",SUBSTITUTE(Table_Question_Sets[[#This Row],[Property]]," ",""),""))</f>
        <v>DirectDebitAccountNumber</v>
      </c>
      <c r="G160" s="88"/>
      <c r="H160" s="10" t="s">
        <v>93</v>
      </c>
      <c r="I160" s="10" t="s">
        <v>46</v>
      </c>
      <c r="J160" s="10"/>
      <c r="K160" t="s">
        <v>69</v>
      </c>
      <c r="L160" s="73"/>
      <c r="M160" s="73"/>
      <c r="N160" s="56"/>
      <c r="O160" s="56" t="s">
        <v>73</v>
      </c>
      <c r="P160" s="56" t="s">
        <v>94</v>
      </c>
      <c r="Q160" s="56" t="s">
        <v>95</v>
      </c>
      <c r="R160" s="56"/>
      <c r="S160" s="56"/>
      <c r="T160" s="26" t="s">
        <v>137</v>
      </c>
      <c r="U160" s="10"/>
      <c r="V160" s="26" t="s">
        <v>128</v>
      </c>
      <c r="W160" s="26" t="s">
        <v>138</v>
      </c>
      <c r="X160" s="10"/>
      <c r="Y160" s="10"/>
      <c r="Z160" s="10"/>
      <c r="AA160" s="10"/>
      <c r="AB160" s="10"/>
      <c r="AC160" s="10"/>
      <c r="AD160" s="26"/>
      <c r="AE160" s="26"/>
      <c r="AF160" s="10"/>
      <c r="AG160" s="10"/>
      <c r="AH160" s="170"/>
      <c r="AI160" s="170"/>
      <c r="AJ160" s="170"/>
      <c r="AK160" s="170"/>
      <c r="AL160" s="131"/>
      <c r="AM160"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0" s="181" t="str">
        <f ca="1">IF(AND(Table_Question_Sets[[#This Row],[Value]]="",OR(Input_Payment_Method="Direct Debit")),"Yes","No")</f>
        <v>Yes</v>
      </c>
      <c r="AO16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60"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0" s="26"/>
      <c r="AR160" s="24"/>
      <c r="AS160" s="10"/>
      <c r="AT160" s="10"/>
      <c r="AU160" s="10"/>
      <c r="AV160" s="10"/>
      <c r="AW160" s="10"/>
      <c r="AX160" s="10"/>
      <c r="AY16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0" s="48" t="str">
        <f>IF(OR(Table_Question_Sets[[#This Row],[Header]]="Yes",Table_Question_Sets[[#This Row],[Text]]=""),"",IF(OR(Table_Question_Sets[[#This Row],[Text]]="true",Table_Question_Sets[[#This Row],[Text]]="false",ISNUMBER(Table_Question_Sets[[#This Row],[Text]])),Table_Question_Sets[[#This Row],[Text]],""""&amp;Table_Question_Sets[[#This Row],[Text]]&amp;""""))</f>
        <v/>
      </c>
      <c r="BA160" s="28" t="str">
        <f>IF(AND(Table_Question_Sets[[#This Row],[Header]]&lt;&gt;"Yes",Table_Question_Sets[[#This Row],[Property]]&lt;&gt;"",Table_Question_Sets[[#This Row],[Summary Label]]&lt;&gt;""),""""&amp;Table_Question_Sets[[#This Row],[Key]]&amp;""": """&amp;Table_Question_Sets[[#This Row],[Summary Label]]&amp;"""","")</f>
        <v/>
      </c>
      <c r="BB160" s="28">
        <f ca="1">IF(Table_Question_Sets[[#This Row],[Header]]="Yes","",_xlfn.NUMBERVALUE(INDIRECT(SUBSTITUTE(ADDRESS(1,COLUMN(),4),"1","")&amp;ROW()-1))+IF(Table_Question_Sets[[#This Row],[Property]]&lt;&gt;"",1,0))</f>
        <v>6</v>
      </c>
      <c r="BC160" s="28">
        <f ca="1">IF(Table_Question_Sets[[#This Row],[Header]]="Yes","",_xlfn.NUMBERVALUE(INDIRECT(SUBSTITUTE(ADDRESS(1,COLUMN(),4),"1","")&amp;ROW()+1))+IF(Table_Question_Sets[[#This Row],[Property]]&lt;&gt;"",1,0))</f>
        <v>1</v>
      </c>
      <c r="BD160" s="28" t="str">
        <f t="array" aca="1" ref="BD16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0"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 != \'Direct Debit\''), ValidationService.isNumber(), ValidationService.isAccountNumber()])}</v>
      </c>
      <c r="BF160"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0"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"templateOptions":{"label":"Account number","hideCondition":"paymentMethod != 'Direct Debit'"}</v>
      </c>
      <c r="BH16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I160" s="25" t="str">
        <f ca="1" xml:space="preserve">
IF(Table_Question_Sets[[#This Row],[Row]]="Yes","]},{""className"": ""row"",""fieldGroup"": [","")&amp;
SUBSTITUTE(Table_Question_Sets[[#This Row],[Config Field]],CHAR(10),"")</f>
        <v>{"key":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J16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6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0" s="131" t="str">
        <f>IF(AND(Table_Question_Sets[[#This Row],[Header]]="",Table_Question_Sets[[#This Row],[Property]]&lt;&gt;"",Table_Question_Sets[[#This Row],[Field Type]]&lt;&gt;""),
""""&amp;Table_Question_Sets[[#This Row],[Key]]&amp;"""","")</f>
        <v>"directDebitAccountNumber"</v>
      </c>
      <c r="BM16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"directDebitAccountNumber"</v>
      </c>
      <c r="BN160" s="131" t="str">
        <f>IF(AND(Table_Question_Sets[[#This Row],[Header]]&lt;&gt;"Yes",Table_Question_Sets[[#This Row],[Property]]&lt;&gt;"",Table_Question_Sets[[#This Row],[Workflow Role]]&lt;&gt;""),
""""&amp;Table_Question_Sets[[#This Row],[Workflow Role]]&amp;""":"""&amp;Table_Question_Sets[[#This Row],[Key]]&amp;"""","")</f>
        <v/>
      </c>
      <c r="BO160" s="131" t="str">
        <f>IF(AND(Table_Question_Sets[[#This Row],[Header]]&lt;&gt;"Yes",Table_Question_Sets[[#This Row],[Property]]&lt;&gt;"",Table_Question_Sets[[#This Row],[Private]]="Yes"),
""""&amp;Table_Question_Sets[[#This Row],[Key]]&amp;"""","")</f>
        <v/>
      </c>
      <c r="BP160" s="131">
        <f ca="1">IF(Table_Question_Sets[[#This Row],[Header]]="Yes","",_xlfn.NUMBERVALUE(INDIRECT(SUBSTITUTE(ADDRESS(1,COLUMN(),4),"1","")&amp;ROW()+1))+IF(OR(Table_Question_Sets[[#This Row],[Value]]&lt;&gt;"",AND(Table_Question_Sets[[#This Row],[Data Type]]="Repeating",Table_Question_Sets[[#This Row],[Calculation Repeating]]&lt;&gt;"")),1,0))</f>
        <v>0</v>
      </c>
      <c r="BQ16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6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0" s="131" t="str">
        <f ca="1">IF(ISNUMBER(Table_Question_Sets[[#This Row],[Config Use Row]]),INDEX(Table_Question_Sets[Config Rollup],Table_Question_Sets[[#This Row],[Config Use Row]]),"")</f>
        <v/>
      </c>
      <c r="BU160" s="131" t="str">
        <f ca="1">IF(ISNUMBER(Table_Question_Sets[[#This Row],[Config Use Row]]),INDEX(Table_Question_Sets[Config Keys Nested Rollup],Table_Question_Sets[[#This Row],[Config Use Row]]),"")</f>
        <v/>
      </c>
      <c r="BV160" s="131" t="str">
        <f ca="1">IF(ISNUMBER(Table_Question_Sets[[#This Row],[Config Use Row]]),INDEX(Table_Question_Sets[Calculation Rollup],Table_Question_Sets[[#This Row],[Config Use Row]]),"")</f>
        <v/>
      </c>
    </row>
    <row r="161" spans="2:74" ht="29.25" thickBot="1">
      <c r="B161" s="47" t="s">
        <v>139</v>
      </c>
      <c r="C161" s="47" t="s">
        <v>69</v>
      </c>
      <c r="D161" s="47" t="str">
        <f ca="1">IF(Table_Question_Sets[[#This Row],[Header]]="Yes","",
IF(INDIRECT(SUBSTITUTE(ADDRESS(1,COLUMN(),4),"1","")&amp;ROW()-1)="",
INDIRECT(SUBSTITUTE(ADDRESS(1,COLUMN(Table_Question_Sets[[#This Row],[Property]]),4),"1","")&amp;ROW()-1),
INDIRECT(SUBSTITUTE(ADDRESS(1,COLUMN(),4),"1","")&amp;ROW()-1)))</f>
        <v/>
      </c>
      <c r="E161"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legalTerms</v>
      </c>
      <c r="F161" s="47" t="str">
        <f>IF(Table_Question_Sets[[#This Row],[Header]]="Yes","",IF(Table_Question_Sets[[#This Row],[Property]]&lt;&gt;"",SUBSTITUTE(Table_Question_Sets[[#This Row],[Property]]," ",""),""))</f>
        <v/>
      </c>
      <c r="G161" s="46"/>
      <c r="H161" s="47"/>
      <c r="I161" s="47"/>
      <c r="J161" s="47"/>
      <c r="K161" s="46"/>
      <c r="L161" s="47"/>
      <c r="M161" s="47"/>
      <c r="N161" s="46"/>
      <c r="O161" s="46"/>
      <c r="P161" s="46"/>
      <c r="Q161" s="46"/>
      <c r="R161" s="46"/>
      <c r="S161" s="46"/>
      <c r="T161" s="47"/>
      <c r="U161" s="47"/>
      <c r="V161" s="47"/>
      <c r="W161" s="47"/>
      <c r="X161" s="47"/>
      <c r="Y161" s="47"/>
      <c r="Z161" s="47"/>
      <c r="AA161" s="47"/>
      <c r="AB161" s="47"/>
      <c r="AC161" s="47"/>
      <c r="AD161" s="47"/>
      <c r="AE161" s="47"/>
      <c r="AF161" s="47"/>
      <c r="AG161" s="47"/>
      <c r="AH161" s="47"/>
      <c r="AI161" s="47"/>
      <c r="AJ161" s="47"/>
      <c r="AK161" s="47"/>
      <c r="AL161" s="47"/>
      <c r="AM161"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1" s="94"/>
      <c r="AO161"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1" s="4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1" s="47"/>
      <c r="AR161" s="46"/>
      <c r="AS161" s="47"/>
      <c r="AT161" s="47"/>
      <c r="AU161" s="47"/>
      <c r="AV161" s="47"/>
      <c r="AW161" s="47"/>
      <c r="AX161" s="47"/>
      <c r="AY161"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1" s="46" t="str">
        <f>IF(OR(Table_Question_Sets[[#This Row],[Header]]="Yes",Table_Question_Sets[[#This Row],[Text]]=""),"",IF(OR(Table_Question_Sets[[#This Row],[Text]]="true",Table_Question_Sets[[#This Row],[Text]]="false",ISNUMBER(Table_Question_Sets[[#This Row],[Text]])),Table_Question_Sets[[#This Row],[Text]],""""&amp;Table_Question_Sets[[#This Row],[Text]]&amp;""""))</f>
        <v/>
      </c>
      <c r="BA161" s="46" t="str">
        <f>IF(AND(Table_Question_Sets[[#This Row],[Header]]&lt;&gt;"Yes",Table_Question_Sets[[#This Row],[Property]]&lt;&gt;"",Table_Question_Sets[[#This Row],[Summary Label]]&lt;&gt;""),""""&amp;Table_Question_Sets[[#This Row],[Key]]&amp;""": """&amp;Table_Question_Sets[[#This Row],[Summary Label]]&amp;"""","")</f>
        <v/>
      </c>
      <c r="BB161" s="46" t="str">
        <f ca="1">IF(Table_Question_Sets[[#This Row],[Header]]="Yes","",_xlfn.NUMBERVALUE(INDIRECT(SUBSTITUTE(ADDRESS(1,COLUMN(),4),"1","")&amp;ROW()-1))+IF(Table_Question_Sets[[#This Row],[Property]]&lt;&gt;"",1,0))</f>
        <v/>
      </c>
      <c r="BC161" s="46" t="str">
        <f ca="1">IF(Table_Question_Sets[[#This Row],[Header]]="Yes","",_xlfn.NUMBERVALUE(INDIRECT(SUBSTITUTE(ADDRESS(1,COLUMN(),4),"1","")&amp;ROW()+1))+IF(Table_Question_Sets[[#This Row],[Property]]&lt;&gt;"",1,0))</f>
        <v/>
      </c>
      <c r="BD161" s="46" t="str">
        <f t="array" aca="1" ref="BD16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1" s="4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61" s="4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1" s="47"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61"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61" s="47" t="str">
        <f xml:space="preserve">
IF(Table_Question_Sets[[#This Row],[Row]]="Yes","]},{""className"": ""row"",""fieldGroup"": [","")&amp;
SUBSTITUTE(Table_Question_Sets[[#This Row],[Config Field]],CHAR(10),"")</f>
        <v/>
      </c>
      <c r="BJ161"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"legalTerms":[{"className": "row","fieldGroup":[{"key":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K161"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1" s="47" t="str">
        <f>IF(AND(Table_Question_Sets[[#This Row],[Header]]="",Table_Question_Sets[[#This Row],[Property]]&lt;&gt;"",Table_Question_Sets[[#This Row],[Field Type]]&lt;&gt;""),
""""&amp;Table_Question_Sets[[#This Row],[Key]]&amp;"""","")</f>
        <v/>
      </c>
      <c r="BM161"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"legalTerms":["termsAndConditions"],</v>
      </c>
      <c r="BN161" s="47" t="str">
        <f>IF(AND(Table_Question_Sets[[#This Row],[Header]]&lt;&gt;"Yes",Table_Question_Sets[[#This Row],[Property]]&lt;&gt;"",Table_Question_Sets[[#This Row],[Workflow Role]]&lt;&gt;""),
""""&amp;Table_Question_Sets[[#This Row],[Workflow Role]]&amp;""":"""&amp;Table_Question_Sets[[#This Row],[Key]]&amp;"""","")</f>
        <v/>
      </c>
      <c r="BO161" s="47" t="str">
        <f>IF(AND(Table_Question_Sets[[#This Row],[Header]]&lt;&gt;"Yes",Table_Question_Sets[[#This Row],[Property]]&lt;&gt;"",Table_Question_Sets[[#This Row],[Private]]="Yes"),
""""&amp;Table_Question_Sets[[#This Row],[Key]]&amp;"""","")</f>
        <v/>
      </c>
      <c r="BP161" s="47" t="str">
        <f ca="1">IF(Table_Question_Sets[[#This Row],[Header]]="Yes","",_xlfn.NUMBERVALUE(INDIRECT(SUBSTITUTE(ADDRESS(1,COLUMN(),4),"1","")&amp;ROW()+1))+IF(OR(Table_Question_Sets[[#This Row],[Value]]&lt;&gt;"",AND(Table_Question_Sets[[#This Row],[Data Type]]="Repeating",Table_Question_Sets[[#This Row],[Calculation Repeating]]&lt;&gt;"")),1,0))</f>
        <v/>
      </c>
      <c r="BQ161" s="47" t="str">
        <f ca="1" xml:space="preserve">
IF(Table_Question_Sets[[#This Row],[Data Type]]="Repeating",
OFFSET(Table_Repeating_Question_Sets[[#Headers],[Property]],MATCH(Table_Question_Sets[[#This Row],[Property]],Table_Repeating_Question_Sets[Property],0),MATCH("Calculation",Table_Repeating_Question_Sets[#Headers],0)-1,1,1),
"")</f>
        <v/>
      </c>
      <c r="BR161"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1"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"legalTerms":{},</v>
      </c>
      <c r="BT161" s="47" t="str">
        <f ca="1">IF(ISNUMBER(Table_Question_Sets[[#This Row],[Config Use Row]]),INDEX(Table_Question_Sets[Config Rollup],Table_Question_Sets[[#This Row],[Config Use Row]]),"")</f>
        <v/>
      </c>
      <c r="BU161" s="47" t="str">
        <f ca="1">IF(ISNUMBER(Table_Question_Sets[[#This Row],[Config Use Row]]),INDEX(Table_Question_Sets[Config Keys Nested Rollup],Table_Question_Sets[[#This Row],[Config Use Row]]),"")</f>
        <v/>
      </c>
      <c r="BV161" s="47" t="str">
        <f ca="1">IF(ISNUMBER(Table_Question_Sets[[#This Row],[Config Use Row]]),INDEX(Table_Question_Sets[Calculation Rollup],Table_Question_Sets[[#This Row],[Config Use Row]]),"")</f>
        <v/>
      </c>
    </row>
    <row r="162" spans="2:74" ht="21" hidden="1" customHeight="1">
      <c r="B162" s="157"/>
      <c r="C162" s="158"/>
      <c r="D162" s="159" t="str">
        <f ca="1">IF(Table_Question_Sets[[#This Row],[Header]]="Yes","",
IF(INDIRECT(SUBSTITUTE(ADDRESS(1,COLUMN(),4),"1","")&amp;ROW()-1)="",
INDIRECT(SUBSTITUTE(ADDRESS(1,COLUMN(Table_Question_Sets[[#This Row],[Property]]),4),"1","")&amp;ROW()-1),
INDIRECT(SUBSTITUTE(ADDRESS(1,COLUMN(),4),"1","")&amp;ROW()-1)))</f>
        <v>Legal Terms</v>
      </c>
      <c r="E162" s="15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62" s="159" t="str">
        <f>IF(Table_Question_Sets[[#This Row],[Header]]="Yes","",IF(Table_Question_Sets[[#This Row],[Property]]&lt;&gt;"",SUBSTITUTE(Table_Question_Sets[[#This Row],[Property]]," ",""),""))</f>
        <v/>
      </c>
      <c r="G162" s="174"/>
      <c r="H162" s="157"/>
      <c r="I162" s="157"/>
      <c r="J162" s="158"/>
      <c r="K162" s="160"/>
      <c r="L162" s="161"/>
      <c r="M162" s="161"/>
      <c r="N162" s="162"/>
      <c r="O162" s="162"/>
      <c r="P162" s="162"/>
      <c r="Q162" s="162"/>
      <c r="R162" s="162"/>
      <c r="S162" s="162"/>
      <c r="T162" s="157"/>
      <c r="U162" s="158"/>
      <c r="V162" s="157"/>
      <c r="W162" s="157"/>
      <c r="X162" s="158"/>
      <c r="Y162" s="158"/>
      <c r="Z162" s="158"/>
      <c r="AA162" s="158"/>
      <c r="AB162" s="158"/>
      <c r="AC162" s="158"/>
      <c r="AD162" s="157"/>
      <c r="AE162" s="157"/>
      <c r="AF162" s="158"/>
      <c r="AG162" s="158"/>
      <c r="AH162" s="163"/>
      <c r="AI162" s="163"/>
      <c r="AJ162" s="163"/>
      <c r="AK162" s="163"/>
      <c r="AL162" s="164"/>
      <c r="AM162" s="165"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2" s="165"/>
      <c r="AO162" s="166"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2" s="16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2" s="157"/>
      <c r="AR162" s="167"/>
      <c r="AS162" s="158"/>
      <c r="AT162" s="158"/>
      <c r="AU162" s="158"/>
      <c r="AV162" s="158"/>
      <c r="AW162" s="158"/>
      <c r="AX162" s="158"/>
      <c r="AY162"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2" s="168" t="str">
        <f>IF(OR(Table_Question_Sets[[#This Row],[Header]]="Yes",Table_Question_Sets[[#This Row],[Text]]=""),"",IF(OR(Table_Question_Sets[[#This Row],[Text]]="true",Table_Question_Sets[[#This Row],[Text]]="false",ISNUMBER(Table_Question_Sets[[#This Row],[Text]])),Table_Question_Sets[[#This Row],[Text]],""""&amp;Table_Question_Sets[[#This Row],[Text]]&amp;""""))</f>
        <v/>
      </c>
      <c r="BA162" s="169" t="str">
        <f>IF(AND(Table_Question_Sets[[#This Row],[Header]]&lt;&gt;"Yes",Table_Question_Sets[[#This Row],[Property]]&lt;&gt;"",Table_Question_Sets[[#This Row],[Summary Label]]&lt;&gt;""),""""&amp;Table_Question_Sets[[#This Row],[Key]]&amp;""": """&amp;Table_Question_Sets[[#This Row],[Summary Label]]&amp;"""","")</f>
        <v/>
      </c>
      <c r="BB162" s="169">
        <f ca="1">IF(Table_Question_Sets[[#This Row],[Header]]="Yes","",_xlfn.NUMBERVALUE(INDIRECT(SUBSTITUTE(ADDRESS(1,COLUMN(),4),"1","")&amp;ROW()-1))+IF(Table_Question_Sets[[#This Row],[Property]]&lt;&gt;"",1,0))</f>
        <v>0</v>
      </c>
      <c r="BC162" s="169">
        <f ca="1">IF(Table_Question_Sets[[#This Row],[Header]]="Yes","",_xlfn.NUMBERVALUE(INDIRECT(SUBSTITUTE(ADDRESS(1,COLUMN(),4),"1","")&amp;ROW()+1))+IF(Table_Question_Sets[[#This Row],[Property]]&lt;&gt;"",1,0))</f>
        <v>1</v>
      </c>
      <c r="BD162" s="169" t="str">
        <f t="array" aca="1" ref="BD16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2" s="16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62" s="16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2" s="164"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62" s="169"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62" s="159" t="str">
        <f xml:space="preserve">
IF(Table_Question_Sets[[#This Row],[Row]]="Yes","]},{""className"": ""row"",""fieldGroup"": [","")&amp;
SUBSTITUTE(Table_Question_Sets[[#This Row],[Config Field]],CHAR(10),"")</f>
        <v/>
      </c>
      <c r="BJ162" s="16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K162" s="16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2" s="164" t="str">
        <f>IF(AND(Table_Question_Sets[[#This Row],[Header]]="",Table_Question_Sets[[#This Row],[Property]]&lt;&gt;"",Table_Question_Sets[[#This Row],[Field Type]]&lt;&gt;""),
""""&amp;Table_Question_Sets[[#This Row],[Key]]&amp;"""","")</f>
        <v/>
      </c>
      <c r="BM162" s="16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"termsAndConditions"</v>
      </c>
      <c r="BN162" s="164" t="str">
        <f>IF(AND(Table_Question_Sets[[#This Row],[Header]]&lt;&gt;"Yes",Table_Question_Sets[[#This Row],[Property]]&lt;&gt;"",Table_Question_Sets[[#This Row],[Workflow Role]]&lt;&gt;""),
""""&amp;Table_Question_Sets[[#This Row],[Workflow Role]]&amp;""":"""&amp;Table_Question_Sets[[#This Row],[Key]]&amp;"""","")</f>
        <v/>
      </c>
      <c r="BO162" s="164" t="str">
        <f>IF(AND(Table_Question_Sets[[#This Row],[Header]]&lt;&gt;"Yes",Table_Question_Sets[[#This Row],[Property]]&lt;&gt;"",Table_Question_Sets[[#This Row],[Private]]="Yes"),
""""&amp;Table_Question_Sets[[#This Row],[Key]]&amp;"""","")</f>
        <v/>
      </c>
      <c r="BP162" s="164">
        <f ca="1">IF(Table_Question_Sets[[#This Row],[Header]]="Yes","",_xlfn.NUMBERVALUE(INDIRECT(SUBSTITUTE(ADDRESS(1,COLUMN(),4),"1","")&amp;ROW()+1))+IF(OR(Table_Question_Sets[[#This Row],[Value]]&lt;&gt;"",AND(Table_Question_Sets[[#This Row],[Data Type]]="Repeating",Table_Question_Sets[[#This Row],[Calculation Repeating]]&lt;&gt;"")),1,0))</f>
        <v>0</v>
      </c>
      <c r="BQ162" s="164" t="str">
        <f ca="1" xml:space="preserve">
IF(Table_Question_Sets[[#This Row],[Data Type]]="Repeating",
OFFSET(Table_Repeating_Question_Sets[[#Headers],[Property]],MATCH(Table_Question_Sets[[#This Row],[Property]],Table_Repeating_Question_Sets[Property],0),MATCH("Calculation",Table_Repeating_Question_Sets[#Headers],0)-1,1,1),
"")</f>
        <v/>
      </c>
      <c r="BR162" s="16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2" s="16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2" s="164" t="str">
        <f ca="1">IF(ISNUMBER(Table_Question_Sets[[#This Row],[Config Use Row]]),INDEX(Table_Question_Sets[Config Rollup],Table_Question_Sets[[#This Row],[Config Use Row]]),"")</f>
        <v/>
      </c>
      <c r="BU162" s="164" t="str">
        <f ca="1">IF(ISNUMBER(Table_Question_Sets[[#This Row],[Config Use Row]]),INDEX(Table_Question_Sets[Config Keys Nested Rollup],Table_Question_Sets[[#This Row],[Config Use Row]]),"")</f>
        <v/>
      </c>
      <c r="BV162" s="164" t="str">
        <f ca="1">IF(ISNUMBER(Table_Question_Sets[[#This Row],[Config Use Row]]),INDEX(Table_Question_Sets[Calculation Rollup],Table_Question_Sets[[#This Row],[Config Use Row]]),"")</f>
        <v/>
      </c>
    </row>
    <row r="163" spans="2:74" ht="21" customHeight="1">
      <c r="B163" t="s">
        <v>140</v>
      </c>
      <c r="C163"/>
      <c r="D163" t="str">
        <f ca="1">IF(Table_Question_Sets[[#This Row],[Header]]="Yes","",
IF(INDIRECT(SUBSTITUTE(ADDRESS(1,COLUMN(),4),"1","")&amp;ROW()-1)="",
INDIRECT(SUBSTITUTE(ADDRESS(1,COLUMN(Table_Question_Sets[[#This Row],[Property]]),4),"1","")&amp;ROW()-1),
INDIRECT(SUBSTITUTE(ADDRESS(1,COLUMN(),4),"1","")&amp;ROW()-1)))</f>
        <v>Legal Terms</v>
      </c>
      <c r="E163"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termsAndConditions</v>
      </c>
      <c r="F163" t="str">
        <f>IF(Table_Question_Sets[[#This Row],[Header]]="Yes","",IF(Table_Question_Sets[[#This Row],[Property]]&lt;&gt;"",SUBSTITUTE(Table_Question_Sets[[#This Row],[Property]]," ",""),""))</f>
        <v>TermsAndConditions</v>
      </c>
      <c r="G163" s="173"/>
      <c r="H163" s="10" t="s">
        <v>46</v>
      </c>
      <c r="I163" s="10" t="s">
        <v>72</v>
      </c>
      <c r="J163" s="10" t="s">
        <v>76</v>
      </c>
      <c r="K163" t="s">
        <v>69</v>
      </c>
      <c r="L163"/>
      <c r="M163"/>
      <c r="N163"/>
      <c r="O163"/>
      <c r="P163"/>
      <c r="Q163"/>
      <c r="R163"/>
      <c r="S163"/>
      <c r="T163" s="11" t="s">
        <v>102</v>
      </c>
      <c r="U163"/>
      <c r="V163" s="26"/>
      <c r="W163" s="11" t="s">
        <v>103</v>
      </c>
      <c r="X163"/>
      <c r="Y163" s="10" t="s">
        <v>141</v>
      </c>
      <c r="Z163" s="190"/>
      <c r="AA163" s="190" t="str">
        <f>"I accept the following terms and conditions:&lt;br&gt;&lt;br&gt;"</f>
        <v>I accept the following terms and conditions:&lt;br&gt;&lt;br&gt;</v>
      </c>
      <c r="AB163" s="190"/>
      <c r="AC163" s="193" t="s">
        <v>142</v>
      </c>
      <c r="AD163"/>
      <c r="AE163"/>
      <c r="AF163"/>
      <c r="AG163"/>
      <c r="AH163"/>
      <c r="AI163"/>
      <c r="AJ163"/>
      <c r="AK163"/>
      <c r="AL163"/>
      <c r="AM163"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3"/>
      <c r="AO163"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63"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3"/>
      <c r="AR163"/>
      <c r="AS163"/>
      <c r="AT163"/>
      <c r="AU163"/>
      <c r="AV163"/>
      <c r="AW163"/>
      <c r="AX163"/>
      <c r="AY163"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3" t="str">
        <f>IF(OR(Table_Question_Sets[[#This Row],[Header]]="Yes",Table_Question_Sets[[#This Row],[Text]]=""),"",IF(OR(Table_Question_Sets[[#This Row],[Text]]="true",Table_Question_Sets[[#This Row],[Text]]="false",ISNUMBER(Table_Question_Sets[[#This Row],[Text]])),Table_Question_Sets[[#This Row],[Text]],""""&amp;Table_Question_Sets[[#This Row],[Text]]&amp;""""))</f>
        <v/>
      </c>
      <c r="BA163" t="str">
        <f>IF(AND(Table_Question_Sets[[#This Row],[Header]]&lt;&gt;"Yes",Table_Question_Sets[[#This Row],[Property]]&lt;&gt;"",Table_Question_Sets[[#This Row],[Summary Label]]&lt;&gt;""),""""&amp;Table_Question_Sets[[#This Row],[Key]]&amp;""": """&amp;Table_Question_Sets[[#This Row],[Summary Label]]&amp;"""","")</f>
        <v/>
      </c>
      <c r="BB163" s="95">
        <f ca="1">IF(Table_Question_Sets[[#This Row],[Header]]="Yes","",_xlfn.NUMBERVALUE(INDIRECT(SUBSTITUTE(ADDRESS(1,COLUMN(),4),"1","")&amp;ROW()-1))+IF(Table_Question_Sets[[#This Row],[Property]]&lt;&gt;"",1,0))</f>
        <v>1</v>
      </c>
      <c r="BC163" s="95">
        <f ca="1">IF(Table_Question_Sets[[#This Row],[Header]]="Yes","",_xlfn.NUMBERVALUE(INDIRECT(SUBSTITUTE(ADDRESS(1,COLUMN(),4),"1","")&amp;ROW()+1))+IF(Table_Question_Sets[[#This Row],[Property]]&lt;&gt;"",1,0))</f>
        <v>1</v>
      </c>
      <c r="BD163" t="str">
        <f t="array" aca="1" ref="BD16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6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ValidationService.acceptedDeclaration()])}</v>
      </c>
      <c r="BF16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3"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
      </c>
      <c r="BH163"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I163" t="str">
        <f ca="1" xml:space="preserve">
IF(Table_Question_Sets[[#This Row],[Row]]="Yes","]},{""className"": ""row"",""fieldGroup"": [","")&amp;
SUBSTITUTE(Table_Question_Sets[[#This Row],[Config Field]],CHAR(10),"")</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J163"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K163"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3" t="str">
        <f>IF(AND(Table_Question_Sets[[#This Row],[Header]]="",Table_Question_Sets[[#This Row],[Property]]&lt;&gt;"",Table_Question_Sets[[#This Row],[Field Type]]&lt;&gt;""),
""""&amp;Table_Question_Sets[[#This Row],[Key]]&amp;"""","")</f>
        <v>"termsAndConditions"</v>
      </c>
      <c r="BM163"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"termsAndConditions"</v>
      </c>
      <c r="BN163" t="str">
        <f>IF(AND(Table_Question_Sets[[#This Row],[Header]]&lt;&gt;"Yes",Table_Question_Sets[[#This Row],[Property]]&lt;&gt;"",Table_Question_Sets[[#This Row],[Workflow Role]]&lt;&gt;""),
""""&amp;Table_Question_Sets[[#This Row],[Workflow Role]]&amp;""":"""&amp;Table_Question_Sets[[#This Row],[Key]]&amp;"""","")</f>
        <v/>
      </c>
      <c r="BO163" t="str">
        <f>IF(AND(Table_Question_Sets[[#This Row],[Header]]&lt;&gt;"Yes",Table_Question_Sets[[#This Row],[Property]]&lt;&gt;"",Table_Question_Sets[[#This Row],[Private]]="Yes"),
""""&amp;Table_Question_Sets[[#This Row],[Key]]&amp;"""","")</f>
        <v/>
      </c>
      <c r="BP163">
        <f ca="1">IF(Table_Question_Sets[[#This Row],[Header]]="Yes","",_xlfn.NUMBERVALUE(INDIRECT(SUBSTITUTE(ADDRESS(1,COLUMN(),4),"1","")&amp;ROW()+1))+IF(OR(Table_Question_Sets[[#This Row],[Value]]&lt;&gt;"",AND(Table_Question_Sets[[#This Row],[Data Type]]="Repeating",Table_Question_Sets[[#This Row],[Calculation Repeating]]&lt;&gt;"")),1,0))</f>
        <v>0</v>
      </c>
      <c r="BQ163" t="str">
        <f ca="1" xml:space="preserve">
IF(Table_Question_Sets[[#This Row],[Data Type]]="Repeating",
OFFSET(Table_Repeating_Question_Sets[[#Headers],[Property]],MATCH(Table_Question_Sets[[#This Row],[Property]],Table_Repeating_Question_Sets[Property],0),MATCH("Calculation",Table_Repeating_Question_Sets[#Headers],0)-1,1,1),
"")</f>
        <v/>
      </c>
      <c r="BR163"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3"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3" t="str">
        <f ca="1">IF(ISNUMBER(Table_Question_Sets[[#This Row],[Config Use Row]]),INDEX(Table_Question_Sets[Config Rollup],Table_Question_Sets[[#This Row],[Config Use Row]]),"")</f>
        <v/>
      </c>
      <c r="BU163" t="str">
        <f ca="1">IF(ISNUMBER(Table_Question_Sets[[#This Row],[Config Use Row]]),INDEX(Table_Question_Sets[Config Keys Nested Rollup],Table_Question_Sets[[#This Row],[Config Use Row]]),"")</f>
        <v/>
      </c>
      <c r="BV163" t="str">
        <f ca="1">IF(ISNUMBER(Table_Question_Sets[[#This Row],[Config Use Row]]),INDEX(Table_Question_Sets[Calculation Rollup],Table_Question_Sets[[#This Row],[Config Use Row]]),"")</f>
        <v/>
      </c>
    </row>
  </sheetData>
  <sheetProtection insertRows="0" deleteRows="0"/>
  <dataValidations count="5">
    <dataValidation type="whole" allowBlank="1" showInputMessage="1" showErrorMessage="1" sqref="L1:M4 AR161:AR163 AO164:AO1048576" xr:uid="{00000000-0002-0000-0000-000000000000}">
      <formula1>0</formula1>
      <formula2>10</formula2>
    </dataValidation>
    <dataValidation type="list" allowBlank="1" showInputMessage="1" showErrorMessage="1" sqref="I64 H5:H163" xr:uid="{00000000-0002-0000-0000-000001000000}">
      <formula1>Select_Data_Type</formula1>
    </dataValidation>
    <dataValidation type="list" allowBlank="1" showInputMessage="1" showErrorMessage="1" sqref="I112:I114 I104:I106 I65:I66 I72:I98 I120:I163 I5:I63" xr:uid="{00000000-0002-0000-0000-000002000000}">
      <formula1>Select_Field_Type_By_Data_Type</formula1>
    </dataValidation>
    <dataValidation type="list" allowBlank="1" showInputMessage="1" showErrorMessage="1" sqref="I67:I71 I99:I103 I107:I111 I115:I119" xr:uid="{00000000-0002-0000-0000-000003000000}">
      <formula1>Select_Input_Type</formula1>
    </dataValidation>
    <dataValidation type="list" allowBlank="1" showInputMessage="1" showErrorMessage="1" sqref="N5:N163" xr:uid="{00000000-0002-0000-0000-000004000000}">
      <formula1>Select_Yes_No</formula1>
    </dataValidation>
  </dataValidations>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1F5F34"/>
  </sheetPr>
  <dimension ref="B1:CQ16"/>
  <sheetViews>
    <sheetView zoomScaleNormal="100" workbookViewId="0">
      <pane xSplit="8" topLeftCell="I1" activePane="topRight" state="frozen"/>
      <selection pane="topRight" activeCell="C1" sqref="C1:H1048576"/>
    </sheetView>
  </sheetViews>
  <sheetFormatPr defaultColWidth="9.140625" defaultRowHeight="21" customHeight="1"/>
  <cols>
    <col min="1" max="1" width="9.140625" style="3" customWidth="1"/>
    <col min="2" max="2" width="49.5703125" style="3" customWidth="1"/>
    <col min="3" max="3" width="15.28515625" style="3" hidden="1" customWidth="1"/>
    <col min="4" max="4" width="16.42578125" style="3" hidden="1" customWidth="1"/>
    <col min="5" max="8" width="21.85546875" style="3" hidden="1" customWidth="1"/>
    <col min="9" max="22" width="10.7109375" style="3" customWidth="1"/>
    <col min="23" max="23" width="17.85546875" style="3" customWidth="1"/>
    <col min="24" max="24" width="9.28515625" style="3" customWidth="1"/>
    <col min="25" max="25" width="7.140625" style="3" customWidth="1"/>
    <col min="26" max="29" width="3.5703125" style="3" customWidth="1"/>
    <col min="30" max="30" width="7.7109375" style="3" customWidth="1"/>
    <col min="31" max="31" width="21.42578125" style="3" customWidth="1"/>
    <col min="32" max="32" width="57.140625" style="3" customWidth="1"/>
    <col min="33" max="34" width="28.5703125" style="3" customWidth="1"/>
    <col min="35" max="46" width="21.42578125" style="3" customWidth="1"/>
    <col min="47" max="50" width="17.85546875" style="3" customWidth="1"/>
    <col min="51" max="80" width="7.140625" style="3" customWidth="1"/>
    <col min="81" max="85" width="14.28515625" style="3" customWidth="1"/>
    <col min="86" max="95" width="28.42578125" style="3" customWidth="1"/>
    <col min="96" max="97" width="8.7109375" style="3" customWidth="1"/>
    <col min="98" max="98" width="23" style="3" customWidth="1"/>
    <col min="99" max="99" width="17" style="3" customWidth="1"/>
    <col min="100" max="100" width="19.42578125" style="3" customWidth="1"/>
    <col min="101" max="101" width="17.28515625" style="3" customWidth="1"/>
    <col min="102" max="102" width="22.140625" style="3" customWidth="1"/>
    <col min="103" max="103" width="42.140625" style="3" customWidth="1"/>
    <col min="104" max="104" width="21.85546875" style="3" customWidth="1"/>
    <col min="105" max="105" width="32.7109375" style="3" customWidth="1"/>
    <col min="106" max="109" width="15.140625" style="3" customWidth="1"/>
    <col min="110" max="110" width="15.28515625" style="3" customWidth="1"/>
    <col min="111" max="111" width="25.28515625" style="3" customWidth="1"/>
    <col min="112" max="112" width="32.28515625" style="3" customWidth="1"/>
    <col min="113" max="113" width="24.5703125" style="3" customWidth="1"/>
    <col min="114" max="115" width="15.28515625" style="3" customWidth="1"/>
    <col min="116" max="117" width="16.28515625" style="3" customWidth="1"/>
    <col min="118" max="118" width="80.140625" style="3" customWidth="1"/>
    <col min="119" max="121" width="16.28515625" style="3" customWidth="1"/>
    <col min="122" max="122" width="21.42578125" style="3" customWidth="1"/>
    <col min="123" max="125" width="81" style="3" customWidth="1"/>
    <col min="126" max="126" width="22.28515625" style="3" customWidth="1"/>
    <col min="127" max="127" width="19.5703125" style="3" customWidth="1"/>
    <col min="128" max="128" width="16" style="3" customWidth="1"/>
    <col min="129" max="16384" width="9.140625" style="3"/>
  </cols>
  <sheetData>
    <row r="1" spans="2:95" s="20" customFormat="1" ht="21" customHeight="1">
      <c r="I1" s="57"/>
      <c r="J1" s="57"/>
      <c r="K1" s="57"/>
      <c r="L1" s="57"/>
      <c r="M1" s="57"/>
      <c r="N1" s="57"/>
      <c r="O1" s="57"/>
      <c r="P1" s="57"/>
      <c r="Q1" s="57"/>
      <c r="R1" s="57"/>
      <c r="S1" s="80"/>
      <c r="T1" s="80"/>
      <c r="X1" s="57"/>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row>
    <row r="2" spans="2:95" s="20" customFormat="1" ht="47.25" thickBot="1">
      <c r="B2" s="18" t="s">
        <v>143</v>
      </c>
      <c r="C2" s="18"/>
      <c r="D2" s="19"/>
      <c r="E2" s="19"/>
      <c r="F2" s="19"/>
      <c r="G2" s="19"/>
      <c r="H2" s="19"/>
      <c r="I2" s="86"/>
      <c r="J2" s="86"/>
      <c r="K2" s="86"/>
      <c r="L2" s="86"/>
      <c r="M2" s="86"/>
      <c r="N2" s="86"/>
      <c r="O2" s="86"/>
      <c r="P2" s="86"/>
      <c r="Q2" s="86"/>
      <c r="R2" s="86"/>
      <c r="S2" s="89"/>
      <c r="T2" s="89"/>
      <c r="U2" s="19"/>
      <c r="V2" s="19"/>
      <c r="W2" s="19"/>
      <c r="X2" s="52"/>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60"/>
      <c r="AZ2" s="60"/>
      <c r="BA2" s="30"/>
      <c r="BB2" s="30"/>
      <c r="BC2" s="30"/>
      <c r="BD2" s="60"/>
      <c r="BE2" s="60"/>
      <c r="BF2" s="60"/>
      <c r="BG2" s="60"/>
      <c r="BH2" s="60"/>
      <c r="BI2" s="60"/>
      <c r="BJ2" s="60"/>
      <c r="BK2" s="60"/>
      <c r="BL2" s="60"/>
      <c r="BM2" s="60"/>
      <c r="BN2" s="60"/>
      <c r="BO2" s="60"/>
      <c r="BP2" s="60"/>
      <c r="BQ2" s="60"/>
      <c r="BR2" s="60"/>
      <c r="BS2" s="60"/>
      <c r="BT2" s="60"/>
      <c r="BU2" s="60"/>
      <c r="BV2" s="60"/>
      <c r="BW2" s="60"/>
      <c r="BX2" s="60"/>
      <c r="BY2" s="60"/>
      <c r="BZ2" s="60"/>
      <c r="CA2" s="60"/>
      <c r="CB2" s="60"/>
      <c r="CC2" s="60"/>
      <c r="CD2" s="60"/>
      <c r="CE2" s="60"/>
      <c r="CF2" s="60"/>
      <c r="CG2" s="60"/>
      <c r="CH2" s="60"/>
      <c r="CI2" s="60"/>
      <c r="CJ2" s="60"/>
      <c r="CK2" s="30"/>
      <c r="CL2" s="30"/>
      <c r="CM2" s="30"/>
      <c r="CN2" s="18"/>
      <c r="CO2" s="18"/>
      <c r="CP2" s="30"/>
      <c r="CQ2" s="18"/>
    </row>
    <row r="3" spans="2:95" s="20" customFormat="1" ht="21" customHeight="1">
      <c r="I3" s="57"/>
      <c r="J3" s="57"/>
      <c r="K3" s="57"/>
      <c r="L3" s="57"/>
      <c r="M3" s="57"/>
      <c r="N3" s="57"/>
      <c r="O3" s="57"/>
      <c r="P3" s="57"/>
      <c r="Q3" s="57"/>
      <c r="R3" s="57"/>
      <c r="S3" s="80"/>
      <c r="T3" s="80"/>
      <c r="X3" s="57"/>
      <c r="AY3" s="33"/>
      <c r="AZ3" s="33"/>
      <c r="BA3" s="33"/>
      <c r="BB3" s="33"/>
      <c r="BC3" s="33"/>
      <c r="BD3" s="33"/>
      <c r="BE3" s="33"/>
      <c r="BF3" s="33"/>
      <c r="BG3" s="33"/>
      <c r="BH3" s="33"/>
      <c r="BI3" s="33"/>
      <c r="BJ3" s="33"/>
      <c r="BK3" s="33"/>
      <c r="BL3" s="33"/>
      <c r="BM3" s="33"/>
      <c r="BN3" s="33"/>
      <c r="BO3" s="33"/>
      <c r="BP3" s="33"/>
      <c r="BQ3" s="33"/>
      <c r="BR3" s="33"/>
      <c r="BS3" s="33"/>
      <c r="BT3" s="33"/>
      <c r="BU3" s="33"/>
      <c r="BV3" s="33"/>
      <c r="BW3" s="33"/>
      <c r="BX3" s="33"/>
      <c r="BY3" s="33"/>
      <c r="BZ3" s="33"/>
      <c r="CA3" s="33"/>
      <c r="CB3" s="33"/>
      <c r="CC3" s="33"/>
      <c r="CD3" s="33"/>
      <c r="CE3" s="33"/>
      <c r="CF3" s="33"/>
      <c r="CG3" s="33"/>
      <c r="CH3" s="33"/>
      <c r="CI3" s="33"/>
      <c r="CJ3" s="33"/>
      <c r="CK3" s="33"/>
      <c r="CL3" s="33"/>
      <c r="CM3" s="33"/>
    </row>
    <row r="4" spans="2:95" s="20" customFormat="1" ht="15">
      <c r="B4" s="15" t="s">
        <v>1</v>
      </c>
      <c r="C4" s="15" t="s">
        <v>2</v>
      </c>
      <c r="D4" s="15" t="s">
        <v>3</v>
      </c>
      <c r="E4" s="15" t="s">
        <v>4</v>
      </c>
      <c r="F4" s="15" t="s">
        <v>144</v>
      </c>
      <c r="G4" s="15" t="s">
        <v>145</v>
      </c>
      <c r="H4" s="15" t="s">
        <v>5</v>
      </c>
      <c r="I4" s="87" t="s">
        <v>146</v>
      </c>
      <c r="J4" s="87" t="s">
        <v>147</v>
      </c>
      <c r="K4" s="87" t="s">
        <v>148</v>
      </c>
      <c r="L4" s="87" t="s">
        <v>149</v>
      </c>
      <c r="M4" s="87" t="s">
        <v>150</v>
      </c>
      <c r="N4" s="87" t="s">
        <v>151</v>
      </c>
      <c r="O4" s="87" t="s">
        <v>152</v>
      </c>
      <c r="P4" s="87" t="s">
        <v>153</v>
      </c>
      <c r="Q4" s="87" t="s">
        <v>154</v>
      </c>
      <c r="R4" s="87" t="s">
        <v>155</v>
      </c>
      <c r="S4" s="90" t="s">
        <v>156</v>
      </c>
      <c r="T4" s="90" t="s">
        <v>157</v>
      </c>
      <c r="U4" s="15" t="s">
        <v>7</v>
      </c>
      <c r="V4" s="188" t="s">
        <v>8</v>
      </c>
      <c r="W4" s="188" t="s">
        <v>9</v>
      </c>
      <c r="X4" s="188" t="s">
        <v>10</v>
      </c>
      <c r="Y4" s="61" t="s">
        <v>13</v>
      </c>
      <c r="Z4" s="61" t="s">
        <v>14</v>
      </c>
      <c r="AA4" s="61" t="s">
        <v>15</v>
      </c>
      <c r="AB4" s="61" t="s">
        <v>16</v>
      </c>
      <c r="AC4" s="61" t="s">
        <v>17</v>
      </c>
      <c r="AD4" s="61" t="s">
        <v>18</v>
      </c>
      <c r="AE4" s="16" t="s">
        <v>19</v>
      </c>
      <c r="AF4" s="16" t="s">
        <v>20</v>
      </c>
      <c r="AG4" s="15" t="s">
        <v>21</v>
      </c>
      <c r="AH4" s="15" t="s">
        <v>22</v>
      </c>
      <c r="AI4" s="15" t="s">
        <v>23</v>
      </c>
      <c r="AJ4" s="15" t="s">
        <v>24</v>
      </c>
      <c r="AK4" s="15" t="s">
        <v>25</v>
      </c>
      <c r="AL4" s="15" t="s">
        <v>26</v>
      </c>
      <c r="AM4" s="15" t="s">
        <v>27</v>
      </c>
      <c r="AN4" s="15" t="s">
        <v>28</v>
      </c>
      <c r="AO4" s="15" t="s">
        <v>29</v>
      </c>
      <c r="AP4" s="15" t="s">
        <v>30</v>
      </c>
      <c r="AQ4" s="15" t="s">
        <v>31</v>
      </c>
      <c r="AR4" s="15" t="s">
        <v>32</v>
      </c>
      <c r="AS4" s="15" t="s">
        <v>158</v>
      </c>
      <c r="AT4" s="15" t="s">
        <v>39</v>
      </c>
      <c r="AU4" s="15" t="s">
        <v>41</v>
      </c>
      <c r="AV4" s="15" t="s">
        <v>42</v>
      </c>
      <c r="AW4" s="16" t="s">
        <v>44</v>
      </c>
      <c r="AX4" s="16" t="s">
        <v>45</v>
      </c>
      <c r="AY4" s="15" t="s">
        <v>159</v>
      </c>
      <c r="AZ4" s="15" t="s">
        <v>160</v>
      </c>
      <c r="BA4" s="15" t="s">
        <v>161</v>
      </c>
      <c r="BB4" s="15" t="s">
        <v>162</v>
      </c>
      <c r="BC4" s="15" t="s">
        <v>163</v>
      </c>
      <c r="BD4" s="15" t="s">
        <v>164</v>
      </c>
      <c r="BE4" s="15" t="s">
        <v>165</v>
      </c>
      <c r="BF4" s="15" t="s">
        <v>166</v>
      </c>
      <c r="BG4" s="15" t="s">
        <v>167</v>
      </c>
      <c r="BH4" s="15" t="s">
        <v>168</v>
      </c>
      <c r="BI4" s="15" t="s">
        <v>169</v>
      </c>
      <c r="BJ4" s="15" t="s">
        <v>170</v>
      </c>
      <c r="BK4" s="15" t="s">
        <v>171</v>
      </c>
      <c r="BL4" s="15" t="s">
        <v>172</v>
      </c>
      <c r="BM4" s="15" t="s">
        <v>173</v>
      </c>
      <c r="BN4" s="15" t="s">
        <v>174</v>
      </c>
      <c r="BO4" s="15" t="s">
        <v>175</v>
      </c>
      <c r="BP4" s="15" t="s">
        <v>176</v>
      </c>
      <c r="BQ4" s="15" t="s">
        <v>177</v>
      </c>
      <c r="BR4" s="15" t="s">
        <v>178</v>
      </c>
      <c r="BS4" s="15" t="s">
        <v>179</v>
      </c>
      <c r="BT4" s="15" t="s">
        <v>180</v>
      </c>
      <c r="BU4" s="15" t="s">
        <v>181</v>
      </c>
      <c r="BV4" s="15" t="s">
        <v>182</v>
      </c>
      <c r="BW4" s="15" t="s">
        <v>183</v>
      </c>
      <c r="BX4" s="15" t="s">
        <v>184</v>
      </c>
      <c r="BY4" s="15" t="s">
        <v>185</v>
      </c>
      <c r="BZ4" s="15" t="s">
        <v>186</v>
      </c>
      <c r="CA4" s="15" t="s">
        <v>187</v>
      </c>
      <c r="CB4" s="15" t="s">
        <v>188</v>
      </c>
      <c r="CC4" s="15" t="s">
        <v>37</v>
      </c>
      <c r="CD4" s="15" t="s">
        <v>64</v>
      </c>
      <c r="CE4" s="61" t="s">
        <v>49</v>
      </c>
      <c r="CF4" s="61" t="s">
        <v>50</v>
      </c>
      <c r="CG4" s="16" t="s">
        <v>51</v>
      </c>
      <c r="CH4" s="16" t="s">
        <v>52</v>
      </c>
      <c r="CI4" s="16" t="s">
        <v>54</v>
      </c>
      <c r="CJ4" s="16" t="s">
        <v>55</v>
      </c>
      <c r="CK4" s="16" t="s">
        <v>56</v>
      </c>
      <c r="CL4" s="188" t="s">
        <v>57</v>
      </c>
      <c r="CM4" s="188" t="s">
        <v>58</v>
      </c>
      <c r="CN4" s="26" t="s">
        <v>59</v>
      </c>
      <c r="CO4" s="27" t="s">
        <v>60</v>
      </c>
      <c r="CP4" s="146" t="s">
        <v>66</v>
      </c>
      <c r="CQ4" s="27" t="s">
        <v>67</v>
      </c>
    </row>
    <row r="5" spans="2:95" s="59" customFormat="1" ht="29.25" thickBot="1">
      <c r="B5" s="47" t="s">
        <v>97</v>
      </c>
      <c r="C5" s="14" t="s">
        <v>69</v>
      </c>
      <c r="D5" s="14" t="str">
        <f ca="1">IF(Table_Repeating_Question_Sets[[#This Row],[Header]]="Yes","",
IF(INDIRECT(SUBSTITUTE(ADDRESS(1,COLUMN(),4),"1","")&amp;ROW()-1)="",
INDIRECT(SUBSTITUTE(ADDRESS(1,COLUMN(Table_Repeating_Question_Sets[[#This Row],[Property]]),4),"1","")&amp;ROW()-1),
INDIRECT(SUBSTITUTE(ADDRESS(1,COLUMN(),4),"1","")&amp;ROW()-1)))</f>
        <v/>
      </c>
      <c r="E5" s="14"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modificationsOrAccessories</v>
      </c>
      <c r="F5" s="14" t="str">
        <f ca="1">IF(Table_Repeating_Question_Sets[[#This Row],[Header]]="Yes","",IF(INDIRECT(SUBSTITUTE(ADDRESS(1,COLUMN(),4),"1","")&amp;ROW()-1)="",
INDIRECT(SUBSTITUTE(ADDRESS(1,COLUMN(Table_Repeating_Question_Sets[[#This Row],[Property]]),4),"1","")&amp;ROW()-1),INDIRECT(SUBSTITUTE(ADDRESS(1,COLUMN(),4),"1","")&amp;ROW()-1)))</f>
        <v/>
      </c>
      <c r="G5" s="14"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[XX].modificationsOrAccessories</v>
      </c>
      <c r="H5" s="14" t="str">
        <f>IF(Table_Repeating_Question_Sets[[#This Row],[Header]]="Yes","",IF(Table_Repeating_Question_Sets[[#This Row],[Property]]&lt;&gt;"",SUBSTITUTE(Table_Repeating_Question_Sets[[#This Row],[Property]]," ",""),""))</f>
        <v/>
      </c>
      <c r="I5" s="54"/>
      <c r="J5" s="54"/>
      <c r="K5" s="54"/>
      <c r="L5" s="54"/>
      <c r="M5" s="54"/>
      <c r="N5" s="54"/>
      <c r="O5" s="54"/>
      <c r="P5" s="54"/>
      <c r="Q5" s="54"/>
      <c r="R5" s="54"/>
      <c r="S5" s="81"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5" s="81" t="str">
        <f>IF(Table_Repeating_Question_Sets[[#This Row],[Header]]&lt;&gt;"Yes",COUNTA(Table_Repeating_Question_Sets[[#This Row],[Value 1]:[Value 10]]),"")</f>
        <v/>
      </c>
      <c r="U5" s="14"/>
      <c r="V5" s="14"/>
      <c r="W5" s="14"/>
      <c r="X5" s="72"/>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t="str">
        <f ca="1">IF(Table_Repeating_Question_Sets[[#This Row],[Header]]="Yes","",_xlfn.NUMBERVALUE(INDIRECT(SUBSTITUTE(ADDRESS(1,COLUMN(Table_Repeating_Question_Sets[[#This Row],[Count 1]]),4),"1","")&amp;ROW(Table_Repeating_Question_Sets[[#This Row],[Count 1]])+1))+IF(Table_Repeating_Question_Sets[[#This Row],[Value 1]]&lt;&gt;"",1,0))</f>
        <v/>
      </c>
      <c r="AZ5" s="14"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5" s="14"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5" s="14" t="str">
        <f ca="1">IF(Table_Repeating_Question_Sets[[#This Row],[Header]]="Yes","",_xlfn.NUMBERVALUE(INDIRECT(SUBSTITUTE(ADDRESS(1,COLUMN(Table_Repeating_Question_Sets[[#This Row],[Count 2]]),4),"1","")&amp;ROW(Table_Repeating_Question_Sets[[#This Row],[Count 2]])+1))+IF(Table_Repeating_Question_Sets[[#This Row],[Value 2]]&lt;&gt;"",1,0))</f>
        <v/>
      </c>
      <c r="BC5" s="14"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5" s="14"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5" s="14" t="str">
        <f ca="1">IF(Table_Repeating_Question_Sets[[#This Row],[Header]]="Yes","",_xlfn.NUMBERVALUE(INDIRECT(SUBSTITUTE(ADDRESS(1,COLUMN(Table_Repeating_Question_Sets[[#This Row],[Count 3]]),4),"1","")&amp;ROW(Table_Repeating_Question_Sets[[#This Row],[Count 3]])+1))+IF(Table_Repeating_Question_Sets[[#This Row],[Value 3]]&lt;&gt;"",1,0))</f>
        <v/>
      </c>
      <c r="BF5" s="14"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5" s="14"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5" s="14" t="str">
        <f ca="1">IF(Table_Repeating_Question_Sets[[#This Row],[Header]]="Yes","",_xlfn.NUMBERVALUE(INDIRECT(SUBSTITUTE(ADDRESS(1,COLUMN(Table_Repeating_Question_Sets[[#This Row],[Count 4]]),4),"1","")&amp;ROW(Table_Repeating_Question_Sets[[#This Row],[Count 4]])+1))+IF(Table_Repeating_Question_Sets[[#This Row],[Value 4]]&lt;&gt;"",1,0))</f>
        <v/>
      </c>
      <c r="BI5" s="14"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5" s="14"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5" s="14" t="str">
        <f ca="1">IF(Table_Repeating_Question_Sets[[#This Row],[Header]]="Yes","",_xlfn.NUMBERVALUE(INDIRECT(SUBSTITUTE(ADDRESS(1,COLUMN(Table_Repeating_Question_Sets[[#This Row],[Count 5]]),4),"1","")&amp;ROW(Table_Repeating_Question_Sets[[#This Row],[Count 5]])+1))+IF(Table_Repeating_Question_Sets[[#This Row],[Value 5]]&lt;&gt;"",1,0))</f>
        <v/>
      </c>
      <c r="BL5" s="14"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5" s="14"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5" s="14" t="str">
        <f ca="1">IF(Table_Repeating_Question_Sets[[#This Row],[Header]]="Yes","",_xlfn.NUMBERVALUE(INDIRECT(SUBSTITUTE(ADDRESS(1,COLUMN(Table_Repeating_Question_Sets[[#This Row],[Count 6]]),4),"1","")&amp;ROW(Table_Repeating_Question_Sets[[#This Row],[Count 6]])+1))+IF(Table_Repeating_Question_Sets[[#This Row],[Value 6]]&lt;&gt;"",1,0))</f>
        <v/>
      </c>
      <c r="BO5" s="14"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5" s="14"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5" s="14" t="str">
        <f ca="1">IF(Table_Repeating_Question_Sets[[#This Row],[Header]]="Yes","",_xlfn.NUMBERVALUE(INDIRECT(SUBSTITUTE(ADDRESS(1,COLUMN(Table_Repeating_Question_Sets[[#This Row],[Count 7]]),4),"1","")&amp;ROW(Table_Repeating_Question_Sets[[#This Row],[Count 7]])+1))+IF(Table_Repeating_Question_Sets[[#This Row],[Value 7]]&lt;&gt;"",1,0))</f>
        <v/>
      </c>
      <c r="BR5" s="14"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5" s="14"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5" s="14" t="str">
        <f ca="1">IF(Table_Repeating_Question_Sets[[#This Row],[Header]]="Yes","",_xlfn.NUMBERVALUE(INDIRECT(SUBSTITUTE(ADDRESS(1,COLUMN(Table_Repeating_Question_Sets[[#This Row],[Count 8]]),4),"1","")&amp;ROW(Table_Repeating_Question_Sets[[#This Row],[Count 8]])+1))+IF(Table_Repeating_Question_Sets[[#This Row],[Value 8]]&lt;&gt;"",1,0))</f>
        <v/>
      </c>
      <c r="BU5" s="14"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5" s="14"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5" s="14" t="str">
        <f ca="1">IF(Table_Repeating_Question_Sets[[#This Row],[Header]]="Yes","",_xlfn.NUMBERVALUE(INDIRECT(SUBSTITUTE(ADDRESS(1,COLUMN(Table_Repeating_Question_Sets[[#This Row],[Count 9]]),4),"1","")&amp;ROW(Table_Repeating_Question_Sets[[#This Row],[Count 9]])+1))+IF(Table_Repeating_Question_Sets[[#This Row],[Value 9]]&lt;&gt;"",1,0))</f>
        <v/>
      </c>
      <c r="BX5" s="14"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5" s="14"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5" s="14" t="str">
        <f ca="1">IF(Table_Repeating_Question_Sets[[#This Row],[Header]]="Yes","",_xlfn.NUMBERVALUE(INDIRECT(SUBSTITUTE(ADDRESS(1,COLUMN(Table_Repeating_Question_Sets[[#This Row],[Count 10]]),4),"1","")&amp;ROW(Table_Repeating_Question_Sets[[#This Row],[Count 10]])+1))+IF(Table_Repeating_Question_Sets[[#This Row],[Value 10]]&lt;&gt;"",1,0))</f>
        <v/>
      </c>
      <c r="CA5" s="14"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5" s="14"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5" s="14"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5" s="14"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5" s="14"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5" s="14"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5" s="14" t="str">
        <f t="array" aca="1" ref="CG5"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5" s="14"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5" s="14"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5" s="14"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5" s="14" t="str">
        <f xml:space="preserve">
IF(Table_Repeating_Question_Sets[[#This Row],[Row]]="Yes","]},{""className"": ""row"",""fieldGroup"": [","")&amp;
Table_Repeating_Question_Sets[[#This Row],[Config Field]]</f>
        <v/>
      </c>
      <c r="CL5" s="14"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"modificationsOrAccessories":[{"className": "row","fieldGroup":[{"key":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M5" s="14">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1</v>
      </c>
      <c r="CN5" s="47" t="str">
        <f>IF(AND(Table_Repeating_Question_Sets[[#This Row],[Header]]="",Table_Repeating_Question_Sets[[#This Row],[Property]]&lt;&gt;"",Table_Repeating_Question_Sets[[#This Row],[Field Type]]&lt;&gt;""),
""""&amp;Table_Repeating_Question_Sets[[#This Row],[Key]]&amp;"""","")</f>
        <v/>
      </c>
      <c r="CO5" s="4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"modificationsOrAccessories":["modificationOrAccessoryDescription","modificationOrAccessoryValue"],</v>
      </c>
      <c r="CP5" s="14" t="str">
        <f ca="1">IF(ISNUMBER(Table_Repeating_Question_Sets[[#This Row],[Config Use Row]]),INDEX(Table_Repeating_Question_Sets[Config Rollup],Table_Repeating_Question_Sets[[#This Row],[Config Use Row]]),"")</f>
        <v>"modificationsOrAccessories":[{"className": "row","fieldGroup":[{"key":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Q5" s="47" t="str">
        <f ca="1">IF(ISNUMBER(Table_Repeating_Question_Sets[[#This Row],[Config Use Row]]),INDEX(Table_Repeating_Question_Sets[Config Keys Nested Rollup],Table_Repeating_Question_Sets[[#This Row],[Config Use Row]]),"")</f>
        <v>"modificationsOrAccessories":["modificationOrAccessoryDescription","modificationOrAccessoryValue"],</v>
      </c>
    </row>
    <row r="6" spans="2:95" s="21" customFormat="1" ht="21" hidden="1" customHeight="1">
      <c r="B6" s="10"/>
      <c r="C6" s="10"/>
      <c r="D6" s="10" t="str">
        <f ca="1">IF(Table_Repeating_Question_Sets[[#This Row],[Header]]="Yes","",
IF(INDIRECT(SUBSTITUTE(ADDRESS(1,COLUMN(),4),"1","")&amp;ROW()-1)="",
INDIRECT(SUBSTITUTE(ADDRESS(1,COLUMN(Table_Repeating_Question_Sets[[#This Row],[Property]]),4),"1","")&amp;ROW()-1),
INDIRECT(SUBSTITUTE(ADDRESS(1,COLUMN(),4),"1","")&amp;ROW()-1)))</f>
        <v>Modifications Or Accessories</v>
      </c>
      <c r="E6"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6" s="10" t="str">
        <f ca="1">IF(Table_Repeating_Question_Sets[[#This Row],[Header]]="Yes","",IF(INDIRECT(SUBSTITUTE(ADDRESS(1,COLUMN(),4),"1","")&amp;ROW()-1)="",
INDIRECT(SUBSTITUTE(ADDRESS(1,COLUMN(Table_Repeating_Question_Sets[[#This Row],[Property]]),4),"1","")&amp;ROW()-1),INDIRECT(SUBSTITUTE(ADDRESS(1,COLUMN(),4),"1","")&amp;ROW()-1)))</f>
        <v>Modifications Or Accessories</v>
      </c>
      <c r="G6"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6" s="10" t="str">
        <f>IF(Table_Repeating_Question_Sets[[#This Row],[Header]]="Yes","",IF(Table_Repeating_Question_Sets[[#This Row],[Property]]&lt;&gt;"",SUBSTITUTE(Table_Repeating_Question_Sets[[#This Row],[Property]]," ",""),""))</f>
        <v/>
      </c>
      <c r="I6" s="88"/>
      <c r="J6" s="88"/>
      <c r="K6" s="88"/>
      <c r="L6" s="88"/>
      <c r="M6" s="88"/>
      <c r="N6" s="88"/>
      <c r="O6" s="88"/>
      <c r="P6" s="88"/>
      <c r="Q6" s="88"/>
      <c r="R6" s="88"/>
      <c r="S6"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6" s="91">
        <f>IF(Table_Repeating_Question_Sets[[#This Row],[Header]]&lt;&gt;"Yes",COUNTA(Table_Repeating_Question_Sets[[#This Row],[Value 1]:[Value 10]]),"")</f>
        <v>0</v>
      </c>
      <c r="U6" s="10"/>
      <c r="V6" s="10"/>
      <c r="W6" s="10"/>
      <c r="X6" s="73"/>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f ca="1">IF(Table_Repeating_Question_Sets[[#This Row],[Header]]="Yes","",_xlfn.NUMBERVALUE(INDIRECT(SUBSTITUTE(ADDRESS(1,COLUMN(Table_Repeating_Question_Sets[[#This Row],[Count 1]]),4),"1","")&amp;ROW(Table_Repeating_Question_Sets[[#This Row],[Count 1]])+1))+IF(Table_Repeating_Question_Sets[[#This Row],[Value 1]]&lt;&gt;"",1,0))</f>
        <v>0</v>
      </c>
      <c r="AZ6"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2</v>
      </c>
      <c r="BA6"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6" s="10">
        <f ca="1">IF(Table_Repeating_Question_Sets[[#This Row],[Header]]="Yes","",_xlfn.NUMBERVALUE(INDIRECT(SUBSTITUTE(ADDRESS(1,COLUMN(Table_Repeating_Question_Sets[[#This Row],[Count 2]]),4),"1","")&amp;ROW(Table_Repeating_Question_Sets[[#This Row],[Count 2]])+1))+IF(Table_Repeating_Question_Sets[[#This Row],[Value 2]]&lt;&gt;"",1,0))</f>
        <v>0</v>
      </c>
      <c r="BC6"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2</v>
      </c>
      <c r="BD6"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6" s="10">
        <f ca="1">IF(Table_Repeating_Question_Sets[[#This Row],[Header]]="Yes","",_xlfn.NUMBERVALUE(INDIRECT(SUBSTITUTE(ADDRESS(1,COLUMN(Table_Repeating_Question_Sets[[#This Row],[Count 3]]),4),"1","")&amp;ROW(Table_Repeating_Question_Sets[[#This Row],[Count 3]])+1))+IF(Table_Repeating_Question_Sets[[#This Row],[Value 3]]&lt;&gt;"",1,0))</f>
        <v>0</v>
      </c>
      <c r="BF6"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2</v>
      </c>
      <c r="BG6"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6" s="10">
        <f ca="1">IF(Table_Repeating_Question_Sets[[#This Row],[Header]]="Yes","",_xlfn.NUMBERVALUE(INDIRECT(SUBSTITUTE(ADDRESS(1,COLUMN(Table_Repeating_Question_Sets[[#This Row],[Count 4]]),4),"1","")&amp;ROW(Table_Repeating_Question_Sets[[#This Row],[Count 4]])+1))+IF(Table_Repeating_Question_Sets[[#This Row],[Value 4]]&lt;&gt;"",1,0))</f>
        <v>0</v>
      </c>
      <c r="BI6"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2</v>
      </c>
      <c r="BJ6"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6" s="10">
        <f ca="1">IF(Table_Repeating_Question_Sets[[#This Row],[Header]]="Yes","",_xlfn.NUMBERVALUE(INDIRECT(SUBSTITUTE(ADDRESS(1,COLUMN(Table_Repeating_Question_Sets[[#This Row],[Count 5]]),4),"1","")&amp;ROW(Table_Repeating_Question_Sets[[#This Row],[Count 5]])+1))+IF(Table_Repeating_Question_Sets[[#This Row],[Value 5]]&lt;&gt;"",1,0))</f>
        <v>0</v>
      </c>
      <c r="BL6"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2</v>
      </c>
      <c r="BM6"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6" s="10">
        <f ca="1">IF(Table_Repeating_Question_Sets[[#This Row],[Header]]="Yes","",_xlfn.NUMBERVALUE(INDIRECT(SUBSTITUTE(ADDRESS(1,COLUMN(Table_Repeating_Question_Sets[[#This Row],[Count 6]]),4),"1","")&amp;ROW(Table_Repeating_Question_Sets[[#This Row],[Count 6]])+1))+IF(Table_Repeating_Question_Sets[[#This Row],[Value 6]]&lt;&gt;"",1,0))</f>
        <v>0</v>
      </c>
      <c r="BO6"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2</v>
      </c>
      <c r="BP6"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6" s="10">
        <f ca="1">IF(Table_Repeating_Question_Sets[[#This Row],[Header]]="Yes","",_xlfn.NUMBERVALUE(INDIRECT(SUBSTITUTE(ADDRESS(1,COLUMN(Table_Repeating_Question_Sets[[#This Row],[Count 7]]),4),"1","")&amp;ROW(Table_Repeating_Question_Sets[[#This Row],[Count 7]])+1))+IF(Table_Repeating_Question_Sets[[#This Row],[Value 7]]&lt;&gt;"",1,0))</f>
        <v>0</v>
      </c>
      <c r="BR6"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2</v>
      </c>
      <c r="BS6"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6" s="10">
        <f ca="1">IF(Table_Repeating_Question_Sets[[#This Row],[Header]]="Yes","",_xlfn.NUMBERVALUE(INDIRECT(SUBSTITUTE(ADDRESS(1,COLUMN(Table_Repeating_Question_Sets[[#This Row],[Count 8]]),4),"1","")&amp;ROW(Table_Repeating_Question_Sets[[#This Row],[Count 8]])+1))+IF(Table_Repeating_Question_Sets[[#This Row],[Value 8]]&lt;&gt;"",1,0))</f>
        <v>0</v>
      </c>
      <c r="BU6"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2</v>
      </c>
      <c r="BV6"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6" s="10">
        <f ca="1">IF(Table_Repeating_Question_Sets[[#This Row],[Header]]="Yes","",_xlfn.NUMBERVALUE(INDIRECT(SUBSTITUTE(ADDRESS(1,COLUMN(Table_Repeating_Question_Sets[[#This Row],[Count 9]]),4),"1","")&amp;ROW(Table_Repeating_Question_Sets[[#This Row],[Count 9]])+1))+IF(Table_Repeating_Question_Sets[[#This Row],[Value 9]]&lt;&gt;"",1,0))</f>
        <v>0</v>
      </c>
      <c r="BX6"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2</v>
      </c>
      <c r="BY6"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6" s="10">
        <f ca="1">IF(Table_Repeating_Question_Sets[[#This Row],[Header]]="Yes","",_xlfn.NUMBERVALUE(INDIRECT(SUBSTITUTE(ADDRESS(1,COLUMN(Table_Repeating_Question_Sets[[#This Row],[Count 10]]),4),"1","")&amp;ROW(Table_Repeating_Question_Sets[[#This Row],[Count 10]])+1))+IF(Table_Repeating_Question_Sets[[#This Row],[Value 10]]&lt;&gt;"",1,0))</f>
        <v>0</v>
      </c>
      <c r="CA6"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2</v>
      </c>
      <c r="CB6"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6"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6" s="10"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6"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6" s="10">
        <f ca="1">IF(Table_Repeating_Question_Sets[[#This Row],[Header]]="Yes","",_xlfn.NUMBERVALUE(INDIRECT(SUBSTITUTE(ADDRESS(1,COLUMN(Table_Repeating_Question_Sets[[#This Row],[Config Count Back]]),4),"1","")&amp;ROW(Table_Repeating_Question_Sets[[#This Row],[Config Count Back]])+1))+IF(Table_Repeating_Question_Sets[[#This Row],[Property]]&lt;&gt;"",1,0))</f>
        <v>2</v>
      </c>
      <c r="CG6" s="10" t="str">
        <f t="array" aca="1" ref="CG6"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6"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6"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6"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6" s="10" t="str">
        <f xml:space="preserve">
IF(Table_Repeating_Question_Sets[[#This Row],[Row]]="Yes","]},{""className"": ""row"",""fieldGroup"": [","")&amp;
Table_Repeating_Question_Sets[[#This Row],[Config Field]]</f>
        <v/>
      </c>
      <c r="CL6"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M6" s="10">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5</v>
      </c>
      <c r="CN6" s="25" t="str">
        <f>IF(AND(Table_Repeating_Question_Sets[[#This Row],[Header]]="",Table_Repeating_Question_Sets[[#This Row],[Property]]&lt;&gt;"",Table_Repeating_Question_Sets[[#This Row],[Field Type]]&lt;&gt;""),
""""&amp;Table_Repeating_Question_Sets[[#This Row],[Key]]&amp;"""","")</f>
        <v/>
      </c>
      <c r="CO6"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"modificationOrAccessoryDescription","modificationOrAccessoryValue"</v>
      </c>
      <c r="CP6" s="25" t="str">
        <f ca="1">IF(ISNUMBER(Table_Repeating_Question_Sets[[#This Row],[Config Use Row]]),INDEX(Table_Repeating_Question_Sets[Config Rollup],Table_Repeating_Question_Sets[[#This Row],[Config Use Row]]),"")</f>
        <v>"repeating2":[{"className": "row","fieldGroup":[]}],</v>
      </c>
      <c r="CQ6" s="25" t="str">
        <f ca="1">IF(ISNUMBER(Table_Repeating_Question_Sets[[#This Row],[Config Use Row]]),INDEX(Table_Repeating_Question_Sets[Config Keys Nested Rollup],Table_Repeating_Question_Sets[[#This Row],[Config Use Row]]),"")</f>
        <v>"repeating2":[],</v>
      </c>
    </row>
    <row r="7" spans="2:95" s="21" customFormat="1" ht="21" customHeight="1">
      <c r="B7" s="26" t="s">
        <v>189</v>
      </c>
      <c r="C7" s="26"/>
      <c r="D7" s="26" t="str">
        <f ca="1">IF(Table_Repeating_Question_Sets[[#This Row],[Header]]="Yes","",
IF(INDIRECT(SUBSTITUTE(ADDRESS(1,COLUMN(),4),"1","")&amp;ROW()-1)="",
INDIRECT(SUBSTITUTE(ADDRESS(1,COLUMN(Table_Repeating_Question_Sets[[#This Row],[Property]]),4),"1","")&amp;ROW()-1),
INDIRECT(SUBSTITUTE(ADDRESS(1,COLUMN(),4),"1","")&amp;ROW()-1)))</f>
        <v>Modifications Or Accessories</v>
      </c>
      <c r="E7" s="25"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modificationOrAccessoryDescription</v>
      </c>
      <c r="F7" s="25" t="str">
        <f ca="1">IF(Table_Repeating_Question_Sets[[#This Row],[Header]]="Yes","",IF(INDIRECT(SUBSTITUTE(ADDRESS(1,COLUMN(),4),"1","")&amp;ROW()-1)="",
INDIRECT(SUBSTITUTE(ADDRESS(1,COLUMN(Table_Repeating_Question_Sets[[#This Row],[Property]]),4),"1","")&amp;ROW()-1),INDIRECT(SUBSTITUTE(ADDRESS(1,COLUMN(),4),"1","")&amp;ROW()-1)))</f>
        <v>Modifications Or Accessories</v>
      </c>
      <c r="G7" s="25"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modificationsOrAccessories[XX].modificationOrAccessoryDescription</v>
      </c>
      <c r="H7" s="131" t="str">
        <f>IF(Table_Repeating_Question_Sets[[#This Row],[Header]]="Yes","",IF(Table_Repeating_Question_Sets[[#This Row],[Property]]&lt;&gt;"",SUBSTITUTE(Table_Repeating_Question_Sets[[#This Row],[Property]]," ",""),""))</f>
        <v>ModificationOrAccessoryDescription</v>
      </c>
      <c r="I7" s="88"/>
      <c r="J7" s="88"/>
      <c r="K7" s="88"/>
      <c r="L7" s="88"/>
      <c r="M7" s="88"/>
      <c r="N7" s="88"/>
      <c r="O7" s="88"/>
      <c r="P7" s="88"/>
      <c r="Q7" s="88"/>
      <c r="R7" s="88"/>
      <c r="S7"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7" s="91">
        <f>IF(Table_Repeating_Question_Sets[[#This Row],[Header]]&lt;&gt;"Yes",COUNTA(Table_Repeating_Question_Sets[[#This Row],[Value 1]:[Value 10]]),"")</f>
        <v>0</v>
      </c>
      <c r="U7" s="26" t="s">
        <v>46</v>
      </c>
      <c r="V7" s="26" t="s">
        <v>46</v>
      </c>
      <c r="W7" s="10"/>
      <c r="X7" s="76" t="s">
        <v>69</v>
      </c>
      <c r="Y7" s="26"/>
      <c r="Z7" s="26">
        <v>12</v>
      </c>
      <c r="AA7" s="26">
        <v>8</v>
      </c>
      <c r="AB7" s="26">
        <v>9</v>
      </c>
      <c r="AC7" s="26"/>
      <c r="AD7" s="26"/>
      <c r="AE7" s="26" t="s">
        <v>190</v>
      </c>
      <c r="AF7" s="10"/>
      <c r="AG7" s="26"/>
      <c r="AH7" s="26"/>
      <c r="AI7" s="10"/>
      <c r="AJ7" s="10"/>
      <c r="AK7" s="10"/>
      <c r="AL7" s="10"/>
      <c r="AM7" s="10"/>
      <c r="AN7" s="26"/>
      <c r="AO7" s="26"/>
      <c r="AP7" s="10"/>
      <c r="AQ7" s="10"/>
      <c r="AR7" s="26"/>
      <c r="AS7" s="10"/>
      <c r="AT7" s="26"/>
      <c r="AU7" s="26"/>
      <c r="AV7" s="26"/>
      <c r="AW7" s="26"/>
      <c r="AX7" s="26"/>
      <c r="AY7" s="25">
        <f ca="1">IF(Table_Repeating_Question_Sets[[#This Row],[Header]]="Yes","",_xlfn.NUMBERVALUE(INDIRECT(SUBSTITUTE(ADDRESS(1,COLUMN(Table_Repeating_Question_Sets[[#This Row],[Count 1]]),4),"1","")&amp;ROW(Table_Repeating_Question_Sets[[#This Row],[Count 1]])+1))+IF(Table_Repeating_Question_Sets[[#This Row],[Value 1]]&lt;&gt;"",1,0))</f>
        <v>0</v>
      </c>
      <c r="AZ7" s="131">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2</v>
      </c>
      <c r="BA7" s="25"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7" s="25">
        <f ca="1">IF(Table_Repeating_Question_Sets[[#This Row],[Header]]="Yes","",_xlfn.NUMBERVALUE(INDIRECT(SUBSTITUTE(ADDRESS(1,COLUMN(Table_Repeating_Question_Sets[[#This Row],[Count 2]]),4),"1","")&amp;ROW(Table_Repeating_Question_Sets[[#This Row],[Count 2]])+1))+IF(Table_Repeating_Question_Sets[[#This Row],[Value 2]]&lt;&gt;"",1,0))</f>
        <v>0</v>
      </c>
      <c r="BC7" s="131">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2</v>
      </c>
      <c r="BD7" s="25"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7" s="25">
        <f ca="1">IF(Table_Repeating_Question_Sets[[#This Row],[Header]]="Yes","",_xlfn.NUMBERVALUE(INDIRECT(SUBSTITUTE(ADDRESS(1,COLUMN(Table_Repeating_Question_Sets[[#This Row],[Count 3]]),4),"1","")&amp;ROW(Table_Repeating_Question_Sets[[#This Row],[Count 3]])+1))+IF(Table_Repeating_Question_Sets[[#This Row],[Value 3]]&lt;&gt;"",1,0))</f>
        <v>0</v>
      </c>
      <c r="BF7" s="131">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2</v>
      </c>
      <c r="BG7" s="25"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7" s="25">
        <f ca="1">IF(Table_Repeating_Question_Sets[[#This Row],[Header]]="Yes","",_xlfn.NUMBERVALUE(INDIRECT(SUBSTITUTE(ADDRESS(1,COLUMN(Table_Repeating_Question_Sets[[#This Row],[Count 4]]),4),"1","")&amp;ROW(Table_Repeating_Question_Sets[[#This Row],[Count 4]])+1))+IF(Table_Repeating_Question_Sets[[#This Row],[Value 4]]&lt;&gt;"",1,0))</f>
        <v>0</v>
      </c>
      <c r="BI7" s="131">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2</v>
      </c>
      <c r="BJ7" s="25"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7" s="25">
        <f ca="1">IF(Table_Repeating_Question_Sets[[#This Row],[Header]]="Yes","",_xlfn.NUMBERVALUE(INDIRECT(SUBSTITUTE(ADDRESS(1,COLUMN(Table_Repeating_Question_Sets[[#This Row],[Count 5]]),4),"1","")&amp;ROW(Table_Repeating_Question_Sets[[#This Row],[Count 5]])+1))+IF(Table_Repeating_Question_Sets[[#This Row],[Value 5]]&lt;&gt;"",1,0))</f>
        <v>0</v>
      </c>
      <c r="BL7" s="131">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2</v>
      </c>
      <c r="BM7" s="25"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7" s="25">
        <f ca="1">IF(Table_Repeating_Question_Sets[[#This Row],[Header]]="Yes","",_xlfn.NUMBERVALUE(INDIRECT(SUBSTITUTE(ADDRESS(1,COLUMN(Table_Repeating_Question_Sets[[#This Row],[Count 6]]),4),"1","")&amp;ROW(Table_Repeating_Question_Sets[[#This Row],[Count 6]])+1))+IF(Table_Repeating_Question_Sets[[#This Row],[Value 6]]&lt;&gt;"",1,0))</f>
        <v>0</v>
      </c>
      <c r="BO7" s="131">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2</v>
      </c>
      <c r="BP7" s="25"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7" s="25">
        <f ca="1">IF(Table_Repeating_Question_Sets[[#This Row],[Header]]="Yes","",_xlfn.NUMBERVALUE(INDIRECT(SUBSTITUTE(ADDRESS(1,COLUMN(Table_Repeating_Question_Sets[[#This Row],[Count 7]]),4),"1","")&amp;ROW(Table_Repeating_Question_Sets[[#This Row],[Count 7]])+1))+IF(Table_Repeating_Question_Sets[[#This Row],[Value 7]]&lt;&gt;"",1,0))</f>
        <v>0</v>
      </c>
      <c r="BR7" s="131">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2</v>
      </c>
      <c r="BS7" s="25"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7" s="25">
        <f ca="1">IF(Table_Repeating_Question_Sets[[#This Row],[Header]]="Yes","",_xlfn.NUMBERVALUE(INDIRECT(SUBSTITUTE(ADDRESS(1,COLUMN(Table_Repeating_Question_Sets[[#This Row],[Count 8]]),4),"1","")&amp;ROW(Table_Repeating_Question_Sets[[#This Row],[Count 8]])+1))+IF(Table_Repeating_Question_Sets[[#This Row],[Value 8]]&lt;&gt;"",1,0))</f>
        <v>0</v>
      </c>
      <c r="BU7" s="131">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2</v>
      </c>
      <c r="BV7" s="25"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7" s="25">
        <f ca="1">IF(Table_Repeating_Question_Sets[[#This Row],[Header]]="Yes","",_xlfn.NUMBERVALUE(INDIRECT(SUBSTITUTE(ADDRESS(1,COLUMN(Table_Repeating_Question_Sets[[#This Row],[Count 9]]),4),"1","")&amp;ROW(Table_Repeating_Question_Sets[[#This Row],[Count 9]])+1))+IF(Table_Repeating_Question_Sets[[#This Row],[Value 9]]&lt;&gt;"",1,0))</f>
        <v>0</v>
      </c>
      <c r="BX7" s="131">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2</v>
      </c>
      <c r="BY7" s="25"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7" s="25">
        <f ca="1">IF(Table_Repeating_Question_Sets[[#This Row],[Header]]="Yes","",_xlfn.NUMBERVALUE(INDIRECT(SUBSTITUTE(ADDRESS(1,COLUMN(Table_Repeating_Question_Sets[[#This Row],[Count 10]]),4),"1","")&amp;ROW(Table_Repeating_Question_Sets[[#This Row],[Count 10]])+1))+IF(Table_Repeating_Question_Sets[[#This Row],[Value 10]]&lt;&gt;"",1,0))</f>
        <v>0</v>
      </c>
      <c r="CA7" s="131">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2</v>
      </c>
      <c r="CB7" s="2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7" s="131"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7" s="25"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7" s="131">
        <f ca="1">IF(Table_Repeating_Question_Sets[[#This Row],[Header]]="Yes","",_xlfn.NUMBERVALUE(INDIRECT(SUBSTITUTE(ADDRESS(1,COLUMN(Table_Repeating_Question_Sets[[#This Row],[Config Count Fwd]]),4),"1","")&amp;ROW(Table_Repeating_Question_Sets[[#This Row],[Config Count Fwd]])-1))+IF(Table_Repeating_Question_Sets[[#This Row],[Property]]&lt;&gt;"",1,0))</f>
        <v>1</v>
      </c>
      <c r="CF7" s="131">
        <f ca="1">IF(Table_Repeating_Question_Sets[[#This Row],[Header]]="Yes","",_xlfn.NUMBERVALUE(INDIRECT(SUBSTITUTE(ADDRESS(1,COLUMN(Table_Repeating_Question_Sets[[#This Row],[Config Count Back]]),4),"1","")&amp;ROW(Table_Repeating_Question_Sets[[#This Row],[Config Count Back]])+1))+IF(Table_Repeating_Question_Sets[[#This Row],[Property]]&lt;&gt;"",1,0))</f>
        <v>2</v>
      </c>
      <c r="CG7" s="25" t="str">
        <f t="array" aca="1" ref="CG7"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7" s="25"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7" s="25"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"templateOptions":{"label":"Description"}</v>
      </c>
      <c r="CJ7" s="131"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"modificationsOrAccessories[XX].modificationOrAccessoryDescription","type": "input-field","className":"col-xs-12 col-sm-8 col-md-9","templateOptions":{"label":"Description"},"validators": {"validation": Validators.compose([ValidationService.required('true', '')])}}</v>
      </c>
      <c r="CK7" s="25" t="str">
        <f ca="1" xml:space="preserve">
IF(Table_Repeating_Question_Sets[[#This Row],[Row]]="Yes","]},{""className"": ""row"",""fieldGroup"": [","")&amp;
Table_Repeating_Question_Sets[[#This Row],[Config Field]]</f>
        <v>{"key": "modificationsOrAccessories[XX].modificationOrAccessoryDescription","type": "input-field","className":"col-xs-12 col-sm-8 col-md-9","templateOptions":{"label":"Description"},"validators": {"validation": Validators.compose([ValidationService.required('true', '')])}}</v>
      </c>
      <c r="CL7" s="25"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M7" s="25">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7</v>
      </c>
      <c r="CN7" s="25" t="str">
        <f>IF(AND(Table_Repeating_Question_Sets[[#This Row],[Header]]="",Table_Repeating_Question_Sets[[#This Row],[Property]]&lt;&gt;"",Table_Repeating_Question_Sets[[#This Row],[Field Type]]&lt;&gt;""),
""""&amp;Table_Repeating_Question_Sets[[#This Row],[Key]]&amp;"""","")</f>
        <v>"modificationOrAccessoryDescription"</v>
      </c>
      <c r="CO7"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"modificationOrAccessoryDescription","modificationOrAccessoryValue"</v>
      </c>
      <c r="CP7" s="25" t="str">
        <f ca="1">IF(ISNUMBER(Table_Repeating_Question_Sets[[#This Row],[Config Use Row]]),INDEX(Table_Repeating_Question_Sets[Config Rollup],Table_Repeating_Question_Sets[[#This Row],[Config Use Row]]),"")</f>
        <v>"repeating3":[{"className": "row","fieldGroup":[]}],</v>
      </c>
      <c r="CQ7" s="25" t="str">
        <f ca="1">IF(ISNUMBER(Table_Repeating_Question_Sets[[#This Row],[Config Use Row]]),INDEX(Table_Repeating_Question_Sets[Config Keys Nested Rollup],Table_Repeating_Question_Sets[[#This Row],[Config Use Row]]),"")</f>
        <v>"repeating3":[],</v>
      </c>
    </row>
    <row r="8" spans="2:95" s="21" customFormat="1" ht="21" customHeight="1">
      <c r="B8" s="26" t="s">
        <v>191</v>
      </c>
      <c r="C8" s="26"/>
      <c r="D8" s="26" t="str">
        <f ca="1">IF(Table_Repeating_Question_Sets[[#This Row],[Header]]="Yes","",
IF(INDIRECT(SUBSTITUTE(ADDRESS(1,COLUMN(),4),"1","")&amp;ROW()-1)="",
INDIRECT(SUBSTITUTE(ADDRESS(1,COLUMN(Table_Repeating_Question_Sets[[#This Row],[Property]]),4),"1","")&amp;ROW()-1),
INDIRECT(SUBSTITUTE(ADDRESS(1,COLUMN(),4),"1","")&amp;ROW()-1)))</f>
        <v>Modifications Or Accessories</v>
      </c>
      <c r="E8" s="25"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modificationOrAccessoryValue</v>
      </c>
      <c r="F8" s="25" t="str">
        <f ca="1">IF(Table_Repeating_Question_Sets[[#This Row],[Header]]="Yes","",IF(INDIRECT(SUBSTITUTE(ADDRESS(1,COLUMN(),4),"1","")&amp;ROW()-1)="",
INDIRECT(SUBSTITUTE(ADDRESS(1,COLUMN(Table_Repeating_Question_Sets[[#This Row],[Property]]),4),"1","")&amp;ROW()-1),INDIRECT(SUBSTITUTE(ADDRESS(1,COLUMN(),4),"1","")&amp;ROW()-1)))</f>
        <v>Modifications Or Accessories</v>
      </c>
      <c r="G8" s="25"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modificationsOrAccessories[XX].modificationOrAccessoryValue</v>
      </c>
      <c r="H8" s="131" t="str">
        <f>IF(Table_Repeating_Question_Sets[[#This Row],[Header]]="Yes","",IF(Table_Repeating_Question_Sets[[#This Row],[Property]]&lt;&gt;"",SUBSTITUTE(Table_Repeating_Question_Sets[[#This Row],[Property]]," ",""),""))</f>
        <v>ModificationOrAccessoryValue</v>
      </c>
      <c r="I8" s="88"/>
      <c r="J8" s="88"/>
      <c r="K8" s="88"/>
      <c r="L8" s="88"/>
      <c r="M8" s="88"/>
      <c r="N8" s="88"/>
      <c r="O8" s="88"/>
      <c r="P8" s="88"/>
      <c r="Q8" s="88"/>
      <c r="R8" s="88"/>
      <c r="S8"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8" s="91">
        <f>IF(Table_Repeating_Question_Sets[[#This Row],[Header]]&lt;&gt;"Yes",COUNTA(Table_Repeating_Question_Sets[[#This Row],[Value 1]:[Value 10]]),"")</f>
        <v>0</v>
      </c>
      <c r="U8" s="26" t="s">
        <v>192</v>
      </c>
      <c r="V8" s="26" t="s">
        <v>46</v>
      </c>
      <c r="W8" s="10"/>
      <c r="X8" s="76" t="s">
        <v>69</v>
      </c>
      <c r="Y8" s="26"/>
      <c r="Z8" s="26">
        <v>6</v>
      </c>
      <c r="AA8" s="26">
        <v>4</v>
      </c>
      <c r="AB8" s="26">
        <v>3</v>
      </c>
      <c r="AC8" s="26"/>
      <c r="AD8" s="26"/>
      <c r="AE8" s="26" t="s">
        <v>6</v>
      </c>
      <c r="AF8" s="10"/>
      <c r="AG8" s="26"/>
      <c r="AH8" s="26"/>
      <c r="AI8" s="10"/>
      <c r="AJ8" s="10"/>
      <c r="AK8" s="10"/>
      <c r="AL8" s="10"/>
      <c r="AM8" s="10"/>
      <c r="AN8" s="26"/>
      <c r="AO8" s="26"/>
      <c r="AP8" s="10"/>
      <c r="AQ8" s="10"/>
      <c r="AR8" s="26"/>
      <c r="AS8" s="10"/>
      <c r="AT8" s="26"/>
      <c r="AU8" s="26"/>
      <c r="AV8" s="26"/>
      <c r="AW8" s="26"/>
      <c r="AX8" s="26"/>
      <c r="AY8" s="25">
        <f ca="1">IF(Table_Repeating_Question_Sets[[#This Row],[Header]]="Yes","",_xlfn.NUMBERVALUE(INDIRECT(SUBSTITUTE(ADDRESS(1,COLUMN(Table_Repeating_Question_Sets[[#This Row],[Count 1]]),4),"1","")&amp;ROW(Table_Repeating_Question_Sets[[#This Row],[Count 1]])+1))+IF(Table_Repeating_Question_Sets[[#This Row],[Value 1]]&lt;&gt;"",1,0))</f>
        <v>0</v>
      </c>
      <c r="AZ8" s="131">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1</v>
      </c>
      <c r="BA8" s="25"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8" s="25">
        <f ca="1">IF(Table_Repeating_Question_Sets[[#This Row],[Header]]="Yes","",_xlfn.NUMBERVALUE(INDIRECT(SUBSTITUTE(ADDRESS(1,COLUMN(Table_Repeating_Question_Sets[[#This Row],[Count 2]]),4),"1","")&amp;ROW(Table_Repeating_Question_Sets[[#This Row],[Count 2]])+1))+IF(Table_Repeating_Question_Sets[[#This Row],[Value 2]]&lt;&gt;"",1,0))</f>
        <v>0</v>
      </c>
      <c r="BC8" s="131">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1</v>
      </c>
      <c r="BD8" s="25"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8" s="25">
        <f ca="1">IF(Table_Repeating_Question_Sets[[#This Row],[Header]]="Yes","",_xlfn.NUMBERVALUE(INDIRECT(SUBSTITUTE(ADDRESS(1,COLUMN(Table_Repeating_Question_Sets[[#This Row],[Count 3]]),4),"1","")&amp;ROW(Table_Repeating_Question_Sets[[#This Row],[Count 3]])+1))+IF(Table_Repeating_Question_Sets[[#This Row],[Value 3]]&lt;&gt;"",1,0))</f>
        <v>0</v>
      </c>
      <c r="BF8" s="131">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1</v>
      </c>
      <c r="BG8" s="25"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8" s="25">
        <f ca="1">IF(Table_Repeating_Question_Sets[[#This Row],[Header]]="Yes","",_xlfn.NUMBERVALUE(INDIRECT(SUBSTITUTE(ADDRESS(1,COLUMN(Table_Repeating_Question_Sets[[#This Row],[Count 4]]),4),"1","")&amp;ROW(Table_Repeating_Question_Sets[[#This Row],[Count 4]])+1))+IF(Table_Repeating_Question_Sets[[#This Row],[Value 4]]&lt;&gt;"",1,0))</f>
        <v>0</v>
      </c>
      <c r="BI8" s="131">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1</v>
      </c>
      <c r="BJ8" s="25"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8" s="25">
        <f ca="1">IF(Table_Repeating_Question_Sets[[#This Row],[Header]]="Yes","",_xlfn.NUMBERVALUE(INDIRECT(SUBSTITUTE(ADDRESS(1,COLUMN(Table_Repeating_Question_Sets[[#This Row],[Count 5]]),4),"1","")&amp;ROW(Table_Repeating_Question_Sets[[#This Row],[Count 5]])+1))+IF(Table_Repeating_Question_Sets[[#This Row],[Value 5]]&lt;&gt;"",1,0))</f>
        <v>0</v>
      </c>
      <c r="BL8" s="131">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1</v>
      </c>
      <c r="BM8" s="25"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8" s="25">
        <f ca="1">IF(Table_Repeating_Question_Sets[[#This Row],[Header]]="Yes","",_xlfn.NUMBERVALUE(INDIRECT(SUBSTITUTE(ADDRESS(1,COLUMN(Table_Repeating_Question_Sets[[#This Row],[Count 6]]),4),"1","")&amp;ROW(Table_Repeating_Question_Sets[[#This Row],[Count 6]])+1))+IF(Table_Repeating_Question_Sets[[#This Row],[Value 6]]&lt;&gt;"",1,0))</f>
        <v>0</v>
      </c>
      <c r="BO8" s="131">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1</v>
      </c>
      <c r="BP8" s="25"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8" s="25">
        <f ca="1">IF(Table_Repeating_Question_Sets[[#This Row],[Header]]="Yes","",_xlfn.NUMBERVALUE(INDIRECT(SUBSTITUTE(ADDRESS(1,COLUMN(Table_Repeating_Question_Sets[[#This Row],[Count 7]]),4),"1","")&amp;ROW(Table_Repeating_Question_Sets[[#This Row],[Count 7]])+1))+IF(Table_Repeating_Question_Sets[[#This Row],[Value 7]]&lt;&gt;"",1,0))</f>
        <v>0</v>
      </c>
      <c r="BR8" s="131">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1</v>
      </c>
      <c r="BS8" s="25"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8" s="25">
        <f ca="1">IF(Table_Repeating_Question_Sets[[#This Row],[Header]]="Yes","",_xlfn.NUMBERVALUE(INDIRECT(SUBSTITUTE(ADDRESS(1,COLUMN(Table_Repeating_Question_Sets[[#This Row],[Count 8]]),4),"1","")&amp;ROW(Table_Repeating_Question_Sets[[#This Row],[Count 8]])+1))+IF(Table_Repeating_Question_Sets[[#This Row],[Value 8]]&lt;&gt;"",1,0))</f>
        <v>0</v>
      </c>
      <c r="BU8" s="131">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1</v>
      </c>
      <c r="BV8" s="25"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8" s="25">
        <f ca="1">IF(Table_Repeating_Question_Sets[[#This Row],[Header]]="Yes","",_xlfn.NUMBERVALUE(INDIRECT(SUBSTITUTE(ADDRESS(1,COLUMN(Table_Repeating_Question_Sets[[#This Row],[Count 9]]),4),"1","")&amp;ROW(Table_Repeating_Question_Sets[[#This Row],[Count 9]])+1))+IF(Table_Repeating_Question_Sets[[#This Row],[Value 9]]&lt;&gt;"",1,0))</f>
        <v>0</v>
      </c>
      <c r="BX8" s="131">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1</v>
      </c>
      <c r="BY8" s="25"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8" s="25">
        <f ca="1">IF(Table_Repeating_Question_Sets[[#This Row],[Header]]="Yes","",_xlfn.NUMBERVALUE(INDIRECT(SUBSTITUTE(ADDRESS(1,COLUMN(Table_Repeating_Question_Sets[[#This Row],[Count 10]]),4),"1","")&amp;ROW(Table_Repeating_Question_Sets[[#This Row],[Count 10]])+1))+IF(Table_Repeating_Question_Sets[[#This Row],[Value 10]]&lt;&gt;"",1,0))</f>
        <v>0</v>
      </c>
      <c r="CA8" s="131">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1</v>
      </c>
      <c r="CB8" s="2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8" s="131"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8" s="25"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8" s="131">
        <f ca="1">IF(Table_Repeating_Question_Sets[[#This Row],[Header]]="Yes","",_xlfn.NUMBERVALUE(INDIRECT(SUBSTITUTE(ADDRESS(1,COLUMN(Table_Repeating_Question_Sets[[#This Row],[Config Count Fwd]]),4),"1","")&amp;ROW(Table_Repeating_Question_Sets[[#This Row],[Config Count Fwd]])-1))+IF(Table_Repeating_Question_Sets[[#This Row],[Property]]&lt;&gt;"",1,0))</f>
        <v>2</v>
      </c>
      <c r="CF8" s="131">
        <f ca="1">IF(Table_Repeating_Question_Sets[[#This Row],[Header]]="Yes","",_xlfn.NUMBERVALUE(INDIRECT(SUBSTITUTE(ADDRESS(1,COLUMN(Table_Repeating_Question_Sets[[#This Row],[Config Count Back]]),4),"1","")&amp;ROW(Table_Repeating_Question_Sets[[#This Row],[Config Count Back]])+1))+IF(Table_Repeating_Question_Sets[[#This Row],[Property]]&lt;&gt;"",1,0))</f>
        <v>1</v>
      </c>
      <c r="CG8" s="25" t="str">
        <f t="array" aca="1" ref="CG8"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8" s="25"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 ValidationService.isCurrency(), ValidationService.maxDecimals(2)])}</v>
      </c>
      <c r="CI8" s="25"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"templateOptions":{"label":"Value","formatTextInput":"currency","addonLeft":{"class":"fa fa-usd"}}</v>
      </c>
      <c r="CJ8" s="131"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K8" s="25" t="str">
        <f ca="1" xml:space="preserve">
IF(Table_Repeating_Question_Sets[[#This Row],[Row]]="Yes","]},{""className"": ""row"",""fieldGroup"": [","")&amp;
Table_Repeating_Question_Sets[[#This Row],[Config Field]]</f>
        <v>{"key":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L8" s="25"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M8" s="25">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9</v>
      </c>
      <c r="CN8" s="25" t="str">
        <f>IF(AND(Table_Repeating_Question_Sets[[#This Row],[Header]]="",Table_Repeating_Question_Sets[[#This Row],[Property]]&lt;&gt;"",Table_Repeating_Question_Sets[[#This Row],[Field Type]]&lt;&gt;""),
""""&amp;Table_Repeating_Question_Sets[[#This Row],[Key]]&amp;"""","")</f>
        <v>"modificationOrAccessoryValue"</v>
      </c>
      <c r="CO8"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"modificationOrAccessoryValue"</v>
      </c>
      <c r="CP8" s="25" t="str">
        <f ca="1">IF(ISNUMBER(Table_Repeating_Question_Sets[[#This Row],[Config Use Row]]),INDEX(Table_Repeating_Question_Sets[Config Rollup],Table_Repeating_Question_Sets[[#This Row],[Config Use Row]]),"")</f>
        <v>"repeating4":[{"className": "row","fieldGroup":[]}],</v>
      </c>
      <c r="CQ8" s="25" t="str">
        <f ca="1">IF(ISNUMBER(Table_Repeating_Question_Sets[[#This Row],[Config Use Row]]),INDEX(Table_Repeating_Question_Sets[Config Keys Nested Rollup],Table_Repeating_Question_Sets[[#This Row],[Config Use Row]]),"")</f>
        <v>"repeating4":[],</v>
      </c>
    </row>
    <row r="9" spans="2:95" s="20" customFormat="1" ht="29.25" thickBot="1">
      <c r="B9" s="47" t="s">
        <v>193</v>
      </c>
      <c r="C9" s="14" t="s">
        <v>69</v>
      </c>
      <c r="D9" s="14" t="str">
        <f ca="1">IF(Table_Repeating_Question_Sets[[#This Row],[Header]]="Yes","",
IF(INDIRECT(SUBSTITUTE(ADDRESS(1,COLUMN(),4),"1","")&amp;ROW()-1)="",
INDIRECT(SUBSTITUTE(ADDRESS(1,COLUMN(Table_Repeating_Question_Sets[[#This Row],[Property]]),4),"1","")&amp;ROW()-1),
INDIRECT(SUBSTITUTE(ADDRESS(1,COLUMN(),4),"1","")&amp;ROW()-1)))</f>
        <v/>
      </c>
      <c r="E9" s="14"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repeating2</v>
      </c>
      <c r="F9" s="14" t="str">
        <f ca="1">IF(Table_Repeating_Question_Sets[[#This Row],[Header]]="Yes","",IF(INDIRECT(SUBSTITUTE(ADDRESS(1,COLUMN(),4),"1","")&amp;ROW()-1)="",
INDIRECT(SUBSTITUTE(ADDRESS(1,COLUMN(Table_Repeating_Question_Sets[[#This Row],[Property]]),4),"1","")&amp;ROW()-1),INDIRECT(SUBSTITUTE(ADDRESS(1,COLUMN(),4),"1","")&amp;ROW()-1)))</f>
        <v/>
      </c>
      <c r="G9" s="14"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[XX].repeating2</v>
      </c>
      <c r="H9" s="14" t="str">
        <f>IF(Table_Repeating_Question_Sets[[#This Row],[Header]]="Yes","",IF(Table_Repeating_Question_Sets[[#This Row],[Property]]&lt;&gt;"",SUBSTITUTE(Table_Repeating_Question_Sets[[#This Row],[Property]]," ",""),""))</f>
        <v/>
      </c>
      <c r="I9" s="54"/>
      <c r="J9" s="54"/>
      <c r="K9" s="54"/>
      <c r="L9" s="54"/>
      <c r="M9" s="54"/>
      <c r="N9" s="54"/>
      <c r="O9" s="54"/>
      <c r="P9" s="54"/>
      <c r="Q9" s="54"/>
      <c r="R9" s="54"/>
      <c r="S9" s="81"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9" s="81" t="str">
        <f>IF(Table_Repeating_Question_Sets[[#This Row],[Header]]&lt;&gt;"Yes",COUNTA(Table_Repeating_Question_Sets[[#This Row],[Value 1]:[Value 10]]),"")</f>
        <v/>
      </c>
      <c r="U9" s="14"/>
      <c r="V9" s="14"/>
      <c r="W9" s="14"/>
      <c r="X9" s="72"/>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t="str">
        <f ca="1">IF(Table_Repeating_Question_Sets[[#This Row],[Header]]="Yes","",_xlfn.NUMBERVALUE(INDIRECT(SUBSTITUTE(ADDRESS(1,COLUMN(Table_Repeating_Question_Sets[[#This Row],[Count 1]]),4),"1","")&amp;ROW(Table_Repeating_Question_Sets[[#This Row],[Count 1]])+1))+IF(Table_Repeating_Question_Sets[[#This Row],[Value 1]]&lt;&gt;"",1,0))</f>
        <v/>
      </c>
      <c r="AZ9" s="14"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9" s="14"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9" s="14" t="str">
        <f ca="1">IF(Table_Repeating_Question_Sets[[#This Row],[Header]]="Yes","",_xlfn.NUMBERVALUE(INDIRECT(SUBSTITUTE(ADDRESS(1,COLUMN(Table_Repeating_Question_Sets[[#This Row],[Count 2]]),4),"1","")&amp;ROW(Table_Repeating_Question_Sets[[#This Row],[Count 2]])+1))+IF(Table_Repeating_Question_Sets[[#This Row],[Value 2]]&lt;&gt;"",1,0))</f>
        <v/>
      </c>
      <c r="BC9" s="14"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9" s="14"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9" s="14" t="str">
        <f ca="1">IF(Table_Repeating_Question_Sets[[#This Row],[Header]]="Yes","",_xlfn.NUMBERVALUE(INDIRECT(SUBSTITUTE(ADDRESS(1,COLUMN(Table_Repeating_Question_Sets[[#This Row],[Count 3]]),4),"1","")&amp;ROW(Table_Repeating_Question_Sets[[#This Row],[Count 3]])+1))+IF(Table_Repeating_Question_Sets[[#This Row],[Value 3]]&lt;&gt;"",1,0))</f>
        <v/>
      </c>
      <c r="BF9" s="14"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9" s="14"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9" s="14" t="str">
        <f ca="1">IF(Table_Repeating_Question_Sets[[#This Row],[Header]]="Yes","",_xlfn.NUMBERVALUE(INDIRECT(SUBSTITUTE(ADDRESS(1,COLUMN(Table_Repeating_Question_Sets[[#This Row],[Count 4]]),4),"1","")&amp;ROW(Table_Repeating_Question_Sets[[#This Row],[Count 4]])+1))+IF(Table_Repeating_Question_Sets[[#This Row],[Value 4]]&lt;&gt;"",1,0))</f>
        <v/>
      </c>
      <c r="BI9" s="14"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9" s="14"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9" s="14" t="str">
        <f ca="1">IF(Table_Repeating_Question_Sets[[#This Row],[Header]]="Yes","",_xlfn.NUMBERVALUE(INDIRECT(SUBSTITUTE(ADDRESS(1,COLUMN(Table_Repeating_Question_Sets[[#This Row],[Count 5]]),4),"1","")&amp;ROW(Table_Repeating_Question_Sets[[#This Row],[Count 5]])+1))+IF(Table_Repeating_Question_Sets[[#This Row],[Value 5]]&lt;&gt;"",1,0))</f>
        <v/>
      </c>
      <c r="BL9" s="14"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9" s="14"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9" s="14" t="str">
        <f ca="1">IF(Table_Repeating_Question_Sets[[#This Row],[Header]]="Yes","",_xlfn.NUMBERVALUE(INDIRECT(SUBSTITUTE(ADDRESS(1,COLUMN(Table_Repeating_Question_Sets[[#This Row],[Count 6]]),4),"1","")&amp;ROW(Table_Repeating_Question_Sets[[#This Row],[Count 6]])+1))+IF(Table_Repeating_Question_Sets[[#This Row],[Value 6]]&lt;&gt;"",1,0))</f>
        <v/>
      </c>
      <c r="BO9" s="14"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9" s="14"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9" s="14" t="str">
        <f ca="1">IF(Table_Repeating_Question_Sets[[#This Row],[Header]]="Yes","",_xlfn.NUMBERVALUE(INDIRECT(SUBSTITUTE(ADDRESS(1,COLUMN(Table_Repeating_Question_Sets[[#This Row],[Count 7]]),4),"1","")&amp;ROW(Table_Repeating_Question_Sets[[#This Row],[Count 7]])+1))+IF(Table_Repeating_Question_Sets[[#This Row],[Value 7]]&lt;&gt;"",1,0))</f>
        <v/>
      </c>
      <c r="BR9" s="14"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9" s="14"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9" s="14" t="str">
        <f ca="1">IF(Table_Repeating_Question_Sets[[#This Row],[Header]]="Yes","",_xlfn.NUMBERVALUE(INDIRECT(SUBSTITUTE(ADDRESS(1,COLUMN(Table_Repeating_Question_Sets[[#This Row],[Count 8]]),4),"1","")&amp;ROW(Table_Repeating_Question_Sets[[#This Row],[Count 8]])+1))+IF(Table_Repeating_Question_Sets[[#This Row],[Value 8]]&lt;&gt;"",1,0))</f>
        <v/>
      </c>
      <c r="BU9" s="14"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9" s="14"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9" s="14" t="str">
        <f ca="1">IF(Table_Repeating_Question_Sets[[#This Row],[Header]]="Yes","",_xlfn.NUMBERVALUE(INDIRECT(SUBSTITUTE(ADDRESS(1,COLUMN(Table_Repeating_Question_Sets[[#This Row],[Count 9]]),4),"1","")&amp;ROW(Table_Repeating_Question_Sets[[#This Row],[Count 9]])+1))+IF(Table_Repeating_Question_Sets[[#This Row],[Value 9]]&lt;&gt;"",1,0))</f>
        <v/>
      </c>
      <c r="BX9" s="14"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9" s="14"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9" s="14" t="str">
        <f ca="1">IF(Table_Repeating_Question_Sets[[#This Row],[Header]]="Yes","",_xlfn.NUMBERVALUE(INDIRECT(SUBSTITUTE(ADDRESS(1,COLUMN(Table_Repeating_Question_Sets[[#This Row],[Count 10]]),4),"1","")&amp;ROW(Table_Repeating_Question_Sets[[#This Row],[Count 10]])+1))+IF(Table_Repeating_Question_Sets[[#This Row],[Value 10]]&lt;&gt;"",1,0))</f>
        <v/>
      </c>
      <c r="CA9" s="14"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9" s="14"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9" s="14"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9" s="14"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9" s="14"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9" s="14"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9" s="14" t="str">
        <f t="array" aca="1" ref="CG9"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9" s="14"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9" s="14"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9" s="14"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9" s="14" t="str">
        <f xml:space="preserve">
IF(Table_Repeating_Question_Sets[[#This Row],[Row]]="Yes","]},{""className"": ""row"",""fieldGroup"": [","")&amp;
Table_Repeating_Question_Sets[[#This Row],[Config Field]]</f>
        <v/>
      </c>
      <c r="CL9" s="14"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"repeating2":[{"className": "row","fieldGroup":[]}],</v>
      </c>
      <c r="CM9" s="14">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11</v>
      </c>
      <c r="CN9" s="47" t="str">
        <f>IF(AND(Table_Repeating_Question_Sets[[#This Row],[Header]]="",Table_Repeating_Question_Sets[[#This Row],[Property]]&lt;&gt;"",Table_Repeating_Question_Sets[[#This Row],[Field Type]]&lt;&gt;""),
""""&amp;Table_Repeating_Question_Sets[[#This Row],[Key]]&amp;"""","")</f>
        <v/>
      </c>
      <c r="CO9" s="4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"repeating2":[],</v>
      </c>
      <c r="CP9" s="14" t="str">
        <f ca="1">IF(ISNUMBER(Table_Repeating_Question_Sets[[#This Row],[Config Use Row]]),INDEX(Table_Repeating_Question_Sets[Config Rollup],Table_Repeating_Question_Sets[[#This Row],[Config Use Row]]),"")</f>
        <v>"repeating5":[{"className": "row","fieldGroup":[]}],</v>
      </c>
      <c r="CQ9" s="47" t="str">
        <f ca="1">IF(ISNUMBER(Table_Repeating_Question_Sets[[#This Row],[Config Use Row]]),INDEX(Table_Repeating_Question_Sets[Config Keys Nested Rollup],Table_Repeating_Question_Sets[[#This Row],[Config Use Row]]),"")</f>
        <v>"repeating5":[],</v>
      </c>
    </row>
    <row r="10" spans="2:95" s="21" customFormat="1" ht="21" hidden="1" customHeight="1">
      <c r="B10" s="10"/>
      <c r="C10" s="10"/>
      <c r="D10" s="10" t="str">
        <f ca="1">IF(Table_Repeating_Question_Sets[[#This Row],[Header]]="Yes","",
IF(INDIRECT(SUBSTITUTE(ADDRESS(1,COLUMN(),4),"1","")&amp;ROW()-1)="",
INDIRECT(SUBSTITUTE(ADDRESS(1,COLUMN(Table_Repeating_Question_Sets[[#This Row],[Property]]),4),"1","")&amp;ROW()-1),
INDIRECT(SUBSTITUTE(ADDRESS(1,COLUMN(),4),"1","")&amp;ROW()-1)))</f>
        <v>Repeating 2</v>
      </c>
      <c r="E10"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0" s="10" t="str">
        <f ca="1">IF(Table_Repeating_Question_Sets[[#This Row],[Header]]="Yes","",IF(INDIRECT(SUBSTITUTE(ADDRESS(1,COLUMN(),4),"1","")&amp;ROW()-1)="",
INDIRECT(SUBSTITUTE(ADDRESS(1,COLUMN(Table_Repeating_Question_Sets[[#This Row],[Property]]),4),"1","")&amp;ROW()-1),INDIRECT(SUBSTITUTE(ADDRESS(1,COLUMN(),4),"1","")&amp;ROW()-1)))</f>
        <v>Repeating 2</v>
      </c>
      <c r="G10"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0" s="10" t="str">
        <f>IF(Table_Repeating_Question_Sets[[#This Row],[Header]]="Yes","",IF(Table_Repeating_Question_Sets[[#This Row],[Property]]&lt;&gt;"",SUBSTITUTE(Table_Repeating_Question_Sets[[#This Row],[Property]]," ",""),""))</f>
        <v/>
      </c>
      <c r="I10" s="88"/>
      <c r="J10" s="88"/>
      <c r="K10" s="88"/>
      <c r="L10" s="88"/>
      <c r="M10" s="88"/>
      <c r="N10" s="88"/>
      <c r="O10" s="88"/>
      <c r="P10" s="88"/>
      <c r="Q10" s="88"/>
      <c r="R10" s="88"/>
      <c r="S10"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0" s="91">
        <f>IF(Table_Repeating_Question_Sets[[#This Row],[Header]]&lt;&gt;"Yes",COUNTA(Table_Repeating_Question_Sets[[#This Row],[Value 1]:[Value 10]]),"")</f>
        <v>0</v>
      </c>
      <c r="U10" s="10"/>
      <c r="V10" s="10"/>
      <c r="W10" s="10"/>
      <c r="X10" s="73"/>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f ca="1">IF(Table_Repeating_Question_Sets[[#This Row],[Header]]="Yes","",_xlfn.NUMBERVALUE(INDIRECT(SUBSTITUTE(ADDRESS(1,COLUMN(Table_Repeating_Question_Sets[[#This Row],[Count 1]]),4),"1","")&amp;ROW(Table_Repeating_Question_Sets[[#This Row],[Count 1]])+1))+IF(Table_Repeating_Question_Sets[[#This Row],[Value 1]]&lt;&gt;"",1,0))</f>
        <v>0</v>
      </c>
      <c r="AZ10"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0"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0" s="10">
        <f ca="1">IF(Table_Repeating_Question_Sets[[#This Row],[Header]]="Yes","",_xlfn.NUMBERVALUE(INDIRECT(SUBSTITUTE(ADDRESS(1,COLUMN(Table_Repeating_Question_Sets[[#This Row],[Count 2]]),4),"1","")&amp;ROW(Table_Repeating_Question_Sets[[#This Row],[Count 2]])+1))+IF(Table_Repeating_Question_Sets[[#This Row],[Value 2]]&lt;&gt;"",1,0))</f>
        <v>0</v>
      </c>
      <c r="BC10"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0"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0" s="10">
        <f ca="1">IF(Table_Repeating_Question_Sets[[#This Row],[Header]]="Yes","",_xlfn.NUMBERVALUE(INDIRECT(SUBSTITUTE(ADDRESS(1,COLUMN(Table_Repeating_Question_Sets[[#This Row],[Count 3]]),4),"1","")&amp;ROW(Table_Repeating_Question_Sets[[#This Row],[Count 3]])+1))+IF(Table_Repeating_Question_Sets[[#This Row],[Value 3]]&lt;&gt;"",1,0))</f>
        <v>0</v>
      </c>
      <c r="BF10"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0"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0" s="10">
        <f ca="1">IF(Table_Repeating_Question_Sets[[#This Row],[Header]]="Yes","",_xlfn.NUMBERVALUE(INDIRECT(SUBSTITUTE(ADDRESS(1,COLUMN(Table_Repeating_Question_Sets[[#This Row],[Count 4]]),4),"1","")&amp;ROW(Table_Repeating_Question_Sets[[#This Row],[Count 4]])+1))+IF(Table_Repeating_Question_Sets[[#This Row],[Value 4]]&lt;&gt;"",1,0))</f>
        <v>0</v>
      </c>
      <c r="BI10"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0"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0" s="10">
        <f ca="1">IF(Table_Repeating_Question_Sets[[#This Row],[Header]]="Yes","",_xlfn.NUMBERVALUE(INDIRECT(SUBSTITUTE(ADDRESS(1,COLUMN(Table_Repeating_Question_Sets[[#This Row],[Count 5]]),4),"1","")&amp;ROW(Table_Repeating_Question_Sets[[#This Row],[Count 5]])+1))+IF(Table_Repeating_Question_Sets[[#This Row],[Value 5]]&lt;&gt;"",1,0))</f>
        <v>0</v>
      </c>
      <c r="BL10"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0"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0" s="10">
        <f ca="1">IF(Table_Repeating_Question_Sets[[#This Row],[Header]]="Yes","",_xlfn.NUMBERVALUE(INDIRECT(SUBSTITUTE(ADDRESS(1,COLUMN(Table_Repeating_Question_Sets[[#This Row],[Count 6]]),4),"1","")&amp;ROW(Table_Repeating_Question_Sets[[#This Row],[Count 6]])+1))+IF(Table_Repeating_Question_Sets[[#This Row],[Value 6]]&lt;&gt;"",1,0))</f>
        <v>0</v>
      </c>
      <c r="BO10"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0"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0" s="10">
        <f ca="1">IF(Table_Repeating_Question_Sets[[#This Row],[Header]]="Yes","",_xlfn.NUMBERVALUE(INDIRECT(SUBSTITUTE(ADDRESS(1,COLUMN(Table_Repeating_Question_Sets[[#This Row],[Count 7]]),4),"1","")&amp;ROW(Table_Repeating_Question_Sets[[#This Row],[Count 7]])+1))+IF(Table_Repeating_Question_Sets[[#This Row],[Value 7]]&lt;&gt;"",1,0))</f>
        <v>0</v>
      </c>
      <c r="BR10"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0"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0" s="10">
        <f ca="1">IF(Table_Repeating_Question_Sets[[#This Row],[Header]]="Yes","",_xlfn.NUMBERVALUE(INDIRECT(SUBSTITUTE(ADDRESS(1,COLUMN(Table_Repeating_Question_Sets[[#This Row],[Count 8]]),4),"1","")&amp;ROW(Table_Repeating_Question_Sets[[#This Row],[Count 8]])+1))+IF(Table_Repeating_Question_Sets[[#This Row],[Value 8]]&lt;&gt;"",1,0))</f>
        <v>0</v>
      </c>
      <c r="BU10"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0"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0" s="10">
        <f ca="1">IF(Table_Repeating_Question_Sets[[#This Row],[Header]]="Yes","",_xlfn.NUMBERVALUE(INDIRECT(SUBSTITUTE(ADDRESS(1,COLUMN(Table_Repeating_Question_Sets[[#This Row],[Count 9]]),4),"1","")&amp;ROW(Table_Repeating_Question_Sets[[#This Row],[Count 9]])+1))+IF(Table_Repeating_Question_Sets[[#This Row],[Value 9]]&lt;&gt;"",1,0))</f>
        <v>0</v>
      </c>
      <c r="BX10"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0"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0" s="10">
        <f ca="1">IF(Table_Repeating_Question_Sets[[#This Row],[Header]]="Yes","",_xlfn.NUMBERVALUE(INDIRECT(SUBSTITUTE(ADDRESS(1,COLUMN(Table_Repeating_Question_Sets[[#This Row],[Count 10]]),4),"1","")&amp;ROW(Table_Repeating_Question_Sets[[#This Row],[Count 10]])+1))+IF(Table_Repeating_Question_Sets[[#This Row],[Value 10]]&lt;&gt;"",1,0))</f>
        <v>0</v>
      </c>
      <c r="CA10"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0"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0"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0" s="10"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0"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0" s="10">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0" s="10" t="str">
        <f t="array" aca="1" ref="CG10"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0"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0"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0"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0" s="10" t="str">
        <f xml:space="preserve">
IF(Table_Repeating_Question_Sets[[#This Row],[Row]]="Yes","]},{""className"": ""row"",""fieldGroup"": [","")&amp;
Table_Repeating_Question_Sets[[#This Row],[Config Field]]</f>
        <v/>
      </c>
      <c r="CL10"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0"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0" s="25" t="str">
        <f>IF(AND(Table_Repeating_Question_Sets[[#This Row],[Header]]="",Table_Repeating_Question_Sets[[#This Row],[Property]]&lt;&gt;"",Table_Repeating_Question_Sets[[#This Row],[Field Type]]&lt;&gt;""),
""""&amp;Table_Repeating_Question_Sets[[#This Row],[Key]]&amp;"""","")</f>
        <v/>
      </c>
      <c r="CO10"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0" s="25" t="str">
        <f ca="1">IF(ISNUMBER(Table_Repeating_Question_Sets[[#This Row],[Config Use Row]]),INDEX(Table_Repeating_Question_Sets[Config Rollup],Table_Repeating_Question_Sets[[#This Row],[Config Use Row]]),"")</f>
        <v/>
      </c>
      <c r="CQ10" s="25" t="str">
        <f ca="1">IF(ISNUMBER(Table_Repeating_Question_Sets[[#This Row],[Config Use Row]]),INDEX(Table_Repeating_Question_Sets[Config Keys Nested Rollup],Table_Repeating_Question_Sets[[#This Row],[Config Use Row]]),"")</f>
        <v/>
      </c>
    </row>
    <row r="11" spans="2:95" s="20" customFormat="1" ht="29.25" thickBot="1">
      <c r="B11" s="47" t="s">
        <v>194</v>
      </c>
      <c r="C11" s="14" t="s">
        <v>69</v>
      </c>
      <c r="D11" s="14" t="str">
        <f ca="1">IF(Table_Repeating_Question_Sets[[#This Row],[Header]]="Yes","",
IF(INDIRECT(SUBSTITUTE(ADDRESS(1,COLUMN(),4),"1","")&amp;ROW()-1)="",
INDIRECT(SUBSTITUTE(ADDRESS(1,COLUMN(Table_Repeating_Question_Sets[[#This Row],[Property]]),4),"1","")&amp;ROW()-1),
INDIRECT(SUBSTITUTE(ADDRESS(1,COLUMN(),4),"1","")&amp;ROW()-1)))</f>
        <v/>
      </c>
      <c r="E11" s="14"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repeating3</v>
      </c>
      <c r="F11" s="14" t="str">
        <f ca="1">IF(Table_Repeating_Question_Sets[[#This Row],[Header]]="Yes","",IF(INDIRECT(SUBSTITUTE(ADDRESS(1,COLUMN(),4),"1","")&amp;ROW()-1)="",
INDIRECT(SUBSTITUTE(ADDRESS(1,COLUMN(Table_Repeating_Question_Sets[[#This Row],[Property]]),4),"1","")&amp;ROW()-1),INDIRECT(SUBSTITUTE(ADDRESS(1,COLUMN(),4),"1","")&amp;ROW()-1)))</f>
        <v/>
      </c>
      <c r="G11" s="14"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[XX].repeating3</v>
      </c>
      <c r="H11" s="14" t="str">
        <f>IF(Table_Repeating_Question_Sets[[#This Row],[Header]]="Yes","",IF(Table_Repeating_Question_Sets[[#This Row],[Property]]&lt;&gt;"",SUBSTITUTE(Table_Repeating_Question_Sets[[#This Row],[Property]]," ",""),""))</f>
        <v/>
      </c>
      <c r="I11" s="54"/>
      <c r="J11" s="54"/>
      <c r="K11" s="54"/>
      <c r="L11" s="54"/>
      <c r="M11" s="54"/>
      <c r="N11" s="54"/>
      <c r="O11" s="54"/>
      <c r="P11" s="54"/>
      <c r="Q11" s="54"/>
      <c r="R11" s="54"/>
      <c r="S11" s="81"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1" s="81" t="str">
        <f>IF(Table_Repeating_Question_Sets[[#This Row],[Header]]&lt;&gt;"Yes",COUNTA(Table_Repeating_Question_Sets[[#This Row],[Value 1]:[Value 10]]),"")</f>
        <v/>
      </c>
      <c r="U11" s="14"/>
      <c r="V11" s="14"/>
      <c r="W11" s="14"/>
      <c r="X11" s="72"/>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t="str">
        <f ca="1">IF(Table_Repeating_Question_Sets[[#This Row],[Header]]="Yes","",_xlfn.NUMBERVALUE(INDIRECT(SUBSTITUTE(ADDRESS(1,COLUMN(Table_Repeating_Question_Sets[[#This Row],[Count 1]]),4),"1","")&amp;ROW(Table_Repeating_Question_Sets[[#This Row],[Count 1]])+1))+IF(Table_Repeating_Question_Sets[[#This Row],[Value 1]]&lt;&gt;"",1,0))</f>
        <v/>
      </c>
      <c r="AZ11" s="14"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11" s="14"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1" s="14" t="str">
        <f ca="1">IF(Table_Repeating_Question_Sets[[#This Row],[Header]]="Yes","",_xlfn.NUMBERVALUE(INDIRECT(SUBSTITUTE(ADDRESS(1,COLUMN(Table_Repeating_Question_Sets[[#This Row],[Count 2]]),4),"1","")&amp;ROW(Table_Repeating_Question_Sets[[#This Row],[Count 2]])+1))+IF(Table_Repeating_Question_Sets[[#This Row],[Value 2]]&lt;&gt;"",1,0))</f>
        <v/>
      </c>
      <c r="BC11" s="14"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11" s="14"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1" s="14" t="str">
        <f ca="1">IF(Table_Repeating_Question_Sets[[#This Row],[Header]]="Yes","",_xlfn.NUMBERVALUE(INDIRECT(SUBSTITUTE(ADDRESS(1,COLUMN(Table_Repeating_Question_Sets[[#This Row],[Count 3]]),4),"1","")&amp;ROW(Table_Repeating_Question_Sets[[#This Row],[Count 3]])+1))+IF(Table_Repeating_Question_Sets[[#This Row],[Value 3]]&lt;&gt;"",1,0))</f>
        <v/>
      </c>
      <c r="BF11" s="14"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11" s="14"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1" s="14" t="str">
        <f ca="1">IF(Table_Repeating_Question_Sets[[#This Row],[Header]]="Yes","",_xlfn.NUMBERVALUE(INDIRECT(SUBSTITUTE(ADDRESS(1,COLUMN(Table_Repeating_Question_Sets[[#This Row],[Count 4]]),4),"1","")&amp;ROW(Table_Repeating_Question_Sets[[#This Row],[Count 4]])+1))+IF(Table_Repeating_Question_Sets[[#This Row],[Value 4]]&lt;&gt;"",1,0))</f>
        <v/>
      </c>
      <c r="BI11" s="14"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11" s="14"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1" s="14" t="str">
        <f ca="1">IF(Table_Repeating_Question_Sets[[#This Row],[Header]]="Yes","",_xlfn.NUMBERVALUE(INDIRECT(SUBSTITUTE(ADDRESS(1,COLUMN(Table_Repeating_Question_Sets[[#This Row],[Count 5]]),4),"1","")&amp;ROW(Table_Repeating_Question_Sets[[#This Row],[Count 5]])+1))+IF(Table_Repeating_Question_Sets[[#This Row],[Value 5]]&lt;&gt;"",1,0))</f>
        <v/>
      </c>
      <c r="BL11" s="14"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11" s="14"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1" s="14" t="str">
        <f ca="1">IF(Table_Repeating_Question_Sets[[#This Row],[Header]]="Yes","",_xlfn.NUMBERVALUE(INDIRECT(SUBSTITUTE(ADDRESS(1,COLUMN(Table_Repeating_Question_Sets[[#This Row],[Count 6]]),4),"1","")&amp;ROW(Table_Repeating_Question_Sets[[#This Row],[Count 6]])+1))+IF(Table_Repeating_Question_Sets[[#This Row],[Value 6]]&lt;&gt;"",1,0))</f>
        <v/>
      </c>
      <c r="BO11" s="14"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11" s="14"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1" s="14" t="str">
        <f ca="1">IF(Table_Repeating_Question_Sets[[#This Row],[Header]]="Yes","",_xlfn.NUMBERVALUE(INDIRECT(SUBSTITUTE(ADDRESS(1,COLUMN(Table_Repeating_Question_Sets[[#This Row],[Count 7]]),4),"1","")&amp;ROW(Table_Repeating_Question_Sets[[#This Row],[Count 7]])+1))+IF(Table_Repeating_Question_Sets[[#This Row],[Value 7]]&lt;&gt;"",1,0))</f>
        <v/>
      </c>
      <c r="BR11" s="14"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11" s="14"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1" s="14" t="str">
        <f ca="1">IF(Table_Repeating_Question_Sets[[#This Row],[Header]]="Yes","",_xlfn.NUMBERVALUE(INDIRECT(SUBSTITUTE(ADDRESS(1,COLUMN(Table_Repeating_Question_Sets[[#This Row],[Count 8]]),4),"1","")&amp;ROW(Table_Repeating_Question_Sets[[#This Row],[Count 8]])+1))+IF(Table_Repeating_Question_Sets[[#This Row],[Value 8]]&lt;&gt;"",1,0))</f>
        <v/>
      </c>
      <c r="BU11" s="14"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11" s="14"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1" s="14" t="str">
        <f ca="1">IF(Table_Repeating_Question_Sets[[#This Row],[Header]]="Yes","",_xlfn.NUMBERVALUE(INDIRECT(SUBSTITUTE(ADDRESS(1,COLUMN(Table_Repeating_Question_Sets[[#This Row],[Count 9]]),4),"1","")&amp;ROW(Table_Repeating_Question_Sets[[#This Row],[Count 9]])+1))+IF(Table_Repeating_Question_Sets[[#This Row],[Value 9]]&lt;&gt;"",1,0))</f>
        <v/>
      </c>
      <c r="BX11" s="14"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11" s="14"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1" s="14" t="str">
        <f ca="1">IF(Table_Repeating_Question_Sets[[#This Row],[Header]]="Yes","",_xlfn.NUMBERVALUE(INDIRECT(SUBSTITUTE(ADDRESS(1,COLUMN(Table_Repeating_Question_Sets[[#This Row],[Count 10]]),4),"1","")&amp;ROW(Table_Repeating_Question_Sets[[#This Row],[Count 10]])+1))+IF(Table_Repeating_Question_Sets[[#This Row],[Value 10]]&lt;&gt;"",1,0))</f>
        <v/>
      </c>
      <c r="CA11" s="14"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11" s="14"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1" s="14"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1" s="14"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1" s="14"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11" s="14"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11" s="14" t="str">
        <f t="array" aca="1" ref="CG11"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1" s="14"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1" s="14"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1" s="14"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1" s="14" t="str">
        <f xml:space="preserve">
IF(Table_Repeating_Question_Sets[[#This Row],[Row]]="Yes","]},{""className"": ""row"",""fieldGroup"": [","")&amp;
Table_Repeating_Question_Sets[[#This Row],[Config Field]]</f>
        <v/>
      </c>
      <c r="CL11" s="14"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"repeating3":[{"className": "row","fieldGroup":[]}],</v>
      </c>
      <c r="CM11" s="14"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1" s="47" t="str">
        <f>IF(AND(Table_Repeating_Question_Sets[[#This Row],[Header]]="",Table_Repeating_Question_Sets[[#This Row],[Property]]&lt;&gt;"",Table_Repeating_Question_Sets[[#This Row],[Field Type]]&lt;&gt;""),
""""&amp;Table_Repeating_Question_Sets[[#This Row],[Key]]&amp;"""","")</f>
        <v/>
      </c>
      <c r="CO11" s="4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"repeating3":[],</v>
      </c>
      <c r="CP11" s="14" t="str">
        <f ca="1">IF(ISNUMBER(Table_Repeating_Question_Sets[[#This Row],[Config Use Row]]),INDEX(Table_Repeating_Question_Sets[Config Rollup],Table_Repeating_Question_Sets[[#This Row],[Config Use Row]]),"")</f>
        <v/>
      </c>
      <c r="CQ11" s="47" t="str">
        <f ca="1">IF(ISNUMBER(Table_Repeating_Question_Sets[[#This Row],[Config Use Row]]),INDEX(Table_Repeating_Question_Sets[Config Keys Nested Rollup],Table_Repeating_Question_Sets[[#This Row],[Config Use Row]]),"")</f>
        <v/>
      </c>
    </row>
    <row r="12" spans="2:95" s="21" customFormat="1" ht="21" hidden="1" customHeight="1">
      <c r="B12" s="10"/>
      <c r="C12" s="10"/>
      <c r="D12" s="10" t="str">
        <f ca="1">IF(Table_Repeating_Question_Sets[[#This Row],[Header]]="Yes","",
IF(INDIRECT(SUBSTITUTE(ADDRESS(1,COLUMN(),4),"1","")&amp;ROW()-1)="",
INDIRECT(SUBSTITUTE(ADDRESS(1,COLUMN(Table_Repeating_Question_Sets[[#This Row],[Property]]),4),"1","")&amp;ROW()-1),
INDIRECT(SUBSTITUTE(ADDRESS(1,COLUMN(),4),"1","")&amp;ROW()-1)))</f>
        <v>Repeating 3</v>
      </c>
      <c r="E12"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2" s="10" t="str">
        <f ca="1">IF(Table_Repeating_Question_Sets[[#This Row],[Header]]="Yes","",IF(INDIRECT(SUBSTITUTE(ADDRESS(1,COLUMN(),4),"1","")&amp;ROW()-1)="",
INDIRECT(SUBSTITUTE(ADDRESS(1,COLUMN(Table_Repeating_Question_Sets[[#This Row],[Property]]),4),"1","")&amp;ROW()-1),INDIRECT(SUBSTITUTE(ADDRESS(1,COLUMN(),4),"1","")&amp;ROW()-1)))</f>
        <v>Repeating 3</v>
      </c>
      <c r="G12"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2" s="10" t="str">
        <f>IF(Table_Repeating_Question_Sets[[#This Row],[Header]]="Yes","",IF(Table_Repeating_Question_Sets[[#This Row],[Property]]&lt;&gt;"",SUBSTITUTE(Table_Repeating_Question_Sets[[#This Row],[Property]]," ",""),""))</f>
        <v/>
      </c>
      <c r="I12" s="88"/>
      <c r="J12" s="88"/>
      <c r="K12" s="88"/>
      <c r="L12" s="88"/>
      <c r="M12" s="88"/>
      <c r="N12" s="88"/>
      <c r="O12" s="88"/>
      <c r="P12" s="88"/>
      <c r="Q12" s="88"/>
      <c r="R12" s="88"/>
      <c r="S12"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2" s="91">
        <f>IF(Table_Repeating_Question_Sets[[#This Row],[Header]]&lt;&gt;"Yes",COUNTA(Table_Repeating_Question_Sets[[#This Row],[Value 1]:[Value 10]]),"")</f>
        <v>0</v>
      </c>
      <c r="U12" s="10"/>
      <c r="V12" s="10"/>
      <c r="W12" s="10"/>
      <c r="X12" s="73"/>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f ca="1">IF(Table_Repeating_Question_Sets[[#This Row],[Header]]="Yes","",_xlfn.NUMBERVALUE(INDIRECT(SUBSTITUTE(ADDRESS(1,COLUMN(Table_Repeating_Question_Sets[[#This Row],[Count 1]]),4),"1","")&amp;ROW(Table_Repeating_Question_Sets[[#This Row],[Count 1]])+1))+IF(Table_Repeating_Question_Sets[[#This Row],[Value 1]]&lt;&gt;"",1,0))</f>
        <v>0</v>
      </c>
      <c r="AZ12"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2"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2" s="10">
        <f ca="1">IF(Table_Repeating_Question_Sets[[#This Row],[Header]]="Yes","",_xlfn.NUMBERVALUE(INDIRECT(SUBSTITUTE(ADDRESS(1,COLUMN(Table_Repeating_Question_Sets[[#This Row],[Count 2]]),4),"1","")&amp;ROW(Table_Repeating_Question_Sets[[#This Row],[Count 2]])+1))+IF(Table_Repeating_Question_Sets[[#This Row],[Value 2]]&lt;&gt;"",1,0))</f>
        <v>0</v>
      </c>
      <c r="BC12"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2"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2" s="10">
        <f ca="1">IF(Table_Repeating_Question_Sets[[#This Row],[Header]]="Yes","",_xlfn.NUMBERVALUE(INDIRECT(SUBSTITUTE(ADDRESS(1,COLUMN(Table_Repeating_Question_Sets[[#This Row],[Count 3]]),4),"1","")&amp;ROW(Table_Repeating_Question_Sets[[#This Row],[Count 3]])+1))+IF(Table_Repeating_Question_Sets[[#This Row],[Value 3]]&lt;&gt;"",1,0))</f>
        <v>0</v>
      </c>
      <c r="BF12"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2"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2" s="10">
        <f ca="1">IF(Table_Repeating_Question_Sets[[#This Row],[Header]]="Yes","",_xlfn.NUMBERVALUE(INDIRECT(SUBSTITUTE(ADDRESS(1,COLUMN(Table_Repeating_Question_Sets[[#This Row],[Count 4]]),4),"1","")&amp;ROW(Table_Repeating_Question_Sets[[#This Row],[Count 4]])+1))+IF(Table_Repeating_Question_Sets[[#This Row],[Value 4]]&lt;&gt;"",1,0))</f>
        <v>0</v>
      </c>
      <c r="BI12"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2"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2" s="10">
        <f ca="1">IF(Table_Repeating_Question_Sets[[#This Row],[Header]]="Yes","",_xlfn.NUMBERVALUE(INDIRECT(SUBSTITUTE(ADDRESS(1,COLUMN(Table_Repeating_Question_Sets[[#This Row],[Count 5]]),4),"1","")&amp;ROW(Table_Repeating_Question_Sets[[#This Row],[Count 5]])+1))+IF(Table_Repeating_Question_Sets[[#This Row],[Value 5]]&lt;&gt;"",1,0))</f>
        <v>0</v>
      </c>
      <c r="BL12"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2"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2" s="10">
        <f ca="1">IF(Table_Repeating_Question_Sets[[#This Row],[Header]]="Yes","",_xlfn.NUMBERVALUE(INDIRECT(SUBSTITUTE(ADDRESS(1,COLUMN(Table_Repeating_Question_Sets[[#This Row],[Count 6]]),4),"1","")&amp;ROW(Table_Repeating_Question_Sets[[#This Row],[Count 6]])+1))+IF(Table_Repeating_Question_Sets[[#This Row],[Value 6]]&lt;&gt;"",1,0))</f>
        <v>0</v>
      </c>
      <c r="BO12"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2"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2" s="10">
        <f ca="1">IF(Table_Repeating_Question_Sets[[#This Row],[Header]]="Yes","",_xlfn.NUMBERVALUE(INDIRECT(SUBSTITUTE(ADDRESS(1,COLUMN(Table_Repeating_Question_Sets[[#This Row],[Count 7]]),4),"1","")&amp;ROW(Table_Repeating_Question_Sets[[#This Row],[Count 7]])+1))+IF(Table_Repeating_Question_Sets[[#This Row],[Value 7]]&lt;&gt;"",1,0))</f>
        <v>0</v>
      </c>
      <c r="BR12"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2"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2" s="10">
        <f ca="1">IF(Table_Repeating_Question_Sets[[#This Row],[Header]]="Yes","",_xlfn.NUMBERVALUE(INDIRECT(SUBSTITUTE(ADDRESS(1,COLUMN(Table_Repeating_Question_Sets[[#This Row],[Count 8]]),4),"1","")&amp;ROW(Table_Repeating_Question_Sets[[#This Row],[Count 8]])+1))+IF(Table_Repeating_Question_Sets[[#This Row],[Value 8]]&lt;&gt;"",1,0))</f>
        <v>0</v>
      </c>
      <c r="BU12"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2"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2" s="10">
        <f ca="1">IF(Table_Repeating_Question_Sets[[#This Row],[Header]]="Yes","",_xlfn.NUMBERVALUE(INDIRECT(SUBSTITUTE(ADDRESS(1,COLUMN(Table_Repeating_Question_Sets[[#This Row],[Count 9]]),4),"1","")&amp;ROW(Table_Repeating_Question_Sets[[#This Row],[Count 9]])+1))+IF(Table_Repeating_Question_Sets[[#This Row],[Value 9]]&lt;&gt;"",1,0))</f>
        <v>0</v>
      </c>
      <c r="BX12"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2"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2" s="10">
        <f ca="1">IF(Table_Repeating_Question_Sets[[#This Row],[Header]]="Yes","",_xlfn.NUMBERVALUE(INDIRECT(SUBSTITUTE(ADDRESS(1,COLUMN(Table_Repeating_Question_Sets[[#This Row],[Count 10]]),4),"1","")&amp;ROW(Table_Repeating_Question_Sets[[#This Row],[Count 10]])+1))+IF(Table_Repeating_Question_Sets[[#This Row],[Value 10]]&lt;&gt;"",1,0))</f>
        <v>0</v>
      </c>
      <c r="CA12"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2"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2"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2" s="10"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2"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2" s="10">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2" s="10" t="str">
        <f t="array" aca="1" ref="CG12"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2"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2"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2"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2" s="10" t="str">
        <f xml:space="preserve">
IF(Table_Repeating_Question_Sets[[#This Row],[Row]]="Yes","]},{""className"": ""row"",""fieldGroup"": [","")&amp;
Table_Repeating_Question_Sets[[#This Row],[Config Field]]</f>
        <v/>
      </c>
      <c r="CL12"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2"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2" s="25" t="str">
        <f>IF(AND(Table_Repeating_Question_Sets[[#This Row],[Header]]="",Table_Repeating_Question_Sets[[#This Row],[Property]]&lt;&gt;"",Table_Repeating_Question_Sets[[#This Row],[Field Type]]&lt;&gt;""),
""""&amp;Table_Repeating_Question_Sets[[#This Row],[Key]]&amp;"""","")</f>
        <v/>
      </c>
      <c r="CO12"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2" s="25" t="str">
        <f ca="1">IF(ISNUMBER(Table_Repeating_Question_Sets[[#This Row],[Config Use Row]]),INDEX(Table_Repeating_Question_Sets[Config Rollup],Table_Repeating_Question_Sets[[#This Row],[Config Use Row]]),"")</f>
        <v/>
      </c>
      <c r="CQ12" s="25" t="str">
        <f ca="1">IF(ISNUMBER(Table_Repeating_Question_Sets[[#This Row],[Config Use Row]]),INDEX(Table_Repeating_Question_Sets[Config Keys Nested Rollup],Table_Repeating_Question_Sets[[#This Row],[Config Use Row]]),"")</f>
        <v/>
      </c>
    </row>
    <row r="13" spans="2:95" s="20" customFormat="1" ht="29.25" thickBot="1">
      <c r="B13" s="47" t="s">
        <v>195</v>
      </c>
      <c r="C13" s="14" t="s">
        <v>69</v>
      </c>
      <c r="D13" s="14" t="str">
        <f ca="1">IF(Table_Repeating_Question_Sets[[#This Row],[Header]]="Yes","",
IF(INDIRECT(SUBSTITUTE(ADDRESS(1,COLUMN(),4),"1","")&amp;ROW()-1)="",
INDIRECT(SUBSTITUTE(ADDRESS(1,COLUMN(Table_Repeating_Question_Sets[[#This Row],[Property]]),4),"1","")&amp;ROW()-1),
INDIRECT(SUBSTITUTE(ADDRESS(1,COLUMN(),4),"1","")&amp;ROW()-1)))</f>
        <v/>
      </c>
      <c r="E13" s="14"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repeating4</v>
      </c>
      <c r="F13" s="14" t="str">
        <f ca="1">IF(Table_Repeating_Question_Sets[[#This Row],[Header]]="Yes","",IF(INDIRECT(SUBSTITUTE(ADDRESS(1,COLUMN(),4),"1","")&amp;ROW()-1)="",
INDIRECT(SUBSTITUTE(ADDRESS(1,COLUMN(Table_Repeating_Question_Sets[[#This Row],[Property]]),4),"1","")&amp;ROW()-1),INDIRECT(SUBSTITUTE(ADDRESS(1,COLUMN(),4),"1","")&amp;ROW()-1)))</f>
        <v/>
      </c>
      <c r="G13" s="14"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[XX].repeating4</v>
      </c>
      <c r="H13" s="14" t="str">
        <f>IF(Table_Repeating_Question_Sets[[#This Row],[Header]]="Yes","",IF(Table_Repeating_Question_Sets[[#This Row],[Property]]&lt;&gt;"",SUBSTITUTE(Table_Repeating_Question_Sets[[#This Row],[Property]]," ",""),""))</f>
        <v/>
      </c>
      <c r="I13" s="54"/>
      <c r="J13" s="54"/>
      <c r="K13" s="54"/>
      <c r="L13" s="54"/>
      <c r="M13" s="54"/>
      <c r="N13" s="54"/>
      <c r="O13" s="54"/>
      <c r="P13" s="54"/>
      <c r="Q13" s="54"/>
      <c r="R13" s="54"/>
      <c r="S13" s="81"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3" s="81" t="str">
        <f>IF(Table_Repeating_Question_Sets[[#This Row],[Header]]&lt;&gt;"Yes",COUNTA(Table_Repeating_Question_Sets[[#This Row],[Value 1]:[Value 10]]),"")</f>
        <v/>
      </c>
      <c r="U13" s="14"/>
      <c r="V13" s="14"/>
      <c r="W13" s="14"/>
      <c r="X13" s="72"/>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t="str">
        <f ca="1">IF(Table_Repeating_Question_Sets[[#This Row],[Header]]="Yes","",_xlfn.NUMBERVALUE(INDIRECT(SUBSTITUTE(ADDRESS(1,COLUMN(Table_Repeating_Question_Sets[[#This Row],[Count 1]]),4),"1","")&amp;ROW(Table_Repeating_Question_Sets[[#This Row],[Count 1]])+1))+IF(Table_Repeating_Question_Sets[[#This Row],[Value 1]]&lt;&gt;"",1,0))</f>
        <v/>
      </c>
      <c r="AZ13" s="14"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13" s="14"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3" s="14" t="str">
        <f ca="1">IF(Table_Repeating_Question_Sets[[#This Row],[Header]]="Yes","",_xlfn.NUMBERVALUE(INDIRECT(SUBSTITUTE(ADDRESS(1,COLUMN(Table_Repeating_Question_Sets[[#This Row],[Count 2]]),4),"1","")&amp;ROW(Table_Repeating_Question_Sets[[#This Row],[Count 2]])+1))+IF(Table_Repeating_Question_Sets[[#This Row],[Value 2]]&lt;&gt;"",1,0))</f>
        <v/>
      </c>
      <c r="BC13" s="14"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13" s="14"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3" s="14" t="str">
        <f ca="1">IF(Table_Repeating_Question_Sets[[#This Row],[Header]]="Yes","",_xlfn.NUMBERVALUE(INDIRECT(SUBSTITUTE(ADDRESS(1,COLUMN(Table_Repeating_Question_Sets[[#This Row],[Count 3]]),4),"1","")&amp;ROW(Table_Repeating_Question_Sets[[#This Row],[Count 3]])+1))+IF(Table_Repeating_Question_Sets[[#This Row],[Value 3]]&lt;&gt;"",1,0))</f>
        <v/>
      </c>
      <c r="BF13" s="14"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13" s="14"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3" s="14" t="str">
        <f ca="1">IF(Table_Repeating_Question_Sets[[#This Row],[Header]]="Yes","",_xlfn.NUMBERVALUE(INDIRECT(SUBSTITUTE(ADDRESS(1,COLUMN(Table_Repeating_Question_Sets[[#This Row],[Count 4]]),4),"1","")&amp;ROW(Table_Repeating_Question_Sets[[#This Row],[Count 4]])+1))+IF(Table_Repeating_Question_Sets[[#This Row],[Value 4]]&lt;&gt;"",1,0))</f>
        <v/>
      </c>
      <c r="BI13" s="14"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13" s="14"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3" s="14" t="str">
        <f ca="1">IF(Table_Repeating_Question_Sets[[#This Row],[Header]]="Yes","",_xlfn.NUMBERVALUE(INDIRECT(SUBSTITUTE(ADDRESS(1,COLUMN(Table_Repeating_Question_Sets[[#This Row],[Count 5]]),4),"1","")&amp;ROW(Table_Repeating_Question_Sets[[#This Row],[Count 5]])+1))+IF(Table_Repeating_Question_Sets[[#This Row],[Value 5]]&lt;&gt;"",1,0))</f>
        <v/>
      </c>
      <c r="BL13" s="14"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13" s="14"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3" s="14" t="str">
        <f ca="1">IF(Table_Repeating_Question_Sets[[#This Row],[Header]]="Yes","",_xlfn.NUMBERVALUE(INDIRECT(SUBSTITUTE(ADDRESS(1,COLUMN(Table_Repeating_Question_Sets[[#This Row],[Count 6]]),4),"1","")&amp;ROW(Table_Repeating_Question_Sets[[#This Row],[Count 6]])+1))+IF(Table_Repeating_Question_Sets[[#This Row],[Value 6]]&lt;&gt;"",1,0))</f>
        <v/>
      </c>
      <c r="BO13" s="14"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13" s="14"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3" s="14" t="str">
        <f ca="1">IF(Table_Repeating_Question_Sets[[#This Row],[Header]]="Yes","",_xlfn.NUMBERVALUE(INDIRECT(SUBSTITUTE(ADDRESS(1,COLUMN(Table_Repeating_Question_Sets[[#This Row],[Count 7]]),4),"1","")&amp;ROW(Table_Repeating_Question_Sets[[#This Row],[Count 7]])+1))+IF(Table_Repeating_Question_Sets[[#This Row],[Value 7]]&lt;&gt;"",1,0))</f>
        <v/>
      </c>
      <c r="BR13" s="14"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13" s="14"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3" s="14" t="str">
        <f ca="1">IF(Table_Repeating_Question_Sets[[#This Row],[Header]]="Yes","",_xlfn.NUMBERVALUE(INDIRECT(SUBSTITUTE(ADDRESS(1,COLUMN(Table_Repeating_Question_Sets[[#This Row],[Count 8]]),4),"1","")&amp;ROW(Table_Repeating_Question_Sets[[#This Row],[Count 8]])+1))+IF(Table_Repeating_Question_Sets[[#This Row],[Value 8]]&lt;&gt;"",1,0))</f>
        <v/>
      </c>
      <c r="BU13" s="14"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13" s="14"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3" s="14" t="str">
        <f ca="1">IF(Table_Repeating_Question_Sets[[#This Row],[Header]]="Yes","",_xlfn.NUMBERVALUE(INDIRECT(SUBSTITUTE(ADDRESS(1,COLUMN(Table_Repeating_Question_Sets[[#This Row],[Count 9]]),4),"1","")&amp;ROW(Table_Repeating_Question_Sets[[#This Row],[Count 9]])+1))+IF(Table_Repeating_Question_Sets[[#This Row],[Value 9]]&lt;&gt;"",1,0))</f>
        <v/>
      </c>
      <c r="BX13" s="14"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13" s="14"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3" s="14" t="str">
        <f ca="1">IF(Table_Repeating_Question_Sets[[#This Row],[Header]]="Yes","",_xlfn.NUMBERVALUE(INDIRECT(SUBSTITUTE(ADDRESS(1,COLUMN(Table_Repeating_Question_Sets[[#This Row],[Count 10]]),4),"1","")&amp;ROW(Table_Repeating_Question_Sets[[#This Row],[Count 10]])+1))+IF(Table_Repeating_Question_Sets[[#This Row],[Value 10]]&lt;&gt;"",1,0))</f>
        <v/>
      </c>
      <c r="CA13" s="14"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13" s="14"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3" s="14"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3" s="14"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3" s="14"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13" s="14"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13" s="14" t="str">
        <f t="array" aca="1" ref="CG13"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3" s="14"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3" s="14"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3" s="14"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3" s="14" t="str">
        <f xml:space="preserve">
IF(Table_Repeating_Question_Sets[[#This Row],[Row]]="Yes","]},{""className"": ""row"",""fieldGroup"": [","")&amp;
Table_Repeating_Question_Sets[[#This Row],[Config Field]]</f>
        <v/>
      </c>
      <c r="CL13" s="14"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"repeating4":[{"className": "row","fieldGroup":[]}],</v>
      </c>
      <c r="CM13" s="14"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3" s="47" t="str">
        <f>IF(AND(Table_Repeating_Question_Sets[[#This Row],[Header]]="",Table_Repeating_Question_Sets[[#This Row],[Property]]&lt;&gt;"",Table_Repeating_Question_Sets[[#This Row],[Field Type]]&lt;&gt;""),
""""&amp;Table_Repeating_Question_Sets[[#This Row],[Key]]&amp;"""","")</f>
        <v/>
      </c>
      <c r="CO13" s="4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"repeating4":[],</v>
      </c>
      <c r="CP13" s="14" t="str">
        <f ca="1">IF(ISNUMBER(Table_Repeating_Question_Sets[[#This Row],[Config Use Row]]),INDEX(Table_Repeating_Question_Sets[Config Rollup],Table_Repeating_Question_Sets[[#This Row],[Config Use Row]]),"")</f>
        <v/>
      </c>
      <c r="CQ13" s="47" t="str">
        <f ca="1">IF(ISNUMBER(Table_Repeating_Question_Sets[[#This Row],[Config Use Row]]),INDEX(Table_Repeating_Question_Sets[Config Keys Nested Rollup],Table_Repeating_Question_Sets[[#This Row],[Config Use Row]]),"")</f>
        <v/>
      </c>
    </row>
    <row r="14" spans="2:95" s="21" customFormat="1" ht="21" hidden="1" customHeight="1">
      <c r="B14" s="10"/>
      <c r="C14" s="10"/>
      <c r="D14" s="10" t="str">
        <f ca="1">IF(Table_Repeating_Question_Sets[[#This Row],[Header]]="Yes","",
IF(INDIRECT(SUBSTITUTE(ADDRESS(1,COLUMN(),4),"1","")&amp;ROW()-1)="",
INDIRECT(SUBSTITUTE(ADDRESS(1,COLUMN(Table_Repeating_Question_Sets[[#This Row],[Property]]),4),"1","")&amp;ROW()-1),
INDIRECT(SUBSTITUTE(ADDRESS(1,COLUMN(),4),"1","")&amp;ROW()-1)))</f>
        <v>Repeating 4</v>
      </c>
      <c r="E14"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4" s="10" t="str">
        <f ca="1">IF(Table_Repeating_Question_Sets[[#This Row],[Header]]="Yes","",IF(INDIRECT(SUBSTITUTE(ADDRESS(1,COLUMN(),4),"1","")&amp;ROW()-1)="",
INDIRECT(SUBSTITUTE(ADDRESS(1,COLUMN(Table_Repeating_Question_Sets[[#This Row],[Property]]),4),"1","")&amp;ROW()-1),INDIRECT(SUBSTITUTE(ADDRESS(1,COLUMN(),4),"1","")&amp;ROW()-1)))</f>
        <v>Repeating 4</v>
      </c>
      <c r="G14"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4" s="10" t="str">
        <f>IF(Table_Repeating_Question_Sets[[#This Row],[Header]]="Yes","",IF(Table_Repeating_Question_Sets[[#This Row],[Property]]&lt;&gt;"",SUBSTITUTE(Table_Repeating_Question_Sets[[#This Row],[Property]]," ",""),""))</f>
        <v/>
      </c>
      <c r="I14" s="88"/>
      <c r="J14" s="88"/>
      <c r="K14" s="88"/>
      <c r="L14" s="88"/>
      <c r="M14" s="88"/>
      <c r="N14" s="88"/>
      <c r="O14" s="88"/>
      <c r="P14" s="88"/>
      <c r="Q14" s="88"/>
      <c r="R14" s="88"/>
      <c r="S14"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4" s="91">
        <f>IF(Table_Repeating_Question_Sets[[#This Row],[Header]]&lt;&gt;"Yes",COUNTA(Table_Repeating_Question_Sets[[#This Row],[Value 1]:[Value 10]]),"")</f>
        <v>0</v>
      </c>
      <c r="U14" s="10"/>
      <c r="V14" s="10"/>
      <c r="W14" s="10"/>
      <c r="X14" s="73"/>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f ca="1">IF(Table_Repeating_Question_Sets[[#This Row],[Header]]="Yes","",_xlfn.NUMBERVALUE(INDIRECT(SUBSTITUTE(ADDRESS(1,COLUMN(Table_Repeating_Question_Sets[[#This Row],[Count 1]]),4),"1","")&amp;ROW(Table_Repeating_Question_Sets[[#This Row],[Count 1]])+1))+IF(Table_Repeating_Question_Sets[[#This Row],[Value 1]]&lt;&gt;"",1,0))</f>
        <v>0</v>
      </c>
      <c r="AZ14"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4"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4" s="10">
        <f ca="1">IF(Table_Repeating_Question_Sets[[#This Row],[Header]]="Yes","",_xlfn.NUMBERVALUE(INDIRECT(SUBSTITUTE(ADDRESS(1,COLUMN(Table_Repeating_Question_Sets[[#This Row],[Count 2]]),4),"1","")&amp;ROW(Table_Repeating_Question_Sets[[#This Row],[Count 2]])+1))+IF(Table_Repeating_Question_Sets[[#This Row],[Value 2]]&lt;&gt;"",1,0))</f>
        <v>0</v>
      </c>
      <c r="BC14"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4"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4" s="10">
        <f ca="1">IF(Table_Repeating_Question_Sets[[#This Row],[Header]]="Yes","",_xlfn.NUMBERVALUE(INDIRECT(SUBSTITUTE(ADDRESS(1,COLUMN(Table_Repeating_Question_Sets[[#This Row],[Count 3]]),4),"1","")&amp;ROW(Table_Repeating_Question_Sets[[#This Row],[Count 3]])+1))+IF(Table_Repeating_Question_Sets[[#This Row],[Value 3]]&lt;&gt;"",1,0))</f>
        <v>0</v>
      </c>
      <c r="BF14"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4"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4" s="10">
        <f ca="1">IF(Table_Repeating_Question_Sets[[#This Row],[Header]]="Yes","",_xlfn.NUMBERVALUE(INDIRECT(SUBSTITUTE(ADDRESS(1,COLUMN(Table_Repeating_Question_Sets[[#This Row],[Count 4]]),4),"1","")&amp;ROW(Table_Repeating_Question_Sets[[#This Row],[Count 4]])+1))+IF(Table_Repeating_Question_Sets[[#This Row],[Value 4]]&lt;&gt;"",1,0))</f>
        <v>0</v>
      </c>
      <c r="BI14"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4"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4" s="10">
        <f ca="1">IF(Table_Repeating_Question_Sets[[#This Row],[Header]]="Yes","",_xlfn.NUMBERVALUE(INDIRECT(SUBSTITUTE(ADDRESS(1,COLUMN(Table_Repeating_Question_Sets[[#This Row],[Count 5]]),4),"1","")&amp;ROW(Table_Repeating_Question_Sets[[#This Row],[Count 5]])+1))+IF(Table_Repeating_Question_Sets[[#This Row],[Value 5]]&lt;&gt;"",1,0))</f>
        <v>0</v>
      </c>
      <c r="BL14"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4"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4" s="10">
        <f ca="1">IF(Table_Repeating_Question_Sets[[#This Row],[Header]]="Yes","",_xlfn.NUMBERVALUE(INDIRECT(SUBSTITUTE(ADDRESS(1,COLUMN(Table_Repeating_Question_Sets[[#This Row],[Count 6]]),4),"1","")&amp;ROW(Table_Repeating_Question_Sets[[#This Row],[Count 6]])+1))+IF(Table_Repeating_Question_Sets[[#This Row],[Value 6]]&lt;&gt;"",1,0))</f>
        <v>0</v>
      </c>
      <c r="BO14"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4"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4" s="10">
        <f ca="1">IF(Table_Repeating_Question_Sets[[#This Row],[Header]]="Yes","",_xlfn.NUMBERVALUE(INDIRECT(SUBSTITUTE(ADDRESS(1,COLUMN(Table_Repeating_Question_Sets[[#This Row],[Count 7]]),4),"1","")&amp;ROW(Table_Repeating_Question_Sets[[#This Row],[Count 7]])+1))+IF(Table_Repeating_Question_Sets[[#This Row],[Value 7]]&lt;&gt;"",1,0))</f>
        <v>0</v>
      </c>
      <c r="BR14"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4"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4" s="10">
        <f ca="1">IF(Table_Repeating_Question_Sets[[#This Row],[Header]]="Yes","",_xlfn.NUMBERVALUE(INDIRECT(SUBSTITUTE(ADDRESS(1,COLUMN(Table_Repeating_Question_Sets[[#This Row],[Count 8]]),4),"1","")&amp;ROW(Table_Repeating_Question_Sets[[#This Row],[Count 8]])+1))+IF(Table_Repeating_Question_Sets[[#This Row],[Value 8]]&lt;&gt;"",1,0))</f>
        <v>0</v>
      </c>
      <c r="BU14"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4"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4" s="10">
        <f ca="1">IF(Table_Repeating_Question_Sets[[#This Row],[Header]]="Yes","",_xlfn.NUMBERVALUE(INDIRECT(SUBSTITUTE(ADDRESS(1,COLUMN(Table_Repeating_Question_Sets[[#This Row],[Count 9]]),4),"1","")&amp;ROW(Table_Repeating_Question_Sets[[#This Row],[Count 9]])+1))+IF(Table_Repeating_Question_Sets[[#This Row],[Value 9]]&lt;&gt;"",1,0))</f>
        <v>0</v>
      </c>
      <c r="BX14"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4"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4" s="10">
        <f ca="1">IF(Table_Repeating_Question_Sets[[#This Row],[Header]]="Yes","",_xlfn.NUMBERVALUE(INDIRECT(SUBSTITUTE(ADDRESS(1,COLUMN(Table_Repeating_Question_Sets[[#This Row],[Count 10]]),4),"1","")&amp;ROW(Table_Repeating_Question_Sets[[#This Row],[Count 10]])+1))+IF(Table_Repeating_Question_Sets[[#This Row],[Value 10]]&lt;&gt;"",1,0))</f>
        <v>0</v>
      </c>
      <c r="CA14"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4"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4"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4" s="10"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4"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4" s="10">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4" s="10" t="str">
        <f t="array" aca="1" ref="CG14"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4"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4"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4"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4" s="10" t="str">
        <f xml:space="preserve">
IF(Table_Repeating_Question_Sets[[#This Row],[Row]]="Yes","]},{""className"": ""row"",""fieldGroup"": [","")&amp;
Table_Repeating_Question_Sets[[#This Row],[Config Field]]</f>
        <v/>
      </c>
      <c r="CL14"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4"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4" s="25" t="str">
        <f>IF(AND(Table_Repeating_Question_Sets[[#This Row],[Header]]="",Table_Repeating_Question_Sets[[#This Row],[Property]]&lt;&gt;"",Table_Repeating_Question_Sets[[#This Row],[Field Type]]&lt;&gt;""),
""""&amp;Table_Repeating_Question_Sets[[#This Row],[Key]]&amp;"""","")</f>
        <v/>
      </c>
      <c r="CO14"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4" s="25" t="str">
        <f ca="1">IF(ISNUMBER(Table_Repeating_Question_Sets[[#This Row],[Config Use Row]]),INDEX(Table_Repeating_Question_Sets[Config Rollup],Table_Repeating_Question_Sets[[#This Row],[Config Use Row]]),"")</f>
        <v/>
      </c>
      <c r="CQ14" s="25" t="str">
        <f ca="1">IF(ISNUMBER(Table_Repeating_Question_Sets[[#This Row],[Config Use Row]]),INDEX(Table_Repeating_Question_Sets[Config Keys Nested Rollup],Table_Repeating_Question_Sets[[#This Row],[Config Use Row]]),"")</f>
        <v/>
      </c>
    </row>
    <row r="15" spans="2:95" s="20" customFormat="1" ht="29.25" thickBot="1">
      <c r="B15" s="47" t="s">
        <v>196</v>
      </c>
      <c r="C15" s="14" t="s">
        <v>69</v>
      </c>
      <c r="D15" s="14" t="str">
        <f ca="1">IF(Table_Repeating_Question_Sets[[#This Row],[Header]]="Yes","",
IF(INDIRECT(SUBSTITUTE(ADDRESS(1,COLUMN(),4),"1","")&amp;ROW()-1)="",
INDIRECT(SUBSTITUTE(ADDRESS(1,COLUMN(Table_Repeating_Question_Sets[[#This Row],[Property]]),4),"1","")&amp;ROW()-1),
INDIRECT(SUBSTITUTE(ADDRESS(1,COLUMN(),4),"1","")&amp;ROW()-1)))</f>
        <v/>
      </c>
      <c r="E15" s="14"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repeating5</v>
      </c>
      <c r="F15" s="14" t="str">
        <f ca="1">IF(Table_Repeating_Question_Sets[[#This Row],[Header]]="Yes","",IF(INDIRECT(SUBSTITUTE(ADDRESS(1,COLUMN(),4),"1","")&amp;ROW()-1)="",
INDIRECT(SUBSTITUTE(ADDRESS(1,COLUMN(Table_Repeating_Question_Sets[[#This Row],[Property]]),4),"1","")&amp;ROW()-1),INDIRECT(SUBSTITUTE(ADDRESS(1,COLUMN(),4),"1","")&amp;ROW()-1)))</f>
        <v/>
      </c>
      <c r="G15" s="14"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[XX].repeating5</v>
      </c>
      <c r="H15" s="14" t="str">
        <f>IF(Table_Repeating_Question_Sets[[#This Row],[Header]]="Yes","",IF(Table_Repeating_Question_Sets[[#This Row],[Property]]&lt;&gt;"",SUBSTITUTE(Table_Repeating_Question_Sets[[#This Row],[Property]]," ",""),""))</f>
        <v/>
      </c>
      <c r="I15" s="54"/>
      <c r="J15" s="54"/>
      <c r="K15" s="54"/>
      <c r="L15" s="54"/>
      <c r="M15" s="54"/>
      <c r="N15" s="54"/>
      <c r="O15" s="54"/>
      <c r="P15" s="54"/>
      <c r="Q15" s="54"/>
      <c r="R15" s="54"/>
      <c r="S15" s="81"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5" s="81" t="str">
        <f>IF(Table_Repeating_Question_Sets[[#This Row],[Header]]&lt;&gt;"Yes",COUNTA(Table_Repeating_Question_Sets[[#This Row],[Value 1]:[Value 10]]),"")</f>
        <v/>
      </c>
      <c r="U15" s="14"/>
      <c r="V15" s="14"/>
      <c r="W15" s="14"/>
      <c r="X15" s="72"/>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t="str">
        <f ca="1">IF(Table_Repeating_Question_Sets[[#This Row],[Header]]="Yes","",_xlfn.NUMBERVALUE(INDIRECT(SUBSTITUTE(ADDRESS(1,COLUMN(Table_Repeating_Question_Sets[[#This Row],[Count 1]]),4),"1","")&amp;ROW(Table_Repeating_Question_Sets[[#This Row],[Count 1]])+1))+IF(Table_Repeating_Question_Sets[[#This Row],[Value 1]]&lt;&gt;"",1,0))</f>
        <v/>
      </c>
      <c r="AZ15" s="14"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15" s="14"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5" s="14" t="str">
        <f ca="1">IF(Table_Repeating_Question_Sets[[#This Row],[Header]]="Yes","",_xlfn.NUMBERVALUE(INDIRECT(SUBSTITUTE(ADDRESS(1,COLUMN(Table_Repeating_Question_Sets[[#This Row],[Count 2]]),4),"1","")&amp;ROW(Table_Repeating_Question_Sets[[#This Row],[Count 2]])+1))+IF(Table_Repeating_Question_Sets[[#This Row],[Value 2]]&lt;&gt;"",1,0))</f>
        <v/>
      </c>
      <c r="BC15" s="14"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15" s="14"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5" s="14" t="str">
        <f ca="1">IF(Table_Repeating_Question_Sets[[#This Row],[Header]]="Yes","",_xlfn.NUMBERVALUE(INDIRECT(SUBSTITUTE(ADDRESS(1,COLUMN(Table_Repeating_Question_Sets[[#This Row],[Count 3]]),4),"1","")&amp;ROW(Table_Repeating_Question_Sets[[#This Row],[Count 3]])+1))+IF(Table_Repeating_Question_Sets[[#This Row],[Value 3]]&lt;&gt;"",1,0))</f>
        <v/>
      </c>
      <c r="BF15" s="14"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15" s="14"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5" s="14" t="str">
        <f ca="1">IF(Table_Repeating_Question_Sets[[#This Row],[Header]]="Yes","",_xlfn.NUMBERVALUE(INDIRECT(SUBSTITUTE(ADDRESS(1,COLUMN(Table_Repeating_Question_Sets[[#This Row],[Count 4]]),4),"1","")&amp;ROW(Table_Repeating_Question_Sets[[#This Row],[Count 4]])+1))+IF(Table_Repeating_Question_Sets[[#This Row],[Value 4]]&lt;&gt;"",1,0))</f>
        <v/>
      </c>
      <c r="BI15" s="14"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15" s="14"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5" s="14" t="str">
        <f ca="1">IF(Table_Repeating_Question_Sets[[#This Row],[Header]]="Yes","",_xlfn.NUMBERVALUE(INDIRECT(SUBSTITUTE(ADDRESS(1,COLUMN(Table_Repeating_Question_Sets[[#This Row],[Count 5]]),4),"1","")&amp;ROW(Table_Repeating_Question_Sets[[#This Row],[Count 5]])+1))+IF(Table_Repeating_Question_Sets[[#This Row],[Value 5]]&lt;&gt;"",1,0))</f>
        <v/>
      </c>
      <c r="BL15" s="14"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15" s="14"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5" s="14" t="str">
        <f ca="1">IF(Table_Repeating_Question_Sets[[#This Row],[Header]]="Yes","",_xlfn.NUMBERVALUE(INDIRECT(SUBSTITUTE(ADDRESS(1,COLUMN(Table_Repeating_Question_Sets[[#This Row],[Count 6]]),4),"1","")&amp;ROW(Table_Repeating_Question_Sets[[#This Row],[Count 6]])+1))+IF(Table_Repeating_Question_Sets[[#This Row],[Value 6]]&lt;&gt;"",1,0))</f>
        <v/>
      </c>
      <c r="BO15" s="14"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15" s="14"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5" s="14" t="str">
        <f ca="1">IF(Table_Repeating_Question_Sets[[#This Row],[Header]]="Yes","",_xlfn.NUMBERVALUE(INDIRECT(SUBSTITUTE(ADDRESS(1,COLUMN(Table_Repeating_Question_Sets[[#This Row],[Count 7]]),4),"1","")&amp;ROW(Table_Repeating_Question_Sets[[#This Row],[Count 7]])+1))+IF(Table_Repeating_Question_Sets[[#This Row],[Value 7]]&lt;&gt;"",1,0))</f>
        <v/>
      </c>
      <c r="BR15" s="14"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15" s="14"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5" s="14" t="str">
        <f ca="1">IF(Table_Repeating_Question_Sets[[#This Row],[Header]]="Yes","",_xlfn.NUMBERVALUE(INDIRECT(SUBSTITUTE(ADDRESS(1,COLUMN(Table_Repeating_Question_Sets[[#This Row],[Count 8]]),4),"1","")&amp;ROW(Table_Repeating_Question_Sets[[#This Row],[Count 8]])+1))+IF(Table_Repeating_Question_Sets[[#This Row],[Value 8]]&lt;&gt;"",1,0))</f>
        <v/>
      </c>
      <c r="BU15" s="14"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15" s="14"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5" s="14" t="str">
        <f ca="1">IF(Table_Repeating_Question_Sets[[#This Row],[Header]]="Yes","",_xlfn.NUMBERVALUE(INDIRECT(SUBSTITUTE(ADDRESS(1,COLUMN(Table_Repeating_Question_Sets[[#This Row],[Count 9]]),4),"1","")&amp;ROW(Table_Repeating_Question_Sets[[#This Row],[Count 9]])+1))+IF(Table_Repeating_Question_Sets[[#This Row],[Value 9]]&lt;&gt;"",1,0))</f>
        <v/>
      </c>
      <c r="BX15" s="14"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15" s="14"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5" s="14" t="str">
        <f ca="1">IF(Table_Repeating_Question_Sets[[#This Row],[Header]]="Yes","",_xlfn.NUMBERVALUE(INDIRECT(SUBSTITUTE(ADDRESS(1,COLUMN(Table_Repeating_Question_Sets[[#This Row],[Count 10]]),4),"1","")&amp;ROW(Table_Repeating_Question_Sets[[#This Row],[Count 10]])+1))+IF(Table_Repeating_Question_Sets[[#This Row],[Value 10]]&lt;&gt;"",1,0))</f>
        <v/>
      </c>
      <c r="CA15" s="14"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15" s="14"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5" s="14"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5" s="14"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5" s="14"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15" s="14"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15" s="14" t="str">
        <f t="array" aca="1" ref="CG15"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5" s="14"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5" s="14"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5" s="14"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5" s="14" t="str">
        <f xml:space="preserve">
IF(Table_Repeating_Question_Sets[[#This Row],[Row]]="Yes","]},{""className"": ""row"",""fieldGroup"": [","")&amp;
Table_Repeating_Question_Sets[[#This Row],[Config Field]]</f>
        <v/>
      </c>
      <c r="CL15" s="14"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"repeating5":[{"className": "row","fieldGroup":[]}],</v>
      </c>
      <c r="CM15" s="14"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5" s="47" t="str">
        <f>IF(AND(Table_Repeating_Question_Sets[[#This Row],[Header]]="",Table_Repeating_Question_Sets[[#This Row],[Property]]&lt;&gt;"",Table_Repeating_Question_Sets[[#This Row],[Field Type]]&lt;&gt;""),
""""&amp;Table_Repeating_Question_Sets[[#This Row],[Key]]&amp;"""","")</f>
        <v/>
      </c>
      <c r="CO15" s="4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"repeating5":[],</v>
      </c>
      <c r="CP15" s="14" t="str">
        <f ca="1">IF(ISNUMBER(Table_Repeating_Question_Sets[[#This Row],[Config Use Row]]),INDEX(Table_Repeating_Question_Sets[Config Rollup],Table_Repeating_Question_Sets[[#This Row],[Config Use Row]]),"")</f>
        <v/>
      </c>
      <c r="CQ15" s="47" t="str">
        <f ca="1">IF(ISNUMBER(Table_Repeating_Question_Sets[[#This Row],[Config Use Row]]),INDEX(Table_Repeating_Question_Sets[Config Keys Nested Rollup],Table_Repeating_Question_Sets[[#This Row],[Config Use Row]]),"")</f>
        <v/>
      </c>
    </row>
    <row r="16" spans="2:95" s="21" customFormat="1" ht="21" hidden="1" customHeight="1">
      <c r="B16" s="10"/>
      <c r="C16" s="10"/>
      <c r="D16" s="10" t="str">
        <f ca="1">IF(Table_Repeating_Question_Sets[[#This Row],[Header]]="Yes","",
IF(INDIRECT(SUBSTITUTE(ADDRESS(1,COLUMN(),4),"1","")&amp;ROW()-1)="",
INDIRECT(SUBSTITUTE(ADDRESS(1,COLUMN(Table_Repeating_Question_Sets[[#This Row],[Property]]),4),"1","")&amp;ROW()-1),
INDIRECT(SUBSTITUTE(ADDRESS(1,COLUMN(),4),"1","")&amp;ROW()-1)))</f>
        <v>Repeating 5</v>
      </c>
      <c r="E16"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6" s="10" t="str">
        <f ca="1">IF(Table_Repeating_Question_Sets[[#This Row],[Header]]="Yes","",IF(INDIRECT(SUBSTITUTE(ADDRESS(1,COLUMN(),4),"1","")&amp;ROW()-1)="",
INDIRECT(SUBSTITUTE(ADDRESS(1,COLUMN(Table_Repeating_Question_Sets[[#This Row],[Property]]),4),"1","")&amp;ROW()-1),INDIRECT(SUBSTITUTE(ADDRESS(1,COLUMN(),4),"1","")&amp;ROW()-1)))</f>
        <v>Repeating 5</v>
      </c>
      <c r="G16"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6" s="10" t="str">
        <f>IF(Table_Repeating_Question_Sets[[#This Row],[Header]]="Yes","",IF(Table_Repeating_Question_Sets[[#This Row],[Property]]&lt;&gt;"",SUBSTITUTE(Table_Repeating_Question_Sets[[#This Row],[Property]]," ",""),""))</f>
        <v/>
      </c>
      <c r="I16" s="88"/>
      <c r="J16" s="88"/>
      <c r="K16" s="88"/>
      <c r="L16" s="88"/>
      <c r="M16" s="88"/>
      <c r="N16" s="88"/>
      <c r="O16" s="88"/>
      <c r="P16" s="88"/>
      <c r="Q16" s="88"/>
      <c r="R16" s="88"/>
      <c r="S16"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6" s="91">
        <f>IF(Table_Repeating_Question_Sets[[#This Row],[Header]]&lt;&gt;"Yes",COUNTA(Table_Repeating_Question_Sets[[#This Row],[Value 1]:[Value 10]]),"")</f>
        <v>0</v>
      </c>
      <c r="U16" s="10"/>
      <c r="V16" s="10"/>
      <c r="W16" s="10"/>
      <c r="X16" s="73"/>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f ca="1">IF(Table_Repeating_Question_Sets[[#This Row],[Header]]="Yes","",_xlfn.NUMBERVALUE(INDIRECT(SUBSTITUTE(ADDRESS(1,COLUMN(Table_Repeating_Question_Sets[[#This Row],[Count 1]]),4),"1","")&amp;ROW(Table_Repeating_Question_Sets[[#This Row],[Count 1]])+1))+IF(Table_Repeating_Question_Sets[[#This Row],[Value 1]]&lt;&gt;"",1,0))</f>
        <v>0</v>
      </c>
      <c r="AZ16"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6"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6" s="10">
        <f ca="1">IF(Table_Repeating_Question_Sets[[#This Row],[Header]]="Yes","",_xlfn.NUMBERVALUE(INDIRECT(SUBSTITUTE(ADDRESS(1,COLUMN(Table_Repeating_Question_Sets[[#This Row],[Count 2]]),4),"1","")&amp;ROW(Table_Repeating_Question_Sets[[#This Row],[Count 2]])+1))+IF(Table_Repeating_Question_Sets[[#This Row],[Value 2]]&lt;&gt;"",1,0))</f>
        <v>0</v>
      </c>
      <c r="BC16"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6"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6" s="10">
        <f ca="1">IF(Table_Repeating_Question_Sets[[#This Row],[Header]]="Yes","",_xlfn.NUMBERVALUE(INDIRECT(SUBSTITUTE(ADDRESS(1,COLUMN(Table_Repeating_Question_Sets[[#This Row],[Count 3]]),4),"1","")&amp;ROW(Table_Repeating_Question_Sets[[#This Row],[Count 3]])+1))+IF(Table_Repeating_Question_Sets[[#This Row],[Value 3]]&lt;&gt;"",1,0))</f>
        <v>0</v>
      </c>
      <c r="BF16"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6"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6" s="10">
        <f ca="1">IF(Table_Repeating_Question_Sets[[#This Row],[Header]]="Yes","",_xlfn.NUMBERVALUE(INDIRECT(SUBSTITUTE(ADDRESS(1,COLUMN(Table_Repeating_Question_Sets[[#This Row],[Count 4]]),4),"1","")&amp;ROW(Table_Repeating_Question_Sets[[#This Row],[Count 4]])+1))+IF(Table_Repeating_Question_Sets[[#This Row],[Value 4]]&lt;&gt;"",1,0))</f>
        <v>0</v>
      </c>
      <c r="BI16"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6"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6" s="10">
        <f ca="1">IF(Table_Repeating_Question_Sets[[#This Row],[Header]]="Yes","",_xlfn.NUMBERVALUE(INDIRECT(SUBSTITUTE(ADDRESS(1,COLUMN(Table_Repeating_Question_Sets[[#This Row],[Count 5]]),4),"1","")&amp;ROW(Table_Repeating_Question_Sets[[#This Row],[Count 5]])+1))+IF(Table_Repeating_Question_Sets[[#This Row],[Value 5]]&lt;&gt;"",1,0))</f>
        <v>0</v>
      </c>
      <c r="BL16"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6"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6" s="10">
        <f ca="1">IF(Table_Repeating_Question_Sets[[#This Row],[Header]]="Yes","",_xlfn.NUMBERVALUE(INDIRECT(SUBSTITUTE(ADDRESS(1,COLUMN(Table_Repeating_Question_Sets[[#This Row],[Count 6]]),4),"1","")&amp;ROW(Table_Repeating_Question_Sets[[#This Row],[Count 6]])+1))+IF(Table_Repeating_Question_Sets[[#This Row],[Value 6]]&lt;&gt;"",1,0))</f>
        <v>0</v>
      </c>
      <c r="BO16"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6"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6" s="10">
        <f ca="1">IF(Table_Repeating_Question_Sets[[#This Row],[Header]]="Yes","",_xlfn.NUMBERVALUE(INDIRECT(SUBSTITUTE(ADDRESS(1,COLUMN(Table_Repeating_Question_Sets[[#This Row],[Count 7]]),4),"1","")&amp;ROW(Table_Repeating_Question_Sets[[#This Row],[Count 7]])+1))+IF(Table_Repeating_Question_Sets[[#This Row],[Value 7]]&lt;&gt;"",1,0))</f>
        <v>0</v>
      </c>
      <c r="BR16"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6"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6" s="10">
        <f ca="1">IF(Table_Repeating_Question_Sets[[#This Row],[Header]]="Yes","",_xlfn.NUMBERVALUE(INDIRECT(SUBSTITUTE(ADDRESS(1,COLUMN(Table_Repeating_Question_Sets[[#This Row],[Count 8]]),4),"1","")&amp;ROW(Table_Repeating_Question_Sets[[#This Row],[Count 8]])+1))+IF(Table_Repeating_Question_Sets[[#This Row],[Value 8]]&lt;&gt;"",1,0))</f>
        <v>0</v>
      </c>
      <c r="BU16"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6"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6" s="10">
        <f ca="1">IF(Table_Repeating_Question_Sets[[#This Row],[Header]]="Yes","",_xlfn.NUMBERVALUE(INDIRECT(SUBSTITUTE(ADDRESS(1,COLUMN(Table_Repeating_Question_Sets[[#This Row],[Count 9]]),4),"1","")&amp;ROW(Table_Repeating_Question_Sets[[#This Row],[Count 9]])+1))+IF(Table_Repeating_Question_Sets[[#This Row],[Value 9]]&lt;&gt;"",1,0))</f>
        <v>0</v>
      </c>
      <c r="BX16"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6"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6" s="10">
        <f ca="1">IF(Table_Repeating_Question_Sets[[#This Row],[Header]]="Yes","",_xlfn.NUMBERVALUE(INDIRECT(SUBSTITUTE(ADDRESS(1,COLUMN(Table_Repeating_Question_Sets[[#This Row],[Count 10]]),4),"1","")&amp;ROW(Table_Repeating_Question_Sets[[#This Row],[Count 10]])+1))+IF(Table_Repeating_Question_Sets[[#This Row],[Value 10]]&lt;&gt;"",1,0))</f>
        <v>0</v>
      </c>
      <c r="CA16"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6"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6"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6" s="10"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6"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6" s="10">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6" s="10" t="str">
        <f t="array" aca="1" ref="CG16"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6"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6"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6"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6" s="10" t="str">
        <f xml:space="preserve">
IF(Table_Repeating_Question_Sets[[#This Row],[Row]]="Yes","]},{""className"": ""row"",""fieldGroup"": [","")&amp;
Table_Repeating_Question_Sets[[#This Row],[Config Field]]</f>
        <v/>
      </c>
      <c r="CL16"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6"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6" s="25" t="str">
        <f>IF(AND(Table_Repeating_Question_Sets[[#This Row],[Header]]="",Table_Repeating_Question_Sets[[#This Row],[Property]]&lt;&gt;"",Table_Repeating_Question_Sets[[#This Row],[Field Type]]&lt;&gt;""),
""""&amp;Table_Repeating_Question_Sets[[#This Row],[Key]]&amp;"""","")</f>
        <v/>
      </c>
      <c r="CO16"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6" s="25" t="str">
        <f ca="1">IF(ISNUMBER(Table_Repeating_Question_Sets[[#This Row],[Config Use Row]]),INDEX(Table_Repeating_Question_Sets[Config Rollup],Table_Repeating_Question_Sets[[#This Row],[Config Use Row]]),"")</f>
        <v/>
      </c>
      <c r="CQ16" s="25" t="str">
        <f ca="1">IF(ISNUMBER(Table_Repeating_Question_Sets[[#This Row],[Config Use Row]]),INDEX(Table_Repeating_Question_Sets[Config Keys Nested Rollup],Table_Repeating_Question_Sets[[#This Row],[Config Use Row]]),"")</f>
        <v/>
      </c>
    </row>
  </sheetData>
  <sheetProtection insertRows="0" deleteRows="0"/>
  <dataValidations count="3">
    <dataValidation type="list" allowBlank="1" showInputMessage="1" showErrorMessage="1" sqref="V5:V16" xr:uid="{00000000-0002-0000-0100-000000000000}">
      <formula1>Select_Input_Type</formula1>
    </dataValidation>
    <dataValidation type="list" allowBlank="1" showInputMessage="1" showErrorMessage="1" sqref="U5:U16" xr:uid="{00000000-0002-0000-0100-000001000000}">
      <formula1>Select_Repeating_Data_Type</formula1>
    </dataValidation>
    <dataValidation type="list" allowBlank="1" showInputMessage="1" showErrorMessage="1" sqref="X5:X16" xr:uid="{00000000-0002-0000-0100-000002000000}">
      <formula1>Select_Yes_No</formula1>
    </dataValidation>
  </dataValidations>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1F5F34"/>
  </sheetPr>
  <dimension ref="B3:I120"/>
  <sheetViews>
    <sheetView topLeftCell="D32" zoomScaleNormal="100" workbookViewId="0">
      <selection activeCell="F42" sqref="F42"/>
    </sheetView>
  </sheetViews>
  <sheetFormatPr defaultColWidth="9.140625" defaultRowHeight="15"/>
  <cols>
    <col min="1" max="1" width="9.140625" style="20"/>
    <col min="2" max="2" width="34.42578125" style="20" customWidth="1"/>
    <col min="3" max="3" width="13.85546875" style="20" hidden="1" customWidth="1"/>
    <col min="4" max="4" width="29.140625" style="20" customWidth="1"/>
    <col min="5" max="5" width="25.85546875" style="20" customWidth="1"/>
    <col min="6" max="6" width="114.28515625" style="20" customWidth="1"/>
    <col min="7" max="7" width="47.140625" style="20" hidden="1" customWidth="1"/>
    <col min="8" max="9" width="37" style="20" hidden="1" customWidth="1"/>
    <col min="10" max="16384" width="9.140625" style="20"/>
  </cols>
  <sheetData>
    <row r="3" spans="2:9" ht="47.25" thickBot="1">
      <c r="B3" s="18" t="s">
        <v>197</v>
      </c>
      <c r="C3" s="18"/>
      <c r="D3" s="18"/>
      <c r="E3" s="18"/>
      <c r="F3" s="18"/>
      <c r="G3" s="18"/>
      <c r="H3" s="18"/>
      <c r="I3" s="18"/>
    </row>
    <row r="5" spans="2:9">
      <c r="B5" s="15" t="s">
        <v>6</v>
      </c>
      <c r="C5" s="15" t="s">
        <v>2</v>
      </c>
      <c r="D5" s="15" t="s">
        <v>198</v>
      </c>
      <c r="E5" s="15" t="s">
        <v>31</v>
      </c>
      <c r="F5" s="15" t="s">
        <v>21</v>
      </c>
      <c r="G5" s="16" t="s">
        <v>199</v>
      </c>
      <c r="H5" s="15" t="s">
        <v>200</v>
      </c>
      <c r="I5" s="62" t="s">
        <v>201</v>
      </c>
    </row>
    <row r="6" spans="2:9" ht="29.25" thickBot="1">
      <c r="B6" s="78" t="s">
        <v>966</v>
      </c>
      <c r="C6" s="14" t="s">
        <v>69</v>
      </c>
      <c r="D6" s="14"/>
      <c r="E6" s="14"/>
      <c r="F6" s="14"/>
      <c r="G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 spans="2:9" s="21" customFormat="1" ht="21" hidden="1" customHeight="1">
      <c r="B7" s="73"/>
      <c r="C7" s="10"/>
      <c r="D7" s="10"/>
      <c r="E7" s="10"/>
      <c r="F7" s="10"/>
      <c r="G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 spans="2:9" s="21" customFormat="1" ht="21" customHeight="1">
      <c r="B8" s="250" t="s">
        <v>1206</v>
      </c>
      <c r="C8" s="10"/>
      <c r="D8" s="11"/>
      <c r="E8" s="11"/>
      <c r="F8" s="10"/>
      <c r="G8"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get more people visiting my website","key":"I'd like to get more people visiting my website"}</v>
      </c>
      <c r="H8"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get more people visiting my website","key":"I'd like to get more people visiting my website"}</v>
      </c>
      <c r="I8"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get more people visiting my website","value":"I'd like to get more people visiting my website"}</v>
      </c>
    </row>
    <row r="9" spans="2:9" s="21" customFormat="1" ht="21" customHeight="1">
      <c r="B9" s="76" t="s">
        <v>1207</v>
      </c>
      <c r="C9" s="26"/>
      <c r="D9" s="26"/>
      <c r="E9" s="26"/>
      <c r="F9" s="26"/>
      <c r="G9"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get more people visiting my store/venue","key":"I'd like to get more people visiting my store/venue"}</v>
      </c>
      <c r="H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get more people visiting my store/venue","key":"I'd like to get more people visiting my store/venue"}</v>
      </c>
      <c r="I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get more people visiting my store/venue","value":"I'd like to get more people visiting my store/venue"}</v>
      </c>
    </row>
    <row r="10" spans="2:9" s="21" customFormat="1" ht="21" customHeight="1">
      <c r="B10" s="76" t="s">
        <v>1208</v>
      </c>
      <c r="C10" s="26"/>
      <c r="D10" s="26"/>
      <c r="E10" s="26"/>
      <c r="F10" s="26"/>
      <c r="G1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get more people making an enquiry to my business","key":"I'd like to get more people making an enquiry to my business"}</v>
      </c>
      <c r="H1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get more people making an enquiry to my business","key":"I'd like to get more people making an enquiry to my business"}</v>
      </c>
      <c r="I1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get more people making an enquiry to my business","value":"I'd like to get more people making an enquiry to my business"}</v>
      </c>
    </row>
    <row r="11" spans="2:9" s="21" customFormat="1" ht="21" customHeight="1">
      <c r="B11" s="76" t="s">
        <v>1209</v>
      </c>
      <c r="C11" s="26"/>
      <c r="D11" s="26"/>
      <c r="E11" s="26"/>
      <c r="F11" s="26"/>
      <c r="G1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increase the number of people on my database","key":"I'd like to increase the number of people on my database"}</v>
      </c>
      <c r="H1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increase the number of people on my database","key":"I'd like to increase the number of people on my database"}</v>
      </c>
      <c r="I1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increase the number of people on my database","value":"I'd like to increase the number of people on my database"}</v>
      </c>
    </row>
    <row r="12" spans="2:9" s="21" customFormat="1" ht="21" customHeight="1">
      <c r="B12" s="76" t="s">
        <v>1210</v>
      </c>
      <c r="C12" s="26"/>
      <c r="D12" s="26"/>
      <c r="E12" s="26"/>
      <c r="F12" s="26"/>
      <c r="G1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encourage people to attend my event/conference","key":"I'd like to encourage people to attend my event/conference"}</v>
      </c>
      <c r="H1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encourage people to attend my event/conference","key":"I'd like to encourage people to attend my event/conference"}</v>
      </c>
      <c r="I1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encourage people to attend my event/conference","value":"I'd like to encourage people to attend my event/conference"}</v>
      </c>
    </row>
    <row r="13" spans="2:9" ht="29.25" thickBot="1">
      <c r="B13" s="78" t="s">
        <v>74</v>
      </c>
      <c r="C13" s="14" t="s">
        <v>69</v>
      </c>
      <c r="D13" s="14"/>
      <c r="E13" s="14"/>
      <c r="F13" s="14"/>
      <c r="G13"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3"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3"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4" spans="2:9" s="21" customFormat="1" ht="21" hidden="1" customHeight="1">
      <c r="B14" s="73"/>
      <c r="C14" s="10"/>
      <c r="D14" s="10"/>
      <c r="E14" s="10"/>
      <c r="F14" s="10"/>
      <c r="G1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4"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5" spans="2:9" s="21" customFormat="1" ht="21" customHeight="1">
      <c r="B15" s="76" t="s">
        <v>204</v>
      </c>
      <c r="C15" s="12"/>
      <c r="D15" s="73"/>
      <c r="E15" s="10"/>
      <c r="F15" s="10"/>
      <c r="G1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{"value":"ACT","key":"ACT"}</v>
      </c>
      <c r="H1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{"value":"ACT","key":"ACT"}</v>
      </c>
      <c r="I1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{"label":"ACT","value":"ACT"}</v>
      </c>
    </row>
    <row r="16" spans="2:9" s="21" customFormat="1" ht="21" customHeight="1">
      <c r="B16" s="76" t="s">
        <v>205</v>
      </c>
      <c r="C16" s="12"/>
      <c r="D16" s="73"/>
      <c r="E16" s="10"/>
      <c r="F16" s="10"/>
      <c r="G16"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{"value":"NSW","key":"NSW"}</v>
      </c>
      <c r="H16"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{"value":"NSW","key":"NSW"}</v>
      </c>
      <c r="I16"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{"label":"NSW","value":"NSW"}</v>
      </c>
    </row>
    <row r="17" spans="2:9" s="21" customFormat="1" ht="21" customHeight="1">
      <c r="B17" s="76" t="s">
        <v>206</v>
      </c>
      <c r="C17" s="51"/>
      <c r="D17" s="26"/>
      <c r="E17" s="26"/>
      <c r="F17" s="26"/>
      <c r="G17"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{"value":"NT","key":"NT"}</v>
      </c>
      <c r="H1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{"value":"NT","key":"NT"}</v>
      </c>
      <c r="I1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{"label":"NT","value":"NT"}</v>
      </c>
    </row>
    <row r="18" spans="2:9" s="21" customFormat="1" ht="21" customHeight="1">
      <c r="B18" s="76" t="s">
        <v>207</v>
      </c>
      <c r="C18" s="51"/>
      <c r="D18" s="26"/>
      <c r="E18" s="26"/>
      <c r="F18" s="26"/>
      <c r="G18"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{"value":"QLD","key":"QLD"}</v>
      </c>
      <c r="H18"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{"value":"QLD","key":"QLD"}</v>
      </c>
      <c r="I18"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{"label":"QLD","value":"QLD"}</v>
      </c>
    </row>
    <row r="19" spans="2:9" s="21" customFormat="1" ht="21" customHeight="1">
      <c r="B19" s="76" t="s">
        <v>208</v>
      </c>
      <c r="C19" s="51"/>
      <c r="D19" s="26"/>
      <c r="E19" s="26"/>
      <c r="F19" s="26"/>
      <c r="G19"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{"value":"SA","key":"SA"}</v>
      </c>
      <c r="H1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{"value":"SA","key":"SA"}</v>
      </c>
      <c r="I1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{"label":"SA","value":"SA"}</v>
      </c>
    </row>
    <row r="20" spans="2:9" s="21" customFormat="1" ht="21" customHeight="1">
      <c r="B20" s="76" t="s">
        <v>209</v>
      </c>
      <c r="C20" s="51"/>
      <c r="D20" s="26"/>
      <c r="E20" s="26"/>
      <c r="F20" s="26"/>
      <c r="G2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{"value":"TAS","key":"TAS"}</v>
      </c>
      <c r="H2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{"value":"TAS","key":"TAS"}</v>
      </c>
      <c r="I2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{"label":"TAS","value":"TAS"}</v>
      </c>
    </row>
    <row r="21" spans="2:9" s="21" customFormat="1" ht="21" customHeight="1">
      <c r="B21" s="76" t="s">
        <v>71</v>
      </c>
      <c r="C21" s="51"/>
      <c r="D21" s="26"/>
      <c r="E21" s="26"/>
      <c r="F21" s="26"/>
      <c r="G2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{"value":"VIC","key":"VIC"}</v>
      </c>
      <c r="H2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{"value":"VIC","key":"VIC"}</v>
      </c>
      <c r="I2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{"label":"VIC","value":"VIC"}</v>
      </c>
    </row>
    <row r="22" spans="2:9" s="21" customFormat="1" ht="21" customHeight="1">
      <c r="B22" s="76" t="s">
        <v>210</v>
      </c>
      <c r="C22" s="51"/>
      <c r="D22" s="26"/>
      <c r="E22" s="26"/>
      <c r="F22" s="26"/>
      <c r="G2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{"value":"WA","key":"WA"}</v>
      </c>
      <c r="H2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{"value":"WA","key":"WA"}</v>
      </c>
      <c r="I2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{"label":"WA","value":"WA"}</v>
      </c>
    </row>
    <row r="23" spans="2:9" ht="29.25" thickBot="1">
      <c r="B23" s="78" t="s">
        <v>967</v>
      </c>
      <c r="C23" s="14" t="s">
        <v>69</v>
      </c>
      <c r="D23" s="14"/>
      <c r="E23" s="14"/>
      <c r="F23" s="14"/>
      <c r="G23"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23"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23"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24" spans="2:9" s="21" customFormat="1" ht="21" hidden="1" customHeight="1">
      <c r="B24" s="73"/>
      <c r="C24" s="10"/>
      <c r="D24" s="10"/>
      <c r="E24" s="10"/>
      <c r="F24" s="10"/>
      <c r="G2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2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24"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25" spans="2:9" s="21" customFormat="1" ht="21" customHeight="1">
      <c r="B25" s="249" t="s">
        <v>1329</v>
      </c>
      <c r="C25" s="12"/>
      <c r="D25" s="249"/>
      <c r="E25" s="10"/>
      <c r="F25" s="11"/>
      <c r="G2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{"value":"Purchase/order a product/service","key":"Purchase/order a product/service"}</v>
      </c>
      <c r="H2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{"value":"Purchase/order a product/service","key":"Purchase/order a product/service"}</v>
      </c>
      <c r="I2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{"label":"Purchase/order a product/service","value":"Purchase/order a product/service"}</v>
      </c>
    </row>
    <row r="26" spans="2:9" s="21" customFormat="1" ht="21" customHeight="1">
      <c r="B26" s="138" t="s">
        <v>1180</v>
      </c>
      <c r="C26" s="51"/>
      <c r="D26" s="26"/>
      <c r="E26" s="26"/>
      <c r="F26" s="26"/>
      <c r="G26"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{"value":"Spend a minimum of $","key":"Spend a minimum of $"}</v>
      </c>
      <c r="H26"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{"value":"Spend a minimum of $","key":"Spend a minimum of $"}</v>
      </c>
      <c r="I26"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{"label":"Spend a minimum of $","value":"Spend a minimum of $"}</v>
      </c>
    </row>
    <row r="27" spans="2:9" s="21" customFormat="1" ht="21" customHeight="1">
      <c r="B27" s="76" t="s">
        <v>1330</v>
      </c>
      <c r="C27" s="51"/>
      <c r="D27" s="26"/>
      <c r="E27" s="26"/>
      <c r="F27" s="26"/>
      <c r="G27"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{"value":"Visit our store/venue at","key":"Visit our store/venue at"}</v>
      </c>
      <c r="H2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{"value":"Visit our store/venue at","key":"Visit our store/venue at"}</v>
      </c>
      <c r="I2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{"label":"Visit our store/venue at","value":"Visit our store/venue at"}</v>
      </c>
    </row>
    <row r="28" spans="2:9" s="21" customFormat="1" ht="21" customHeight="1">
      <c r="B28" s="138" t="s">
        <v>1331</v>
      </c>
      <c r="C28" s="51"/>
      <c r="D28" s="26"/>
      <c r="E28" s="26"/>
      <c r="F28" s="26"/>
      <c r="G28"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{"value":"Visit us online at","key":"Visit us online at"}</v>
      </c>
      <c r="H28"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{"value":"Visit us online at","key":"Visit us online at"}</v>
      </c>
      <c r="I28"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{"label":"Visit us online at","value":"Visit us online at"}</v>
      </c>
    </row>
    <row r="29" spans="2:9" s="21" customFormat="1" ht="21" customHeight="1">
      <c r="B29" s="138" t="s">
        <v>1181</v>
      </c>
      <c r="C29" s="51"/>
      <c r="D29" s="26"/>
      <c r="E29" s="26"/>
      <c r="F29" s="26"/>
      <c r="G29"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{"value":"Get a quote","key":"Get a quote"}</v>
      </c>
      <c r="H2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{"value":"Get a quote","key":"Get a quote"}</v>
      </c>
      <c r="I2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{"label":"Get a quote","value":"Get a quote"}</v>
      </c>
    </row>
    <row r="30" spans="2:9" s="21" customFormat="1" ht="21" customHeight="1">
      <c r="B30" s="138" t="s">
        <v>1182</v>
      </c>
      <c r="C30" s="51"/>
      <c r="D30" s="26"/>
      <c r="E30" s="26"/>
      <c r="F30" s="26"/>
      <c r="G3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{"value":"Subscribe to our mailing list","key":"Subscribe to our mailing list"}</v>
      </c>
      <c r="H3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{"value":"Subscribe to our mailing list","key":"Subscribe to our mailing list"}</v>
      </c>
      <c r="I3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{"label":"Subscribe to our mailing list","value":"Subscribe to our mailing list"}</v>
      </c>
    </row>
    <row r="31" spans="2:9" s="21" customFormat="1" ht="21" customHeight="1">
      <c r="B31" s="138" t="s">
        <v>1183</v>
      </c>
      <c r="C31" s="51"/>
      <c r="D31" s="26"/>
      <c r="E31" s="26"/>
      <c r="F31" s="26"/>
      <c r="G3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{"value":"Attend conference/event at","key":"Attend conference/event at"}</v>
      </c>
      <c r="H3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{"value":"Attend conference/event at","key":"Attend conference/event at"}</v>
      </c>
      <c r="I3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{"label":"Attend conference/event at","value":"Attend conference/event at"}</v>
      </c>
    </row>
    <row r="32" spans="2:9" s="21" customFormat="1" ht="21" customHeight="1">
      <c r="B32" s="76" t="s">
        <v>1333</v>
      </c>
      <c r="C32" s="51"/>
      <c r="D32" s="26"/>
      <c r="E32" s="26"/>
      <c r="F32" s="26"/>
      <c r="G3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{"value":"Visit our stand/booth at conference/event","key":"Visit our stand/booth at conference/event"}</v>
      </c>
      <c r="H3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{"value":"Visit our stand/booth at conference/event","key":"Visit our stand/booth at conference/event"}</v>
      </c>
      <c r="I3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{"label":"Visit our stand/booth at conference/event","value":"Visit our stand/booth at conference/event"}</v>
      </c>
    </row>
    <row r="33" spans="2:9" s="21" customFormat="1" ht="21" customHeight="1">
      <c r="B33" s="138" t="s">
        <v>1332</v>
      </c>
      <c r="C33" s="51"/>
      <c r="D33" s="26"/>
      <c r="E33" s="26"/>
      <c r="F33" s="26"/>
      <c r="G33"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{"value":"Hire/rent a product/service","key":"Hire/rent a product/service"}</v>
      </c>
      <c r="H3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{"value":"Hire/rent a product/service","key":"Hire/rent a product/service"}</v>
      </c>
      <c r="I3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{"label":"Hire/rent a product/service","value":"Hire/rent a product/service"}</v>
      </c>
    </row>
    <row r="34" spans="2:9">
      <c r="B34" s="76" t="s">
        <v>1334</v>
      </c>
      <c r="C34" s="51"/>
      <c r="D34" s="26"/>
      <c r="E34" s="26"/>
      <c r="F34" s="26"/>
      <c r="G34"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{"value":"Make an enquiry to my business","key":"Make an enquiry to my business"}</v>
      </c>
      <c r="H34"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{"value":"Make an enquiry to my business","key":"Make an enquiry to my business"}</v>
      </c>
      <c r="I34"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{"label":"Make an enquiry to my business","value":"Make an enquiry to my business"}</v>
      </c>
    </row>
    <row r="35" spans="2:9" s="21" customFormat="1" ht="24.6" customHeight="1">
      <c r="B35" s="138" t="s">
        <v>1184</v>
      </c>
      <c r="C35" s="51"/>
      <c r="D35" s="26"/>
      <c r="E35" s="26"/>
      <c r="F35" s="26"/>
      <c r="G35"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{"value":"Take a test drive","key":"Take a test drive"}</v>
      </c>
      <c r="H3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{"value":"Take a test drive","key":"Take a test drive"}</v>
      </c>
      <c r="I3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{"label":"Take a test drive","value":"Take a test drive"}</v>
      </c>
    </row>
    <row r="36" spans="2:9" s="21" customFormat="1" ht="21" customHeight="1">
      <c r="B36" s="76" t="s">
        <v>254</v>
      </c>
      <c r="C36" s="51"/>
      <c r="D36" s="26"/>
      <c r="E36" s="26"/>
      <c r="F36" s="26"/>
      <c r="G36"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{"value":"Other","key":"Other"}</v>
      </c>
      <c r="H36"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{"value":"Other","key":"Other"}</v>
      </c>
      <c r="I36"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{"label":"Other","value":"Other"}</v>
      </c>
    </row>
    <row r="37" spans="2:9" s="21" customFormat="1" ht="21" customHeight="1" thickBot="1">
      <c r="B37" s="78" t="s">
        <v>968</v>
      </c>
      <c r="C37" s="14" t="s">
        <v>69</v>
      </c>
      <c r="D37" s="14"/>
      <c r="E37" s="14"/>
      <c r="F37" s="14"/>
      <c r="G37"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37"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37"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38" spans="2:9" s="21" customFormat="1" ht="21" customHeight="1">
      <c r="B38" s="73"/>
      <c r="C38" s="10"/>
      <c r="D38" s="10"/>
      <c r="E38" s="10"/>
      <c r="F38" s="10"/>
      <c r="G38"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38"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38"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39" spans="2:9" s="21" customFormat="1" ht="21" customHeight="1">
      <c r="B39" s="250" t="s">
        <v>1185</v>
      </c>
      <c r="C39" s="10"/>
      <c r="D39" s="10"/>
      <c r="E39" s="190"/>
      <c r="F39" s="27" t="s">
        <v>1466</v>
      </c>
      <c r="G39"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{"value":"during the promotional period and complete the entry form","key":"during the promotional period and complete the entry form","hideCondition":"whatCustomersHaveToDo == ''"}</v>
      </c>
      <c r="H39"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{"value":"during the promotional period and complete the entry form","key":"during the promotional period and complete the entry form","hideCondition":"whatCustomersHaveToDo == ''"}</v>
      </c>
      <c r="I39"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{"label":"during the promotional period and complete the entry form","value":"during the promotional period and complete the entry form","hideCondition":"whatCustomersHaveToDo == ''"}</v>
      </c>
    </row>
    <row r="40" spans="2:9" s="21" customFormat="1" ht="21" customHeight="1">
      <c r="B40" s="76" t="s">
        <v>1186</v>
      </c>
      <c r="C40" s="26"/>
      <c r="D40" s="26"/>
      <c r="E40" s="26"/>
      <c r="F40" s="27" t="s">
        <v>1466</v>
      </c>
      <c r="G4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{"value":"during the promotional period and drop a business card into the bowl","key":"during the promotional period and drop a business card into the bowl","hideCondition":"whatCustomersHaveToDo == ''"}</v>
      </c>
      <c r="H4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{"value":"during the promotional period and drop a business card into the bowl","key":"during the promotional period and drop a business card into the bowl","hideCondition":"whatCustomersHaveToDo == ''"}</v>
      </c>
      <c r="I4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{"label":"during the promotional period and drop a business card into the bowl","value":"during the promotional period and drop a business card into the bowl","hideCondition":"whatCustomersHaveToDo == ''"}</v>
      </c>
    </row>
    <row r="41" spans="2:9" ht="14.45" customHeight="1">
      <c r="B41" s="76" t="s">
        <v>1187</v>
      </c>
      <c r="C41" s="26"/>
      <c r="D41" s="26"/>
      <c r="E41" s="26"/>
      <c r="F41" s="27" t="s">
        <v>1466</v>
      </c>
      <c r="G4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{"value":"during the promotional period and swipe your membership card","key":"during the promotional period and swipe your membership card","hideCondition":"whatCustomersHaveToDo == ''"}</v>
      </c>
      <c r="H4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{"value":"during the promotional period and swipe your membership card","key":"during the promotional period and swipe your membership card","hideCondition":"whatCustomersHaveToDo == ''"}</v>
      </c>
      <c r="I4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{"label":"during the promotional period and swipe your membership card","value":"during the promotional period and swipe your membership card","hideCondition":"whatCustomersHaveToDo == ''"}</v>
      </c>
    </row>
    <row r="42" spans="2:9" s="21" customFormat="1" ht="14.45" customHeight="1">
      <c r="B42" s="76" t="s">
        <v>1188</v>
      </c>
      <c r="C42" s="26"/>
      <c r="D42" s="26"/>
      <c r="E42" s="26"/>
      <c r="F42" s="224" t="s">
        <v>1466</v>
      </c>
      <c r="G4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{"value":"during the promotional period to be automatically entered","key":"during the promotional period to be automatically entered","hideCondition":"whatCustomersHaveToDo == ''"}</v>
      </c>
      <c r="H4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{"value":"during the promotional period to be automatically entered","key":"during the promotional period to be automatically entered","hideCondition":"whatCustomersHaveToDo == ''"}</v>
      </c>
      <c r="I4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{"label":"during the promotional period to be automatically entered","value":"during the promotional period to be automatically entered","hideCondition":"whatCustomersHaveToDo == ''"}</v>
      </c>
    </row>
    <row r="43" spans="2:9" s="21" customFormat="1" ht="14.45" customHeight="1">
      <c r="B43" s="138" t="s">
        <v>254</v>
      </c>
      <c r="C43" s="26"/>
      <c r="D43" s="26"/>
      <c r="E43" s="26"/>
      <c r="F43" s="224" t="s">
        <v>1466</v>
      </c>
      <c r="G43"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{"value":"Other","key":"Other","hideCondition":"whatCustomersHaveToDo == ''"}</v>
      </c>
      <c r="H4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{"value":"Other","key":"Other","hideCondition":"whatCustomersHaveToDo == ''"}</v>
      </c>
      <c r="I4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{"label":"Other","value":"Other","hideCondition":"whatCustomersHaveToDo == ''"}</v>
      </c>
    </row>
    <row r="44" spans="2:9" s="21" customFormat="1" ht="21" customHeight="1" thickBot="1">
      <c r="B44" s="78" t="s">
        <v>76</v>
      </c>
      <c r="C44" s="14" t="s">
        <v>69</v>
      </c>
      <c r="D44" s="14"/>
      <c r="E44" s="14"/>
      <c r="F44" s="14"/>
      <c r="G4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4"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45" spans="2:9">
      <c r="B45" s="73"/>
      <c r="C45" s="10"/>
      <c r="D45" s="10"/>
      <c r="E45" s="10"/>
      <c r="F45" s="10"/>
      <c r="G4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46" spans="2:9" s="21" customFormat="1" ht="21" hidden="1" customHeight="1">
      <c r="B46" s="10" t="s">
        <v>69</v>
      </c>
      <c r="C46" s="10"/>
      <c r="D46" s="10"/>
      <c r="E46" s="11" t="s">
        <v>202</v>
      </c>
      <c r="F46" s="10"/>
      <c r="G46"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{"value":"Yes","key":"Yes","icon":"glyphicon glyphicon-ok md"}</v>
      </c>
      <c r="H46"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{"value":"Yes","key":"Yes"}</v>
      </c>
      <c r="I46"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{"label":"Yes","value":"Yes"}</v>
      </c>
    </row>
    <row r="47" spans="2:9" s="21" customFormat="1" ht="21" customHeight="1">
      <c r="B47" s="10" t="s">
        <v>77</v>
      </c>
      <c r="C47" s="10"/>
      <c r="D47" s="10"/>
      <c r="E47" s="11" t="s">
        <v>203</v>
      </c>
      <c r="F47" s="10"/>
      <c r="G4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{"value":"No","key":"No","icon":"glyphicon glyphicon-remove md"}</v>
      </c>
      <c r="H4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{"value":"No","key":"No"}</v>
      </c>
      <c r="I47"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{"label":"No","value":"No"}</v>
      </c>
    </row>
    <row r="48" spans="2:9" s="21" customFormat="1" ht="21" customHeight="1" thickBot="1">
      <c r="B48" s="78" t="s">
        <v>1135</v>
      </c>
      <c r="C48" s="14" t="s">
        <v>69</v>
      </c>
      <c r="D48" s="14"/>
      <c r="E48" s="14"/>
      <c r="F48" s="14"/>
      <c r="G4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8"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49" spans="2:9" s="21" customFormat="1" ht="21" customHeight="1">
      <c r="B49" s="76"/>
      <c r="C49" s="26"/>
      <c r="D49" s="26"/>
      <c r="E49" s="26"/>
      <c r="F49" s="26"/>
      <c r="G4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9"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0" spans="2:9" s="21" customFormat="1" ht="21" customHeight="1">
      <c r="B50" s="138" t="s">
        <v>1029</v>
      </c>
      <c r="C50" s="26"/>
      <c r="D50" s="26"/>
      <c r="E50" s="11"/>
      <c r="F50" s="26"/>
      <c r="G5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{"value":"1 in 25","key":"1 in 25"}</v>
      </c>
      <c r="H5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{"value":"1 in 25","key":"1 in 25"}</v>
      </c>
      <c r="I50"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{"label":"1 in 25","value":"1 in 25"}</v>
      </c>
    </row>
    <row r="51" spans="2:9">
      <c r="B51" s="138" t="s">
        <v>1030</v>
      </c>
      <c r="C51" s="26"/>
      <c r="D51" s="26"/>
      <c r="E51" s="26"/>
      <c r="F51" s="26"/>
      <c r="G5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{"value":"1 in 50","key":"1 in 50"}</v>
      </c>
      <c r="H5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{"value":"1 in 50","key":"1 in 50"}</v>
      </c>
      <c r="I5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{"label":"1 in 50","value":"1 in 50"}</v>
      </c>
    </row>
    <row r="52" spans="2:9" s="21" customFormat="1">
      <c r="B52" s="138" t="s">
        <v>1031</v>
      </c>
      <c r="C52" s="26"/>
      <c r="D52" s="26"/>
      <c r="E52" s="26"/>
      <c r="F52" s="26"/>
      <c r="G5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{"value":"1 in 75","key":"1 in 75"}</v>
      </c>
      <c r="H5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{"value":"1 in 75","key":"1 in 75"}</v>
      </c>
      <c r="I5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{"label":"1 in 75","value":"1 in 75"}</v>
      </c>
    </row>
    <row r="53" spans="2:9" s="21" customFormat="1" ht="21" customHeight="1">
      <c r="B53" s="138" t="s">
        <v>1032</v>
      </c>
      <c r="C53" s="26"/>
      <c r="D53" s="26"/>
      <c r="E53" s="26"/>
      <c r="F53" s="26"/>
      <c r="G53"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{"value":"1 in 100","key":"1 in 100"}</v>
      </c>
      <c r="H5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{"value":"1 in 100","key":"1 in 100"}</v>
      </c>
      <c r="I5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{"label":"1 in 100","value":"1 in 100"}</v>
      </c>
    </row>
    <row r="54" spans="2:9" s="21" customFormat="1" ht="21" customHeight="1" thickBot="1">
      <c r="B54" s="78" t="s">
        <v>1214</v>
      </c>
      <c r="C54" s="14" t="s">
        <v>69</v>
      </c>
      <c r="D54" s="14"/>
      <c r="E54" s="14"/>
      <c r="F54" s="14"/>
      <c r="G5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4"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5" spans="2:9" ht="16.5" customHeight="1">
      <c r="B55" s="76"/>
      <c r="C55" s="26"/>
      <c r="D55" s="26"/>
      <c r="E55" s="26"/>
      <c r="F55" s="26"/>
      <c r="G5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6" spans="2:9" s="21" customFormat="1" ht="16.5" customHeight="1">
      <c r="B56" s="76" t="s">
        <v>1217</v>
      </c>
      <c r="C56" s="26"/>
      <c r="D56" s="26"/>
      <c r="E56" s="11"/>
      <c r="F56" s="26"/>
      <c r="G5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{"value":"Open Only to Persons Aged 18 years or Over","key":"Open Only to Persons Aged 18 years or Over"}</v>
      </c>
      <c r="H5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{"value":"Open Only to Persons Aged 18 years or Over","key":"Open Only to Persons Aged 18 years or Over"}</v>
      </c>
      <c r="I56"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{"label":"Open Only to Persons Aged 18 years or Over","value":"Open Only to Persons Aged 18 years or Over"}</v>
      </c>
    </row>
    <row r="57" spans="2:9" s="21" customFormat="1" ht="21" customHeight="1">
      <c r="B57" s="76" t="s">
        <v>1218</v>
      </c>
      <c r="C57" s="26"/>
      <c r="D57" s="26"/>
      <c r="E57" s="26"/>
      <c r="F57" s="26"/>
      <c r="G57"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{"value":"No Age Restriction","key":"No Age Restriction"}</v>
      </c>
      <c r="H5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{"value":"No Age Restriction","key":"No Age Restriction"}</v>
      </c>
      <c r="I5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{"label":"No Age Restriction","value":"No Age Restriction"}</v>
      </c>
    </row>
    <row r="58" spans="2:9" s="21" customFormat="1" ht="21" customHeight="1" thickBot="1">
      <c r="B58" s="78" t="s">
        <v>914</v>
      </c>
      <c r="C58" s="14" t="s">
        <v>69</v>
      </c>
      <c r="D58" s="14"/>
      <c r="E58" s="14"/>
      <c r="F58" s="14"/>
      <c r="G5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8"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9" spans="2:9" s="21" customFormat="1" ht="21" customHeight="1">
      <c r="B59" s="76"/>
      <c r="C59" s="26"/>
      <c r="D59" s="26"/>
      <c r="E59" s="26"/>
      <c r="F59" s="26"/>
      <c r="G5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9"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0" spans="2:9" s="21" customFormat="1" ht="21" customHeight="1">
      <c r="B60" s="76"/>
      <c r="C60" s="26"/>
      <c r="D60" s="26"/>
      <c r="E60" s="11"/>
      <c r="F60" s="26"/>
      <c r="G6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1" spans="2:9" s="21" customFormat="1" ht="21" customHeight="1">
      <c r="B61" s="76"/>
      <c r="C61" s="26"/>
      <c r="D61" s="26"/>
      <c r="E61" s="26"/>
      <c r="F61" s="26"/>
      <c r="G6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2" spans="2:9" s="21" customFormat="1" ht="21" customHeight="1">
      <c r="B62" s="76"/>
      <c r="C62" s="26"/>
      <c r="D62" s="26"/>
      <c r="E62" s="26"/>
      <c r="F62" s="26"/>
      <c r="G6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3" spans="2:9">
      <c r="B63" s="76"/>
      <c r="C63" s="26"/>
      <c r="D63" s="26"/>
      <c r="E63" s="26"/>
      <c r="F63" s="26"/>
      <c r="G63"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4" spans="2:9" s="21" customFormat="1" ht="21" hidden="1" customHeight="1">
      <c r="B64" s="76"/>
      <c r="C64" s="26"/>
      <c r="D64" s="26"/>
      <c r="E64" s="26"/>
      <c r="F64" s="26"/>
      <c r="G64"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4"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4"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5" spans="2:9" s="21" customFormat="1" ht="21" customHeight="1">
      <c r="B65" s="76"/>
      <c r="C65" s="26"/>
      <c r="D65" s="26"/>
      <c r="E65" s="26"/>
      <c r="F65" s="26"/>
      <c r="G65"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6" spans="2:9" s="21" customFormat="1" ht="21" customHeight="1" thickBot="1">
      <c r="B66" s="78" t="s">
        <v>211</v>
      </c>
      <c r="C66" s="14" t="s">
        <v>69</v>
      </c>
      <c r="D66" s="14"/>
      <c r="E66" s="14"/>
      <c r="F66" s="14"/>
      <c r="G6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7" spans="2:9" s="21" customFormat="1" ht="21" customHeight="1">
      <c r="B67" s="76"/>
      <c r="C67" s="26"/>
      <c r="D67" s="26"/>
      <c r="E67" s="26"/>
      <c r="F67" s="26"/>
      <c r="G6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7"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8" spans="2:9" s="21" customFormat="1" ht="21" customHeight="1">
      <c r="B68" s="73"/>
      <c r="C68" s="10"/>
      <c r="D68" s="10"/>
      <c r="E68" s="26"/>
      <c r="F68" s="26"/>
      <c r="G68"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8"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8"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9" spans="2:9" s="21" customFormat="1" ht="21" customHeight="1">
      <c r="B69" s="73"/>
      <c r="C69" s="10"/>
      <c r="D69" s="10"/>
      <c r="E69" s="26"/>
      <c r="F69" s="26"/>
      <c r="G6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0" spans="2:9" s="21" customFormat="1" ht="21" customHeight="1">
      <c r="B70" s="73"/>
      <c r="C70" s="10"/>
      <c r="D70" s="10"/>
      <c r="E70" s="26"/>
      <c r="F70" s="26"/>
      <c r="G7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1" spans="2:9" s="21" customFormat="1" ht="21" customHeight="1">
      <c r="B71" s="73"/>
      <c r="C71" s="10"/>
      <c r="D71" s="10"/>
      <c r="E71" s="26"/>
      <c r="F71" s="26"/>
      <c r="G7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2" spans="2:9" s="21" customFormat="1" ht="21" customHeight="1">
      <c r="B72" s="73"/>
      <c r="C72" s="10"/>
      <c r="D72" s="10"/>
      <c r="E72" s="26"/>
      <c r="F72" s="26"/>
      <c r="G72"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3" spans="2:9">
      <c r="B73" s="73"/>
      <c r="C73" s="10"/>
      <c r="D73" s="10"/>
      <c r="E73" s="26"/>
      <c r="F73" s="26"/>
      <c r="G7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4" spans="2:9" s="21" customFormat="1" ht="21" hidden="1" customHeight="1">
      <c r="B74" s="73"/>
      <c r="C74" s="10"/>
      <c r="D74" s="10"/>
      <c r="E74" s="26"/>
      <c r="F74" s="26"/>
      <c r="G74"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4"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4"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5" spans="2:9">
      <c r="B75" s="73"/>
      <c r="C75" s="10"/>
      <c r="D75" s="10"/>
      <c r="E75" s="26"/>
      <c r="F75" s="26"/>
      <c r="G7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6" spans="2:9" s="21" customFormat="1" ht="21" hidden="1" customHeight="1">
      <c r="B76" s="78" t="s">
        <v>211</v>
      </c>
      <c r="C76" s="14" t="s">
        <v>69</v>
      </c>
      <c r="D76" s="14"/>
      <c r="E76" s="14"/>
      <c r="F76" s="14"/>
      <c r="G7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7" spans="2:9">
      <c r="B77" s="76"/>
      <c r="C77" s="63"/>
      <c r="D77" s="26"/>
      <c r="E77" s="26"/>
      <c r="F77" s="26"/>
      <c r="G7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8" spans="2:9" s="21" customFormat="1" ht="21" hidden="1" customHeight="1">
      <c r="B78" s="78" t="s">
        <v>212</v>
      </c>
      <c r="C78" s="14" t="s">
        <v>69</v>
      </c>
      <c r="D78" s="14"/>
      <c r="E78" s="14"/>
      <c r="F78" s="14"/>
      <c r="G7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8"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9" spans="2:9">
      <c r="B79" s="76"/>
      <c r="C79" s="63"/>
      <c r="D79" s="26"/>
      <c r="E79" s="26"/>
      <c r="F79" s="26"/>
      <c r="G7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0" spans="2:9" s="21" customFormat="1" ht="21" hidden="1" customHeight="1">
      <c r="B80" s="78" t="s">
        <v>213</v>
      </c>
      <c r="C80" s="14" t="s">
        <v>69</v>
      </c>
      <c r="D80" s="14"/>
      <c r="E80" s="14"/>
      <c r="F80" s="14"/>
      <c r="G8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0"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1" spans="2:9">
      <c r="B81" s="76"/>
      <c r="C81" s="63"/>
      <c r="D81" s="26"/>
      <c r="E81" s="26"/>
      <c r="F81" s="26"/>
      <c r="G8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2" spans="2:9" s="21" customFormat="1" ht="21" hidden="1" customHeight="1">
      <c r="B82" s="78" t="s">
        <v>214</v>
      </c>
      <c r="C82" s="14" t="s">
        <v>69</v>
      </c>
      <c r="D82" s="14"/>
      <c r="E82" s="14"/>
      <c r="F82" s="14"/>
      <c r="G8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2"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3" spans="2:9">
      <c r="B83" s="76"/>
      <c r="C83" s="63"/>
      <c r="D83" s="26"/>
      <c r="E83" s="26"/>
      <c r="F83" s="26"/>
      <c r="G8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4" spans="2:9" s="21" customFormat="1" ht="21" hidden="1" customHeight="1">
      <c r="B84" s="78" t="s">
        <v>215</v>
      </c>
      <c r="C84" s="14" t="s">
        <v>69</v>
      </c>
      <c r="D84" s="14"/>
      <c r="E84" s="14"/>
      <c r="F84" s="14"/>
      <c r="G8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4"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5" spans="2:9">
      <c r="B85" s="76"/>
      <c r="C85" s="63"/>
      <c r="D85" s="26"/>
      <c r="E85" s="26"/>
      <c r="F85" s="26"/>
      <c r="G8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6" spans="2:9" s="21" customFormat="1" ht="21" hidden="1" customHeight="1">
      <c r="B86" s="78" t="s">
        <v>216</v>
      </c>
      <c r="C86" s="14" t="s">
        <v>69</v>
      </c>
      <c r="D86" s="14"/>
      <c r="E86" s="14"/>
      <c r="F86" s="14"/>
      <c r="G8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7" spans="2:9">
      <c r="B87" s="76"/>
      <c r="C87" s="63"/>
      <c r="D87" s="26"/>
      <c r="E87" s="26"/>
      <c r="F87" s="26"/>
      <c r="G8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8" spans="2:9" s="21" customFormat="1" ht="21" hidden="1" customHeight="1">
      <c r="B88" s="78" t="s">
        <v>217</v>
      </c>
      <c r="C88" s="14" t="s">
        <v>69</v>
      </c>
      <c r="D88" s="14"/>
      <c r="E88" s="14"/>
      <c r="F88" s="14"/>
      <c r="G8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8"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9" spans="2:9">
      <c r="B89" s="76"/>
      <c r="C89" s="63"/>
      <c r="D89" s="26"/>
      <c r="E89" s="26"/>
      <c r="F89" s="26"/>
      <c r="G8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0" spans="2:9" s="21" customFormat="1" ht="21" hidden="1" customHeight="1">
      <c r="B90" s="78" t="s">
        <v>218</v>
      </c>
      <c r="C90" s="14" t="s">
        <v>69</v>
      </c>
      <c r="D90" s="14"/>
      <c r="E90" s="14"/>
      <c r="F90" s="14"/>
      <c r="G9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0"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1" spans="2:9">
      <c r="B91" s="76"/>
      <c r="C91" s="63"/>
      <c r="D91" s="26"/>
      <c r="E91" s="26"/>
      <c r="F91" s="26"/>
      <c r="G9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2" spans="2:9" s="21" customFormat="1" ht="21" hidden="1" customHeight="1">
      <c r="B92" s="78" t="s">
        <v>219</v>
      </c>
      <c r="C92" s="14" t="s">
        <v>69</v>
      </c>
      <c r="D92" s="14"/>
      <c r="E92" s="14"/>
      <c r="F92" s="14"/>
      <c r="G9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2"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3" spans="2:9">
      <c r="B93" s="76"/>
      <c r="C93" s="63"/>
      <c r="D93" s="26"/>
      <c r="E93" s="26"/>
      <c r="F93" s="26"/>
      <c r="G9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4" spans="2:9" s="21" customFormat="1" ht="21" hidden="1" customHeight="1">
      <c r="B94" s="78" t="s">
        <v>220</v>
      </c>
      <c r="C94" s="14" t="s">
        <v>69</v>
      </c>
      <c r="D94" s="14"/>
      <c r="E94" s="14"/>
      <c r="F94" s="14"/>
      <c r="G9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4"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5" spans="2:9">
      <c r="B95" s="76"/>
      <c r="C95" s="63"/>
      <c r="D95" s="26"/>
      <c r="E95" s="26"/>
      <c r="F95" s="26"/>
      <c r="G9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6" spans="2:9" s="21" customFormat="1" ht="21" hidden="1" customHeight="1">
      <c r="B96" s="78" t="s">
        <v>221</v>
      </c>
      <c r="C96" s="14" t="s">
        <v>69</v>
      </c>
      <c r="D96" s="14"/>
      <c r="E96" s="14"/>
      <c r="F96" s="14"/>
      <c r="G9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7" spans="2:9">
      <c r="B97" s="76"/>
      <c r="C97" s="63"/>
      <c r="D97" s="26"/>
      <c r="E97" s="26"/>
      <c r="F97" s="26"/>
      <c r="G9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8" spans="2:9" s="21" customFormat="1" ht="21" hidden="1" customHeight="1">
      <c r="B98" s="78" t="s">
        <v>222</v>
      </c>
      <c r="C98" s="14" t="s">
        <v>69</v>
      </c>
      <c r="D98" s="14"/>
      <c r="E98" s="14"/>
      <c r="F98" s="14"/>
      <c r="G9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8"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9" spans="2:9">
      <c r="B99" s="76"/>
      <c r="C99" s="63"/>
      <c r="D99" s="26"/>
      <c r="E99" s="26"/>
      <c r="F99" s="26"/>
      <c r="G9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0" spans="2:9" s="21" customFormat="1" ht="21" hidden="1" customHeight="1">
      <c r="B100" s="78" t="s">
        <v>223</v>
      </c>
      <c r="C100" s="14" t="s">
        <v>69</v>
      </c>
      <c r="D100" s="14"/>
      <c r="E100" s="14"/>
      <c r="F100" s="14"/>
      <c r="G10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0"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1" spans="2:9">
      <c r="B101" s="76"/>
      <c r="C101" s="63"/>
      <c r="D101" s="26"/>
      <c r="E101" s="26"/>
      <c r="F101" s="26"/>
      <c r="G10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2" spans="2:9" s="21" customFormat="1" ht="21" hidden="1" customHeight="1">
      <c r="B102" s="78" t="s">
        <v>224</v>
      </c>
      <c r="C102" s="14" t="s">
        <v>69</v>
      </c>
      <c r="D102" s="14"/>
      <c r="E102" s="14"/>
      <c r="F102" s="14"/>
      <c r="G10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2"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3" spans="2:9">
      <c r="B103" s="76"/>
      <c r="C103" s="63"/>
      <c r="D103" s="26"/>
      <c r="E103" s="26"/>
      <c r="F103" s="26"/>
      <c r="G10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4" spans="2:9" s="21" customFormat="1" ht="21" customHeight="1" thickBot="1">
      <c r="B104" s="78" t="s">
        <v>225</v>
      </c>
      <c r="C104" s="14" t="s">
        <v>69</v>
      </c>
      <c r="D104" s="14"/>
      <c r="E104" s="14"/>
      <c r="F104" s="14"/>
      <c r="G10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4"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5" spans="2:9" s="21" customFormat="1">
      <c r="B105" s="76"/>
      <c r="C105" s="63"/>
      <c r="D105" s="26"/>
      <c r="E105" s="26"/>
      <c r="F105" s="26"/>
      <c r="G10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6" spans="2:9" s="21" customFormat="1" ht="21" customHeight="1" thickBot="1">
      <c r="B106" s="78" t="s">
        <v>226</v>
      </c>
      <c r="C106" s="14" t="s">
        <v>69</v>
      </c>
      <c r="D106" s="14"/>
      <c r="E106" s="14"/>
      <c r="F106" s="14"/>
      <c r="G10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7" spans="2:9" s="21" customFormat="1" ht="21" customHeight="1">
      <c r="B107" s="76"/>
      <c r="C107" s="63"/>
      <c r="D107" s="26"/>
      <c r="E107" s="26"/>
      <c r="F107" s="26"/>
      <c r="G10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8" spans="2:9" s="21" customFormat="1" ht="21" customHeight="1" thickBot="1">
      <c r="B108" s="78" t="s">
        <v>104</v>
      </c>
      <c r="C108" s="47" t="s">
        <v>69</v>
      </c>
      <c r="D108" s="47"/>
      <c r="E108" s="47"/>
      <c r="F108" s="47"/>
      <c r="G108"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8"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8" s="4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9" spans="2:9" s="21" customFormat="1" ht="21" customHeight="1">
      <c r="B109" s="76"/>
      <c r="C109" s="63"/>
      <c r="D109" s="26"/>
      <c r="E109" s="26"/>
      <c r="F109" s="26"/>
      <c r="G10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10" spans="2:9" s="21" customFormat="1" ht="21" customHeight="1">
      <c r="B110" s="76" t="s">
        <v>227</v>
      </c>
      <c r="C110" s="63"/>
      <c r="D110" s="26"/>
      <c r="E110" s="26"/>
      <c r="F110" s="26" t="str">
        <f>IF(Payment_Option_Annual&lt;&gt;"","false","true")</f>
        <v>false</v>
      </c>
      <c r="G11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{"value":"Yearly","key":"Yearly","hideCondition":"false"}</v>
      </c>
      <c r="H11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{"value":"Yearly","key":"Yearly","hideCondition":"false"}</v>
      </c>
      <c r="I11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{"label":"Yearly","value":"Yearly","hideCondition":"false"}</v>
      </c>
    </row>
    <row r="111" spans="2:9" s="21" customFormat="1">
      <c r="B111" s="76" t="s">
        <v>228</v>
      </c>
      <c r="C111" s="63"/>
      <c r="D111" s="26"/>
      <c r="E111" s="26"/>
      <c r="F111" s="26" t="str">
        <f>IF(Payment_Option_Monthly&lt;&gt;"","false","true")</f>
        <v>false</v>
      </c>
      <c r="G11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{"value":"Monthly","key":"Monthly","hideCondition":"false"}</v>
      </c>
      <c r="H11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{"value":"Monthly","key":"Monthly","hideCondition":"false"}</v>
      </c>
      <c r="I11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{"label":"Monthly","value":"Monthly","hideCondition":"false"}</v>
      </c>
    </row>
    <row r="112" spans="2:9" s="21" customFormat="1" ht="21" customHeight="1">
      <c r="B112" s="76" t="s">
        <v>229</v>
      </c>
      <c r="C112" s="63"/>
      <c r="D112" s="26"/>
      <c r="E112" s="26"/>
      <c r="F112" s="26" t="str">
        <f>IF(Payment_Option_Fortnightly&lt;&gt;"","false","true")</f>
        <v>true</v>
      </c>
      <c r="G11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{"value":"Fortnightly","key":"Fortnightly","hideCondition":"true"}</v>
      </c>
      <c r="H11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{"value":"Fortnightly","key":"Fortnightly","hideCondition":"true"}</v>
      </c>
      <c r="I11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{"label":"Fortnightly","value":"Fortnightly","hideCondition":"true"}</v>
      </c>
    </row>
    <row r="113" spans="2:9" s="21" customFormat="1" ht="21" customHeight="1">
      <c r="B113" s="76" t="s">
        <v>230</v>
      </c>
      <c r="C113" s="63"/>
      <c r="D113" s="26"/>
      <c r="E113" s="26"/>
      <c r="F113" s="26" t="str">
        <f>IF(Payment_Option_Weekly&lt;&gt;"","false","true")</f>
        <v>true</v>
      </c>
      <c r="G113"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{"value":"Weekly","key":"Weekly","hideCondition":"true"}</v>
      </c>
      <c r="H11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{"value":"Weekly","key":"Weekly","hideCondition":"true"}</v>
      </c>
      <c r="I11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{"label":"Weekly","value":"Weekly","hideCondition":"true"}</v>
      </c>
    </row>
    <row r="114" spans="2:9" s="21" customFormat="1" ht="21" customHeight="1" thickBot="1">
      <c r="B114" s="78" t="s">
        <v>107</v>
      </c>
      <c r="C114" s="47" t="s">
        <v>69</v>
      </c>
      <c r="D114" s="47"/>
      <c r="E114" s="47"/>
      <c r="F114" s="47"/>
      <c r="G114"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14"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14" s="4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15" spans="2:9" s="21" customFormat="1" ht="21" customHeight="1">
      <c r="B115" s="76"/>
      <c r="C115" s="63"/>
      <c r="D115" s="26"/>
      <c r="E115" s="26"/>
      <c r="F115" s="26"/>
      <c r="G11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1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1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16" spans="2:9" s="21" customFormat="1" ht="21" customHeight="1">
      <c r="B116" s="76" t="s">
        <v>231</v>
      </c>
      <c r="C116" s="63"/>
      <c r="D116" s="26"/>
      <c r="E116" s="26"/>
      <c r="F116" s="26"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'Yearly'</v>
      </c>
      <c r="G116"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{"value":"Direct Debit","key":"Direct Debit","hideCondition":"paymentOption == 'Yearly'"}</v>
      </c>
      <c r="H116"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{"value":"Direct Debit","key":"Direct Debit","hideCondition":"paymentOption == 'Yearly'"}</v>
      </c>
      <c r="I116" s="25"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{"label":"Direct Debit","value":"Direct Debit","hideCondition":"paymentOption == 'Yearly'"}</v>
      </c>
    </row>
    <row r="117" spans="2:9" s="21" customFormat="1">
      <c r="B117" s="76" t="s">
        <v>232</v>
      </c>
      <c r="C117" s="63"/>
      <c r="D117" s="26"/>
      <c r="E117" s="26"/>
      <c r="F117" s="26"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'Monthly' || paymentOption == 'Fortnightly' || paymentOption == 'Weekly'</v>
      </c>
      <c r="G117"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{"value":"Visa","key":"Visa","hideCondition":"paymentOption == 'Monthly' || paymentOption == 'Fortnightly' || paymentOption == 'Weekly'"}</v>
      </c>
      <c r="H117"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{"value":"Visa","key":"Visa","hideCondition":"paymentOption == 'Monthly' || paymentOption == 'Fortnightly' || paymentOption == 'Weekly'"}</v>
      </c>
      <c r="I117" s="25"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{"label":"Visa","value":"Visa","hideCondition":"paymentOption == 'Monthly' || paymentOption == 'Fortnightly' || paymentOption == 'Weekly'"}</v>
      </c>
    </row>
    <row r="118" spans="2:9">
      <c r="B118" s="76" t="s">
        <v>233</v>
      </c>
      <c r="C118" s="63"/>
      <c r="D118" s="26"/>
      <c r="E118" s="26"/>
      <c r="F118" s="26"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'Monthly' || paymentOption == 'Fortnightly' || paymentOption == 'Weekly'</v>
      </c>
      <c r="G118"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{"value":"Mastercard","key":"Mastercard","hideCondition":"paymentOption == 'Monthly' || paymentOption == 'Fortnightly' || paymentOption == 'Weekly'"}</v>
      </c>
      <c r="H118"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{"value":"Mastercard","key":"Mastercard","hideCondition":"paymentOption == 'Monthly' || paymentOption == 'Fortnightly' || paymentOption == 'Weekly'"}</v>
      </c>
      <c r="I118" s="25"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{"label":"Mastercard","value":"Mastercard","hideCondition":"paymentOption == 'Monthly' || paymentOption == 'Fortnightly' || paymentOption == 'Weekly'"}</v>
      </c>
    </row>
    <row r="119" spans="2:9">
      <c r="B119" s="138" t="s">
        <v>874</v>
      </c>
      <c r="C119" s="63"/>
      <c r="D119" s="26"/>
      <c r="E119" s="26"/>
      <c r="F119" s="26"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'Monthly' || paymentOption == 'Fortnightly' || paymentOption == 'Weekly'</v>
      </c>
      <c r="G119"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{"value":"Amex","key":"Amex","hideCondition":"paymentOption == 'Monthly' || paymentOption == 'Fortnightly' || paymentOption == 'Weekly'"}</v>
      </c>
      <c r="H119"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{"value":"Amex","key":"Amex","hideCondition":"paymentOption == 'Monthly' || paymentOption == 'Fortnightly' || paymentOption == 'Weekly'"}</v>
      </c>
      <c r="I119" s="25"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{"label":"Amex","value":"Amex","hideCondition":"paymentOption == 'Monthly' || paymentOption == 'Fortnightly' || paymentOption == 'Weekly'"}</v>
      </c>
    </row>
    <row r="120" spans="2:9" ht="29.25" thickBot="1">
      <c r="B120" s="47" t="s">
        <v>234</v>
      </c>
      <c r="C120" s="47" t="s">
        <v>69</v>
      </c>
      <c r="D120" s="47"/>
      <c r="E120" s="47"/>
      <c r="F120" s="47"/>
      <c r="G120"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20"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20" s="4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sheetData>
  <sheetProtection insertRows="0" deleteRows="0"/>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1F5F34"/>
  </sheetPr>
  <dimension ref="B2:P13"/>
  <sheetViews>
    <sheetView workbookViewId="0">
      <selection activeCell="O13" sqref="O13"/>
    </sheetView>
  </sheetViews>
  <sheetFormatPr defaultColWidth="9.140625" defaultRowHeight="21" customHeight="1"/>
  <cols>
    <col min="1" max="1" width="9.140625" style="20" customWidth="1"/>
    <col min="2" max="2" width="57.140625" style="20" customWidth="1"/>
    <col min="3" max="3" width="13.85546875" style="20" hidden="1" customWidth="1"/>
    <col min="4" max="4" width="24" style="20" hidden="1" customWidth="1"/>
    <col min="5" max="6" width="34" style="20" hidden="1" customWidth="1"/>
    <col min="7" max="7" width="30.42578125" style="20" hidden="1" customWidth="1"/>
    <col min="8" max="10" width="69.7109375" style="20" hidden="1" customWidth="1"/>
    <col min="11" max="13" width="31.28515625" style="20" hidden="1" customWidth="1"/>
    <col min="14" max="14" width="33.5703125" style="20" hidden="1" customWidth="1"/>
    <col min="15" max="15" width="28.5703125" style="20" customWidth="1"/>
    <col min="16" max="16" width="250.7109375" style="20" customWidth="1"/>
    <col min="17" max="21" width="9.140625" style="20"/>
    <col min="22" max="22" width="20.7109375" style="20" customWidth="1"/>
    <col min="23" max="16384" width="9.140625" style="20"/>
  </cols>
  <sheetData>
    <row r="2" spans="2:16" ht="47.25" thickBot="1">
      <c r="B2" s="18" t="s">
        <v>235</v>
      </c>
      <c r="C2" s="18"/>
      <c r="D2" s="18"/>
      <c r="E2" s="18"/>
      <c r="F2" s="18"/>
      <c r="G2" s="18"/>
      <c r="H2" s="18"/>
      <c r="I2" s="18"/>
      <c r="J2" s="18"/>
      <c r="K2" s="18"/>
      <c r="L2" s="18"/>
      <c r="M2" s="18"/>
      <c r="N2" s="18"/>
      <c r="O2" s="18"/>
      <c r="P2" s="18"/>
    </row>
    <row r="4" spans="2:16" ht="15">
      <c r="B4" s="15" t="s">
        <v>1</v>
      </c>
      <c r="C4" s="15" t="s">
        <v>2</v>
      </c>
      <c r="D4" s="15" t="s">
        <v>3</v>
      </c>
      <c r="E4" s="15" t="s">
        <v>4</v>
      </c>
      <c r="F4" s="15" t="s">
        <v>5</v>
      </c>
      <c r="G4" s="15" t="s">
        <v>46</v>
      </c>
      <c r="H4" s="15" t="s">
        <v>236</v>
      </c>
      <c r="I4" s="188" t="s">
        <v>57</v>
      </c>
      <c r="J4" s="188" t="s">
        <v>58</v>
      </c>
      <c r="K4" s="16" t="s">
        <v>66</v>
      </c>
      <c r="L4" s="16" t="s">
        <v>64</v>
      </c>
      <c r="M4" s="16" t="s">
        <v>65</v>
      </c>
      <c r="N4" s="16" t="s">
        <v>68</v>
      </c>
      <c r="O4" s="15" t="s">
        <v>6</v>
      </c>
      <c r="P4" s="15" t="s">
        <v>237</v>
      </c>
    </row>
    <row r="5" spans="2:16" ht="29.25" thickBot="1">
      <c r="B5" s="14" t="s">
        <v>238</v>
      </c>
      <c r="C5" s="14" t="s">
        <v>69</v>
      </c>
      <c r="D5" s="14"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5" s="14"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softReferral</v>
      </c>
      <c r="F5" s="14" t="str">
        <f>IF(Table_Triggers[[#This Row],[Header]]="Yes","",IF(Table_Triggers[[#This Row],[Property]]&lt;&gt;"",SUBSTITUTE(Table_Triggers[[#This Row],[Type]]," ","")&amp;SUBSTITUTE(Table_Triggers[[#This Row],[Property]]," ",""),""))</f>
        <v/>
      </c>
      <c r="G5" s="14" t="str">
        <f>IF(Table_Triggers[[#This Row],[Header]]&lt;&gt;"Yes",IF(Table_Triggers[[#This Row],[Value]]=FALSE,"false",IF(Table_Triggers[[#This Row],[Value]]=TRUE,"true","")),"")</f>
        <v/>
      </c>
      <c r="H5" s="14" t="str">
        <f xml:space="preserve">
IF(AND(Table_Triggers[[#This Row],[Header]]&lt;&gt;"Yes",Table_Triggers[[#This Row],[Property]]&lt;&gt;"",Table_Triggers[[#This Row],[Text]]&lt;&gt;""),
"""" &amp;  Table_Triggers[[#This Row],[Key]] &amp; """: """ &amp; Table_Triggers[[#This Row],[Message]] &amp; """",
"")</f>
        <v/>
      </c>
      <c r="I5" s="14"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"softReferral":{},</v>
      </c>
      <c r="J5" s="14">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1</v>
      </c>
      <c r="K5" s="14" t="str">
        <f ca="1">IF(ISNUMBER(Table_Triggers[[#This Row],[Config Use Row]]),INDEX(Table_Triggers[Config Rollup],Table_Triggers[[#This Row],[Config Use Row]]),"")</f>
        <v>"softReferral":{},</v>
      </c>
      <c r="L5" s="14" t="str">
        <f xml:space="preserve">
IF(AND(Table_Triggers[[#This Row],[Header]]&lt;&gt;"Yes",Table_Triggers[[#This Row],[Property]]&lt;&gt;"",Table_Triggers[[#This Row],[Text]]&lt;&gt;""),
""""&amp;Table_Triggers[[#This Row],[Key]]&amp;""":"&amp;Table_Triggers[[#This Row],[Text]],
"")</f>
        <v/>
      </c>
      <c r="M5" s="14"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"softReferral":{},</v>
      </c>
      <c r="N5" s="14" t="str">
        <f ca="1">IF(ISNUMBER(Table_Triggers[[#This Row],[Config Use Row]]),INDEX(Table_Triggers[Calculation Rollup],Table_Triggers[[#This Row],[Config Use Row]]),"")</f>
        <v>"softReferral":{},</v>
      </c>
      <c r="O5" s="14"/>
      <c r="P5" s="14"/>
    </row>
    <row r="6" spans="2:16" ht="21" hidden="1" customHeight="1" thickBot="1">
      <c r="B6" s="26"/>
      <c r="C6" s="26"/>
      <c r="D6" s="26"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Soft Referral</v>
      </c>
      <c r="E6" s="25"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6" s="179" t="str">
        <f>IF(Table_Triggers[[#This Row],[Header]]="Yes","",IF(Table_Triggers[[#This Row],[Property]]&lt;&gt;"",SUBSTITUTE(Table_Triggers[[#This Row],[Type]]," ","")&amp;SUBSTITUTE(Table_Triggers[[#This Row],[Property]]," ",""),""))</f>
        <v/>
      </c>
      <c r="G6" s="25" t="str">
        <f>IF(Table_Triggers[[#This Row],[Header]]&lt;&gt;"Yes",IF(Table_Triggers[[#This Row],[Value]]=FALSE,"false",IF(Table_Triggers[[#This Row],[Value]]=TRUE,"true","")),"")</f>
        <v>false</v>
      </c>
      <c r="H6" s="179" t="str">
        <f xml:space="preserve">
IF(AND(Table_Triggers[[#This Row],[Header]]&lt;&gt;"Yes",Table_Triggers[[#This Row],[Property]]&lt;&gt;"",Table_Triggers[[#This Row],[Text]]&lt;&gt;""),
"""" &amp;  Table_Triggers[[#This Row],[Key]] &amp; """: """ &amp; Table_Triggers[[#This Row],[Message]] &amp; """",
"")</f>
        <v/>
      </c>
      <c r="I6" s="180"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6" s="180">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3</v>
      </c>
      <c r="K6" s="179" t="str">
        <f ca="1">IF(ISNUMBER(Table_Triggers[[#This Row],[Config Use Row]]),INDEX(Table_Triggers[Config Rollup],Table_Triggers[[#This Row],[Config Use Row]]),"")</f>
        <v>"hardReferral":{},</v>
      </c>
      <c r="L6" s="180" t="str">
        <f xml:space="preserve">
IF(AND(Table_Triggers[[#This Row],[Header]]&lt;&gt;"Yes",Table_Triggers[[#This Row],[Property]]&lt;&gt;"",Table_Triggers[[#This Row],[Text]]&lt;&gt;""),
""""&amp;Table_Triggers[[#This Row],[Key]]&amp;""":"&amp;Table_Triggers[[#This Row],[Text]],
"")</f>
        <v/>
      </c>
      <c r="M6" s="180"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6" s="179" t="str">
        <f ca="1">IF(ISNUMBER(Table_Triggers[[#This Row],[Config Use Row]]),INDEX(Table_Triggers[Calculation Rollup],Table_Triggers[[#This Row],[Config Use Row]]),"")</f>
        <v>"hardReferral":{},</v>
      </c>
      <c r="O6" s="26"/>
      <c r="P6" s="26"/>
    </row>
    <row r="7" spans="2:16" ht="29.25" thickBot="1">
      <c r="B7" s="14" t="s">
        <v>239</v>
      </c>
      <c r="C7" s="14" t="s">
        <v>69</v>
      </c>
      <c r="D7" s="14"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7" s="14"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hardReferral</v>
      </c>
      <c r="F7" s="14" t="str">
        <f>IF(Table_Triggers[[#This Row],[Header]]="Yes","",IF(Table_Triggers[[#This Row],[Property]]&lt;&gt;"",SUBSTITUTE(Table_Triggers[[#This Row],[Type]]," ","")&amp;SUBSTITUTE(Table_Triggers[[#This Row],[Property]]," ",""),""))</f>
        <v/>
      </c>
      <c r="G7" s="14" t="str">
        <f>IF(Table_Triggers[[#This Row],[Header]]&lt;&gt;"Yes",IF(Table_Triggers[[#This Row],[Value]]=FALSE,"false",IF(Table_Triggers[[#This Row],[Value]]=TRUE,"true","")),"")</f>
        <v/>
      </c>
      <c r="H7" s="14" t="str">
        <f xml:space="preserve">
IF(AND(Table_Triggers[[#This Row],[Header]]&lt;&gt;"Yes",Table_Triggers[[#This Row],[Property]]&lt;&gt;"",Table_Triggers[[#This Row],[Text]]&lt;&gt;""),
"""" &amp;  Table_Triggers[[#This Row],[Key]] &amp; """: """ &amp; Table_Triggers[[#This Row],[Message]] &amp; """",
"")</f>
        <v/>
      </c>
      <c r="I7" s="14"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"hardReferral":{},</v>
      </c>
      <c r="J7" s="14">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5</v>
      </c>
      <c r="K7" s="14" t="str">
        <f ca="1">IF(ISNUMBER(Table_Triggers[[#This Row],[Config Use Row]]),INDEX(Table_Triggers[Config Rollup],Table_Triggers[[#This Row],[Config Use Row]]),"")</f>
        <v>"decline":{},</v>
      </c>
      <c r="L7" s="14" t="str">
        <f xml:space="preserve">
IF(AND(Table_Triggers[[#This Row],[Header]]&lt;&gt;"Yes",Table_Triggers[[#This Row],[Property]]&lt;&gt;"",Table_Triggers[[#This Row],[Text]]&lt;&gt;""),
""""&amp;Table_Triggers[[#This Row],[Key]]&amp;""":"&amp;Table_Triggers[[#This Row],[Text]],
"")</f>
        <v/>
      </c>
      <c r="M7" s="14"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"hardReferral":{},</v>
      </c>
      <c r="N7" s="14" t="str">
        <f ca="1">IF(ISNUMBER(Table_Triggers[[#This Row],[Config Use Row]]),INDEX(Table_Triggers[Calculation Rollup],Table_Triggers[[#This Row],[Config Use Row]]),"")</f>
        <v>"decline":{},</v>
      </c>
      <c r="O7" s="14"/>
      <c r="P7" s="14"/>
    </row>
    <row r="8" spans="2:16" ht="21" hidden="1" customHeight="1" thickBot="1">
      <c r="B8" s="26"/>
      <c r="C8" s="26"/>
      <c r="D8" s="26"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Hard Referral</v>
      </c>
      <c r="E8" s="25"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8" s="179" t="str">
        <f>IF(Table_Triggers[[#This Row],[Header]]="Yes","",IF(Table_Triggers[[#This Row],[Property]]&lt;&gt;"",SUBSTITUTE(Table_Triggers[[#This Row],[Type]]," ","")&amp;SUBSTITUTE(Table_Triggers[[#This Row],[Property]]," ",""),""))</f>
        <v/>
      </c>
      <c r="G8" s="25" t="str">
        <f>IF(Table_Triggers[[#This Row],[Header]]&lt;&gt;"Yes",IF(Table_Triggers[[#This Row],[Value]]=FALSE,"false",IF(Table_Triggers[[#This Row],[Value]]=TRUE,"true","")),"")</f>
        <v>false</v>
      </c>
      <c r="H8" s="179" t="str">
        <f xml:space="preserve">
IF(AND(Table_Triggers[[#This Row],[Header]]&lt;&gt;"Yes",Table_Triggers[[#This Row],[Property]]&lt;&gt;"",Table_Triggers[[#This Row],[Text]]&lt;&gt;""),
"""" &amp;  Table_Triggers[[#This Row],[Key]] &amp; """: """ &amp; Table_Triggers[[#This Row],[Message]] &amp; """",
"")</f>
        <v/>
      </c>
      <c r="I8" s="180"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8" s="180">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7</v>
      </c>
      <c r="K8" s="179" t="str">
        <f ca="1">IF(ISNUMBER(Table_Triggers[[#This Row],[Config Use Row]]),INDEX(Table_Triggers[Config Rollup],Table_Triggers[[#This Row],[Config Use Row]]),"")</f>
        <v>"error":{"noCoverSelected": ""},</v>
      </c>
      <c r="L8" s="180" t="str">
        <f xml:space="preserve">
IF(AND(Table_Triggers[[#This Row],[Header]]&lt;&gt;"Yes",Table_Triggers[[#This Row],[Property]]&lt;&gt;"",Table_Triggers[[#This Row],[Text]]&lt;&gt;""),
""""&amp;Table_Triggers[[#This Row],[Key]]&amp;""":"&amp;Table_Triggers[[#This Row],[Text]],
"")</f>
        <v/>
      </c>
      <c r="M8" s="180"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8" s="179" t="str">
        <f ca="1">IF(ISNUMBER(Table_Triggers[[#This Row],[Config Use Row]]),INDEX(Table_Triggers[Calculation Rollup],Table_Triggers[[#This Row],[Config Use Row]]),"")</f>
        <v>"error":{"noCoverSelected":false},</v>
      </c>
      <c r="O8" s="26"/>
      <c r="P8" s="26"/>
    </row>
    <row r="9" spans="2:16" ht="29.25" thickBot="1">
      <c r="B9" s="14" t="s">
        <v>240</v>
      </c>
      <c r="C9" s="14" t="s">
        <v>69</v>
      </c>
      <c r="D9" s="14"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9" s="14"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decline</v>
      </c>
      <c r="F9" s="14" t="str">
        <f>IF(Table_Triggers[[#This Row],[Header]]="Yes","",IF(Table_Triggers[[#This Row],[Property]]&lt;&gt;"",SUBSTITUTE(Table_Triggers[[#This Row],[Type]]," ","")&amp;SUBSTITUTE(Table_Triggers[[#This Row],[Property]]," ",""),""))</f>
        <v/>
      </c>
      <c r="G9" s="14" t="str">
        <f>IF(Table_Triggers[[#This Row],[Header]]&lt;&gt;"Yes",IF(Table_Triggers[[#This Row],[Value]]=FALSE,"false",IF(Table_Triggers[[#This Row],[Value]]=TRUE,"true","")),"")</f>
        <v/>
      </c>
      <c r="H9" s="14" t="str">
        <f xml:space="preserve">
IF(AND(Table_Triggers[[#This Row],[Header]]&lt;&gt;"Yes",Table_Triggers[[#This Row],[Property]]&lt;&gt;"",Table_Triggers[[#This Row],[Text]]&lt;&gt;""),
"""" &amp;  Table_Triggers[[#This Row],[Key]] &amp; """: """ &amp; Table_Triggers[[#This Row],[Message]] &amp; """",
"")</f>
        <v/>
      </c>
      <c r="I9" s="14"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"decline":{},</v>
      </c>
      <c r="J9" s="14"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9" s="14" t="str">
        <f ca="1">IF(ISNUMBER(Table_Triggers[[#This Row],[Config Use Row]]),INDEX(Table_Triggers[Config Rollup],Table_Triggers[[#This Row],[Config Use Row]]),"")</f>
        <v/>
      </c>
      <c r="L9" s="14" t="str">
        <f xml:space="preserve">
IF(AND(Table_Triggers[[#This Row],[Header]]&lt;&gt;"Yes",Table_Triggers[[#This Row],[Property]]&lt;&gt;"",Table_Triggers[[#This Row],[Text]]&lt;&gt;""),
""""&amp;Table_Triggers[[#This Row],[Key]]&amp;""":"&amp;Table_Triggers[[#This Row],[Text]],
"")</f>
        <v/>
      </c>
      <c r="M9" s="14"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"decline":{},</v>
      </c>
      <c r="N9" s="14" t="str">
        <f ca="1">IF(ISNUMBER(Table_Triggers[[#This Row],[Config Use Row]]),INDEX(Table_Triggers[Calculation Rollup],Table_Triggers[[#This Row],[Config Use Row]]),"")</f>
        <v/>
      </c>
      <c r="O9" s="14"/>
      <c r="P9" s="14"/>
    </row>
    <row r="10" spans="2:16" ht="21" hidden="1" customHeight="1" thickBot="1">
      <c r="B10" s="26"/>
      <c r="C10" s="26"/>
      <c r="D10" s="26"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Decline</v>
      </c>
      <c r="E10" s="25"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10" s="179" t="str">
        <f>IF(Table_Triggers[[#This Row],[Header]]="Yes","",IF(Table_Triggers[[#This Row],[Property]]&lt;&gt;"",SUBSTITUTE(Table_Triggers[[#This Row],[Type]]," ","")&amp;SUBSTITUTE(Table_Triggers[[#This Row],[Property]]," ",""),""))</f>
        <v/>
      </c>
      <c r="G10" s="25" t="str">
        <f>IF(Table_Triggers[[#This Row],[Header]]&lt;&gt;"Yes",IF(Table_Triggers[[#This Row],[Value]]=FALSE,"false",IF(Table_Triggers[[#This Row],[Value]]=TRUE,"true","")),"")</f>
        <v>false</v>
      </c>
      <c r="H10" s="179" t="str">
        <f xml:space="preserve">
IF(AND(Table_Triggers[[#This Row],[Header]]&lt;&gt;"Yes",Table_Triggers[[#This Row],[Property]]&lt;&gt;"",Table_Triggers[[#This Row],[Text]]&lt;&gt;""),
"""" &amp;  Table_Triggers[[#This Row],[Key]] &amp; """: """ &amp; Table_Triggers[[#This Row],[Message]] &amp; """",
"")</f>
        <v/>
      </c>
      <c r="I10" s="180"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10" s="180"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0" s="179" t="str">
        <f ca="1">IF(ISNUMBER(Table_Triggers[[#This Row],[Config Use Row]]),INDEX(Table_Triggers[Config Rollup],Table_Triggers[[#This Row],[Config Use Row]]),"")</f>
        <v/>
      </c>
      <c r="L10" s="180" t="str">
        <f xml:space="preserve">
IF(AND(Table_Triggers[[#This Row],[Header]]&lt;&gt;"Yes",Table_Triggers[[#This Row],[Property]]&lt;&gt;"",Table_Triggers[[#This Row],[Text]]&lt;&gt;""),
""""&amp;Table_Triggers[[#This Row],[Key]]&amp;""":"&amp;Table_Triggers[[#This Row],[Text]],
"")</f>
        <v/>
      </c>
      <c r="M10" s="180"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10" s="179" t="str">
        <f ca="1">IF(ISNUMBER(Table_Triggers[[#This Row],[Config Use Row]]),INDEX(Table_Triggers[Calculation Rollup],Table_Triggers[[#This Row],[Config Use Row]]),"")</f>
        <v/>
      </c>
      <c r="O10" s="26"/>
      <c r="P10" s="26"/>
    </row>
    <row r="11" spans="2:16" ht="29.25" thickBot="1">
      <c r="B11" s="14" t="s">
        <v>241</v>
      </c>
      <c r="C11" s="14" t="s">
        <v>69</v>
      </c>
      <c r="D11" s="14"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11" s="14"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error</v>
      </c>
      <c r="F11" s="14" t="str">
        <f>IF(Table_Triggers[[#This Row],[Header]]="Yes","",IF(Table_Triggers[[#This Row],[Property]]&lt;&gt;"",SUBSTITUTE(Table_Triggers[[#This Row],[Type]]," ","")&amp;SUBSTITUTE(Table_Triggers[[#This Row],[Property]]," ",""),""))</f>
        <v/>
      </c>
      <c r="G11" s="14" t="str">
        <f>IF(Table_Triggers[[#This Row],[Header]]&lt;&gt;"Yes",IF(Table_Triggers[[#This Row],[Value]]=FALSE,"false",IF(Table_Triggers[[#This Row],[Value]]=TRUE,"true","")),"")</f>
        <v/>
      </c>
      <c r="H11" s="14" t="str">
        <f xml:space="preserve">
IF(AND(Table_Triggers[[#This Row],[Header]]&lt;&gt;"Yes",Table_Triggers[[#This Row],[Property]]&lt;&gt;"",Table_Triggers[[#This Row],[Text]]&lt;&gt;""),
"""" &amp;  Table_Triggers[[#This Row],[Key]] &amp; """: """ &amp; Table_Triggers[[#This Row],[Message]] &amp; """",
"")</f>
        <v/>
      </c>
      <c r="I11" s="14"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"error":{"noCoverSelected": ""},</v>
      </c>
      <c r="J11" s="14"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1" s="14" t="str">
        <f ca="1">IF(ISNUMBER(Table_Triggers[[#This Row],[Config Use Row]]),INDEX(Table_Triggers[Config Rollup],Table_Triggers[[#This Row],[Config Use Row]]),"")</f>
        <v/>
      </c>
      <c r="L11" s="14" t="str">
        <f xml:space="preserve">
IF(AND(Table_Triggers[[#This Row],[Header]]&lt;&gt;"Yes",Table_Triggers[[#This Row],[Property]]&lt;&gt;"",Table_Triggers[[#This Row],[Text]]&lt;&gt;""),
""""&amp;Table_Triggers[[#This Row],[Key]]&amp;""":"&amp;Table_Triggers[[#This Row],[Text]],
"")</f>
        <v/>
      </c>
      <c r="M11" s="14"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"error":{"noCoverSelected":false},</v>
      </c>
      <c r="N11" s="14" t="str">
        <f ca="1">IF(ISNUMBER(Table_Triggers[[#This Row],[Config Use Row]]),INDEX(Table_Triggers[Calculation Rollup],Table_Triggers[[#This Row],[Config Use Row]]),"")</f>
        <v/>
      </c>
      <c r="O11" s="14"/>
      <c r="P11" s="14"/>
    </row>
    <row r="12" spans="2:16" s="21" customFormat="1" ht="21" hidden="1" customHeight="1">
      <c r="B12" s="26"/>
      <c r="C12" s="26"/>
      <c r="D12" s="26"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Error</v>
      </c>
      <c r="E12"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12" s="26" t="str">
        <f>IF(Table_Triggers[[#This Row],[Header]]="Yes","",IF(Table_Triggers[[#This Row],[Property]]&lt;&gt;"",SUBSTITUTE(Table_Triggers[[#This Row],[Type]]," ","")&amp;SUBSTITUTE(Table_Triggers[[#This Row],[Property]]," ",""),""))</f>
        <v/>
      </c>
      <c r="G12" s="26" t="str">
        <f>IF(Table_Triggers[[#This Row],[Header]]&lt;&gt;"Yes",IF(Table_Triggers[[#This Row],[Value]]=FALSE,"false",IF(Table_Triggers[[#This Row],[Value]]=TRUE,"true","")),"")</f>
        <v>false</v>
      </c>
      <c r="H12" s="26" t="str">
        <f xml:space="preserve">
IF(AND(Table_Triggers[[#This Row],[Header]]&lt;&gt;"Yes",Table_Triggers[[#This Row],[Property]]&lt;&gt;"",Table_Triggers[[#This Row],[Text]]&lt;&gt;""),
"""" &amp;  Table_Triggers[[#This Row],[Key]] &amp; """: """ &amp; Table_Triggers[[#This Row],[Message]] &amp; """",
"")</f>
        <v/>
      </c>
      <c r="I12"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"noCoverSelected": ""</v>
      </c>
      <c r="J12" s="26"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2" s="26" t="str">
        <f ca="1">IF(ISNUMBER(Table_Triggers[[#This Row],[Config Use Row]]),INDEX(Table_Triggers[Config Rollup],Table_Triggers[[#This Row],[Config Use Row]]),"")</f>
        <v/>
      </c>
      <c r="L12" s="26" t="str">
        <f xml:space="preserve">
IF(AND(Table_Triggers[[#This Row],[Header]]&lt;&gt;"Yes",Table_Triggers[[#This Row],[Property]]&lt;&gt;"",Table_Triggers[[#This Row],[Text]]&lt;&gt;""),
""""&amp;Table_Triggers[[#This Row],[Key]]&amp;""":"&amp;Table_Triggers[[#This Row],[Text]],
"")</f>
        <v/>
      </c>
      <c r="M12"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"noCoverSelected":false</v>
      </c>
      <c r="N12" s="26" t="str">
        <f ca="1">IF(ISNUMBER(Table_Triggers[[#This Row],[Config Use Row]]),INDEX(Table_Triggers[Calculation Rollup],Table_Triggers[[#This Row],[Config Use Row]]),"")</f>
        <v/>
      </c>
      <c r="O12" s="26"/>
      <c r="P12" s="26"/>
    </row>
    <row r="13" spans="2:16" s="21" customFormat="1" ht="21" customHeight="1">
      <c r="B13" s="26" t="s">
        <v>242</v>
      </c>
      <c r="C13" s="26"/>
      <c r="D13" s="26"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Error</v>
      </c>
      <c r="E13"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noCoverSelected</v>
      </c>
      <c r="F13" s="26" t="str">
        <f ca="1">IF(Table_Triggers[[#This Row],[Header]]="Yes","",IF(Table_Triggers[[#This Row],[Property]]&lt;&gt;"",SUBSTITUTE(Table_Triggers[[#This Row],[Type]]," ","")&amp;SUBSTITUTE(Table_Triggers[[#This Row],[Property]]," ",""),""))</f>
        <v>ErrorNoCoverSelected</v>
      </c>
      <c r="G13" s="26" t="str">
        <f>IF(Table_Triggers[[#This Row],[Header]]&lt;&gt;"Yes",IF(Table_Triggers[[#This Row],[Value]]=FALSE,"false",IF(Table_Triggers[[#This Row],[Value]]=TRUE,"true","")),"")</f>
        <v>false</v>
      </c>
      <c r="H13" s="26" t="str">
        <f xml:space="preserve">
IF(AND(Table_Triggers[[#This Row],[Header]]&lt;&gt;"Yes",Table_Triggers[[#This Row],[Property]]&lt;&gt;"",Table_Triggers[[#This Row],[Text]]&lt;&gt;""),
"""" &amp;  Table_Triggers[[#This Row],[Key]] &amp; """: """ &amp; Table_Triggers[[#This Row],[Message]] &amp; """",
"")</f>
        <v>"noCoverSelected": ""</v>
      </c>
      <c r="I13"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"noCoverSelected": ""</v>
      </c>
      <c r="J13" s="26"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3" s="26" t="str">
        <f ca="1">IF(ISNUMBER(Table_Triggers[[#This Row],[Config Use Row]]),INDEX(Table_Triggers[Config Rollup],Table_Triggers[[#This Row],[Config Use Row]]),"")</f>
        <v/>
      </c>
      <c r="L13" s="26" t="str">
        <f xml:space="preserve">
IF(AND(Table_Triggers[[#This Row],[Header]]&lt;&gt;"Yes",Table_Triggers[[#This Row],[Property]]&lt;&gt;"",Table_Triggers[[#This Row],[Text]]&lt;&gt;""),
""""&amp;Table_Triggers[[#This Row],[Key]]&amp;""":"&amp;Table_Triggers[[#This Row],[Text]],
"")</f>
        <v>"noCoverSelected":false</v>
      </c>
      <c r="M13"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"noCoverSelected":false</v>
      </c>
      <c r="N13" s="26" t="str">
        <f ca="1">IF(ISNUMBER(Table_Triggers[[#This Row],[Config Use Row]]),INDEX(Table_Triggers[Calculation Rollup],Table_Triggers[[#This Row],[Config Use Row]]),"")</f>
        <v/>
      </c>
      <c r="O13" s="26" t="b">
        <f>FALSE</f>
        <v>0</v>
      </c>
      <c r="P13" s="10"/>
    </row>
  </sheetData>
  <sheetProtection insertRows="0" deleteRows="0"/>
  <conditionalFormatting sqref="O5:O13">
    <cfRule type="cellIs" dxfId="336" priority="1" operator="equal">
      <formula>TRUE</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1F5F34"/>
  </sheetPr>
  <dimension ref="B2:N51"/>
  <sheetViews>
    <sheetView topLeftCell="A20" workbookViewId="0">
      <selection activeCell="J31" sqref="J31"/>
    </sheetView>
  </sheetViews>
  <sheetFormatPr defaultColWidth="9.140625" defaultRowHeight="21" customHeight="1"/>
  <cols>
    <col min="1" max="1" width="9.140625" style="20" customWidth="1"/>
    <col min="2" max="2" width="57.140625" style="20" customWidth="1"/>
    <col min="3" max="3" width="12.42578125" style="20" hidden="1" customWidth="1"/>
    <col min="4" max="4" width="19.85546875" style="20" hidden="1" customWidth="1"/>
    <col min="5" max="7" width="36.5703125" style="20" hidden="1" customWidth="1"/>
    <col min="8" max="8" width="29.85546875" style="20" hidden="1" customWidth="1"/>
    <col min="9" max="9" width="51.140625" style="20" hidden="1" customWidth="1"/>
    <col min="10" max="10" width="29.85546875" style="20" customWidth="1"/>
    <col min="11" max="14" width="24.85546875" style="20" hidden="1" customWidth="1"/>
    <col min="15" max="18" width="15" style="20" customWidth="1"/>
    <col min="19" max="22" width="9.140625" style="20"/>
    <col min="23" max="23" width="41.7109375" style="20" customWidth="1"/>
    <col min="24" max="24" width="34.7109375" style="20" customWidth="1"/>
    <col min="25" max="16384" width="9.140625" style="20"/>
  </cols>
  <sheetData>
    <row r="2" spans="2:14" ht="47.25" thickBot="1">
      <c r="B2" s="18" t="str">
        <f>"Risk 1 - " &amp; Risk_1_Name</f>
        <v>Risk 1 - Promotion</v>
      </c>
      <c r="C2" s="18"/>
      <c r="D2" s="18"/>
      <c r="E2" s="18"/>
      <c r="F2" s="18"/>
      <c r="G2" s="18"/>
      <c r="H2" s="18"/>
      <c r="I2" s="18"/>
      <c r="J2" s="18"/>
      <c r="K2" s="18"/>
      <c r="L2" s="18"/>
      <c r="M2" s="18"/>
      <c r="N2" s="18"/>
    </row>
    <row r="4" spans="2:14" ht="15">
      <c r="B4" s="15" t="s">
        <v>1</v>
      </c>
      <c r="C4" s="15" t="s">
        <v>2</v>
      </c>
      <c r="D4" s="15" t="s">
        <v>3</v>
      </c>
      <c r="E4" s="15" t="s">
        <v>4</v>
      </c>
      <c r="F4" s="15" t="s">
        <v>5</v>
      </c>
      <c r="G4" s="15" t="s">
        <v>46</v>
      </c>
      <c r="H4" s="15" t="s">
        <v>47</v>
      </c>
      <c r="I4" s="16" t="s">
        <v>68</v>
      </c>
      <c r="J4" s="15" t="s">
        <v>6</v>
      </c>
      <c r="K4" s="15" t="s">
        <v>243</v>
      </c>
      <c r="L4" s="15" t="s">
        <v>244</v>
      </c>
      <c r="M4" s="15" t="s">
        <v>245</v>
      </c>
      <c r="N4" s="15" t="s">
        <v>246</v>
      </c>
    </row>
    <row r="5" spans="2:14" ht="29.25" thickBot="1">
      <c r="B5" s="14" t="s">
        <v>247</v>
      </c>
      <c r="C5" s="14" t="s">
        <v>69</v>
      </c>
      <c r="D5"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5"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settings</v>
      </c>
      <c r="F5" s="14" t="str">
        <f>IF(Table_Risk_1[[#This Row],[Header]]="Yes","",IF(Table_Risk_1[[#This Row],[Property]]&lt;&gt;"",Risk_1_Prefix&amp;SUBSTITUTE(Table_Risk_1[[#This Row],[Type]]," ","")&amp;SUBSTITUTE(Table_Risk_1[[#This Row],[Property]]," ",""),""))</f>
        <v/>
      </c>
      <c r="G5"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5" s="14" t="str">
        <f>IF(OR(Table_Risk_1[[#This Row],[Header]]="Yes",Table_Risk_1[[#This Row],[Property]]=""),"",IF(OR(Table_Risk_1[[#This Row],[Text]]="true",Table_Risk_1[[#This Row],[Text]]="false",ISNUMBER(Table_Risk_1[[#This Row],[Text]])),Table_Risk_1[[#This Row],[Text]],""""&amp;Table_Risk_1[[#This Row],[Text]]&amp;""""))</f>
        <v/>
      </c>
      <c r="I5"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"settings":{</v>
      </c>
      <c r="J5" s="14"/>
      <c r="K5" s="14"/>
      <c r="L5" s="14"/>
      <c r="M5" s="14"/>
      <c r="N5" s="14"/>
    </row>
    <row r="6" spans="2:14" s="21" customFormat="1" ht="21" hidden="1" customHeight="1">
      <c r="B6" s="26"/>
      <c r="C6" s="26"/>
      <c r="D6"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6"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6" s="25" t="str">
        <f>IF(Table_Risk_1[[#This Row],[Header]]="Yes","",IF(Table_Risk_1[[#This Row],[Property]]&lt;&gt;"",Risk_1_Prefix&amp;SUBSTITUTE(Table_Risk_1[[#This Row],[Type]]," ","")&amp;SUBSTITUTE(Table_Risk_1[[#This Row],[Property]]," ",""),""))</f>
        <v/>
      </c>
      <c r="G6"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6" s="10" t="str">
        <f>IF(OR(Table_Risk_1[[#This Row],[Header]]="Yes",Table_Risk_1[[#This Row],[Property]]=""),"",IF(OR(Table_Risk_1[[#This Row],[Text]]="true",Table_Risk_1[[#This Row],[Text]]="false",ISNUMBER(Table_Risk_1[[#This Row],[Text]])),Table_Risk_1[[#This Row],[Text]],""""&amp;Table_Risk_1[[#This Row],[Text]]&amp;""""))</f>
        <v/>
      </c>
      <c r="I6"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6" s="26"/>
      <c r="K6" s="26"/>
      <c r="L6" s="26"/>
      <c r="M6" s="26"/>
      <c r="N6" s="26"/>
    </row>
    <row r="7" spans="2:14" s="21" customFormat="1" ht="21" customHeight="1">
      <c r="B7" s="10" t="s">
        <v>248</v>
      </c>
      <c r="C7" s="10"/>
      <c r="D7"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7"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riskName</v>
      </c>
      <c r="F7" s="10" t="str">
        <f ca="1">IF(Table_Risk_1[[#This Row],[Header]]="Yes","",IF(Table_Risk_1[[#This Row],[Property]]&lt;&gt;"",Risk_1_Prefix&amp;SUBSTITUTE(Table_Risk_1[[#This Row],[Type]]," ","")&amp;SUBSTITUTE(Table_Risk_1[[#This Row],[Property]]," ",""),""))</f>
        <v>PSettingRiskName</v>
      </c>
      <c r="G7"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Promotion</v>
      </c>
      <c r="H7" s="10" t="str">
        <f ca="1">IF(OR(Table_Risk_1[[#This Row],[Header]]="Yes",Table_Risk_1[[#This Row],[Property]]=""),"",IF(OR(Table_Risk_1[[#This Row],[Text]]="true",Table_Risk_1[[#This Row],[Text]]="false",ISNUMBER(Table_Risk_1[[#This Row],[Text]])),Table_Risk_1[[#This Row],[Text]],""""&amp;Table_Risk_1[[#This Row],[Text]]&amp;""""))</f>
        <v>"Promotion"</v>
      </c>
      <c r="I7"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"riskName":"Promotion",</v>
      </c>
      <c r="J7" s="233" t="s">
        <v>903</v>
      </c>
      <c r="K7" s="10"/>
      <c r="L7" s="10"/>
      <c r="M7" s="10"/>
      <c r="N7" s="10"/>
    </row>
    <row r="8" spans="2:14" s="21" customFormat="1" ht="21" customHeight="1">
      <c r="B8" s="10" t="s">
        <v>249</v>
      </c>
      <c r="C8" s="10"/>
      <c r="D8"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8"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fieldCodePrefix</v>
      </c>
      <c r="F8" s="10" t="str">
        <f ca="1">IF(Table_Risk_1[[#This Row],[Header]]="Yes","",IF(Table_Risk_1[[#This Row],[Property]]&lt;&gt;"",Risk_1_Prefix&amp;SUBSTITUTE(Table_Risk_1[[#This Row],[Type]]," ","")&amp;SUBSTITUTE(Table_Risk_1[[#This Row],[Property]]," ",""),""))</f>
        <v>PSettingFieldCodePrefix</v>
      </c>
      <c r="G8"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P</v>
      </c>
      <c r="H8" s="10" t="str">
        <f ca="1">IF(OR(Table_Risk_1[[#This Row],[Header]]="Yes",Table_Risk_1[[#This Row],[Property]]=""),"",IF(OR(Table_Risk_1[[#This Row],[Text]]="true",Table_Risk_1[[#This Row],[Text]]="false",ISNUMBER(Table_Risk_1[[#This Row],[Text]])),Table_Risk_1[[#This Row],[Text]],""""&amp;Table_Risk_1[[#This Row],[Text]]&amp;""""))</f>
        <v>"P"</v>
      </c>
      <c r="I8"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"fieldCodePrefix":"P"},</v>
      </c>
      <c r="J8" s="233" t="s">
        <v>1039</v>
      </c>
      <c r="K8" s="10"/>
      <c r="L8" s="10"/>
      <c r="M8" s="10"/>
      <c r="N8" s="10"/>
    </row>
    <row r="9" spans="2:14" ht="29.25" thickBot="1">
      <c r="B9" s="14" t="s">
        <v>250</v>
      </c>
      <c r="C9" s="14" t="s">
        <v>69</v>
      </c>
      <c r="D9"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9"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ratingFactors</v>
      </c>
      <c r="F9" s="14" t="str">
        <f>IF(Table_Risk_1[[#This Row],[Header]]="Yes","",IF(Table_Risk_1[[#This Row],[Property]]&lt;&gt;"",Risk_1_Prefix&amp;SUBSTITUTE(Table_Risk_1[[#This Row],[Type]]," ","")&amp;SUBSTITUTE(Table_Risk_1[[#This Row],[Property]]," ",""),""))</f>
        <v/>
      </c>
      <c r="G9"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9" s="14" t="str">
        <f>IF(OR(Table_Risk_1[[#This Row],[Header]]="Yes",Table_Risk_1[[#This Row],[Property]]=""),"",IF(OR(Table_Risk_1[[#This Row],[Text]]="true",Table_Risk_1[[#This Row],[Text]]="false",ISNUMBER(Table_Risk_1[[#This Row],[Text]])),Table_Risk_1[[#This Row],[Text]],""""&amp;Table_Risk_1[[#This Row],[Text]]&amp;""""))</f>
        <v/>
      </c>
      <c r="I9"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"ratingFactors":{</v>
      </c>
      <c r="J9" s="14"/>
      <c r="K9" s="14"/>
      <c r="L9" s="14"/>
      <c r="M9" s="14"/>
      <c r="N9" s="14"/>
    </row>
    <row r="10" spans="2:14" s="21" customFormat="1" ht="21" hidden="1" customHeight="1">
      <c r="B10" s="26"/>
      <c r="C10" s="26"/>
      <c r="D10"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0"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10" s="25" t="str">
        <f>IF(Table_Risk_1[[#This Row],[Header]]="Yes","",IF(Table_Risk_1[[#This Row],[Property]]&lt;&gt;"",Risk_1_Prefix&amp;SUBSTITUTE(Table_Risk_1[[#This Row],[Type]]," ","")&amp;SUBSTITUTE(Table_Risk_1[[#This Row],[Property]]," ",""),""))</f>
        <v/>
      </c>
      <c r="G10"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0" s="10" t="str">
        <f>IF(OR(Table_Risk_1[[#This Row],[Header]]="Yes",Table_Risk_1[[#This Row],[Property]]=""),"",IF(OR(Table_Risk_1[[#This Row],[Text]]="true",Table_Risk_1[[#This Row],[Text]]="false",ISNUMBER(Table_Risk_1[[#This Row],[Text]])),Table_Risk_1[[#This Row],[Text]],""""&amp;Table_Risk_1[[#This Row],[Text]]&amp;""""))</f>
        <v/>
      </c>
      <c r="I10"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10" s="26"/>
      <c r="K10" s="26"/>
      <c r="L10" s="26"/>
      <c r="M10" s="26"/>
      <c r="N10" s="26"/>
    </row>
    <row r="11" spans="2:14" s="21" customFormat="1" ht="21" customHeight="1">
      <c r="B11" s="10" t="s">
        <v>920</v>
      </c>
      <c r="C11" s="10"/>
      <c r="D11"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1"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promotionPrize</v>
      </c>
      <c r="F11" s="10" t="str">
        <f ca="1">IF(Table_Risk_1[[#This Row],[Header]]="Yes","",IF(Table_Risk_1[[#This Row],[Property]]&lt;&gt;"",Risk_1_Prefix&amp;SUBSTITUTE(Table_Risk_1[[#This Row],[Type]]," ","")&amp;SUBSTITUTE(Table_Risk_1[[#This Row],[Property]]," ",""),""))</f>
        <v>PRatingFactorPromotionPrize</v>
      </c>
      <c r="G11"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100000</v>
      </c>
      <c r="H11" s="10" t="str">
        <f ca="1">IF(OR(Table_Risk_1[[#This Row],[Header]]="Yes",Table_Risk_1[[#This Row],[Property]]=""),"",IF(OR(Table_Risk_1[[#This Row],[Text]]="true",Table_Risk_1[[#This Row],[Text]]="false",ISNUMBER(Table_Risk_1[[#This Row],[Text]])),Table_Risk_1[[#This Row],[Text]],""""&amp;Table_Risk_1[[#This Row],[Text]]&amp;""""))</f>
        <v>"100000"</v>
      </c>
      <c r="I11"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"promotionPrize":"100000",</v>
      </c>
      <c r="J11" s="176">
        <f>INDEX(Table_Question_Sets[Used Value],MATCH(Table_Risk_1[[#This Row],[Property]],Table_Question_Sets[Property],0),0)</f>
        <v>100000</v>
      </c>
      <c r="K11" s="177">
        <v>1</v>
      </c>
      <c r="L11" s="177">
        <v>3</v>
      </c>
      <c r="M11" s="177">
        <v>4</v>
      </c>
      <c r="N11" s="178">
        <v>5</v>
      </c>
    </row>
    <row r="12" spans="2:14" s="21" customFormat="1" ht="21" customHeight="1">
      <c r="B12" s="26" t="s">
        <v>1038</v>
      </c>
      <c r="C12" s="26"/>
      <c r="D12"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2"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promotionProbability</v>
      </c>
      <c r="F12" s="131" t="str">
        <f ca="1">IF(Table_Risk_1[[#This Row],[Header]]="Yes","",IF(Table_Risk_1[[#This Row],[Property]]&lt;&gt;"",Risk_1_Prefix&amp;SUBSTITUTE(Table_Risk_1[[#This Row],[Type]]," ","")&amp;SUBSTITUTE(Table_Risk_1[[#This Row],[Property]]," ",""),""))</f>
        <v>PRatingFactorPromotionProbability</v>
      </c>
      <c r="G12"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 in 100</v>
      </c>
      <c r="H12" s="25" t="str">
        <f ca="1">IF(OR(Table_Risk_1[[#This Row],[Header]]="Yes",Table_Risk_1[[#This Row],[Property]]=""),"",IF(OR(Table_Risk_1[[#This Row],[Text]]="true",Table_Risk_1[[#This Row],[Text]]="false",ISNUMBER(Table_Risk_1[[#This Row],[Text]])),Table_Risk_1[[#This Row],[Text]],""""&amp;Table_Risk_1[[#This Row],[Text]]&amp;""""))</f>
        <v>"1 in 100"</v>
      </c>
      <c r="I12"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"promotionProbability":"1 in 100",</v>
      </c>
      <c r="J12" s="176" t="str">
        <f>INDEX(Table_Question_Sets[Used Value],MATCH(Table_Risk_1[[#This Row],[Property]],Table_Question_Sets[Property],0),0)</f>
        <v>1 in 100</v>
      </c>
      <c r="K12" s="26"/>
      <c r="L12" s="26"/>
      <c r="M12" s="26"/>
      <c r="N12" s="26"/>
    </row>
    <row r="13" spans="2:14" s="21" customFormat="1" ht="21" customHeight="1">
      <c r="B13" s="26" t="s">
        <v>921</v>
      </c>
      <c r="C13" s="26"/>
      <c r="D13"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3"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promotionType</v>
      </c>
      <c r="F13" s="131" t="str">
        <f ca="1">IF(Table_Risk_1[[#This Row],[Header]]="Yes","",IF(Table_Risk_1[[#This Row],[Property]]&lt;&gt;"",Risk_1_Prefix&amp;SUBSTITUTE(Table_Risk_1[[#This Row],[Type]]," ","")&amp;SUBSTITUTE(Table_Risk_1[[#This Row],[Property]]," ",""),""))</f>
        <v>PRatingFactorPromotionType</v>
      </c>
      <c r="G13"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chanceToWin</v>
      </c>
      <c r="H13" s="25" t="str">
        <f ca="1">IF(OR(Table_Risk_1[[#This Row],[Header]]="Yes",Table_Risk_1[[#This Row],[Property]]=""),"",IF(OR(Table_Risk_1[[#This Row],[Text]]="true",Table_Risk_1[[#This Row],[Text]]="false",ISNUMBER(Table_Risk_1[[#This Row],[Text]])),Table_Risk_1[[#This Row],[Text]],""""&amp;Table_Risk_1[[#This Row],[Text]]&amp;""""))</f>
        <v>"chanceToWin"</v>
      </c>
      <c r="I13"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"promotionType":"chanceToWin",</v>
      </c>
      <c r="J13" s="176" t="str">
        <f>INDEX(Table_Question_Sets[Used Value],MATCH(Table_Risk_1[[#This Row],[Property]],Table_Question_Sets[Property],0),0)</f>
        <v>chanceToWin</v>
      </c>
      <c r="K13" s="26"/>
      <c r="L13" s="26"/>
      <c r="M13" s="26"/>
      <c r="N13" s="26"/>
    </row>
    <row r="14" spans="2:14" s="21" customFormat="1" ht="21" customHeight="1">
      <c r="B14" s="26" t="s">
        <v>882</v>
      </c>
      <c r="C14" s="26"/>
      <c r="D14"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4"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usedStateNSW</v>
      </c>
      <c r="F14" s="131" t="str">
        <f ca="1">IF(Table_Risk_1[[#This Row],[Header]]="Yes","",IF(Table_Risk_1[[#This Row],[Property]]&lt;&gt;"",Risk_1_Prefix&amp;SUBSTITUTE(Table_Risk_1[[#This Row],[Type]]," ","")&amp;SUBSTITUTE(Table_Risk_1[[#This Row],[Property]]," ",""),""))</f>
        <v>PRatingFactorUsedStateNSW</v>
      </c>
      <c r="G14"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true</v>
      </c>
      <c r="H14" s="25" t="str">
        <f ca="1">IF(OR(Table_Risk_1[[#This Row],[Header]]="Yes",Table_Risk_1[[#This Row],[Property]]=""),"",IF(OR(Table_Risk_1[[#This Row],[Text]]="true",Table_Risk_1[[#This Row],[Text]]="false",ISNUMBER(Table_Risk_1[[#This Row],[Text]])),Table_Risk_1[[#This Row],[Text]],""""&amp;Table_Risk_1[[#This Row],[Text]]&amp;""""))</f>
        <v>true</v>
      </c>
      <c r="I14"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"usedStateNSW":true,</v>
      </c>
      <c r="J14" s="176" t="b">
        <f>INDEX(Table_Question_Sets[Used Value],MATCH(Table_Risk_1[[#This Row],[Property]],Table_Question_Sets[Property],0),0)</f>
        <v>1</v>
      </c>
      <c r="K14" s="26"/>
      <c r="L14" s="26"/>
      <c r="M14" s="26"/>
      <c r="N14" s="26"/>
    </row>
    <row r="15" spans="2:14" s="21" customFormat="1" ht="21" customHeight="1">
      <c r="B15" s="26" t="s">
        <v>883</v>
      </c>
      <c r="C15" s="26"/>
      <c r="D15"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5"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usedStateQLD</v>
      </c>
      <c r="F15" s="131" t="str">
        <f ca="1">IF(Table_Risk_1[[#This Row],[Header]]="Yes","",IF(Table_Risk_1[[#This Row],[Property]]&lt;&gt;"",Risk_1_Prefix&amp;SUBSTITUTE(Table_Risk_1[[#This Row],[Type]]," ","")&amp;SUBSTITUTE(Table_Risk_1[[#This Row],[Property]]," ",""),""))</f>
        <v>PRatingFactorUsedStateQLD</v>
      </c>
      <c r="G15"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5" s="25" t="str">
        <f ca="1">IF(OR(Table_Risk_1[[#This Row],[Header]]="Yes",Table_Risk_1[[#This Row],[Property]]=""),"",IF(OR(Table_Risk_1[[#This Row],[Text]]="true",Table_Risk_1[[#This Row],[Text]]="false",ISNUMBER(Table_Risk_1[[#This Row],[Text]])),Table_Risk_1[[#This Row],[Text]],""""&amp;Table_Risk_1[[#This Row],[Text]]&amp;""""))</f>
        <v>""</v>
      </c>
      <c r="I15"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"usedStateQLD":"",</v>
      </c>
      <c r="J15" s="176" t="str">
        <f>INDEX(Table_Question_Sets[Used Value],MATCH(Table_Risk_1[[#This Row],[Property]],Table_Question_Sets[Property],0),0)</f>
        <v/>
      </c>
      <c r="K15" s="26"/>
      <c r="L15" s="26"/>
      <c r="M15" s="26"/>
      <c r="N15" s="26"/>
    </row>
    <row r="16" spans="2:14" s="21" customFormat="1" ht="21" customHeight="1">
      <c r="B16" s="26" t="s">
        <v>884</v>
      </c>
      <c r="C16" s="26"/>
      <c r="D16"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6"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usedStateTAS</v>
      </c>
      <c r="F16" s="131" t="str">
        <f ca="1">IF(Table_Risk_1[[#This Row],[Header]]="Yes","",IF(Table_Risk_1[[#This Row],[Property]]&lt;&gt;"",Risk_1_Prefix&amp;SUBSTITUTE(Table_Risk_1[[#This Row],[Type]]," ","")&amp;SUBSTITUTE(Table_Risk_1[[#This Row],[Property]]," ",""),""))</f>
        <v>PRatingFactorUsedStateTAS</v>
      </c>
      <c r="G16"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6" s="25" t="str">
        <f ca="1">IF(OR(Table_Risk_1[[#This Row],[Header]]="Yes",Table_Risk_1[[#This Row],[Property]]=""),"",IF(OR(Table_Risk_1[[#This Row],[Text]]="true",Table_Risk_1[[#This Row],[Text]]="false",ISNUMBER(Table_Risk_1[[#This Row],[Text]])),Table_Risk_1[[#This Row],[Text]],""""&amp;Table_Risk_1[[#This Row],[Text]]&amp;""""))</f>
        <v>""</v>
      </c>
      <c r="I16"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"usedStateTAS":"",</v>
      </c>
      <c r="J16" s="176" t="str">
        <f>INDEX(Table_Question_Sets[Used Value],MATCH(Table_Risk_1[[#This Row],[Property]],Table_Question_Sets[Property],0),0)</f>
        <v/>
      </c>
      <c r="K16" s="26"/>
      <c r="L16" s="26"/>
      <c r="M16" s="26"/>
      <c r="N16" s="26"/>
    </row>
    <row r="17" spans="2:14" s="21" customFormat="1" ht="21" customHeight="1">
      <c r="B17" s="26" t="s">
        <v>885</v>
      </c>
      <c r="C17" s="26"/>
      <c r="D17"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7"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usedStateNT</v>
      </c>
      <c r="F17" s="131" t="str">
        <f ca="1">IF(Table_Risk_1[[#This Row],[Header]]="Yes","",IF(Table_Risk_1[[#This Row],[Property]]&lt;&gt;"",Risk_1_Prefix&amp;SUBSTITUTE(Table_Risk_1[[#This Row],[Type]]," ","")&amp;SUBSTITUTE(Table_Risk_1[[#This Row],[Property]]," ",""),""))</f>
        <v>PRatingFactorUsedStateNT</v>
      </c>
      <c r="G17"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7" s="25" t="str">
        <f ca="1">IF(OR(Table_Risk_1[[#This Row],[Header]]="Yes",Table_Risk_1[[#This Row],[Property]]=""),"",IF(OR(Table_Risk_1[[#This Row],[Text]]="true",Table_Risk_1[[#This Row],[Text]]="false",ISNUMBER(Table_Risk_1[[#This Row],[Text]])),Table_Risk_1[[#This Row],[Text]],""""&amp;Table_Risk_1[[#This Row],[Text]]&amp;""""))</f>
        <v>""</v>
      </c>
      <c r="I17"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"usedStateNT":"",</v>
      </c>
      <c r="J17" s="176" t="str">
        <f>INDEX(Table_Question_Sets[Used Value],MATCH(Table_Risk_1[[#This Row],[Property]],Table_Question_Sets[Property],0),0)</f>
        <v/>
      </c>
      <c r="K17" s="26"/>
      <c r="L17" s="26"/>
      <c r="M17" s="26"/>
      <c r="N17" s="26"/>
    </row>
    <row r="18" spans="2:14" s="21" customFormat="1" ht="21" customHeight="1">
      <c r="B18" s="26" t="s">
        <v>886</v>
      </c>
      <c r="C18" s="26"/>
      <c r="D18"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8"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usedStateVIC</v>
      </c>
      <c r="F18" s="131" t="str">
        <f ca="1">IF(Table_Risk_1[[#This Row],[Header]]="Yes","",IF(Table_Risk_1[[#This Row],[Property]]&lt;&gt;"",Risk_1_Prefix&amp;SUBSTITUTE(Table_Risk_1[[#This Row],[Type]]," ","")&amp;SUBSTITUTE(Table_Risk_1[[#This Row],[Property]]," ",""),""))</f>
        <v>PRatingFactorUsedStateVIC</v>
      </c>
      <c r="G18"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true</v>
      </c>
      <c r="H18" s="25" t="str">
        <f ca="1">IF(OR(Table_Risk_1[[#This Row],[Header]]="Yes",Table_Risk_1[[#This Row],[Property]]=""),"",IF(OR(Table_Risk_1[[#This Row],[Text]]="true",Table_Risk_1[[#This Row],[Text]]="false",ISNUMBER(Table_Risk_1[[#This Row],[Text]])),Table_Risk_1[[#This Row],[Text]],""""&amp;Table_Risk_1[[#This Row],[Text]]&amp;""""))</f>
        <v>true</v>
      </c>
      <c r="I18"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"usedStateVIC":true,</v>
      </c>
      <c r="J18" s="176" t="b">
        <f>INDEX(Table_Question_Sets[Used Value],MATCH(Table_Risk_1[[#This Row],[Property]],Table_Question_Sets[Property],0),0)</f>
        <v>1</v>
      </c>
      <c r="K18" s="26"/>
      <c r="L18" s="26"/>
      <c r="M18" s="26"/>
      <c r="N18" s="26"/>
    </row>
    <row r="19" spans="2:14" s="21" customFormat="1" ht="21" customHeight="1">
      <c r="B19" s="26" t="s">
        <v>887</v>
      </c>
      <c r="C19" s="26"/>
      <c r="D19"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9"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usedStateACT</v>
      </c>
      <c r="F19" s="131" t="str">
        <f ca="1">IF(Table_Risk_1[[#This Row],[Header]]="Yes","",IF(Table_Risk_1[[#This Row],[Property]]&lt;&gt;"",Risk_1_Prefix&amp;SUBSTITUTE(Table_Risk_1[[#This Row],[Type]]," ","")&amp;SUBSTITUTE(Table_Risk_1[[#This Row],[Property]]," ",""),""))</f>
        <v>PRatingFactorUsedStateACT</v>
      </c>
      <c r="G19"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9" s="25" t="str">
        <f ca="1">IF(OR(Table_Risk_1[[#This Row],[Header]]="Yes",Table_Risk_1[[#This Row],[Property]]=""),"",IF(OR(Table_Risk_1[[#This Row],[Text]]="true",Table_Risk_1[[#This Row],[Text]]="false",ISNUMBER(Table_Risk_1[[#This Row],[Text]])),Table_Risk_1[[#This Row],[Text]],""""&amp;Table_Risk_1[[#This Row],[Text]]&amp;""""))</f>
        <v>""</v>
      </c>
      <c r="I19"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"usedStateACT":"",</v>
      </c>
      <c r="J19" s="176" t="str">
        <f>INDEX(Table_Question_Sets[Used Value],MATCH(Table_Risk_1[[#This Row],[Property]],Table_Question_Sets[Property],0),0)</f>
        <v/>
      </c>
      <c r="K19" s="26"/>
      <c r="L19" s="26"/>
      <c r="M19" s="26"/>
      <c r="N19" s="26"/>
    </row>
    <row r="20" spans="2:14" s="21" customFormat="1" ht="21" customHeight="1">
      <c r="B20" s="26" t="s">
        <v>888</v>
      </c>
      <c r="C20" s="26"/>
      <c r="D20"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20"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usedStateWA</v>
      </c>
      <c r="F20" s="131" t="str">
        <f ca="1">IF(Table_Risk_1[[#This Row],[Header]]="Yes","",IF(Table_Risk_1[[#This Row],[Property]]&lt;&gt;"",Risk_1_Prefix&amp;SUBSTITUTE(Table_Risk_1[[#This Row],[Type]]," ","")&amp;SUBSTITUTE(Table_Risk_1[[#This Row],[Property]]," ",""),""))</f>
        <v>PRatingFactorUsedStateWA</v>
      </c>
      <c r="G20"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0" s="25" t="str">
        <f ca="1">IF(OR(Table_Risk_1[[#This Row],[Header]]="Yes",Table_Risk_1[[#This Row],[Property]]=""),"",IF(OR(Table_Risk_1[[#This Row],[Text]]="true",Table_Risk_1[[#This Row],[Text]]="false",ISNUMBER(Table_Risk_1[[#This Row],[Text]])),Table_Risk_1[[#This Row],[Text]],""""&amp;Table_Risk_1[[#This Row],[Text]]&amp;""""))</f>
        <v>""</v>
      </c>
      <c r="I20"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"usedStateWA":"",</v>
      </c>
      <c r="J20" s="176" t="str">
        <f>INDEX(Table_Question_Sets[Used Value],MATCH(Table_Risk_1[[#This Row],[Property]],Table_Question_Sets[Property],0),0)</f>
        <v/>
      </c>
      <c r="K20" s="26"/>
      <c r="L20" s="26"/>
      <c r="M20" s="26"/>
      <c r="N20" s="26"/>
    </row>
    <row r="21" spans="2:14" s="21" customFormat="1" ht="21" customHeight="1">
      <c r="B21" s="26" t="s">
        <v>889</v>
      </c>
      <c r="C21" s="26"/>
      <c r="D21"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21"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usedStateSA</v>
      </c>
      <c r="F21" s="131" t="str">
        <f ca="1">IF(Table_Risk_1[[#This Row],[Header]]="Yes","",IF(Table_Risk_1[[#This Row],[Property]]&lt;&gt;"",Risk_1_Prefix&amp;SUBSTITUTE(Table_Risk_1[[#This Row],[Type]]," ","")&amp;SUBSTITUTE(Table_Risk_1[[#This Row],[Property]]," ",""),""))</f>
        <v>PRatingFactorUsedStateSA</v>
      </c>
      <c r="G21"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1" s="25" t="str">
        <f ca="1">IF(OR(Table_Risk_1[[#This Row],[Header]]="Yes",Table_Risk_1[[#This Row],[Property]]=""),"",IF(OR(Table_Risk_1[[#This Row],[Text]]="true",Table_Risk_1[[#This Row],[Text]]="false",ISNUMBER(Table_Risk_1[[#This Row],[Text]])),Table_Risk_1[[#This Row],[Text]],""""&amp;Table_Risk_1[[#This Row],[Text]]&amp;""""))</f>
        <v>""</v>
      </c>
      <c r="I21"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"usedStateSA":"",</v>
      </c>
      <c r="J21" s="176" t="str">
        <f>INDEX(Table_Question_Sets[Used Value],MATCH(Table_Risk_1[[#This Row],[Property]],Table_Question_Sets[Property],0),0)</f>
        <v/>
      </c>
      <c r="K21" s="26"/>
      <c r="L21" s="26"/>
      <c r="M21" s="26"/>
      <c r="N21" s="26"/>
    </row>
    <row r="22" spans="2:14" s="21" customFormat="1" ht="21" customHeight="1">
      <c r="B22" s="26" t="s">
        <v>1134</v>
      </c>
      <c r="C22" s="26"/>
      <c r="D22"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22"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promotionStartDate</v>
      </c>
      <c r="F22" s="131" t="str">
        <f ca="1">IF(Table_Risk_1[[#This Row],[Header]]="Yes","",IF(Table_Risk_1[[#This Row],[Property]]&lt;&gt;"",Risk_1_Prefix&amp;SUBSTITUTE(Table_Risk_1[[#This Row],[Type]]," ","")&amp;SUBSTITUTE(Table_Risk_1[[#This Row],[Property]]," ",""),""))</f>
        <v>PRatingFactorPromotionStartDate</v>
      </c>
      <c r="G22"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2" s="25" t="str">
        <f ca="1">IF(OR(Table_Risk_1[[#This Row],[Header]]="Yes",Table_Risk_1[[#This Row],[Property]]=""),"",IF(OR(Table_Risk_1[[#This Row],[Text]]="true",Table_Risk_1[[#This Row],[Text]]="false",ISNUMBER(Table_Risk_1[[#This Row],[Text]])),Table_Risk_1[[#This Row],[Text]],""""&amp;Table_Risk_1[[#This Row],[Text]]&amp;""""))</f>
        <v>""</v>
      </c>
      <c r="I22"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"promotionStartDate":""},</v>
      </c>
      <c r="J22" s="43" t="str">
        <f>INDEX(Table_Question_Sets[Used Value],MATCH(Table_Risk_1[[#This Row],[Property]],Table_Question_Sets[Property],0),0)</f>
        <v/>
      </c>
      <c r="K22" s="13">
        <v>42948</v>
      </c>
      <c r="L22" s="13">
        <v>42948</v>
      </c>
      <c r="M22" s="13">
        <v>42948</v>
      </c>
      <c r="N22" s="13">
        <v>42948</v>
      </c>
    </row>
    <row r="23" spans="2:14" ht="29.25" thickBot="1">
      <c r="B23" s="14" t="s">
        <v>251</v>
      </c>
      <c r="C23" s="14" t="s">
        <v>69</v>
      </c>
      <c r="D23"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23"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checks</v>
      </c>
      <c r="F23" s="14" t="str">
        <f>IF(Table_Risk_1[[#This Row],[Header]]="Yes","",IF(Table_Risk_1[[#This Row],[Property]]&lt;&gt;"",Risk_1_Prefix&amp;SUBSTITUTE(Table_Risk_1[[#This Row],[Type]]," ","")&amp;SUBSTITUTE(Table_Risk_1[[#This Row],[Property]]," ",""),""))</f>
        <v/>
      </c>
      <c r="G23"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3" s="14" t="str">
        <f>IF(OR(Table_Risk_1[[#This Row],[Header]]="Yes",Table_Risk_1[[#This Row],[Property]]=""),"",IF(OR(Table_Risk_1[[#This Row],[Text]]="true",Table_Risk_1[[#This Row],[Text]]="false",ISNUMBER(Table_Risk_1[[#This Row],[Text]])),Table_Risk_1[[#This Row],[Text]],""""&amp;Table_Risk_1[[#This Row],[Text]]&amp;""""))</f>
        <v/>
      </c>
      <c r="I23"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"checks":{</v>
      </c>
      <c r="J23" s="14"/>
      <c r="K23" s="14"/>
      <c r="L23" s="14"/>
      <c r="M23" s="14"/>
      <c r="N23" s="14"/>
    </row>
    <row r="24" spans="2:14" s="21" customFormat="1" ht="21" hidden="1" customHeight="1">
      <c r="B24" s="26"/>
      <c r="C24" s="26"/>
      <c r="D24"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Check</v>
      </c>
      <c r="E24"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24" s="25" t="str">
        <f>IF(Table_Risk_1[[#This Row],[Header]]="Yes","",IF(Table_Risk_1[[#This Row],[Property]]&lt;&gt;"",Risk_1_Prefix&amp;SUBSTITUTE(Table_Risk_1[[#This Row],[Type]]," ","")&amp;SUBSTITUTE(Table_Risk_1[[#This Row],[Property]]," ",""),""))</f>
        <v/>
      </c>
      <c r="G24"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4" s="10" t="str">
        <f>IF(OR(Table_Risk_1[[#This Row],[Header]]="Yes",Table_Risk_1[[#This Row],[Property]]=""),"",IF(OR(Table_Risk_1[[#This Row],[Text]]="true",Table_Risk_1[[#This Row],[Text]]="false",ISNUMBER(Table_Risk_1[[#This Row],[Text]])),Table_Risk_1[[#This Row],[Text]],""""&amp;Table_Risk_1[[#This Row],[Text]]&amp;""""))</f>
        <v/>
      </c>
      <c r="I24"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24" s="26"/>
      <c r="K24" s="26"/>
      <c r="L24" s="26"/>
      <c r="M24" s="26"/>
      <c r="N24" s="26"/>
    </row>
    <row r="25" spans="2:14" s="21" customFormat="1" ht="21" customHeight="1">
      <c r="B25" s="10" t="s">
        <v>252</v>
      </c>
      <c r="C25" s="10"/>
      <c r="D25"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Check</v>
      </c>
      <c r="E25"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includeRisk</v>
      </c>
      <c r="F25" s="10" t="str">
        <f ca="1">IF(Table_Risk_1[[#This Row],[Header]]="Yes","",IF(Table_Risk_1[[#This Row],[Property]]&lt;&gt;"",Risk_1_Prefix&amp;SUBSTITUTE(Table_Risk_1[[#This Row],[Type]]," ","")&amp;SUBSTITUTE(Table_Risk_1[[#This Row],[Property]]," ",""),""))</f>
        <v>PCheckIncludeRisk</v>
      </c>
      <c r="G25"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true</v>
      </c>
      <c r="H25" s="10" t="str">
        <f ca="1">IF(OR(Table_Risk_1[[#This Row],[Header]]="Yes",Table_Risk_1[[#This Row],[Property]]=""),"",IF(OR(Table_Risk_1[[#This Row],[Text]]="true",Table_Risk_1[[#This Row],[Text]]="false",ISNUMBER(Table_Risk_1[[#This Row],[Text]])),Table_Risk_1[[#This Row],[Text]],""""&amp;Table_Risk_1[[#This Row],[Text]]&amp;""""))</f>
        <v>true</v>
      </c>
      <c r="I25"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"includeRisk":true},</v>
      </c>
      <c r="J25" s="10" t="b">
        <v>1</v>
      </c>
      <c r="K25" s="10" t="b">
        <v>1</v>
      </c>
      <c r="L25" s="10" t="b">
        <v>1</v>
      </c>
      <c r="M25" s="10" t="b">
        <v>1</v>
      </c>
      <c r="N25" s="10" t="b">
        <v>1</v>
      </c>
    </row>
    <row r="26" spans="2:14" ht="29.25" thickBot="1">
      <c r="B26" s="14" t="s">
        <v>1052</v>
      </c>
      <c r="C26" s="14" t="s">
        <v>69</v>
      </c>
      <c r="D26"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26"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prizeCosts</v>
      </c>
      <c r="F26" s="14" t="str">
        <f>IF(Table_Risk_1[[#This Row],[Header]]="Yes","",IF(Table_Risk_1[[#This Row],[Property]]&lt;&gt;"",Risk_1_Prefix&amp;SUBSTITUTE(Table_Risk_1[[#This Row],[Type]]," ","")&amp;SUBSTITUTE(Table_Risk_1[[#This Row],[Property]]," ",""),""))</f>
        <v/>
      </c>
      <c r="G26"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6" s="14" t="str">
        <f>IF(OR(Table_Risk_1[[#This Row],[Header]]="Yes",Table_Risk_1[[#This Row],[Property]]=""),"",IF(OR(Table_Risk_1[[#This Row],[Text]]="true",Table_Risk_1[[#This Row],[Text]]="false",ISNUMBER(Table_Risk_1[[#This Row],[Text]])),Table_Risk_1[[#This Row],[Text]],""""&amp;Table_Risk_1[[#This Row],[Text]]&amp;""""))</f>
        <v/>
      </c>
      <c r="I26"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"prizeCosts":{</v>
      </c>
      <c r="J26" s="14"/>
      <c r="K26" s="14"/>
      <c r="L26" s="14"/>
      <c r="M26" s="14"/>
      <c r="N26" s="14"/>
    </row>
    <row r="27" spans="2:14" s="21" customFormat="1" ht="21" hidden="1" customHeight="1">
      <c r="B27" s="26"/>
      <c r="C27" s="26"/>
      <c r="D27"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27"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27" s="25" t="str">
        <f>IF(Table_Risk_1[[#This Row],[Header]]="Yes","",IF(Table_Risk_1[[#This Row],[Property]]&lt;&gt;"",Risk_1_Prefix&amp;SUBSTITUTE(Table_Risk_1[[#This Row],[Type]]," ","")&amp;SUBSTITUTE(Table_Risk_1[[#This Row],[Property]]," ",""),""))</f>
        <v/>
      </c>
      <c r="G27"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7" s="10" t="str">
        <f>IF(OR(Table_Risk_1[[#This Row],[Header]]="Yes",Table_Risk_1[[#This Row],[Property]]=""),"",IF(OR(Table_Risk_1[[#This Row],[Text]]="true",Table_Risk_1[[#This Row],[Text]]="false",ISNUMBER(Table_Risk_1[[#This Row],[Text]])),Table_Risk_1[[#This Row],[Text]],""""&amp;Table_Risk_1[[#This Row],[Text]]&amp;""""))</f>
        <v/>
      </c>
      <c r="I27"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27" s="26"/>
      <c r="K27" s="26"/>
      <c r="L27" s="26"/>
      <c r="M27" s="26"/>
      <c r="N27" s="26"/>
    </row>
    <row r="28" spans="2:14" s="21" customFormat="1" ht="21" customHeight="1">
      <c r="B28" s="26" t="s">
        <v>1043</v>
      </c>
      <c r="C28" s="26"/>
      <c r="D28"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28"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prize</v>
      </c>
      <c r="F28" s="25" t="str">
        <f ca="1">IF(Table_Risk_1[[#This Row],[Header]]="Yes","",IF(Table_Risk_1[[#This Row],[Property]]&lt;&gt;"",Risk_1_Prefix&amp;SUBSTITUTE(Table_Risk_1[[#This Row],[Type]]," ","")&amp;SUBSTITUTE(Table_Risk_1[[#This Row],[Property]]," ",""),""))</f>
        <v>PPrizeCostPrize</v>
      </c>
      <c r="G28" s="25">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28" s="25">
        <f ca="1">IF(OR(Table_Risk_1[[#This Row],[Header]]="Yes",Table_Risk_1[[#This Row],[Property]]=""),"",IF(OR(Table_Risk_1[[#This Row],[Text]]="true",Table_Risk_1[[#This Row],[Text]]="false",ISNUMBER(Table_Risk_1[[#This Row],[Text]])),Table_Risk_1[[#This Row],[Text]],""""&amp;Table_Risk_1[[#This Row],[Text]]&amp;""""))</f>
        <v>0</v>
      </c>
      <c r="I28" s="2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"prize":0,</v>
      </c>
      <c r="J28" s="51">
        <v>0</v>
      </c>
      <c r="K28" s="26"/>
      <c r="L28" s="26"/>
      <c r="M28" s="26"/>
      <c r="N28" s="26"/>
    </row>
    <row r="29" spans="2:14" s="21" customFormat="1" ht="21" customHeight="1">
      <c r="B29" s="26" t="s">
        <v>1046</v>
      </c>
      <c r="C29" s="10"/>
      <c r="D29"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29"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insurance</v>
      </c>
      <c r="F29" s="10" t="str">
        <f ca="1">IF(Table_Risk_1[[#This Row],[Header]]="Yes","",IF(Table_Risk_1[[#This Row],[Property]]&lt;&gt;"",Risk_1_Prefix&amp;SUBSTITUTE(Table_Risk_1[[#This Row],[Type]]," ","")&amp;SUBSTITUTE(Table_Risk_1[[#This Row],[Property]]," ",""),""))</f>
        <v>PPrizeCostInsurance</v>
      </c>
      <c r="G29" s="10">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0.01</v>
      </c>
      <c r="H29" s="10">
        <f ca="1">IF(OR(Table_Risk_1[[#This Row],[Header]]="Yes",Table_Risk_1[[#This Row],[Property]]=""),"",IF(OR(Table_Risk_1[[#This Row],[Text]]="true",Table_Risk_1[[#This Row],[Text]]="false",ISNUMBER(Table_Risk_1[[#This Row],[Text]])),Table_Risk_1[[#This Row],[Text]],""""&amp;Table_Risk_1[[#This Row],[Text]]&amp;""""))</f>
        <v>0.01</v>
      </c>
      <c r="I29"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"insurance":0.01,</v>
      </c>
      <c r="J29" s="136">
        <v>0.01</v>
      </c>
      <c r="K29" s="136">
        <v>101</v>
      </c>
      <c r="L29" s="136">
        <v>102</v>
      </c>
      <c r="M29" s="136">
        <v>103</v>
      </c>
      <c r="N29" s="136">
        <v>104</v>
      </c>
    </row>
    <row r="30" spans="2:14" s="21" customFormat="1" ht="21" customHeight="1">
      <c r="B30" s="26" t="s">
        <v>1047</v>
      </c>
      <c r="C30" s="26"/>
      <c r="D30"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30"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insuranceGST</v>
      </c>
      <c r="F30" s="131" t="str">
        <f ca="1">IF(Table_Risk_1[[#This Row],[Header]]="Yes","",IF(Table_Risk_1[[#This Row],[Property]]&lt;&gt;"",Risk_1_Prefix&amp;SUBSTITUTE(Table_Risk_1[[#This Row],[Type]]," ","")&amp;SUBSTITUTE(Table_Risk_1[[#This Row],[Property]]," ",""),""))</f>
        <v>PPrizeCostInsuranceGST</v>
      </c>
      <c r="G30"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1E-3</v>
      </c>
      <c r="H30" s="25">
        <f ca="1">IF(OR(Table_Risk_1[[#This Row],[Header]]="Yes",Table_Risk_1[[#This Row],[Property]]=""),"",IF(OR(Table_Risk_1[[#This Row],[Text]]="true",Table_Risk_1[[#This Row],[Text]]="false",ISNUMBER(Table_Risk_1[[#This Row],[Text]])),Table_Risk_1[[#This Row],[Text]],""""&amp;Table_Risk_1[[#This Row],[Text]]&amp;""""))</f>
        <v>1E-3</v>
      </c>
      <c r="I30"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"insuranceGST":0.001,</v>
      </c>
      <c r="J30" s="44">
        <f>J29*0.1</f>
        <v>1E-3</v>
      </c>
      <c r="K30" s="26"/>
      <c r="L30" s="26"/>
      <c r="M30" s="26"/>
      <c r="N30" s="26"/>
    </row>
    <row r="31" spans="2:14" s="21" customFormat="1" ht="21" customHeight="1">
      <c r="B31" s="27" t="s">
        <v>1049</v>
      </c>
      <c r="C31" s="26"/>
      <c r="D31"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31"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insuranceSD</v>
      </c>
      <c r="F31" s="131" t="str">
        <f ca="1">IF(Table_Risk_1[[#This Row],[Header]]="Yes","",IF(Table_Risk_1[[#This Row],[Property]]&lt;&gt;"",Risk_1_Prefix&amp;SUBSTITUTE(Table_Risk_1[[#This Row],[Type]]," ","")&amp;SUBSTITUTE(Table_Risk_1[[#This Row],[Property]]," ",""),""))</f>
        <v>PPrizeCostInsuranceSD</v>
      </c>
      <c r="G31"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1.0390384710286435E-3</v>
      </c>
      <c r="H31" s="25">
        <f ca="1">IF(OR(Table_Risk_1[[#This Row],[Header]]="Yes",Table_Risk_1[[#This Row],[Property]]=""),"",IF(OR(Table_Risk_1[[#This Row],[Text]]="true",Table_Risk_1[[#This Row],[Text]]="false",ISNUMBER(Table_Risk_1[[#This Row],[Text]])),Table_Risk_1[[#This Row],[Text]],""""&amp;Table_Risk_1[[#This Row],[Text]]&amp;""""))</f>
        <v>1.0390384710286435E-3</v>
      </c>
      <c r="I31"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"insuranceSD":0.00103903847102864},</v>
      </c>
      <c r="J31" s="236">
        <f ca="1">SUM(Totals!C14:J14)</f>
        <v>1.0390384710286435E-3</v>
      </c>
      <c r="K31" s="26"/>
      <c r="L31" s="26"/>
      <c r="M31" s="26"/>
      <c r="N31" s="26"/>
    </row>
    <row r="32" spans="2:14" s="21" customFormat="1" ht="29.25" thickBot="1">
      <c r="B32" s="47" t="s">
        <v>1053</v>
      </c>
      <c r="C32" s="47" t="s">
        <v>69</v>
      </c>
      <c r="D32" s="4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32" s="4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otherCosts</v>
      </c>
      <c r="F32" s="47" t="str">
        <f>IF(Table_Risk_1[[#This Row],[Header]]="Yes","",IF(Table_Risk_1[[#This Row],[Property]]&lt;&gt;"",Risk_1_Prefix&amp;SUBSTITUTE(Table_Risk_1[[#This Row],[Type]]," ","")&amp;SUBSTITUTE(Table_Risk_1[[#This Row],[Property]]," ",""),""))</f>
        <v/>
      </c>
      <c r="G32" s="47"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32" s="47" t="str">
        <f>IF(OR(Table_Risk_1[[#This Row],[Header]]="Yes",Table_Risk_1[[#This Row],[Property]]=""),"",IF(OR(Table_Risk_1[[#This Row],[Text]]="true",Table_Risk_1[[#This Row],[Text]]="false",ISNUMBER(Table_Risk_1[[#This Row],[Text]])),Table_Risk_1[[#This Row],[Text]],""""&amp;Table_Risk_1[[#This Row],[Text]]&amp;""""))</f>
        <v/>
      </c>
      <c r="I32" s="4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"otherCosts":{</v>
      </c>
      <c r="J32" s="47"/>
      <c r="K32" s="47"/>
      <c r="L32" s="47"/>
      <c r="M32" s="47"/>
      <c r="N32" s="47"/>
    </row>
    <row r="33" spans="2:14" s="21" customFormat="1" ht="21" customHeight="1">
      <c r="B33" s="27" t="s">
        <v>1048</v>
      </c>
      <c r="C33" s="26"/>
      <c r="D33"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3"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assessmentFee</v>
      </c>
      <c r="F33" s="131" t="str">
        <f ca="1">IF(Table_Risk_1[[#This Row],[Header]]="Yes","",IF(Table_Risk_1[[#This Row],[Property]]&lt;&gt;"",Risk_1_Prefix&amp;SUBSTITUTE(Table_Risk_1[[#This Row],[Type]]," ","")&amp;SUBSTITUTE(Table_Risk_1[[#This Row],[Property]]," ",""),""))</f>
        <v>POtherCostAssessmentFee</v>
      </c>
      <c r="G33"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3" s="25">
        <f ca="1">IF(OR(Table_Risk_1[[#This Row],[Header]]="Yes",Table_Risk_1[[#This Row],[Property]]=""),"",IF(OR(Table_Risk_1[[#This Row],[Text]]="true",Table_Risk_1[[#This Row],[Text]]="false",ISNUMBER(Table_Risk_1[[#This Row],[Text]])),Table_Risk_1[[#This Row],[Text]],""""&amp;Table_Risk_1[[#This Row],[Text]]&amp;""""))</f>
        <v>0</v>
      </c>
      <c r="I33"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"assessmentFee":0,</v>
      </c>
      <c r="J33" s="51">
        <v>0</v>
      </c>
      <c r="K33" s="26"/>
      <c r="L33" s="26"/>
      <c r="M33" s="26"/>
      <c r="N33" s="26"/>
    </row>
    <row r="34" spans="2:14" s="21" customFormat="1" ht="21" customHeight="1">
      <c r="B34" s="26" t="s">
        <v>1033</v>
      </c>
      <c r="C34" s="26"/>
      <c r="D34"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4"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consolationPrize</v>
      </c>
      <c r="F34" s="131" t="str">
        <f ca="1">IF(Table_Risk_1[[#This Row],[Header]]="Yes","",IF(Table_Risk_1[[#This Row],[Property]]&lt;&gt;"",Risk_1_Prefix&amp;SUBSTITUTE(Table_Risk_1[[#This Row],[Type]]," ","")&amp;SUBSTITUTE(Table_Risk_1[[#This Row],[Property]]," ",""),""))</f>
        <v>POtherCostConsolationPrize</v>
      </c>
      <c r="G34"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4" s="25">
        <f ca="1">IF(OR(Table_Risk_1[[#This Row],[Header]]="Yes",Table_Risk_1[[#This Row],[Property]]=""),"",IF(OR(Table_Risk_1[[#This Row],[Text]]="true",Table_Risk_1[[#This Row],[Text]]="false",ISNUMBER(Table_Risk_1[[#This Row],[Text]])),Table_Risk_1[[#This Row],[Text]],""""&amp;Table_Risk_1[[#This Row],[Text]]&amp;""""))</f>
        <v>0</v>
      </c>
      <c r="I34"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"consolationPrize":0,</v>
      </c>
      <c r="J34" s="51">
        <v>0</v>
      </c>
      <c r="K34" s="26"/>
      <c r="L34" s="26"/>
      <c r="M34" s="26"/>
      <c r="N34" s="26"/>
    </row>
    <row r="35" spans="2:14" s="21" customFormat="1" ht="21" customHeight="1">
      <c r="B35" s="235" t="s">
        <v>1034</v>
      </c>
      <c r="C35" s="26"/>
      <c r="D35"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5"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postageAndPrinting</v>
      </c>
      <c r="F35" s="131" t="str">
        <f ca="1">IF(Table_Risk_1[[#This Row],[Header]]="Yes","",IF(Table_Risk_1[[#This Row],[Property]]&lt;&gt;"",Risk_1_Prefix&amp;SUBSTITUTE(Table_Risk_1[[#This Row],[Type]]," ","")&amp;SUBSTITUTE(Table_Risk_1[[#This Row],[Property]]," ",""),""))</f>
        <v>POtherCostPostageAndPrinting</v>
      </c>
      <c r="G35"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5" s="25">
        <f ca="1">IF(OR(Table_Risk_1[[#This Row],[Header]]="Yes",Table_Risk_1[[#This Row],[Property]]=""),"",IF(OR(Table_Risk_1[[#This Row],[Text]]="true",Table_Risk_1[[#This Row],[Text]]="false",ISNUMBER(Table_Risk_1[[#This Row],[Text]])),Table_Risk_1[[#This Row],[Text]],""""&amp;Table_Risk_1[[#This Row],[Text]]&amp;""""))</f>
        <v>0</v>
      </c>
      <c r="I35"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"postageAndPrinting":0,</v>
      </c>
      <c r="J35" s="51">
        <v>0</v>
      </c>
      <c r="K35" s="26"/>
      <c r="L35" s="26"/>
      <c r="M35" s="26"/>
      <c r="N35" s="26"/>
    </row>
    <row r="36" spans="2:14" s="21" customFormat="1" ht="21" customHeight="1">
      <c r="B36" s="26" t="s">
        <v>1054</v>
      </c>
      <c r="C36" s="26"/>
      <c r="D36"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6"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fulfillmentFee</v>
      </c>
      <c r="F36" s="131" t="str">
        <f ca="1">IF(Table_Risk_1[[#This Row],[Header]]="Yes","",IF(Table_Risk_1[[#This Row],[Property]]&lt;&gt;"",Risk_1_Prefix&amp;SUBSTITUTE(Table_Risk_1[[#This Row],[Type]]," ","")&amp;SUBSTITUTE(Table_Risk_1[[#This Row],[Property]]," ",""),""))</f>
        <v>POtherCostFulfillmentFee</v>
      </c>
      <c r="G36"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6" s="25">
        <f ca="1">IF(OR(Table_Risk_1[[#This Row],[Header]]="Yes",Table_Risk_1[[#This Row],[Property]]=""),"",IF(OR(Table_Risk_1[[#This Row],[Text]]="true",Table_Risk_1[[#This Row],[Text]]="false",ISNUMBER(Table_Risk_1[[#This Row],[Text]])),Table_Risk_1[[#This Row],[Text]],""""&amp;Table_Risk_1[[#This Row],[Text]]&amp;""""))</f>
        <v>0</v>
      </c>
      <c r="I36"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"fulfillmentFee":0,</v>
      </c>
      <c r="J36" s="51">
        <v>0</v>
      </c>
      <c r="K36" s="26"/>
      <c r="L36" s="26"/>
      <c r="M36" s="26"/>
      <c r="N36" s="26"/>
    </row>
    <row r="37" spans="2:14" s="21" customFormat="1" ht="21" customHeight="1">
      <c r="B37" s="26" t="s">
        <v>1055</v>
      </c>
      <c r="C37" s="26"/>
      <c r="D37"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7"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otherCostsGST</v>
      </c>
      <c r="F37" s="131" t="str">
        <f ca="1">IF(Table_Risk_1[[#This Row],[Header]]="Yes","",IF(Table_Risk_1[[#This Row],[Property]]&lt;&gt;"",Risk_1_Prefix&amp;SUBSTITUTE(Table_Risk_1[[#This Row],[Type]]," ","")&amp;SUBSTITUTE(Table_Risk_1[[#This Row],[Property]]," ",""),""))</f>
        <v>POtherCostOtherCostsGST</v>
      </c>
      <c r="G37"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7" s="25">
        <f ca="1">IF(OR(Table_Risk_1[[#This Row],[Header]]="Yes",Table_Risk_1[[#This Row],[Property]]=""),"",IF(OR(Table_Risk_1[[#This Row],[Text]]="true",Table_Risk_1[[#This Row],[Text]]="false",ISNUMBER(Table_Risk_1[[#This Row],[Text]])),Table_Risk_1[[#This Row],[Text]],""""&amp;Table_Risk_1[[#This Row],[Text]]&amp;""""))</f>
        <v>0</v>
      </c>
      <c r="I37"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"otherCostsGST":0},</v>
      </c>
      <c r="J37" s="44">
        <v>0</v>
      </c>
      <c r="K37" s="26"/>
      <c r="L37" s="26"/>
      <c r="M37" s="26"/>
      <c r="N37" s="26"/>
    </row>
    <row r="38" spans="2:14" s="21" customFormat="1" ht="29.25" thickBot="1">
      <c r="B38" s="47" t="s">
        <v>1042</v>
      </c>
      <c r="C38" s="47" t="s">
        <v>69</v>
      </c>
      <c r="D38" s="4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38" s="4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permitCosts</v>
      </c>
      <c r="F38" s="47" t="str">
        <f>IF(Table_Risk_1[[#This Row],[Header]]="Yes","",IF(Table_Risk_1[[#This Row],[Property]]&lt;&gt;"",Risk_1_Prefix&amp;SUBSTITUTE(Table_Risk_1[[#This Row],[Type]]," ","")&amp;SUBSTITUTE(Table_Risk_1[[#This Row],[Property]]," ",""),""))</f>
        <v/>
      </c>
      <c r="G38" s="47"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38" s="47" t="str">
        <f>IF(OR(Table_Risk_1[[#This Row],[Header]]="Yes",Table_Risk_1[[#This Row],[Property]]=""),"",IF(OR(Table_Risk_1[[#This Row],[Text]]="true",Table_Risk_1[[#This Row],[Text]]="false",ISNUMBER(Table_Risk_1[[#This Row],[Text]])),Table_Risk_1[[#This Row],[Text]],""""&amp;Table_Risk_1[[#This Row],[Text]]&amp;""""))</f>
        <v/>
      </c>
      <c r="I38" s="4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"permitCosts":{</v>
      </c>
      <c r="J38" s="47"/>
      <c r="K38" s="26"/>
      <c r="L38" s="26"/>
      <c r="M38" s="26"/>
      <c r="N38" s="26"/>
    </row>
    <row r="39" spans="2:14" s="21" customFormat="1" ht="21" customHeight="1">
      <c r="B39" s="27" t="s">
        <v>1050</v>
      </c>
      <c r="C39" s="26"/>
      <c r="D39"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39"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NSWPermitCost</v>
      </c>
      <c r="F39" s="131" t="str">
        <f ca="1">IF(Table_Risk_1[[#This Row],[Header]]="Yes","",IF(Table_Risk_1[[#This Row],[Property]]&lt;&gt;"",Risk_1_Prefix&amp;SUBSTITUTE(Table_Risk_1[[#This Row],[Type]]," ","")&amp;SUBSTITUTE(Table_Risk_1[[#This Row],[Property]]," ",""),""))</f>
        <v>PPermitCostNSWPermitCost</v>
      </c>
      <c r="G39"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9" s="25">
        <f ca="1">IF(OR(Table_Risk_1[[#This Row],[Header]]="Yes",Table_Risk_1[[#This Row],[Property]]=""),"",IF(OR(Table_Risk_1[[#This Row],[Text]]="true",Table_Risk_1[[#This Row],[Text]]="false",ISNUMBER(Table_Risk_1[[#This Row],[Text]])),Table_Risk_1[[#This Row],[Text]],""""&amp;Table_Risk_1[[#This Row],[Text]]&amp;""""))</f>
        <v>0</v>
      </c>
      <c r="I39"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"NSWPermitCost":0,</v>
      </c>
      <c r="J39" s="51">
        <v>0</v>
      </c>
      <c r="K39" s="26"/>
      <c r="L39" s="26"/>
      <c r="M39" s="26"/>
      <c r="N39" s="26"/>
    </row>
    <row r="40" spans="2:14" s="21" customFormat="1" ht="21" customHeight="1">
      <c r="B40" s="27" t="s">
        <v>1051</v>
      </c>
      <c r="C40" s="26"/>
      <c r="D40"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40"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ACTPermitCost</v>
      </c>
      <c r="F40" s="131" t="str">
        <f ca="1">IF(Table_Risk_1[[#This Row],[Header]]="Yes","",IF(Table_Risk_1[[#This Row],[Property]]&lt;&gt;"",Risk_1_Prefix&amp;SUBSTITUTE(Table_Risk_1[[#This Row],[Type]]," ","")&amp;SUBSTITUTE(Table_Risk_1[[#This Row],[Property]]," ",""),""))</f>
        <v>PPermitCostACTPermitCost</v>
      </c>
      <c r="G40"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0" s="25">
        <f ca="1">IF(OR(Table_Risk_1[[#This Row],[Header]]="Yes",Table_Risk_1[[#This Row],[Property]]=""),"",IF(OR(Table_Risk_1[[#This Row],[Text]]="true",Table_Risk_1[[#This Row],[Text]]="false",ISNUMBER(Table_Risk_1[[#This Row],[Text]])),Table_Risk_1[[#This Row],[Text]],""""&amp;Table_Risk_1[[#This Row],[Text]]&amp;""""))</f>
        <v>0</v>
      </c>
      <c r="I40"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"ACTPermitCost":0,</v>
      </c>
      <c r="J40" s="51">
        <v>0</v>
      </c>
      <c r="K40" s="26"/>
      <c r="L40" s="26"/>
      <c r="M40" s="26"/>
      <c r="N40" s="26"/>
    </row>
    <row r="41" spans="2:14" s="21" customFormat="1" ht="21" customHeight="1">
      <c r="B41" s="26" t="s">
        <v>1040</v>
      </c>
      <c r="C41" s="26"/>
      <c r="D41"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41"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permitHandlingFee</v>
      </c>
      <c r="F41" s="131" t="str">
        <f ca="1">IF(Table_Risk_1[[#This Row],[Header]]="Yes","",IF(Table_Risk_1[[#This Row],[Property]]&lt;&gt;"",Risk_1_Prefix&amp;SUBSTITUTE(Table_Risk_1[[#This Row],[Type]]," ","")&amp;SUBSTITUTE(Table_Risk_1[[#This Row],[Property]]," ",""),""))</f>
        <v>PPermitCostPermitHandlingFee</v>
      </c>
      <c r="G41"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1" s="25">
        <f ca="1">IF(OR(Table_Risk_1[[#This Row],[Header]]="Yes",Table_Risk_1[[#This Row],[Property]]=""),"",IF(OR(Table_Risk_1[[#This Row],[Text]]="true",Table_Risk_1[[#This Row],[Text]]="false",ISNUMBER(Table_Risk_1[[#This Row],[Text]])),Table_Risk_1[[#This Row],[Text]],""""&amp;Table_Risk_1[[#This Row],[Text]]&amp;""""))</f>
        <v>0</v>
      </c>
      <c r="I41"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"permitHandlingFee":0,</v>
      </c>
      <c r="J41" s="51">
        <v>0</v>
      </c>
      <c r="K41" s="26"/>
      <c r="L41" s="26"/>
      <c r="M41" s="26"/>
      <c r="N41" s="26"/>
    </row>
    <row r="42" spans="2:14" s="21" customFormat="1" ht="21" customHeight="1">
      <c r="B42" s="26" t="s">
        <v>1041</v>
      </c>
      <c r="C42" s="26"/>
      <c r="D42"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42"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manualLegalReview</v>
      </c>
      <c r="F42" s="131" t="str">
        <f ca="1">IF(Table_Risk_1[[#This Row],[Header]]="Yes","",IF(Table_Risk_1[[#This Row],[Property]]&lt;&gt;"",Risk_1_Prefix&amp;SUBSTITUTE(Table_Risk_1[[#This Row],[Type]]," ","")&amp;SUBSTITUTE(Table_Risk_1[[#This Row],[Property]]," ",""),""))</f>
        <v>PPermitCostManualLegalReview</v>
      </c>
      <c r="G42"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2" s="25">
        <f ca="1">IF(OR(Table_Risk_1[[#This Row],[Header]]="Yes",Table_Risk_1[[#This Row],[Property]]=""),"",IF(OR(Table_Risk_1[[#This Row],[Text]]="true",Table_Risk_1[[#This Row],[Text]]="false",ISNUMBER(Table_Risk_1[[#This Row],[Text]])),Table_Risk_1[[#This Row],[Text]],""""&amp;Table_Risk_1[[#This Row],[Text]]&amp;""""))</f>
        <v>0</v>
      </c>
      <c r="I42"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"manualLegalReview":0,</v>
      </c>
      <c r="J42" s="51">
        <v>0</v>
      </c>
      <c r="K42" s="26"/>
      <c r="L42" s="26"/>
      <c r="M42" s="26"/>
      <c r="N42" s="26"/>
    </row>
    <row r="43" spans="2:14" s="21" customFormat="1" ht="21" customHeight="1">
      <c r="B43" s="26" t="s">
        <v>1056</v>
      </c>
      <c r="C43" s="26"/>
      <c r="D43"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43"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permitCostsGST</v>
      </c>
      <c r="F43" s="131" t="str">
        <f ca="1">IF(Table_Risk_1[[#This Row],[Header]]="Yes","",IF(Table_Risk_1[[#This Row],[Property]]&lt;&gt;"",Risk_1_Prefix&amp;SUBSTITUTE(Table_Risk_1[[#This Row],[Type]]," ","")&amp;SUBSTITUTE(Table_Risk_1[[#This Row],[Property]]," ",""),""))</f>
        <v>PPermitCostPermitCostsGST</v>
      </c>
      <c r="G43"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3" s="25">
        <f ca="1">IF(OR(Table_Risk_1[[#This Row],[Header]]="Yes",Table_Risk_1[[#This Row],[Property]]=""),"",IF(OR(Table_Risk_1[[#This Row],[Text]]="true",Table_Risk_1[[#This Row],[Text]]="false",ISNUMBER(Table_Risk_1[[#This Row],[Text]])),Table_Risk_1[[#This Row],[Text]],""""&amp;Table_Risk_1[[#This Row],[Text]]&amp;""""))</f>
        <v>0</v>
      </c>
      <c r="I43"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"permitCostsGST":0},</v>
      </c>
      <c r="J43" s="51">
        <v>0</v>
      </c>
      <c r="K43" s="26"/>
      <c r="L43" s="26"/>
      <c r="M43" s="26"/>
      <c r="N43" s="26"/>
    </row>
    <row r="44" spans="2:14" ht="29.25" thickBot="1">
      <c r="B44" s="14" t="s">
        <v>254</v>
      </c>
      <c r="C44" s="14" t="s">
        <v>69</v>
      </c>
      <c r="D44"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44"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other</v>
      </c>
      <c r="F44" s="14" t="str">
        <f>IF(Table_Risk_1[[#This Row],[Header]]="Yes","",IF(Table_Risk_1[[#This Row],[Property]]&lt;&gt;"",Risk_1_Prefix&amp;SUBSTITUTE(Table_Risk_1[[#This Row],[Type]]," ","")&amp;SUBSTITUTE(Table_Risk_1[[#This Row],[Property]]," ",""),""))</f>
        <v/>
      </c>
      <c r="G44"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4" s="14" t="str">
        <f>IF(OR(Table_Risk_1[[#This Row],[Header]]="Yes",Table_Risk_1[[#This Row],[Property]]=""),"",IF(OR(Table_Risk_1[[#This Row],[Text]]="true",Table_Risk_1[[#This Row],[Text]]="false",ISNUMBER(Table_Risk_1[[#This Row],[Text]])),Table_Risk_1[[#This Row],[Text]],""""&amp;Table_Risk_1[[#This Row],[Text]]&amp;""""))</f>
        <v/>
      </c>
      <c r="I44"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"other":{</v>
      </c>
      <c r="J44" s="14"/>
      <c r="K44" s="14"/>
      <c r="L44" s="14"/>
      <c r="M44" s="14"/>
      <c r="N44" s="14"/>
    </row>
    <row r="45" spans="2:14" s="21" customFormat="1" ht="21" hidden="1" customHeight="1">
      <c r="B45" s="26"/>
      <c r="C45" s="26"/>
      <c r="D45"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v>
      </c>
      <c r="E45"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45" s="25" t="str">
        <f>IF(Table_Risk_1[[#This Row],[Header]]="Yes","",IF(Table_Risk_1[[#This Row],[Property]]&lt;&gt;"",Risk_1_Prefix&amp;SUBSTITUTE(Table_Risk_1[[#This Row],[Type]]," ","")&amp;SUBSTITUTE(Table_Risk_1[[#This Row],[Property]]," ",""),""))</f>
        <v/>
      </c>
      <c r="G45"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5" s="10" t="str">
        <f>IF(OR(Table_Risk_1[[#This Row],[Header]]="Yes",Table_Risk_1[[#This Row],[Property]]=""),"",IF(OR(Table_Risk_1[[#This Row],[Text]]="true",Table_Risk_1[[#This Row],[Text]]="false",ISNUMBER(Table_Risk_1[[#This Row],[Text]])),Table_Risk_1[[#This Row],[Text]],""""&amp;Table_Risk_1[[#This Row],[Text]]&amp;""""))</f>
        <v/>
      </c>
      <c r="I45"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45" s="26"/>
      <c r="K45" s="26"/>
      <c r="L45" s="26"/>
      <c r="M45" s="26"/>
      <c r="N45" s="26"/>
    </row>
    <row r="46" spans="2:14" s="21" customFormat="1" ht="21" customHeight="1">
      <c r="B46" s="26" t="s">
        <v>255</v>
      </c>
      <c r="C46" s="26"/>
      <c r="D46"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v>
      </c>
      <c r="E46"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something</v>
      </c>
      <c r="F46" s="25" t="str">
        <f ca="1">IF(Table_Risk_1[[#This Row],[Header]]="Yes","",IF(Table_Risk_1[[#This Row],[Property]]&lt;&gt;"",Risk_1_Prefix&amp;SUBSTITUTE(Table_Risk_1[[#This Row],[Type]]," ","")&amp;SUBSTITUTE(Table_Risk_1[[#This Row],[Property]]," ",""),""))</f>
        <v>POtherSomething</v>
      </c>
      <c r="G46"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value</v>
      </c>
      <c r="H46" s="25" t="str">
        <f ca="1">IF(OR(Table_Risk_1[[#This Row],[Header]]="Yes",Table_Risk_1[[#This Row],[Property]]=""),"",IF(OR(Table_Risk_1[[#This Row],[Text]]="true",Table_Risk_1[[#This Row],[Text]]="false",ISNUMBER(Table_Risk_1[[#This Row],[Text]])),Table_Risk_1[[#This Row],[Text]],""""&amp;Table_Risk_1[[#This Row],[Text]]&amp;""""))</f>
        <v>"value"</v>
      </c>
      <c r="I46" s="2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"something":"value"},</v>
      </c>
      <c r="J46" s="26" t="s">
        <v>256</v>
      </c>
      <c r="K46" s="26"/>
      <c r="L46" s="26"/>
      <c r="M46" s="26"/>
      <c r="N46" s="26"/>
    </row>
    <row r="47" spans="2:14" ht="29.25" thickBot="1">
      <c r="B47" s="14" t="s">
        <v>257</v>
      </c>
      <c r="C47" s="14" t="s">
        <v>69</v>
      </c>
      <c r="D47"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47"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statutoryRates</v>
      </c>
      <c r="F47" s="14" t="str">
        <f>IF(Table_Risk_1[[#This Row],[Header]]="Yes","",IF(Table_Risk_1[[#This Row],[Property]]&lt;&gt;"",Risk_1_Prefix&amp;SUBSTITUTE(Table_Risk_1[[#This Row],[Type]]," ","")&amp;SUBSTITUTE(Table_Risk_1[[#This Row],[Property]]," ",""),""))</f>
        <v/>
      </c>
      <c r="G47"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7" s="14" t="str">
        <f>IF(OR(Table_Risk_1[[#This Row],[Header]]="Yes",Table_Risk_1[[#This Row],[Property]]=""),"",IF(OR(Table_Risk_1[[#This Row],[Text]]="true",Table_Risk_1[[#This Row],[Text]]="false",ISNUMBER(Table_Risk_1[[#This Row],[Text]])),Table_Risk_1[[#This Row],[Text]],""""&amp;Table_Risk_1[[#This Row],[Text]]&amp;""""))</f>
        <v/>
      </c>
      <c r="I47"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"statutoryRates":{</v>
      </c>
      <c r="J47" s="14"/>
      <c r="K47" s="14"/>
      <c r="L47" s="14"/>
      <c r="M47" s="14"/>
      <c r="N47" s="14"/>
    </row>
    <row r="48" spans="2:14" s="21" customFormat="1" ht="21" hidden="1" customHeight="1">
      <c r="B48" s="26"/>
      <c r="C48" s="26"/>
      <c r="D48"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48"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48" s="25" t="str">
        <f>IF(Table_Risk_1[[#This Row],[Header]]="Yes","",IF(Table_Risk_1[[#This Row],[Property]]&lt;&gt;"",Risk_1_Prefix&amp;SUBSTITUTE(Table_Risk_1[[#This Row],[Type]]," ","")&amp;SUBSTITUTE(Table_Risk_1[[#This Row],[Property]]," ",""),""))</f>
        <v/>
      </c>
      <c r="G48"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8" s="10" t="str">
        <f>IF(OR(Table_Risk_1[[#This Row],[Header]]="Yes",Table_Risk_1[[#This Row],[Property]]=""),"",IF(OR(Table_Risk_1[[#This Row],[Text]]="true",Table_Risk_1[[#This Row],[Text]]="false",ISNUMBER(Table_Risk_1[[#This Row],[Text]])),Table_Risk_1[[#This Row],[Text]],""""&amp;Table_Risk_1[[#This Row],[Text]]&amp;""""))</f>
        <v/>
      </c>
      <c r="I48"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48" s="26"/>
      <c r="K48" s="26"/>
      <c r="L48" s="26"/>
      <c r="M48" s="26"/>
      <c r="N48" s="26"/>
    </row>
    <row r="49" spans="2:14" s="21" customFormat="1" ht="21" customHeight="1">
      <c r="B49" s="10" t="s">
        <v>258</v>
      </c>
      <c r="C49" s="10"/>
      <c r="D49"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49"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riskType</v>
      </c>
      <c r="F49" s="10" t="str">
        <f ca="1">IF(Table_Risk_1[[#This Row],[Header]]="Yes","",IF(Table_Risk_1[[#This Row],[Property]]&lt;&gt;"",Risk_1_Prefix&amp;SUBSTITUTE(Table_Risk_1[[#This Row],[Type]]," ","")&amp;SUBSTITUTE(Table_Risk_1[[#This Row],[Property]]," ",""),""))</f>
        <v>PStatutoryRateRiskType</v>
      </c>
      <c r="G49"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General</v>
      </c>
      <c r="H49" s="10" t="str">
        <f ca="1">IF(OR(Table_Risk_1[[#This Row],[Header]]="Yes",Table_Risk_1[[#This Row],[Property]]=""),"",IF(OR(Table_Risk_1[[#This Row],[Text]]="true",Table_Risk_1[[#This Row],[Text]]="false",ISNUMBER(Table_Risk_1[[#This Row],[Text]])),Table_Risk_1[[#This Row],[Text]],""""&amp;Table_Risk_1[[#This Row],[Text]]&amp;""""))</f>
        <v>"General"</v>
      </c>
      <c r="I49"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"riskType":"General",</v>
      </c>
      <c r="J49" s="10" t="s">
        <v>266</v>
      </c>
      <c r="K49" s="10" t="s">
        <v>266</v>
      </c>
      <c r="L49" s="10" t="s">
        <v>266</v>
      </c>
      <c r="M49" s="10" t="s">
        <v>266</v>
      </c>
      <c r="N49" s="10" t="s">
        <v>266</v>
      </c>
    </row>
    <row r="50" spans="2:14" s="21" customFormat="1" ht="21" customHeight="1">
      <c r="B50" s="27" t="s">
        <v>260</v>
      </c>
      <c r="C50" s="26"/>
      <c r="D50"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5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ESLApplicability</v>
      </c>
      <c r="F50" s="26" t="str">
        <f ca="1">IF(Table_Risk_1[[#This Row],[Header]]="Yes","",IF(Table_Risk_1[[#This Row],[Property]]&lt;&gt;"",Risk_1_Prefix&amp;SUBSTITUTE(Table_Risk_1[[#This Row],[Type]]," ","")&amp;SUBSTITUTE(Table_Risk_1[[#This Row],[Property]]," ",""),""))</f>
        <v>PStatutoryRateESLApplicability</v>
      </c>
      <c r="G50"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Not Applicable</v>
      </c>
      <c r="H50" s="10" t="str">
        <f ca="1">IF(OR(Table_Risk_1[[#This Row],[Header]]="Yes",Table_Risk_1[[#This Row],[Property]]=""),"",IF(OR(Table_Risk_1[[#This Row],[Text]]="true",Table_Risk_1[[#This Row],[Text]]="false",ISNUMBER(Table_Risk_1[[#This Row],[Text]])),Table_Risk_1[[#This Row],[Text]],""""&amp;Table_Risk_1[[#This Row],[Text]]&amp;""""))</f>
        <v>"Not Applicable"</v>
      </c>
      <c r="I50"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"ESLApplicability":"Not Applicable",</v>
      </c>
      <c r="J50" s="26" t="s">
        <v>261</v>
      </c>
      <c r="K50" s="26" t="s">
        <v>261</v>
      </c>
      <c r="L50" s="26" t="s">
        <v>261</v>
      </c>
      <c r="M50" s="26" t="s">
        <v>261</v>
      </c>
      <c r="N50" s="26" t="s">
        <v>261</v>
      </c>
    </row>
    <row r="51" spans="2:14" s="21" customFormat="1" ht="21" customHeight="1">
      <c r="B51" s="27" t="s">
        <v>78</v>
      </c>
      <c r="C51" s="26"/>
      <c r="D51"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5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policyStartDate</v>
      </c>
      <c r="F51" s="26" t="str">
        <f ca="1">IF(Table_Risk_1[[#This Row],[Header]]="Yes","",IF(Table_Risk_1[[#This Row],[Property]]&lt;&gt;"",Risk_1_Prefix&amp;SUBSTITUTE(Table_Risk_1[[#This Row],[Type]]," ","")&amp;SUBSTITUTE(Table_Risk_1[[#This Row],[Property]]," ",""),""))</f>
        <v>PStatutoryRatePolicyStartDate</v>
      </c>
      <c r="G51"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51" s="10" t="str">
        <f ca="1">IF(OR(Table_Risk_1[[#This Row],[Header]]="Yes",Table_Risk_1[[#This Row],[Property]]=""),"",IF(OR(Table_Risk_1[[#This Row],[Text]]="true",Table_Risk_1[[#This Row],[Text]]="false",ISNUMBER(Table_Risk_1[[#This Row],[Text]])),Table_Risk_1[[#This Row],[Text]],""""&amp;Table_Risk_1[[#This Row],[Text]]&amp;""""))</f>
        <v>""</v>
      </c>
      <c r="I51"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"policyStartDate":""}</v>
      </c>
      <c r="J51" s="38" t="str">
        <f t="shared" ref="J51:N51" si="0">J22</f>
        <v/>
      </c>
      <c r="K51" s="38">
        <f t="shared" si="0"/>
        <v>42948</v>
      </c>
      <c r="L51" s="38">
        <f t="shared" si="0"/>
        <v>42948</v>
      </c>
      <c r="M51" s="38">
        <f t="shared" si="0"/>
        <v>42948</v>
      </c>
      <c r="N51" s="38">
        <f t="shared" si="0"/>
        <v>42948</v>
      </c>
    </row>
  </sheetData>
  <sheetProtection insertRows="0" deleteRows="0"/>
  <conditionalFormatting sqref="J24:N25">
    <cfRule type="cellIs" dxfId="318" priority="2" operator="equal">
      <formula>FALSE</formula>
    </cfRule>
  </conditionalFormatting>
  <dataValidations count="4">
    <dataValidation type="list" allowBlank="1" showInputMessage="1" showErrorMessage="1" sqref="J49:N49" xr:uid="{00000000-0002-0000-0400-000000000000}">
      <formula1>Select_Risk_Type</formula1>
    </dataValidation>
    <dataValidation type="list" allowBlank="1" showInputMessage="1" showErrorMessage="1" sqref="J48 J50:N50" xr:uid="{00000000-0002-0000-0400-000001000000}">
      <formula1>Select_ESL_Eligibility</formula1>
    </dataValidation>
    <dataValidation type="list" allowBlank="1" showInputMessage="1" showErrorMessage="1" sqref="K10:N10" xr:uid="{00000000-0002-0000-0400-000002000000}">
      <formula1>#REF!</formula1>
    </dataValidation>
    <dataValidation type="list" allowBlank="1" showInputMessage="1" showErrorMessage="1" sqref="B29:B43 B10:B22" xr:uid="{00000000-0002-0000-0400-000003000000}">
      <formula1>Select_Rating_Factor</formula1>
    </dataValidation>
  </dataValidation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1F5F34"/>
  </sheetPr>
  <dimension ref="B2:P40"/>
  <sheetViews>
    <sheetView topLeftCell="A28" workbookViewId="0">
      <selection activeCell="B30" sqref="B30"/>
    </sheetView>
  </sheetViews>
  <sheetFormatPr defaultColWidth="9.140625" defaultRowHeight="21" customHeight="1"/>
  <cols>
    <col min="1" max="1" width="9.140625" style="20"/>
    <col min="2" max="2" width="42.85546875" style="33" customWidth="1"/>
    <col min="3" max="3" width="12.7109375" style="33" hidden="1" customWidth="1"/>
    <col min="4" max="4" width="27" style="33" hidden="1" customWidth="1"/>
    <col min="5" max="5" width="27" style="67" hidden="1" customWidth="1"/>
    <col min="6" max="13" width="19.7109375" style="20" customWidth="1"/>
    <col min="14" max="15" width="9.140625" style="20"/>
    <col min="16" max="16" width="20.85546875" style="20" customWidth="1"/>
    <col min="17" max="16384" width="9.140625" style="20"/>
  </cols>
  <sheetData>
    <row r="2" spans="2:16" ht="47.25" thickBot="1">
      <c r="B2" s="30" t="s">
        <v>257</v>
      </c>
      <c r="C2" s="30"/>
      <c r="D2" s="30"/>
      <c r="E2" s="68"/>
      <c r="F2" s="18"/>
      <c r="G2" s="18"/>
      <c r="H2" s="18"/>
      <c r="I2" s="18"/>
      <c r="J2" s="18"/>
      <c r="K2" s="18"/>
      <c r="L2" s="18"/>
      <c r="M2" s="18"/>
    </row>
    <row r="4" spans="2:16" ht="21" customHeight="1">
      <c r="B4" s="33" t="s">
        <v>268</v>
      </c>
    </row>
    <row r="6" spans="2:16" ht="15">
      <c r="B6" s="61" t="s">
        <v>269</v>
      </c>
      <c r="C6" s="61" t="s">
        <v>2</v>
      </c>
      <c r="D6" s="61" t="s">
        <v>3</v>
      </c>
      <c r="E6" s="69" t="s">
        <v>270</v>
      </c>
      <c r="F6" s="15" t="s">
        <v>204</v>
      </c>
      <c r="G6" s="16" t="s">
        <v>205</v>
      </c>
      <c r="H6" s="15" t="s">
        <v>206</v>
      </c>
      <c r="I6" s="16" t="s">
        <v>207</v>
      </c>
      <c r="J6" s="15" t="s">
        <v>208</v>
      </c>
      <c r="K6" s="62" t="s">
        <v>209</v>
      </c>
      <c r="L6" s="62" t="s">
        <v>71</v>
      </c>
      <c r="M6" s="62" t="s">
        <v>210</v>
      </c>
    </row>
    <row r="7" spans="2:16" ht="29.25" thickBot="1">
      <c r="B7" s="32" t="s">
        <v>83</v>
      </c>
      <c r="C7" s="32" t="s">
        <v>69</v>
      </c>
      <c r="D7" s="3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7" s="70">
        <f ca="1">IF(INDIRECT(SUBSTITUTE(ADDRESS(1,COLUMN(Table_Statutory_Rates[[#This Row],[Effective Date]]),4),"1","")&amp;ROW()+1)&lt;&gt;"",INDIRECT(SUBSTITUTE(ADDRESS(1,COLUMN(Table_Statutory_Rates[[#This Row],[Effective Date]]),4),"1","")&amp;ROW()+1),"END")</f>
        <v>42736</v>
      </c>
      <c r="F7" s="17"/>
      <c r="G7" s="17"/>
      <c r="H7" s="17"/>
      <c r="I7" s="17"/>
      <c r="J7" s="17"/>
      <c r="K7" s="17"/>
      <c r="L7" s="17"/>
      <c r="M7" s="17"/>
    </row>
    <row r="8" spans="2:16" s="21" customFormat="1" ht="21" customHeight="1">
      <c r="B8" s="34">
        <v>42736</v>
      </c>
      <c r="C8" s="34"/>
      <c r="D8"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GST</v>
      </c>
      <c r="E8" s="34" t="str">
        <f ca="1">IF(INDIRECT(SUBSTITUTE(ADDRESS(1,COLUMN(Table_Statutory_Rates[[#This Row],[Effective Date]]),4),"1","")&amp;ROW()+1)&lt;&gt;"",INDIRECT(SUBSTITUTE(ADDRESS(1,COLUMN(Table_Statutory_Rates[[#This Row],[Effective Date]]),4),"1","")&amp;ROW()+1),"END")</f>
        <v>Stamp Duty</v>
      </c>
      <c r="F8" s="39">
        <v>0.1</v>
      </c>
      <c r="G8" s="39">
        <f>Table_Statutory_Rates[[#This Row],[ACT]]</f>
        <v>0.1</v>
      </c>
      <c r="H8" s="39">
        <f>Table_Statutory_Rates[[#This Row],[NSW]]</f>
        <v>0.1</v>
      </c>
      <c r="I8" s="39">
        <f>Table_Statutory_Rates[[#This Row],[NT]]</f>
        <v>0.1</v>
      </c>
      <c r="J8" s="39">
        <f>Table_Statutory_Rates[[#This Row],[QLD]]</f>
        <v>0.1</v>
      </c>
      <c r="K8" s="40">
        <f>Table_Statutory_Rates[[#This Row],[SA]]</f>
        <v>0.1</v>
      </c>
      <c r="L8" s="40">
        <f>Table_Statutory_Rates[[#This Row],[TAS]]</f>
        <v>0.1</v>
      </c>
      <c r="M8" s="40">
        <f>Table_Statutory_Rates[[#This Row],[VIC]]</f>
        <v>0.1</v>
      </c>
    </row>
    <row r="9" spans="2:16" ht="29.25" thickBot="1">
      <c r="B9" s="32" t="s">
        <v>271</v>
      </c>
      <c r="C9" s="32" t="s">
        <v>69</v>
      </c>
      <c r="D9" s="3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9" s="70" t="str">
        <f ca="1">IF(INDIRECT(SUBSTITUTE(ADDRESS(1,COLUMN(Table_Statutory_Rates[[#This Row],[Effective Date]]),4),"1","")&amp;ROW()+1)&lt;&gt;"",INDIRECT(SUBSTITUTE(ADDRESS(1,COLUMN(Table_Statutory_Rates[[#This Row],[Effective Date]]),4),"1","")&amp;ROW()+1),"END")</f>
        <v>General</v>
      </c>
      <c r="F9" s="71"/>
      <c r="G9" s="71"/>
      <c r="H9" s="71"/>
      <c r="I9" s="71"/>
      <c r="J9" s="71"/>
      <c r="K9" s="71"/>
      <c r="L9" s="71"/>
      <c r="M9" s="71"/>
    </row>
    <row r="10" spans="2:16" ht="21.75" thickBot="1">
      <c r="B10" s="124" t="str">
        <f>B30</f>
        <v>General</v>
      </c>
      <c r="C10" s="124" t="s">
        <v>69</v>
      </c>
      <c r="D10" s="12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0" s="125">
        <f ca="1">IF(INDIRECT(SUBSTITUTE(ADDRESS(1,COLUMN(Table_Statutory_Rates[[#This Row],[Effective Date]]),4),"1","")&amp;ROW()+1)&lt;&gt;"",INDIRECT(SUBSTITUTE(ADDRESS(1,COLUMN(Table_Statutory_Rates[[#This Row],[Effective Date]]),4),"1","")&amp;ROW()+1),"END")</f>
        <v>42736</v>
      </c>
      <c r="F10" s="126"/>
      <c r="G10" s="126"/>
      <c r="H10" s="126"/>
      <c r="I10" s="126"/>
      <c r="J10" s="126"/>
      <c r="K10" s="126"/>
      <c r="L10" s="126"/>
      <c r="M10" s="126"/>
    </row>
    <row r="11" spans="2:16" s="21" customFormat="1" ht="21" customHeight="1">
      <c r="B11" s="34">
        <v>42736</v>
      </c>
      <c r="C11" s="34"/>
      <c r="D11"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General</v>
      </c>
      <c r="E11" s="34" t="str">
        <f ca="1">IF(INDIRECT(SUBSTITUTE(ADDRESS(1,COLUMN(Table_Statutory_Rates[[#This Row],[Effective Date]]),4),"1","")&amp;ROW()+1)&lt;&gt;"",INDIRECT(SUBSTITUTE(ADDRESS(1,COLUMN(Table_Statutory_Rates[[#This Row],[Effective Date]]),4),"1","")&amp;ROW()+1),"END")</f>
        <v>Public Liability</v>
      </c>
      <c r="F11" s="41">
        <v>0</v>
      </c>
      <c r="G11" s="41">
        <v>0.09</v>
      </c>
      <c r="H11" s="41">
        <v>0.1</v>
      </c>
      <c r="I11" s="41">
        <v>0.09</v>
      </c>
      <c r="J11" s="41">
        <v>0.11</v>
      </c>
      <c r="K11" s="41">
        <v>0.1</v>
      </c>
      <c r="L11" s="41">
        <v>0.1</v>
      </c>
      <c r="M11" s="40">
        <v>0.1</v>
      </c>
      <c r="P11" s="37"/>
    </row>
    <row r="12" spans="2:16" ht="21.75" thickBot="1">
      <c r="B12" s="124" t="str">
        <f>B31</f>
        <v>Public Liability</v>
      </c>
      <c r="C12" s="124" t="s">
        <v>69</v>
      </c>
      <c r="D12" s="12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2" s="125">
        <f ca="1">IF(INDIRECT(SUBSTITUTE(ADDRESS(1,COLUMN(Table_Statutory_Rates[[#This Row],[Effective Date]]),4),"1","")&amp;ROW()+1)&lt;&gt;"",INDIRECT(SUBSTITUTE(ADDRESS(1,COLUMN(Table_Statutory_Rates[[#This Row],[Effective Date]]),4),"1","")&amp;ROW()+1),"END")</f>
        <v>42370</v>
      </c>
      <c r="F12" s="126"/>
      <c r="G12" s="126"/>
      <c r="H12" s="126"/>
      <c r="I12" s="126"/>
      <c r="J12" s="126"/>
      <c r="K12" s="126"/>
      <c r="L12" s="126"/>
      <c r="M12" s="126"/>
      <c r="P12" s="127"/>
    </row>
    <row r="13" spans="2:16" s="21" customFormat="1" ht="21" customHeight="1">
      <c r="B13" s="34">
        <v>42370</v>
      </c>
      <c r="C13" s="34"/>
      <c r="D13"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Public Liability</v>
      </c>
      <c r="E13" s="34" t="str">
        <f ca="1">IF(INDIRECT(SUBSTITUTE(ADDRESS(1,COLUMN(Table_Statutory_Rates[[#This Row],[Effective Date]]),4),"1","")&amp;ROW()+1)&lt;&gt;"",INDIRECT(SUBSTITUTE(ADDRESS(1,COLUMN(Table_Statutory_Rates[[#This Row],[Effective Date]]),4),"1","")&amp;ROW()+1),"END")</f>
        <v>Professional Indemnity</v>
      </c>
      <c r="F13" s="39">
        <v>0</v>
      </c>
      <c r="G13" s="39">
        <v>0.09</v>
      </c>
      <c r="H13" s="39">
        <v>0.1</v>
      </c>
      <c r="I13" s="39">
        <v>0.09</v>
      </c>
      <c r="J13" s="39">
        <v>0.11</v>
      </c>
      <c r="K13" s="40">
        <v>0.1</v>
      </c>
      <c r="L13" s="40">
        <v>0.1</v>
      </c>
      <c r="M13" s="40">
        <v>0.1</v>
      </c>
    </row>
    <row r="14" spans="2:16" ht="21" customHeight="1" thickBot="1">
      <c r="B14" s="124" t="str">
        <f>B32</f>
        <v>Professional Indemnity</v>
      </c>
      <c r="C14" s="124" t="s">
        <v>69</v>
      </c>
      <c r="D14" s="12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4" s="125">
        <f ca="1">IF(INDIRECT(SUBSTITUTE(ADDRESS(1,COLUMN(Table_Statutory_Rates[[#This Row],[Effective Date]]),4),"1","")&amp;ROW()+1)&lt;&gt;"",INDIRECT(SUBSTITUTE(ADDRESS(1,COLUMN(Table_Statutory_Rates[[#This Row],[Effective Date]]),4),"1","")&amp;ROW()+1),"END")</f>
        <v>42736</v>
      </c>
      <c r="F14" s="126"/>
      <c r="G14" s="126"/>
      <c r="H14" s="126"/>
      <c r="I14" s="126"/>
      <c r="J14" s="126"/>
      <c r="K14" s="126"/>
      <c r="L14" s="126"/>
      <c r="M14" s="126"/>
    </row>
    <row r="15" spans="2:16" s="21" customFormat="1" ht="21" customHeight="1">
      <c r="B15" s="34">
        <v>42736</v>
      </c>
      <c r="C15" s="34"/>
      <c r="D15"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Professional Indemnity</v>
      </c>
      <c r="E15" s="34" t="str">
        <f ca="1">IF(INDIRECT(SUBSTITUTE(ADDRESS(1,COLUMN(Table_Statutory_Rates[[#This Row],[Effective Date]]),4),"1","")&amp;ROW()+1)&lt;&gt;"",INDIRECT(SUBSTITUTE(ADDRESS(1,COLUMN(Table_Statutory_Rates[[#This Row],[Effective Date]]),4),"1","")&amp;ROW()+1),"END")</f>
        <v>Motor</v>
      </c>
      <c r="F15" s="39">
        <v>0</v>
      </c>
      <c r="G15" s="39">
        <v>0.05</v>
      </c>
      <c r="H15" s="39">
        <v>0.1</v>
      </c>
      <c r="I15" s="39">
        <v>0.09</v>
      </c>
      <c r="J15" s="39">
        <v>0.11</v>
      </c>
      <c r="K15" s="40">
        <v>0.1</v>
      </c>
      <c r="L15" s="40">
        <v>0.1</v>
      </c>
      <c r="M15" s="40">
        <v>0.1</v>
      </c>
    </row>
    <row r="16" spans="2:16" ht="21" customHeight="1" thickBot="1">
      <c r="B16" s="124" t="str">
        <f>B33</f>
        <v>Motor</v>
      </c>
      <c r="C16" s="124" t="s">
        <v>69</v>
      </c>
      <c r="D16" s="12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6" s="125">
        <f ca="1">IF(INDIRECT(SUBSTITUTE(ADDRESS(1,COLUMN(Table_Statutory_Rates[[#This Row],[Effective Date]]),4),"1","")&amp;ROW()+1)&lt;&gt;"",INDIRECT(SUBSTITUTE(ADDRESS(1,COLUMN(Table_Statutory_Rates[[#This Row],[Effective Date]]),4),"1","")&amp;ROW()+1),"END")</f>
        <v>42736</v>
      </c>
      <c r="F16" s="126"/>
      <c r="G16" s="126"/>
      <c r="H16" s="126"/>
      <c r="I16" s="126"/>
      <c r="J16" s="126"/>
      <c r="K16" s="126"/>
      <c r="L16" s="126"/>
      <c r="M16" s="126"/>
    </row>
    <row r="17" spans="2:13" s="21" customFormat="1" ht="21" customHeight="1">
      <c r="B17" s="34">
        <v>42736</v>
      </c>
      <c r="C17" s="34"/>
      <c r="D17"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Motor</v>
      </c>
      <c r="E17" s="34" t="str">
        <f ca="1">IF(INDIRECT(SUBSTITUTE(ADDRESS(1,COLUMN(Table_Statutory_Rates[[#This Row],[Effective Date]]),4),"1","")&amp;ROW()+1)&lt;&gt;"",INDIRECT(SUBSTITUTE(ADDRESS(1,COLUMN(Table_Statutory_Rates[[#This Row],[Effective Date]]),4),"1","")&amp;ROW()+1),"END")</f>
        <v>Farm</v>
      </c>
      <c r="F17" s="39">
        <v>0</v>
      </c>
      <c r="G17" s="39">
        <v>0.05</v>
      </c>
      <c r="H17" s="39">
        <v>0.1</v>
      </c>
      <c r="I17" s="39">
        <v>0.09</v>
      </c>
      <c r="J17" s="39">
        <v>0.11</v>
      </c>
      <c r="K17" s="40">
        <v>0.1</v>
      </c>
      <c r="L17" s="40">
        <v>0.1</v>
      </c>
      <c r="M17" s="40">
        <v>0.1</v>
      </c>
    </row>
    <row r="18" spans="2:13" ht="21" customHeight="1" thickBot="1">
      <c r="B18" s="124" t="str">
        <f>B34</f>
        <v>Farm</v>
      </c>
      <c r="C18" s="124" t="s">
        <v>69</v>
      </c>
      <c r="D18" s="12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8" s="125">
        <f ca="1">IF(INDIRECT(SUBSTITUTE(ADDRESS(1,COLUMN(Table_Statutory_Rates[[#This Row],[Effective Date]]),4),"1","")&amp;ROW()+1)&lt;&gt;"",INDIRECT(SUBSTITUTE(ADDRESS(1,COLUMN(Table_Statutory_Rates[[#This Row],[Effective Date]]),4),"1","")&amp;ROW()+1),"END")</f>
        <v>42736</v>
      </c>
      <c r="F18" s="126"/>
      <c r="G18" s="126"/>
      <c r="H18" s="126"/>
      <c r="I18" s="126"/>
      <c r="J18" s="126"/>
      <c r="K18" s="126"/>
      <c r="L18" s="126"/>
      <c r="M18" s="126"/>
    </row>
    <row r="19" spans="2:13" s="21" customFormat="1" ht="21" customHeight="1">
      <c r="B19" s="34">
        <v>42736</v>
      </c>
      <c r="C19" s="34"/>
      <c r="D19"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Farm</v>
      </c>
      <c r="E19" s="34">
        <f ca="1">IF(INDIRECT(SUBSTITUTE(ADDRESS(1,COLUMN(Table_Statutory_Rates[[#This Row],[Effective Date]]),4),"1","")&amp;ROW()+1)&lt;&gt;"",INDIRECT(SUBSTITUTE(ADDRESS(1,COLUMN(Table_Statutory_Rates[[#This Row],[Effective Date]]),4),"1","")&amp;ROW()+1),"END")</f>
        <v>42917</v>
      </c>
      <c r="F19" s="39">
        <v>0</v>
      </c>
      <c r="G19" s="42">
        <v>2.5000000000000001E-2</v>
      </c>
      <c r="H19" s="39">
        <v>0.1</v>
      </c>
      <c r="I19" s="39">
        <v>0.09</v>
      </c>
      <c r="J19" s="39">
        <v>0.11</v>
      </c>
      <c r="K19" s="40">
        <v>0.1</v>
      </c>
      <c r="L19" s="40">
        <v>0.1</v>
      </c>
      <c r="M19" s="40">
        <v>0.1</v>
      </c>
    </row>
    <row r="20" spans="2:13" s="21" customFormat="1" ht="21" customHeight="1">
      <c r="B20" s="66">
        <v>42917</v>
      </c>
      <c r="C20" s="34"/>
      <c r="D20"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Farm</v>
      </c>
      <c r="E20" s="34" t="str">
        <f ca="1">IF(INDIRECT(SUBSTITUTE(ADDRESS(1,COLUMN(Table_Statutory_Rates[[#This Row],[Effective Date]]),4),"1","")&amp;ROW()+1)&lt;&gt;"",INDIRECT(SUBSTITUTE(ADDRESS(1,COLUMN(Table_Statutory_Rates[[#This Row],[Effective Date]]),4),"1","")&amp;ROW()+1),"END")</f>
        <v>ESL</v>
      </c>
      <c r="F20" s="29">
        <f>F19</f>
        <v>0</v>
      </c>
      <c r="G20" s="42">
        <v>2.5000000000000001E-2</v>
      </c>
      <c r="H20" s="29">
        <f t="shared" ref="H20:M20" si="0">H19</f>
        <v>0.1</v>
      </c>
      <c r="I20" s="29">
        <f t="shared" si="0"/>
        <v>0.09</v>
      </c>
      <c r="J20" s="29">
        <f t="shared" si="0"/>
        <v>0.11</v>
      </c>
      <c r="K20" s="29">
        <f t="shared" si="0"/>
        <v>0.1</v>
      </c>
      <c r="L20" s="29">
        <v>0</v>
      </c>
      <c r="M20" s="29">
        <f t="shared" si="0"/>
        <v>0.1</v>
      </c>
    </row>
    <row r="21" spans="2:13" ht="29.25" thickBot="1">
      <c r="B21" s="32" t="s">
        <v>263</v>
      </c>
      <c r="C21" s="32" t="s">
        <v>69</v>
      </c>
      <c r="D21" s="3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21" s="70">
        <f ca="1">IF(INDIRECT(SUBSTITUTE(ADDRESS(1,COLUMN(Table_Statutory_Rates[[#This Row],[Effective Date]]),4),"1","")&amp;ROW()+1)&lt;&gt;"",INDIRECT(SUBSTITUTE(ADDRESS(1,COLUMN(Table_Statutory_Rates[[#This Row],[Effective Date]]),4),"1","")&amp;ROW()+1),"END")</f>
        <v>42736</v>
      </c>
      <c r="F21" s="71"/>
      <c r="G21" s="71"/>
      <c r="H21" s="71"/>
      <c r="I21" s="71"/>
      <c r="J21" s="71"/>
      <c r="K21" s="71"/>
      <c r="L21" s="71"/>
      <c r="M21" s="71"/>
    </row>
    <row r="22" spans="2:13" s="21" customFormat="1" ht="21" customHeight="1">
      <c r="B22" s="34">
        <v>42736</v>
      </c>
      <c r="C22" s="34"/>
      <c r="D22"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ESL</v>
      </c>
      <c r="E22" s="34" t="str">
        <f ca="1">IF(INDIRECT(SUBSTITUTE(ADDRESS(1,COLUMN(Table_Statutory_Rates[[#This Row],[Effective Date]]),4),"1","")&amp;ROW()+1)&lt;&gt;"",INDIRECT(SUBSTITUTE(ADDRESS(1,COLUMN(Table_Statutory_Rates[[#This Row],[Effective Date]]),4),"1","")&amp;ROW()+1),"END")</f>
        <v>END</v>
      </c>
      <c r="F22" s="39">
        <v>0</v>
      </c>
      <c r="G22" s="39">
        <v>0.3</v>
      </c>
      <c r="H22" s="39">
        <v>0</v>
      </c>
      <c r="I22" s="39">
        <v>0</v>
      </c>
      <c r="J22" s="39">
        <v>0</v>
      </c>
      <c r="K22" s="40">
        <v>0.28000000000000003</v>
      </c>
      <c r="L22" s="40">
        <v>0</v>
      </c>
      <c r="M22" s="40">
        <v>0</v>
      </c>
    </row>
    <row r="27" spans="2:13" ht="29.25" thickBot="1">
      <c r="B27" s="32" t="s">
        <v>272</v>
      </c>
    </row>
    <row r="29" spans="2:13" ht="15">
      <c r="B29" s="15" t="s">
        <v>6</v>
      </c>
    </row>
    <row r="30" spans="2:13" ht="21" customHeight="1">
      <c r="B30" s="15" t="s">
        <v>266</v>
      </c>
    </row>
    <row r="31" spans="2:13" ht="21" customHeight="1">
      <c r="B31" s="15" t="s">
        <v>264</v>
      </c>
    </row>
    <row r="32" spans="2:13" ht="21" customHeight="1">
      <c r="B32" s="15" t="s">
        <v>273</v>
      </c>
    </row>
    <row r="33" spans="2:2" ht="21" customHeight="1">
      <c r="B33" s="15" t="s">
        <v>259</v>
      </c>
    </row>
    <row r="34" spans="2:2" ht="21" customHeight="1">
      <c r="B34" s="15" t="s">
        <v>274</v>
      </c>
    </row>
    <row r="36" spans="2:2" ht="29.25" thickBot="1">
      <c r="B36" s="32" t="s">
        <v>275</v>
      </c>
    </row>
    <row r="38" spans="2:2" ht="15">
      <c r="B38" s="15" t="s">
        <v>6</v>
      </c>
    </row>
    <row r="39" spans="2:2" ht="21" customHeight="1">
      <c r="B39" s="15" t="s">
        <v>267</v>
      </c>
    </row>
    <row r="40" spans="2:2" ht="21" customHeight="1">
      <c r="B40" s="15" t="s">
        <v>261</v>
      </c>
    </row>
  </sheetData>
  <sheetProtection insertRows="0" deleteRows="0"/>
  <pageMargins left="0.7" right="0.7" top="0.75" bottom="0.75" header="0.3" footer="0.3"/>
  <pageSetup paperSize="9" orientation="portrait" r:id="rId1"/>
  <tableParts count="3">
    <tablePart r:id="rId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5F34"/>
  </sheetPr>
  <dimension ref="B1:G31"/>
  <sheetViews>
    <sheetView topLeftCell="A10" workbookViewId="0">
      <selection activeCell="E28" sqref="E28"/>
    </sheetView>
  </sheetViews>
  <sheetFormatPr defaultColWidth="9.140625" defaultRowHeight="21" customHeight="1"/>
  <cols>
    <col min="1" max="1" width="9.140625" style="20"/>
    <col min="2" max="2" width="31" style="20" customWidth="1"/>
    <col min="3" max="6" width="19.85546875" style="20" customWidth="1"/>
    <col min="7" max="7" width="20" style="20" customWidth="1"/>
    <col min="8" max="16384" width="9.140625" style="20"/>
  </cols>
  <sheetData>
    <row r="1" spans="2:6" s="21" customFormat="1" ht="21" customHeight="1"/>
    <row r="2" spans="2:6" ht="47.25" thickBot="1">
      <c r="B2" s="18" t="s">
        <v>276</v>
      </c>
      <c r="C2" s="18"/>
      <c r="D2" s="18"/>
      <c r="E2" s="18"/>
      <c r="F2" s="18"/>
    </row>
    <row r="4" spans="2:6" ht="29.25" thickBot="1">
      <c r="B4" s="14" t="s">
        <v>104</v>
      </c>
      <c r="C4" s="14"/>
      <c r="D4" s="14"/>
      <c r="E4" s="14"/>
      <c r="F4" s="14"/>
    </row>
    <row r="6" spans="2:6" ht="15">
      <c r="B6" s="15" t="s">
        <v>277</v>
      </c>
      <c r="C6" s="15" t="s">
        <v>227</v>
      </c>
      <c r="D6" s="15" t="s">
        <v>228</v>
      </c>
      <c r="E6" s="15" t="s">
        <v>229</v>
      </c>
      <c r="F6" s="15" t="s">
        <v>230</v>
      </c>
    </row>
    <row r="7" spans="2:6" s="21" customFormat="1" ht="21" customHeight="1">
      <c r="B7" s="10" t="s">
        <v>3</v>
      </c>
      <c r="C7" s="10" t="s">
        <v>278</v>
      </c>
      <c r="D7" s="205" t="s">
        <v>284</v>
      </c>
      <c r="E7" s="10"/>
      <c r="F7" s="10"/>
    </row>
    <row r="8" spans="2:6" s="21" customFormat="1" ht="21" customHeight="1">
      <c r="B8" s="27" t="s">
        <v>279</v>
      </c>
      <c r="C8" s="26"/>
      <c r="D8" s="26" t="b">
        <v>1</v>
      </c>
      <c r="E8" s="26"/>
      <c r="F8" s="26"/>
    </row>
    <row r="9" spans="2:6" s="21" customFormat="1" ht="21" customHeight="1">
      <c r="B9" s="26" t="s">
        <v>280</v>
      </c>
      <c r="C9" s="26">
        <v>1</v>
      </c>
      <c r="D9" s="26">
        <v>12</v>
      </c>
      <c r="E9" s="26">
        <v>26</v>
      </c>
      <c r="F9" s="26">
        <v>52</v>
      </c>
    </row>
    <row r="10" spans="2:6" ht="29.25" thickBot="1">
      <c r="B10" s="14" t="s">
        <v>278</v>
      </c>
      <c r="C10" s="14"/>
      <c r="D10" s="14"/>
      <c r="E10" s="14"/>
      <c r="F10" s="14"/>
    </row>
    <row r="11" spans="2:6" s="21" customFormat="1" ht="21" customHeight="1">
      <c r="B11" s="10" t="s">
        <v>281</v>
      </c>
      <c r="C11" s="12">
        <v>0</v>
      </c>
      <c r="D11" s="12">
        <v>0</v>
      </c>
      <c r="E11" s="12">
        <f>Table_Payment_Options[[#This Row],[Monthly]]</f>
        <v>0</v>
      </c>
      <c r="F11" s="12">
        <f>Table_Payment_Options[[#This Row],[Fortnightly]]</f>
        <v>0</v>
      </c>
    </row>
    <row r="12" spans="2:6" s="21" customFormat="1" ht="21" customHeight="1">
      <c r="B12" s="10" t="s">
        <v>282</v>
      </c>
      <c r="C12" s="12">
        <v>0</v>
      </c>
      <c r="D12" s="12">
        <v>0</v>
      </c>
      <c r="E12" s="12">
        <f>Table_Payment_Options[[#This Row],[Monthly]]</f>
        <v>0</v>
      </c>
      <c r="F12" s="12">
        <f>Table_Payment_Options[[#This Row],[Fortnightly]]</f>
        <v>0</v>
      </c>
    </row>
    <row r="13" spans="2:6" s="21" customFormat="1" ht="21" customHeight="1">
      <c r="B13" s="10" t="s">
        <v>283</v>
      </c>
      <c r="C13" s="29">
        <v>0</v>
      </c>
      <c r="D13" s="29">
        <v>0</v>
      </c>
      <c r="E13" s="29">
        <f>Table_Payment_Options[[#This Row],[Monthly]]</f>
        <v>0</v>
      </c>
      <c r="F13" s="29">
        <f>Table_Payment_Options[[#This Row],[Fortnightly]]</f>
        <v>0</v>
      </c>
    </row>
    <row r="14" spans="2:6" ht="29.25" thickBot="1">
      <c r="B14" s="14" t="s">
        <v>284</v>
      </c>
      <c r="C14" s="14"/>
      <c r="D14" s="14"/>
      <c r="E14" s="14"/>
      <c r="F14" s="14"/>
    </row>
    <row r="15" spans="2:6" s="21" customFormat="1" ht="21" customHeight="1">
      <c r="B15" s="10" t="s">
        <v>281</v>
      </c>
      <c r="C15" s="12">
        <v>0</v>
      </c>
      <c r="D15" s="12">
        <v>0</v>
      </c>
      <c r="E15" s="12">
        <f>Table_Payment_Options[[#This Row],[Monthly]]</f>
        <v>0</v>
      </c>
      <c r="F15" s="12">
        <f>Table_Payment_Options[[#This Row],[Fortnightly]]</f>
        <v>0</v>
      </c>
    </row>
    <row r="16" spans="2:6" s="21" customFormat="1" ht="21" customHeight="1">
      <c r="B16" s="10" t="s">
        <v>282</v>
      </c>
      <c r="C16" s="12">
        <v>0</v>
      </c>
      <c r="D16" s="12">
        <v>0</v>
      </c>
      <c r="E16" s="12">
        <f>Table_Payment_Options[[#This Row],[Monthly]]</f>
        <v>0</v>
      </c>
      <c r="F16" s="12">
        <f>Table_Payment_Options[[#This Row],[Fortnightly]]</f>
        <v>0</v>
      </c>
    </row>
    <row r="17" spans="2:7" s="21" customFormat="1" ht="21" customHeight="1">
      <c r="B17" s="10" t="s">
        <v>283</v>
      </c>
      <c r="C17" s="29">
        <v>0</v>
      </c>
      <c r="D17" s="29">
        <v>0</v>
      </c>
      <c r="E17" s="29">
        <f>Table_Payment_Options[[#This Row],[Monthly]]</f>
        <v>0</v>
      </c>
      <c r="F17" s="29">
        <f>Table_Payment_Options[[#This Row],[Fortnightly]]</f>
        <v>0</v>
      </c>
    </row>
    <row r="19" spans="2:7" ht="29.25" thickBot="1">
      <c r="B19" s="14" t="s">
        <v>107</v>
      </c>
      <c r="C19" s="14"/>
      <c r="D19" s="14"/>
      <c r="E19" s="14"/>
      <c r="F19" s="14"/>
    </row>
    <row r="21" spans="2:7" ht="15">
      <c r="B21" s="15" t="s">
        <v>277</v>
      </c>
      <c r="C21" s="15" t="s">
        <v>285</v>
      </c>
      <c r="D21" s="15" t="s">
        <v>231</v>
      </c>
      <c r="E21" s="15" t="s">
        <v>232</v>
      </c>
      <c r="F21" s="15" t="s">
        <v>233</v>
      </c>
      <c r="G21" s="26" t="s">
        <v>874</v>
      </c>
    </row>
    <row r="22" spans="2:7" ht="29.25" thickBot="1">
      <c r="B22" s="14" t="s">
        <v>278</v>
      </c>
      <c r="C22" s="14"/>
      <c r="D22" s="14"/>
      <c r="E22" s="14"/>
      <c r="F22" s="14"/>
      <c r="G22" s="47"/>
    </row>
    <row r="23" spans="2:7" s="21" customFormat="1" ht="21" customHeight="1">
      <c r="B23" s="10" t="s">
        <v>286</v>
      </c>
      <c r="C23" s="10"/>
      <c r="D23" s="10"/>
      <c r="E23" s="10" t="b">
        <v>1</v>
      </c>
      <c r="F23" s="10" t="b">
        <v>1</v>
      </c>
      <c r="G23" s="26" t="b">
        <v>1</v>
      </c>
    </row>
    <row r="24" spans="2:7" s="21" customFormat="1" ht="21" customHeight="1">
      <c r="B24" s="10" t="s">
        <v>279</v>
      </c>
      <c r="C24" s="10"/>
      <c r="D24" s="10"/>
      <c r="E24" s="10" t="b">
        <v>1</v>
      </c>
      <c r="F24" s="10"/>
      <c r="G24" s="26"/>
    </row>
    <row r="25" spans="2:7" s="21" customFormat="1" ht="21" customHeight="1">
      <c r="B25" s="10" t="s">
        <v>287</v>
      </c>
      <c r="C25" s="10">
        <v>0</v>
      </c>
      <c r="D25" s="10">
        <v>0</v>
      </c>
      <c r="E25" s="10">
        <v>0</v>
      </c>
      <c r="F25" s="10">
        <v>0</v>
      </c>
      <c r="G25" s="26">
        <v>0</v>
      </c>
    </row>
    <row r="26" spans="2:7" s="21" customFormat="1" ht="21" customHeight="1">
      <c r="B26" s="10" t="s">
        <v>288</v>
      </c>
      <c r="C26" s="128">
        <v>0</v>
      </c>
      <c r="D26" s="128">
        <v>0</v>
      </c>
      <c r="E26" s="128">
        <v>0</v>
      </c>
      <c r="F26" s="128">
        <v>0</v>
      </c>
      <c r="G26" s="128">
        <v>0</v>
      </c>
    </row>
    <row r="27" spans="2:7" ht="29.25" thickBot="1">
      <c r="B27" s="14" t="s">
        <v>284</v>
      </c>
      <c r="C27" s="14"/>
      <c r="D27" s="14"/>
      <c r="E27" s="14"/>
      <c r="F27" s="14"/>
      <c r="G27" s="47"/>
    </row>
    <row r="28" spans="2:7" s="21" customFormat="1" ht="21" customHeight="1">
      <c r="B28" s="10" t="s">
        <v>286</v>
      </c>
      <c r="C28" s="10"/>
      <c r="D28" s="10" t="b">
        <v>1</v>
      </c>
      <c r="E28" s="10"/>
      <c r="F28" s="10"/>
      <c r="G28" s="26"/>
    </row>
    <row r="29" spans="2:7" s="21" customFormat="1" ht="21" customHeight="1">
      <c r="B29" s="10" t="s">
        <v>279</v>
      </c>
      <c r="C29" s="10"/>
      <c r="D29" s="10" t="b">
        <v>1</v>
      </c>
      <c r="E29" s="10"/>
      <c r="F29" s="10"/>
      <c r="G29" s="26"/>
    </row>
    <row r="30" spans="2:7" s="21" customFormat="1" ht="21" customHeight="1">
      <c r="B30" s="10" t="s">
        <v>287</v>
      </c>
      <c r="C30" s="10">
        <v>0</v>
      </c>
      <c r="D30" s="10">
        <v>0</v>
      </c>
      <c r="E30" s="10">
        <v>0</v>
      </c>
      <c r="F30" s="10">
        <v>0</v>
      </c>
      <c r="G30" s="26">
        <v>0</v>
      </c>
    </row>
    <row r="31" spans="2:7" s="21" customFormat="1" ht="21" customHeight="1">
      <c r="B31" s="10" t="s">
        <v>288</v>
      </c>
      <c r="C31" s="128">
        <v>0</v>
      </c>
      <c r="D31" s="128">
        <v>0</v>
      </c>
      <c r="E31" s="128">
        <v>0</v>
      </c>
      <c r="F31" s="128">
        <v>0</v>
      </c>
      <c r="G31" s="128">
        <v>0</v>
      </c>
    </row>
  </sheetData>
  <pageMargins left="0.7" right="0.7" top="0.75" bottom="0.75" header="0.3" footer="0.3"/>
  <pageSetup paperSize="9"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5F34"/>
  </sheetPr>
  <dimension ref="B1:N59"/>
  <sheetViews>
    <sheetView topLeftCell="A17" workbookViewId="0">
      <selection activeCell="E41" sqref="E41"/>
    </sheetView>
  </sheetViews>
  <sheetFormatPr defaultColWidth="9.140625" defaultRowHeight="21" customHeight="1"/>
  <cols>
    <col min="1" max="1" width="9.140625" style="3"/>
    <col min="2" max="2" width="42.85546875" style="3" customWidth="1"/>
    <col min="3" max="9" width="22.42578125" style="3" customWidth="1"/>
    <col min="10" max="10" width="19.5703125" style="3" customWidth="1"/>
    <col min="11" max="14" width="22.42578125" style="3" customWidth="1"/>
    <col min="15" max="25" width="18.7109375" style="3" customWidth="1"/>
    <col min="26" max="16384" width="9.140625" style="3"/>
  </cols>
  <sheetData>
    <row r="1" spans="2:13" ht="21" customHeight="1">
      <c r="C1" s="105"/>
      <c r="D1" s="105"/>
      <c r="E1" s="105"/>
      <c r="F1" s="105"/>
      <c r="G1" s="105"/>
      <c r="H1" s="105"/>
      <c r="I1" s="105"/>
      <c r="J1" s="105"/>
      <c r="K1" s="105"/>
      <c r="L1" s="105"/>
      <c r="M1" s="105"/>
    </row>
    <row r="2" spans="2:13" ht="47.25" thickBot="1">
      <c r="B2" s="74" t="s">
        <v>289</v>
      </c>
      <c r="C2" s="106"/>
      <c r="D2" s="106"/>
      <c r="E2" s="106"/>
      <c r="F2" s="106"/>
      <c r="G2" s="106"/>
      <c r="H2" s="106"/>
      <c r="I2" s="106"/>
      <c r="J2" s="106"/>
      <c r="K2" s="106"/>
      <c r="L2" s="106"/>
      <c r="M2" s="106"/>
    </row>
    <row r="3" spans="2:13" ht="21" customHeight="1">
      <c r="C3" s="105"/>
      <c r="D3" s="105"/>
      <c r="E3" s="105"/>
      <c r="F3" s="105"/>
      <c r="G3" s="105"/>
      <c r="H3" s="105"/>
      <c r="I3" s="105"/>
      <c r="J3" s="105"/>
      <c r="K3" s="105"/>
      <c r="L3" s="105"/>
      <c r="M3" s="105"/>
    </row>
    <row r="4" spans="2:13" ht="29.25" thickBot="1">
      <c r="B4" s="4" t="s">
        <v>271</v>
      </c>
      <c r="C4" s="107"/>
      <c r="D4" s="107"/>
      <c r="E4" s="107"/>
      <c r="F4" s="107"/>
      <c r="G4" s="107"/>
      <c r="H4" s="107"/>
      <c r="I4" s="107"/>
      <c r="J4" s="107"/>
      <c r="K4" s="107"/>
      <c r="L4" s="105"/>
      <c r="M4" s="105"/>
    </row>
    <row r="5" spans="2:13" ht="21" customHeight="1">
      <c r="C5" s="105"/>
      <c r="D5" s="105"/>
      <c r="E5" s="105"/>
      <c r="F5" s="105"/>
      <c r="G5" s="105"/>
      <c r="H5" s="105"/>
      <c r="I5" s="105"/>
      <c r="J5" s="105"/>
      <c r="K5" s="105"/>
      <c r="L5" s="105"/>
      <c r="M5" s="105"/>
    </row>
    <row r="6" spans="2:13" ht="15">
      <c r="B6" t="s">
        <v>277</v>
      </c>
      <c r="C6" t="s">
        <v>204</v>
      </c>
      <c r="D6" t="s">
        <v>205</v>
      </c>
      <c r="E6" t="s">
        <v>206</v>
      </c>
      <c r="F6" t="s">
        <v>207</v>
      </c>
      <c r="G6" t="s">
        <v>208</v>
      </c>
      <c r="H6" t="s">
        <v>209</v>
      </c>
      <c r="I6" t="s">
        <v>71</v>
      </c>
      <c r="J6" s="1" t="s">
        <v>210</v>
      </c>
      <c r="K6" s="1" t="s">
        <v>156</v>
      </c>
      <c r="L6" s="105"/>
      <c r="M6" s="105"/>
    </row>
    <row r="7" spans="2:13" ht="29.25" thickBot="1">
      <c r="B7" s="4" t="s">
        <v>868</v>
      </c>
      <c r="C7" s="4"/>
      <c r="D7" s="4"/>
      <c r="E7" s="4"/>
      <c r="F7" s="4"/>
      <c r="G7" s="4"/>
      <c r="H7" s="4"/>
      <c r="I7" s="4"/>
      <c r="J7" s="4"/>
      <c r="K7" s="4"/>
      <c r="L7" s="105"/>
      <c r="M7" s="105"/>
    </row>
    <row r="8" spans="2:13" ht="21" customHeight="1">
      <c r="B8" s="1" t="s">
        <v>1064</v>
      </c>
      <c r="C8" s="238">
        <f>INDEX(Table_Population[], MATCH("ACT", Table_Population[State],0), MATCH("Population",Table_Population[#Headers],0))</f>
        <v>410300</v>
      </c>
      <c r="D8" s="238">
        <f>INDEX(Table_Population[], MATCH("NSW", Table_Population[State],0), MATCH("Population",Table_Population[#Headers],0))</f>
        <v>7861100</v>
      </c>
      <c r="E8" s="238">
        <f>INDEX(Table_Population[], MATCH("NT", Table_Population[State],0), MATCH("Population",Table_Population[#Headers],0))</f>
        <v>246100</v>
      </c>
      <c r="F8" s="238">
        <f>INDEX(Table_Population[], MATCH("QLD", Table_Population[State],0), MATCH("Population",Table_Population[#Headers],0))</f>
        <v>4928500</v>
      </c>
      <c r="G8" s="238">
        <f>INDEX(Table_Population[], MATCH("SA", Table_Population[State],0), MATCH("Population",Table_Population[#Headers],0))</f>
        <v>1723500</v>
      </c>
      <c r="H8" s="238">
        <f>INDEX(Table_Population[], MATCH("TAS", Table_Population[State],0), MATCH("Population",Table_Population[#Headers],0))</f>
        <v>520900</v>
      </c>
      <c r="I8" s="238">
        <f>INDEX(Table_Population[], MATCH("VIC", Table_Population[State],0), MATCH("Population",Table_Population[#Headers],0))</f>
        <v>6323600</v>
      </c>
      <c r="J8" s="238">
        <f>INDEX(Table_Population[], MATCH("WA", Table_Population[State],0), MATCH("Population",Table_Population[#Headers],0))</f>
        <v>2580400</v>
      </c>
      <c r="K8" s="238">
        <f>SUM(Table_Totals_Stamp_Duty[[#This Row],[ACT]:[WA]])</f>
        <v>24594400</v>
      </c>
      <c r="L8" s="105"/>
      <c r="M8" s="105"/>
    </row>
    <row r="9" spans="2:13" ht="21" customHeight="1">
      <c r="B9" s="1" t="s">
        <v>1063</v>
      </c>
      <c r="C9" s="1" t="str">
        <f>INDEX(Table_Question_Sets[Used Value],MATCH("Used State ACT",Table_Question_Sets[Property],0),0)</f>
        <v/>
      </c>
      <c r="D9" s="1" t="b">
        <f>INDEX(Table_Question_Sets[Used Value],MATCH("Used State NSW",Table_Question_Sets[Property],0),0)</f>
        <v>1</v>
      </c>
      <c r="E9" s="1" t="str">
        <f>INDEX(Table_Question_Sets[Used Value],MATCH("Used State NT",Table_Question_Sets[Property],0),0)</f>
        <v/>
      </c>
      <c r="F9" s="1" t="str">
        <f>INDEX(Table_Question_Sets[Used Value],MATCH("Used State QLD",Table_Question_Sets[Property],0),0)</f>
        <v/>
      </c>
      <c r="G9" s="1" t="str">
        <f>INDEX(Table_Question_Sets[Used Value],MATCH("Used State SA",Table_Question_Sets[Property],0),0)</f>
        <v/>
      </c>
      <c r="H9" s="1" t="str">
        <f>INDEX(Table_Question_Sets[Used Value],MATCH("Used State TAS",Table_Question_Sets[Property],0),0)</f>
        <v/>
      </c>
      <c r="I9" s="1" t="b">
        <f>INDEX(Table_Question_Sets[Used Value],MATCH("Used State VIC",Table_Question_Sets[Property],0),0)</f>
        <v>1</v>
      </c>
      <c r="J9" s="1" t="str">
        <f>INDEX(Table_Question_Sets[Used Value],MATCH("Used State WA",Table_Question_Sets[Property],0),0)</f>
        <v/>
      </c>
      <c r="K9" s="1"/>
      <c r="L9" s="105"/>
      <c r="M9" s="105"/>
    </row>
    <row r="10" spans="2:13" ht="21" customHeight="1">
      <c r="B10" s="1" t="s">
        <v>1065</v>
      </c>
      <c r="C10" s="238">
        <f>IF(C9=TRUE,C8,0)</f>
        <v>0</v>
      </c>
      <c r="D10" s="238">
        <f t="shared" ref="D10:J10" si="0">IF(D9=TRUE,D8,0)</f>
        <v>7861100</v>
      </c>
      <c r="E10" s="238">
        <f t="shared" si="0"/>
        <v>0</v>
      </c>
      <c r="F10" s="238">
        <f t="shared" si="0"/>
        <v>0</v>
      </c>
      <c r="G10" s="238">
        <f t="shared" si="0"/>
        <v>0</v>
      </c>
      <c r="H10" s="238">
        <f t="shared" si="0"/>
        <v>0</v>
      </c>
      <c r="I10" s="238">
        <f t="shared" si="0"/>
        <v>6323600</v>
      </c>
      <c r="J10" s="238">
        <f t="shared" si="0"/>
        <v>0</v>
      </c>
      <c r="K10" s="238">
        <f>SUM(Table_Totals_Stamp_Duty[[#This Row],[ACT]:[WA]])</f>
        <v>14184700</v>
      </c>
      <c r="L10" s="105"/>
      <c r="M10" s="105"/>
    </row>
    <row r="11" spans="2:13" ht="21" customHeight="1">
      <c r="B11" t="s">
        <v>1060</v>
      </c>
      <c r="C11" s="239">
        <f>C10/$K10</f>
        <v>0</v>
      </c>
      <c r="D11" s="239">
        <f t="shared" ref="D11:J11" si="1">D10/$K10</f>
        <v>0.55419571792142241</v>
      </c>
      <c r="E11" s="239">
        <f t="shared" si="1"/>
        <v>0</v>
      </c>
      <c r="F11" s="239">
        <f t="shared" si="1"/>
        <v>0</v>
      </c>
      <c r="G11" s="239">
        <f t="shared" si="1"/>
        <v>0</v>
      </c>
      <c r="H11" s="239">
        <f t="shared" si="1"/>
        <v>0</v>
      </c>
      <c r="I11" s="239">
        <f t="shared" si="1"/>
        <v>0.44580428207857764</v>
      </c>
      <c r="J11" s="239">
        <f t="shared" si="1"/>
        <v>0</v>
      </c>
      <c r="K11" s="239">
        <f>SUM(Table_Totals_Stamp_Duty[[#This Row],[ACT]:[WA]])</f>
        <v>1</v>
      </c>
      <c r="L11" s="105"/>
      <c r="M11" s="105"/>
    </row>
    <row r="12" spans="2:13" ht="21" customHeight="1">
      <c r="B12" t="s">
        <v>1057</v>
      </c>
      <c r="C12" s="240">
        <f>('Risk 1'!$J$29+'Risk 1'!$J$30)*C11</f>
        <v>0</v>
      </c>
      <c r="D12" s="240">
        <f>('Risk 1'!$J$29+'Risk 1'!$J$30)*D11</f>
        <v>6.0961528971356458E-3</v>
      </c>
      <c r="E12" s="240">
        <f>('Risk 1'!$J$29+'Risk 1'!$J$30)*E11</f>
        <v>0</v>
      </c>
      <c r="F12" s="240">
        <f>('Risk 1'!$J$29+'Risk 1'!$J$30)*F11</f>
        <v>0</v>
      </c>
      <c r="G12" s="240">
        <f>('Risk 1'!$J$29+'Risk 1'!$J$30)*G11</f>
        <v>0</v>
      </c>
      <c r="H12" s="240">
        <f>('Risk 1'!$J$29+'Risk 1'!$J$30)*H11</f>
        <v>0</v>
      </c>
      <c r="I12" s="240">
        <f>('Risk 1'!$J$29+'Risk 1'!$J$30)*I11</f>
        <v>4.9038471028643536E-3</v>
      </c>
      <c r="J12" s="240">
        <f>('Risk 1'!$J$29+'Risk 1'!$J$30)*J11</f>
        <v>0</v>
      </c>
      <c r="K12" s="183">
        <f>SUM(Table_Totals_Stamp_Duty[[#This Row],[ACT]:[WA]])</f>
        <v>1.0999999999999999E-2</v>
      </c>
      <c r="L12" s="105"/>
      <c r="M12" s="105"/>
    </row>
    <row r="13" spans="2:13" ht="21" customHeight="1">
      <c r="B13" t="s">
        <v>1058</v>
      </c>
      <c r="C13" s="241">
        <f t="array" aca="1" ref="C13" ca="1">IF(NOT(ISNA(MATCH("ACT",Table_Statutory_Rates[#Headers],0))),
INDEX(
Table_Statutory_Rates[],
MATCH(1,(Table_Statutory_Rates[Type]=Risk_1_Type)*(Table_Statutory_Rates[Next Value]&gt;'Question Sets'!$AM$79),0),
MATCH("ACT",Table_Statutory_Rates[#Headers],0)
),0)</f>
        <v>0</v>
      </c>
      <c r="D13" s="241">
        <f t="array" aca="1" ref="D13" ca="1">IF(NOT(ISNA(MATCH("NSW",Table_Statutory_Rates[#Headers],0))),
INDEX(
Table_Statutory_Rates[],
MATCH(1,(Table_Statutory_Rates[Type]=Risk_1_Type)*(Table_Statutory_Rates[Next Value]&gt;'Question Sets'!$AM$79),0),
MATCH("NSW",Table_Statutory_Rates[#Headers],0)
),0)</f>
        <v>0.09</v>
      </c>
      <c r="E13" s="241">
        <f t="array" aca="1" ref="E13" ca="1">IF(NOT(ISNA(MATCH("NT",Table_Statutory_Rates[#Headers],0))),
INDEX(
Table_Statutory_Rates[],
MATCH(1,(Table_Statutory_Rates[Type]=Risk_1_Type)*(Table_Statutory_Rates[Next Value]&gt;'Question Sets'!$AM$79),0),
MATCH("NT",Table_Statutory_Rates[#Headers],0)
),0)</f>
        <v>0.1</v>
      </c>
      <c r="F13" s="241">
        <f t="array" aca="1" ref="F13" ca="1">IF(NOT(ISNA(MATCH("QLD",Table_Statutory_Rates[#Headers],0))),
INDEX(
Table_Statutory_Rates[],
MATCH(1,(Table_Statutory_Rates[Type]=Risk_1_Type)*(Table_Statutory_Rates[Next Value]&gt;'Question Sets'!$AM$79),0),
MATCH("QLD",Table_Statutory_Rates[#Headers],0)
),0)</f>
        <v>0.09</v>
      </c>
      <c r="G13" s="241">
        <f t="array" aca="1" ref="G13" ca="1">IF(NOT(ISNA(MATCH("SA",Table_Statutory_Rates[#Headers],0))),
INDEX(
Table_Statutory_Rates[],
MATCH(1,(Table_Statutory_Rates[Type]=Risk_1_Type)*(Table_Statutory_Rates[Next Value]&gt;'Question Sets'!$AM$79),0),
MATCH("SA",Table_Statutory_Rates[#Headers],0)
),0)</f>
        <v>0.11</v>
      </c>
      <c r="H13" s="241">
        <f t="array" aca="1" ref="H13" ca="1">IF(NOT(ISNA(MATCH("TAS",Table_Statutory_Rates[#Headers],0))),
INDEX(
Table_Statutory_Rates[],
MATCH(1,(Table_Statutory_Rates[Type]=Risk_1_Type)*(Table_Statutory_Rates[Next Value]&gt;'Question Sets'!$AM$79),0),
MATCH("TAS",Table_Statutory_Rates[#Headers],0)
),0)</f>
        <v>0.1</v>
      </c>
      <c r="I13" s="241">
        <f t="array" aca="1" ref="I13" ca="1">IF(NOT(ISNA(MATCH("VIC",Table_Statutory_Rates[#Headers],0))),
INDEX(
Table_Statutory_Rates[],
MATCH(1,(Table_Statutory_Rates[Type]=Risk_1_Type)*(Table_Statutory_Rates[Next Value]&gt;'Question Sets'!$AM$79),0),
MATCH("VIC",Table_Statutory_Rates[#Headers],0)
),0)</f>
        <v>0.1</v>
      </c>
      <c r="J13" s="241">
        <f t="array" aca="1" ref="J13" ca="1">IF(NOT(ISNA(MATCH("WA",Table_Statutory_Rates[#Headers],0))),
INDEX(
Table_Statutory_Rates[],
MATCH(1,(Table_Statutory_Rates[Type]=Risk_1_Type)*(Table_Statutory_Rates[Next Value]&gt;'Question Sets'!$AM$79),0),
MATCH("WA",Table_Statutory_Rates[#Headers],0)
),0)</f>
        <v>0.1</v>
      </c>
      <c r="K13" s="1"/>
      <c r="L13" s="105"/>
      <c r="M13" s="105"/>
    </row>
    <row r="14" spans="2:13" ht="21" customHeight="1">
      <c r="B14" t="s">
        <v>1059</v>
      </c>
      <c r="C14" s="240">
        <f ca="1">C12*C13</f>
        <v>0</v>
      </c>
      <c r="D14" s="240">
        <f t="shared" ref="D14:J14" ca="1" si="2">D12*D13</f>
        <v>5.4865376074220813E-4</v>
      </c>
      <c r="E14" s="240">
        <f t="shared" ca="1" si="2"/>
        <v>0</v>
      </c>
      <c r="F14" s="240">
        <f t="shared" ca="1" si="2"/>
        <v>0</v>
      </c>
      <c r="G14" s="240">
        <f t="shared" ca="1" si="2"/>
        <v>0</v>
      </c>
      <c r="H14" s="240">
        <f t="shared" ca="1" si="2"/>
        <v>0</v>
      </c>
      <c r="I14" s="240">
        <f t="shared" ca="1" si="2"/>
        <v>4.9038471028643542E-4</v>
      </c>
      <c r="J14" s="240">
        <f t="shared" ca="1" si="2"/>
        <v>0</v>
      </c>
      <c r="K14" s="183">
        <f ca="1">SUM(Table_Totals_Stamp_Duty[[#This Row],[ACT]:[WA]])</f>
        <v>1.0390384710286435E-3</v>
      </c>
      <c r="L14" s="105"/>
      <c r="M14" s="105"/>
    </row>
    <row r="15" spans="2:13" ht="29.25" thickBot="1">
      <c r="B15" s="4" t="s">
        <v>156</v>
      </c>
      <c r="C15" s="4"/>
      <c r="D15" s="4"/>
      <c r="E15" s="4"/>
      <c r="F15" s="4"/>
      <c r="G15" s="4"/>
      <c r="H15" s="4"/>
      <c r="I15" s="4"/>
      <c r="J15" s="4"/>
      <c r="K15" s="4"/>
      <c r="L15" s="105"/>
      <c r="M15" s="105"/>
    </row>
    <row r="16" spans="2:13" ht="21" customHeight="1">
      <c r="B16" s="1"/>
      <c r="C16" s="242">
        <f ca="1">C14</f>
        <v>0</v>
      </c>
      <c r="D16" s="242">
        <f t="shared" ref="D16:J16" ca="1" si="3">D14</f>
        <v>5.4865376074220813E-4</v>
      </c>
      <c r="E16" s="242">
        <f t="shared" ca="1" si="3"/>
        <v>0</v>
      </c>
      <c r="F16" s="242">
        <f t="shared" ca="1" si="3"/>
        <v>0</v>
      </c>
      <c r="G16" s="242">
        <f t="shared" ca="1" si="3"/>
        <v>0</v>
      </c>
      <c r="H16" s="242">
        <f t="shared" ca="1" si="3"/>
        <v>0</v>
      </c>
      <c r="I16" s="242">
        <f t="shared" ca="1" si="3"/>
        <v>4.9038471028643542E-4</v>
      </c>
      <c r="J16" s="242">
        <f t="shared" ca="1" si="3"/>
        <v>0</v>
      </c>
      <c r="K16" s="183">
        <f ca="1">SUM(Table_Totals_Stamp_Duty[[#This Row],[ACT]:[WA]])</f>
        <v>1.0390384710286435E-3</v>
      </c>
      <c r="L16" s="105"/>
      <c r="M16" s="105"/>
    </row>
    <row r="17" spans="2:14" ht="21" customHeight="1">
      <c r="C17" s="105"/>
      <c r="D17" s="105"/>
      <c r="E17" s="105"/>
      <c r="F17" s="105"/>
      <c r="G17" s="105"/>
      <c r="H17" s="105"/>
      <c r="I17" s="105"/>
      <c r="J17" s="105"/>
      <c r="K17" s="105"/>
      <c r="L17" s="105"/>
      <c r="M17" s="105"/>
    </row>
    <row r="18" spans="2:14" ht="29.25" thickBot="1">
      <c r="B18" s="4" t="s">
        <v>290</v>
      </c>
      <c r="C18" s="4"/>
      <c r="D18" s="4"/>
      <c r="E18" s="4"/>
      <c r="F18" s="4"/>
      <c r="G18" s="4"/>
      <c r="H18" s="4"/>
      <c r="I18" s="4"/>
      <c r="J18" s="4"/>
      <c r="K18" s="4"/>
      <c r="L18" s="4"/>
      <c r="M18" s="4"/>
    </row>
    <row r="19" spans="2:14" ht="21" customHeight="1">
      <c r="C19" s="105"/>
      <c r="D19" s="105"/>
      <c r="E19" s="105"/>
      <c r="F19" s="105"/>
      <c r="G19" s="105"/>
      <c r="H19" s="105"/>
      <c r="I19" s="105"/>
      <c r="J19" s="105"/>
      <c r="K19" s="105"/>
      <c r="L19" s="105"/>
      <c r="M19" s="105"/>
    </row>
    <row r="20" spans="2:14" ht="15">
      <c r="B20" t="s">
        <v>277</v>
      </c>
      <c r="C20" s="9" t="s">
        <v>253</v>
      </c>
      <c r="D20" s="108" t="s">
        <v>263</v>
      </c>
      <c r="E20" s="9" t="s">
        <v>83</v>
      </c>
      <c r="F20" s="108" t="s">
        <v>271</v>
      </c>
      <c r="G20" s="108" t="s">
        <v>291</v>
      </c>
      <c r="H20" s="108" t="s">
        <v>292</v>
      </c>
      <c r="I20" s="108" t="s">
        <v>293</v>
      </c>
      <c r="J20" s="108" t="s">
        <v>294</v>
      </c>
      <c r="K20" s="108" t="s">
        <v>295</v>
      </c>
      <c r="L20" s="108" t="s">
        <v>296</v>
      </c>
      <c r="M20" s="108" t="s">
        <v>156</v>
      </c>
    </row>
    <row r="21" spans="2:14" ht="29.25" thickBot="1">
      <c r="B21" s="4" t="s">
        <v>297</v>
      </c>
      <c r="C21" s="107"/>
      <c r="D21" s="107"/>
      <c r="E21" s="107"/>
      <c r="F21" s="107"/>
      <c r="G21" s="107"/>
      <c r="H21" s="107"/>
      <c r="I21" s="107"/>
      <c r="J21" s="107"/>
      <c r="K21" s="107"/>
      <c r="L21" s="107"/>
      <c r="M21" s="114"/>
    </row>
    <row r="22" spans="2:14" ht="21" customHeight="1">
      <c r="B22" s="2" t="str">
        <f>Risk_1_Name</f>
        <v>Promotion</v>
      </c>
      <c r="C22" s="109">
        <f>'Risk 1'!J29</f>
        <v>0.01</v>
      </c>
      <c r="D22" s="109">
        <v>0</v>
      </c>
      <c r="E22" s="109">
        <f>'Risk 1'!J30</f>
        <v>1E-3</v>
      </c>
      <c r="F22" s="109">
        <f ca="1">'Risk 1'!J31</f>
        <v>1.0390384710286435E-3</v>
      </c>
      <c r="G22" s="109">
        <v>0</v>
      </c>
      <c r="H22" s="112">
        <f ca="1">SUM(Table_Premium_Breakdown[[#This Row],[Premium]:[Service Fees]])</f>
        <v>1.2039038471028643E-2</v>
      </c>
      <c r="I22" s="109">
        <v>0</v>
      </c>
      <c r="J22" s="109">
        <f ca="1">SUM(Table_Premium_Breakdown[[#This Row],[Sub Total 1]:[Interest]])</f>
        <v>1.2039038471028643E-2</v>
      </c>
      <c r="K22" s="109">
        <v>0</v>
      </c>
      <c r="L22" s="109">
        <v>0</v>
      </c>
      <c r="M22" s="109">
        <f ca="1">SUM(Table_Premium_Breakdown[[#This Row],[Sub Total 2]:[Transaction Costs]])</f>
        <v>1.2039038471028643E-2</v>
      </c>
    </row>
    <row r="23" spans="2:14" ht="21" customHeight="1">
      <c r="B23" s="1"/>
      <c r="C23" s="111"/>
      <c r="D23" s="109"/>
      <c r="E23" s="111"/>
      <c r="F23" s="111"/>
      <c r="G23" s="111"/>
      <c r="H23" s="112"/>
      <c r="I23" s="111"/>
      <c r="J23" s="109"/>
      <c r="K23" s="111"/>
      <c r="L23" s="111"/>
      <c r="M23" s="109"/>
    </row>
    <row r="24" spans="2:14" ht="21" customHeight="1">
      <c r="B24" s="1"/>
      <c r="C24" s="112"/>
      <c r="D24" s="113"/>
      <c r="E24" s="112"/>
      <c r="F24" s="112"/>
      <c r="G24" s="112"/>
      <c r="H24" s="112"/>
      <c r="I24" s="112"/>
      <c r="J24" s="109"/>
      <c r="K24" s="112"/>
      <c r="L24" s="112"/>
      <c r="M24" s="113"/>
    </row>
    <row r="25" spans="2:14" ht="29.25" thickBot="1">
      <c r="B25" s="4" t="s">
        <v>298</v>
      </c>
      <c r="C25" s="107"/>
      <c r="D25" s="107"/>
      <c r="E25" s="107"/>
      <c r="F25" s="107"/>
      <c r="G25" s="107"/>
      <c r="H25" s="115"/>
      <c r="I25" s="107"/>
      <c r="J25" s="107"/>
      <c r="K25" s="107"/>
      <c r="L25" s="107"/>
      <c r="M25" s="114"/>
    </row>
    <row r="26" spans="2:14" ht="21" customHeight="1">
      <c r="B26" t="s">
        <v>299</v>
      </c>
      <c r="C26" s="8">
        <v>0</v>
      </c>
      <c r="D26" s="8">
        <v>0</v>
      </c>
      <c r="E26" s="8">
        <v>0</v>
      </c>
      <c r="F26" s="8">
        <v>0</v>
      </c>
      <c r="G26" s="8">
        <f ca="1">IF(OFFSET(Table_Payment_Options[],0,MATCH(Input_Payment_Option,Table_Payment_Options[#Headers],0)-1,1,1)="Direct",
OFFSET(Payment_Options_Direct_Once_Off_Fee,0,MATCH(Input_Payment_Option,Table_Payment_Options[#Headers],0)-1,1,1)+
OFFSET(Payment_Options_Direct_Per_Instalment_Fee,0,MATCH(Input_Payment_Option,Table_Payment_Options[#Headers],0)-1,1,1)*
OFFSET(Payment_Options_Number_Of_Instalments,0,MATCH(Input_Payment_Option,Table_Payment_Options[#Headers],0)-1,1,1),
0)</f>
        <v>0</v>
      </c>
      <c r="H26" s="8">
        <f ca="1">SUM(Table_Premium_Breakdown[[#This Row],[Premium]:[Service Fees]])</f>
        <v>0</v>
      </c>
      <c r="I26" s="8">
        <f ca="1">IF(OFFSET(Table_Payment_Options[],0,MATCH(Input_Payment_Option,Table_Payment_Options[#Headers],0)-1,1,1)="Direct",
-Table_Premium_Breakdown[[#Totals],[Sub Total 1]]
-(PMT(
OFFSET(Payment_Options_Direct_Interest_Rate,0,MATCH(Input_Payment_Option,Table_Payment_Options[#Headers],0)-1,1,1)/OFFSET(Payment_Options_Number_Of_Instalments,0,MATCH(Input_Payment_Option,Table_Payment_Options[#Headers],0)-1,1,1),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0</v>
      </c>
      <c r="J26" s="109">
        <f ca="1">SUM(Table_Premium_Breakdown[[#This Row],[Sub Total 1]:[Interest]])</f>
        <v>0</v>
      </c>
      <c r="K26" s="8">
        <v>0</v>
      </c>
      <c r="L26" s="8">
        <v>0</v>
      </c>
      <c r="M26" s="8">
        <f ca="1">SUM(Table_Premium_Breakdown[[#This Row],[Sub Total 2]:[Transaction Costs]])</f>
        <v>0</v>
      </c>
    </row>
    <row r="27" spans="2:14" ht="21" customHeight="1">
      <c r="B27" t="s">
        <v>300</v>
      </c>
      <c r="C27" s="112">
        <v>0</v>
      </c>
      <c r="D27" s="8">
        <v>0</v>
      </c>
      <c r="E27" s="8">
        <v>0</v>
      </c>
      <c r="F27" s="8">
        <v>0</v>
      </c>
      <c r="G27" s="112">
        <f ca="1">IF(OFFSET(Table_Payment_Options[],0,MATCH(Input_Payment_Option,Table_Payment_Options[#Headers],0)-1,1,1)="Funded",
OFFSET(Payment_Options_Funded_Once_Off_Fee,0,MATCH(Input_Payment_Option,Table_Payment_Options[#Headers],0)-1,1,1)+
OFFSET(Payment_Options_Funded_Per_Instalment_Fee,0,MATCH(Input_Payment_Option,Table_Payment_Options[#Headers],0)-1,1,1)*
OFFSET(Payment_Options_Number_Of_Instalments,0,MATCH(Input_Payment_Option,Table_Payment_Options[#Headers],0)-1,1,1),
0)</f>
        <v>0</v>
      </c>
      <c r="H27" s="112">
        <f ca="1">SUM(Table_Premium_Breakdown[[#This Row],[Premium]:[Service Fees]])</f>
        <v>0</v>
      </c>
      <c r="I27" s="112">
        <f ca="1">IF(OFFSET(Table_Payment_Options[],0,MATCH(Input_Payment_Option,Table_Payment_Options[#Headers],0)-1,1,1)="Funded",
-Table_Premium_Breakdown[[#Totals],[Sub Total 1]]
-(PMT(
OFFSET(Payment_Options_Funded_Interest_Rate,0,MATCH(Input_Payment_Option,Table_Payment_Options[#Headers],0)-1,1,1)/OFFSET(Payment_Options_Number_Of_Instalments,0,MATCH(Input_Payment_Option,Table_Payment_Options[#Headers],0)-1,1,1),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1.7347234759768071E-18</v>
      </c>
      <c r="J27" s="109">
        <f ca="1">SUM(Table_Premium_Breakdown[[#This Row],[Sub Total 1]:[Interest]])</f>
        <v>1.7347234759768071E-18</v>
      </c>
      <c r="K27" s="112">
        <f ca="1">IF(OFFSET(Table_Payment_Options[],0,MATCH(Input_Payment_Option,Table_Payment_Options[#Headers],0)-1,1,1)="Funded",
OFFSET(Payment_Methods_Funded_Merchant_Fee,0,MATCH(Input_Payment_Method,Table_Payment_Methods[#Headers],0)-1,1,1)*Table_Premium_Breakdown[[#Totals],[Sub Total 2]],
0)</f>
        <v>0</v>
      </c>
      <c r="L27" s="112">
        <f ca="1">IF(OFFSET(Table_Payment_Options[],0,MATCH(Input_Payment_Option,Table_Payment_Options[#Headers],0)-1,1,1)="Funded",
OFFSET(Payment_Methods_Funded_Transaction_Fee,0,MATCH(Input_Payment_Method,Table_Payment_Methods[#Headers],0)-1,1,1)*
OFFSET(Payment_Options_Number_Of_Instalments,0,MATCH(Input_Payment_Option,Table_Payment_Options[#Headers],0)-1,1,1),
0)</f>
        <v>0</v>
      </c>
      <c r="M27" s="112">
        <f ca="1">SUM(Table_Premium_Breakdown[[#This Row],[Sub Total 2]:[Transaction Costs]])</f>
        <v>1.7347234759768071E-18</v>
      </c>
    </row>
    <row r="28" spans="2:14" ht="21" customHeight="1">
      <c r="B28" s="1" t="s">
        <v>1319</v>
      </c>
      <c r="C28" s="112">
        <v>0</v>
      </c>
      <c r="D28" s="8">
        <v>0</v>
      </c>
      <c r="E28" s="8">
        <v>0</v>
      </c>
      <c r="F28" s="8">
        <v>0</v>
      </c>
      <c r="G28" s="113">
        <f>'Risk 1'!J39</f>
        <v>0</v>
      </c>
      <c r="H28" s="112">
        <f>SUM(Table_Premium_Breakdown[[#This Row],[Premium]:[Service Fees]])</f>
        <v>0</v>
      </c>
      <c r="I28" s="112">
        <f ca="1">IF(OFFSET(Table_Payment_Options[],0,MATCH(Input_Payment_Option,Table_Payment_Options[#Headers],0)-1,1,1)="Funded",
-Table_Premium_Breakdown[[#Totals],[Sub Total 1]]
-(PMT(
OFFSET(Payment_Options_Funded_Interest_Rate,0,MATCH(Input_Payment_Option,Table_Payment_Options[#Headers],0)-1,1,1)/OFFSET(Payment_Options_Number_Of_Instalments,0,MATCH(Input_Payment_Option,Table_Payment_Options[#Headers],0)-1,1,1),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1.7347234759768071E-18</v>
      </c>
      <c r="J28" s="109">
        <f ca="1">SUM(Table_Premium_Breakdown[[#This Row],[Sub Total 1]:[Interest]])</f>
        <v>1.7347234759768071E-18</v>
      </c>
      <c r="K28" s="112">
        <f ca="1">IF(OFFSET(Table_Payment_Options[],0,MATCH(Input_Payment_Option,Table_Payment_Options[#Headers],0)-1,1,1)="Funded",
OFFSET(Payment_Methods_Funded_Merchant_Fee,0,MATCH(Input_Payment_Method,Table_Payment_Methods[#Headers],0)-1,1,1)*Table_Premium_Breakdown[[#Totals],[Sub Total 2]],
0)</f>
        <v>0</v>
      </c>
      <c r="L28" s="112">
        <f ca="1">IF(OFFSET(Table_Payment_Options[],0,MATCH(Input_Payment_Option,Table_Payment_Options[#Headers],0)-1,1,1)="Funded",
OFFSET(Payment_Methods_Funded_Transaction_Fee,0,MATCH(Input_Payment_Method,Table_Payment_Methods[#Headers],0)-1,1,1)*
OFFSET(Payment_Options_Number_Of_Instalments,0,MATCH(Input_Payment_Option,Table_Payment_Options[#Headers],0)-1,1,1),
0)</f>
        <v>0</v>
      </c>
      <c r="M28" s="112">
        <f ca="1">SUM(Table_Premium_Breakdown[[#This Row],[Sub Total 2]:[Transaction Costs]])</f>
        <v>1.7347234759768071E-18</v>
      </c>
    </row>
    <row r="29" spans="2:14" ht="21" customHeight="1">
      <c r="B29" s="1" t="s">
        <v>1320</v>
      </c>
      <c r="C29" s="112">
        <v>0</v>
      </c>
      <c r="D29" s="8">
        <v>0</v>
      </c>
      <c r="E29" s="8">
        <v>0</v>
      </c>
      <c r="F29" s="8">
        <v>0</v>
      </c>
      <c r="G29" s="113">
        <f>'Risk 1'!J40</f>
        <v>0</v>
      </c>
      <c r="H29" s="112">
        <f>SUM(Table_Premium_Breakdown[[#This Row],[Premium]:[Service Fees]])</f>
        <v>0</v>
      </c>
      <c r="I29" s="112">
        <f ca="1">IF(OFFSET(Table_Payment_Options[],0,MATCH(Input_Payment_Option,Table_Payment_Options[#Headers],0)-1,1,1)="Funded",
-Table_Premium_Breakdown[[#Totals],[Sub Total 1]]
-(PMT(
OFFSET(Payment_Options_Funded_Interest_Rate,0,MATCH(Input_Payment_Option,Table_Payment_Options[#Headers],0)-1,1,1)/OFFSET(Payment_Options_Number_Of_Instalments,0,MATCH(Input_Payment_Option,Table_Payment_Options[#Headers],0)-1,1,1),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1.7347234759768071E-18</v>
      </c>
      <c r="J29" s="109">
        <f ca="1">SUM(Table_Premium_Breakdown[[#This Row],[Sub Total 1]:[Interest]])</f>
        <v>1.7347234759768071E-18</v>
      </c>
      <c r="K29" s="112">
        <f ca="1">IF(OFFSET(Table_Payment_Options[],0,MATCH(Input_Payment_Option,Table_Payment_Options[#Headers],0)-1,1,1)="Funded",
OFFSET(Payment_Methods_Funded_Merchant_Fee,0,MATCH(Input_Payment_Method,Table_Payment_Methods[#Headers],0)-1,1,1)*Table_Premium_Breakdown[[#Totals],[Sub Total 2]],
0)</f>
        <v>0</v>
      </c>
      <c r="L29" s="112">
        <f ca="1">IF(OFFSET(Table_Payment_Options[],0,MATCH(Input_Payment_Option,Table_Payment_Options[#Headers],0)-1,1,1)="Funded",
OFFSET(Payment_Methods_Funded_Transaction_Fee,0,MATCH(Input_Payment_Method,Table_Payment_Methods[#Headers],0)-1,1,1)*
OFFSET(Payment_Options_Number_Of_Instalments,0,MATCH(Input_Payment_Option,Table_Payment_Options[#Headers],0)-1,1,1),
0)</f>
        <v>0</v>
      </c>
      <c r="M29" s="112">
        <f ca="1">SUM(Table_Premium_Breakdown[[#This Row],[Sub Total 2]:[Transaction Costs]])</f>
        <v>1.7347234759768071E-18</v>
      </c>
    </row>
    <row r="30" spans="2:14" ht="21" customHeight="1">
      <c r="B30" s="1" t="s">
        <v>301</v>
      </c>
      <c r="C30" s="112">
        <v>0</v>
      </c>
      <c r="D30" s="112">
        <v>0</v>
      </c>
      <c r="E30" s="8">
        <v>0</v>
      </c>
      <c r="F30" s="112">
        <v>0</v>
      </c>
      <c r="G30" s="112">
        <f>'Risk 1'!J33+'Risk 1'!J34+'Risk 1'!J35+'Risk 1'!J36+'Risk 1'!J41+'Risk 1'!J42</f>
        <v>0</v>
      </c>
      <c r="H30" s="112">
        <f>SUM(Table_Premium_Breakdown[[#This Row],[Premium]:[Service Fees]])</f>
        <v>0</v>
      </c>
      <c r="I30" s="112">
        <v>0</v>
      </c>
      <c r="J30" s="109">
        <f>SUM(Table_Premium_Breakdown[[#This Row],[Sub Total 1]:[Interest]])</f>
        <v>0</v>
      </c>
      <c r="K30" s="112">
        <f ca="1">IF(OFFSET(Table_Payment_Options[],0,MATCH(Input_Payment_Option,Table_Payment_Options[#Headers],0)-1,1,1)="Direct",
OFFSET(Payment_Methods_Direct_Merchant_Fee,0,MATCH(Input_Payment_Method,Table_Payment_Methods[#Headers],0)-1,1,1)*Table_Premium_Breakdown[[#Totals],[Sub Total 2]],
0)</f>
        <v>0</v>
      </c>
      <c r="L30" s="112">
        <f ca="1">IF(OFFSET(Table_Payment_Options[],0,MATCH(Input_Payment_Option,Table_Payment_Options[#Headers],0)-1,1,1)="Direct",
OFFSET(Payment_Methods_Direct_Transaction_Fee,0,MATCH(Input_Payment_Method,Table_Payment_Methods[#Headers],0)-1,1,1)*
OFFSET(Payment_Options_Number_Of_Instalments,0,MATCH(Input_Payment_Option,Table_Payment_Options[#Headers],0)-1,1,1),
0)</f>
        <v>0</v>
      </c>
      <c r="M30" s="112">
        <f ca="1">SUM(Table_Premium_Breakdown[[#This Row],[Sub Total 2]:[Transaction Costs]])</f>
        <v>0</v>
      </c>
    </row>
    <row r="31" spans="2:14" ht="15">
      <c r="B31" s="274" t="s">
        <v>156</v>
      </c>
      <c r="C31" s="275">
        <f>SUM(Table_Premium_Breakdown[Premium])</f>
        <v>0.01</v>
      </c>
      <c r="D31" s="275">
        <f>SUM(Table_Premium_Breakdown[ESL])</f>
        <v>0</v>
      </c>
      <c r="E31" s="275">
        <f>SUM(Table_Premium_Breakdown[GST])</f>
        <v>1E-3</v>
      </c>
      <c r="F31" s="275">
        <f ca="1">SUM(Table_Premium_Breakdown[Stamp Duty])</f>
        <v>1.0390384710286435E-3</v>
      </c>
      <c r="G31" s="275">
        <f ca="1">SUM(Table_Premium_Breakdown[Service Fees])</f>
        <v>0</v>
      </c>
      <c r="H31" s="275">
        <f ca="1">SUM(Table_Premium_Breakdown[Sub Total 1])</f>
        <v>1.2039038471028643E-2</v>
      </c>
      <c r="I31" s="275">
        <f ca="1">SUM(Table_Premium_Breakdown[Interest])</f>
        <v>5.2041704279304213E-18</v>
      </c>
      <c r="J31" s="275">
        <f ca="1">SUM(Table_Premium_Breakdown[Sub Total 2])</f>
        <v>1.2039038471028649E-2</v>
      </c>
      <c r="K31" s="275">
        <f ca="1">SUM(Table_Premium_Breakdown[Merchant Fees])</f>
        <v>0</v>
      </c>
      <c r="L31" s="275">
        <f ca="1">SUM(Table_Premium_Breakdown[Transaction Costs])</f>
        <v>0</v>
      </c>
      <c r="M31" s="275">
        <f ca="1">SUM(Table_Premium_Breakdown[Total])</f>
        <v>1.2039038471028649E-2</v>
      </c>
    </row>
    <row r="32" spans="2:14" ht="21" customHeight="1">
      <c r="C32" s="105"/>
      <c r="D32" s="105"/>
      <c r="E32" s="105"/>
      <c r="F32" s="105"/>
      <c r="G32" s="105"/>
      <c r="H32" s="105"/>
      <c r="I32" s="105"/>
      <c r="J32" s="105"/>
      <c r="K32" s="105"/>
      <c r="L32" s="105"/>
      <c r="M32" s="105"/>
      <c r="N32" s="105"/>
    </row>
    <row r="33" spans="2:14" ht="21" customHeight="1">
      <c r="C33" s="105"/>
      <c r="D33" s="105"/>
      <c r="E33" s="105"/>
      <c r="F33" s="105"/>
      <c r="G33" s="105"/>
      <c r="H33" s="105"/>
      <c r="I33" s="105"/>
      <c r="J33" s="105"/>
      <c r="K33" s="105"/>
      <c r="L33" s="105"/>
      <c r="M33" s="105"/>
      <c r="N33" s="105"/>
    </row>
    <row r="34" spans="2:14" ht="29.25" thickBot="1">
      <c r="B34" s="4" t="s">
        <v>302</v>
      </c>
      <c r="C34" s="107"/>
      <c r="D34" s="105"/>
      <c r="E34" s="105"/>
      <c r="F34" s="105"/>
      <c r="G34" s="105"/>
      <c r="H34" s="105"/>
      <c r="I34" s="105"/>
      <c r="J34" s="105"/>
      <c r="K34" s="105"/>
      <c r="L34" s="105"/>
      <c r="M34" s="105"/>
      <c r="N34" s="105"/>
    </row>
    <row r="35" spans="2:14" ht="21" customHeight="1">
      <c r="C35" s="105"/>
      <c r="D35" s="105"/>
      <c r="E35" s="105"/>
      <c r="F35" s="105"/>
      <c r="G35" s="105"/>
      <c r="H35" s="105"/>
      <c r="I35" s="105"/>
      <c r="J35" s="105"/>
      <c r="K35" s="105"/>
      <c r="L35" s="105"/>
      <c r="M35" s="105"/>
      <c r="N35" s="105"/>
    </row>
    <row r="36" spans="2:14" ht="15">
      <c r="B36" t="s">
        <v>1</v>
      </c>
      <c r="C36" t="s">
        <v>6</v>
      </c>
      <c r="D36" s="105"/>
      <c r="E36" s="105"/>
      <c r="F36" s="105"/>
      <c r="G36" s="105"/>
      <c r="H36" s="105"/>
      <c r="I36" s="105"/>
      <c r="J36" s="105"/>
      <c r="K36" s="105"/>
      <c r="L36" s="105"/>
      <c r="M36" s="105"/>
      <c r="N36" s="105"/>
    </row>
    <row r="37" spans="2:14" ht="21" customHeight="1">
      <c r="B37" t="s">
        <v>303</v>
      </c>
      <c r="C37">
        <f ca="1" xml:space="preserve">
IF(Input_Payment_Option="Yearly",1,
IF(Input_Payment_Option="Monthly",12,
IF(Input_Payment_Option="Fortnightly",26,
IF(Input_Payment_Option="Weekly",52,
1))))</f>
        <v>12</v>
      </c>
      <c r="D37" s="105"/>
      <c r="E37" s="105"/>
      <c r="F37" s="105"/>
      <c r="G37" s="105"/>
      <c r="H37" s="105"/>
      <c r="I37" s="105"/>
      <c r="J37" s="105"/>
      <c r="K37" s="105"/>
      <c r="L37" s="105"/>
      <c r="M37" s="105"/>
      <c r="N37" s="105"/>
    </row>
    <row r="38" spans="2:14" ht="21" customHeight="1">
      <c r="B38" t="s">
        <v>304</v>
      </c>
      <c r="C38" s="5">
        <f ca="1">Table_Premium_Breakdown[[#Totals],[Total]]/C37</f>
        <v>1.0032532059190541E-3</v>
      </c>
      <c r="D38" s="105"/>
      <c r="E38" s="105"/>
      <c r="F38" s="105"/>
      <c r="G38" s="105"/>
      <c r="H38" s="105"/>
      <c r="I38" s="105"/>
      <c r="J38" s="105"/>
      <c r="K38" s="105"/>
      <c r="L38" s="105"/>
      <c r="M38" s="105"/>
      <c r="N38" s="105"/>
    </row>
    <row r="39" spans="2:14" ht="21" customHeight="1">
      <c r="C39" s="105"/>
      <c r="D39" s="105"/>
      <c r="E39" s="105"/>
      <c r="F39" s="105"/>
      <c r="G39" s="105"/>
      <c r="H39" s="105"/>
      <c r="I39" s="105"/>
      <c r="J39" s="105"/>
      <c r="K39" s="105"/>
      <c r="L39" s="105"/>
      <c r="M39" s="105"/>
      <c r="N39" s="105"/>
    </row>
    <row r="40" spans="2:14" ht="29.25" thickBot="1">
      <c r="B40" s="4" t="s">
        <v>305</v>
      </c>
      <c r="C40" s="107"/>
      <c r="D40" s="105"/>
      <c r="E40" s="105"/>
      <c r="F40" s="105"/>
      <c r="G40" s="105"/>
      <c r="H40" s="105"/>
      <c r="I40" s="105"/>
      <c r="J40" s="105"/>
      <c r="K40" s="105"/>
      <c r="L40" s="105"/>
      <c r="M40" s="105"/>
      <c r="N40" s="105"/>
    </row>
    <row r="41" spans="2:14" ht="21" customHeight="1">
      <c r="C41" s="105"/>
      <c r="D41" s="105"/>
      <c r="E41" s="105"/>
      <c r="F41" s="105"/>
      <c r="G41" s="105"/>
      <c r="H41" s="105"/>
      <c r="I41" s="105"/>
      <c r="J41" s="105"/>
      <c r="K41" s="105"/>
      <c r="L41" s="105"/>
      <c r="M41" s="105"/>
      <c r="N41" s="105"/>
    </row>
    <row r="42" spans="2:14" ht="15">
      <c r="B42" t="s">
        <v>277</v>
      </c>
      <c r="C42" s="9" t="s">
        <v>306</v>
      </c>
      <c r="D42" s="105"/>
      <c r="E42" s="105"/>
      <c r="F42" s="105"/>
      <c r="G42" s="105"/>
      <c r="H42" s="105"/>
      <c r="I42" s="105"/>
      <c r="J42" s="105"/>
      <c r="K42" s="105"/>
      <c r="L42" s="105"/>
      <c r="M42" s="105"/>
      <c r="N42" s="105"/>
    </row>
    <row r="43" spans="2:14" ht="21" customHeight="1">
      <c r="B43" s="1" t="s">
        <v>307</v>
      </c>
      <c r="C43" s="116">
        <f>Table_Premium_Breakdown[[#Totals],[Premium]]*Settings_Financial_Commission_Rate</f>
        <v>0</v>
      </c>
      <c r="D43" s="105"/>
      <c r="E43" s="105"/>
      <c r="F43" s="105"/>
      <c r="G43" s="105"/>
      <c r="H43" s="105"/>
      <c r="I43" s="105"/>
      <c r="J43" s="105"/>
      <c r="K43" s="105"/>
      <c r="L43" s="105"/>
      <c r="M43" s="105"/>
      <c r="N43" s="105"/>
    </row>
    <row r="44" spans="2:14" ht="21" customHeight="1">
      <c r="B44" t="s">
        <v>308</v>
      </c>
      <c r="C44" s="8">
        <f>Settings_Financial_Service_Fee_Once_Off+(Table_Premium_Breakdown[[#Totals],[Premium]]*Settings_Financial_Service_Fee_Premium_Percent)</f>
        <v>0</v>
      </c>
      <c r="D44" s="105"/>
      <c r="E44" s="105"/>
      <c r="F44" s="105"/>
      <c r="G44" s="105"/>
      <c r="H44" s="105"/>
      <c r="I44" s="105"/>
      <c r="J44" s="105"/>
      <c r="K44" s="105"/>
      <c r="L44" s="105"/>
      <c r="M44" s="105"/>
      <c r="N44" s="105"/>
    </row>
    <row r="45" spans="2:14" ht="15">
      <c r="B45" s="45" t="s">
        <v>156</v>
      </c>
      <c r="C45" s="110">
        <f>SUM(Table_Broker_Fee[Amount])</f>
        <v>0</v>
      </c>
      <c r="D45" s="105"/>
      <c r="E45" s="105"/>
      <c r="F45" s="105"/>
      <c r="G45" s="105"/>
      <c r="H45" s="105"/>
      <c r="I45" s="105"/>
      <c r="J45" s="105"/>
      <c r="K45" s="105"/>
      <c r="L45" s="105"/>
      <c r="M45" s="105"/>
      <c r="N45" s="105"/>
    </row>
    <row r="47" spans="2:14" ht="29.25" thickBot="1">
      <c r="B47" s="4" t="s">
        <v>1286</v>
      </c>
      <c r="C47" s="4"/>
    </row>
    <row r="49" spans="2:3" ht="15">
      <c r="B49" t="s">
        <v>277</v>
      </c>
      <c r="C49" s="9" t="s">
        <v>306</v>
      </c>
    </row>
    <row r="50" spans="2:3" ht="21" customHeight="1">
      <c r="B50" t="s">
        <v>1287</v>
      </c>
      <c r="C50" s="8">
        <f>Table_Premium_Breakdown[[#Totals],[Premium]]</f>
        <v>0.01</v>
      </c>
    </row>
    <row r="51" spans="2:3" ht="21" customHeight="1">
      <c r="B51" t="s">
        <v>1288</v>
      </c>
      <c r="C51" s="8">
        <f>E22</f>
        <v>1E-3</v>
      </c>
    </row>
    <row r="52" spans="2:3" ht="21" customHeight="1">
      <c r="B52" t="s">
        <v>271</v>
      </c>
      <c r="C52" s="8">
        <f ca="1">Table_Premium_Breakdown[[#Totals],[Stamp Duty]]</f>
        <v>1.0390384710286435E-3</v>
      </c>
    </row>
    <row r="53" spans="2:3" ht="21" customHeight="1">
      <c r="B53" t="s">
        <v>1289</v>
      </c>
      <c r="C53" s="8">
        <f ca="1">SUM(C50:C52)</f>
        <v>1.2039038471028643E-2</v>
      </c>
    </row>
    <row r="54" spans="2:3" ht="21" customHeight="1">
      <c r="B54" t="s">
        <v>1290</v>
      </c>
      <c r="C54" s="8">
        <f>G30</f>
        <v>0</v>
      </c>
    </row>
    <row r="55" spans="2:3" ht="21" customHeight="1">
      <c r="B55" t="s">
        <v>1291</v>
      </c>
      <c r="C55" s="8">
        <f>E30</f>
        <v>0</v>
      </c>
    </row>
    <row r="56" spans="2:3" ht="21" customHeight="1">
      <c r="B56" t="s">
        <v>1292</v>
      </c>
      <c r="C56" s="8">
        <f>SUM(C54:C55)</f>
        <v>0</v>
      </c>
    </row>
    <row r="57" spans="2:3" ht="21" customHeight="1">
      <c r="B57" s="1" t="s">
        <v>1319</v>
      </c>
      <c r="C57" s="8">
        <f>G28</f>
        <v>0</v>
      </c>
    </row>
    <row r="58" spans="2:3" ht="21" customHeight="1">
      <c r="B58" s="1" t="s">
        <v>1320</v>
      </c>
      <c r="C58" s="8">
        <f>G29</f>
        <v>0</v>
      </c>
    </row>
    <row r="59" spans="2:3" ht="21" customHeight="1">
      <c r="B59" s="1" t="s">
        <v>1293</v>
      </c>
      <c r="C59" s="5">
        <f ca="1">C53+C56+C57+C58</f>
        <v>1.2039038471028643E-2</v>
      </c>
    </row>
  </sheetData>
  <pageMargins left="0.7" right="0.7" top="0.75" bottom="0.75" header="0.3" footer="0.3"/>
  <pageSetup paperSize="9" orientation="portrait" r:id="rId1"/>
  <tableParts count="5">
    <tablePart r:id="rId2"/>
    <tablePart r:id="rId3"/>
    <tablePart r:id="rId4"/>
    <tablePart r:id="rId5"/>
    <tablePart r:id="rId6"/>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249977111117893"/>
  </sheetPr>
  <dimension ref="B2:K48"/>
  <sheetViews>
    <sheetView workbookViewId="0">
      <selection activeCell="B6" sqref="B6"/>
    </sheetView>
  </sheetViews>
  <sheetFormatPr defaultColWidth="9.140625" defaultRowHeight="21" customHeight="1"/>
  <cols>
    <col min="1" max="1" width="9.140625" style="3"/>
    <col min="2" max="2" width="47" style="3" customWidth="1"/>
    <col min="3" max="10" width="43.140625" style="3" hidden="1" customWidth="1"/>
    <col min="11" max="11" width="26.85546875" style="22" customWidth="1"/>
    <col min="12" max="16384" width="9.140625" style="3"/>
  </cols>
  <sheetData>
    <row r="2" spans="2:11" ht="47.25" thickBot="1">
      <c r="B2" s="74" t="s">
        <v>247</v>
      </c>
      <c r="C2" s="74"/>
      <c r="D2" s="74"/>
      <c r="E2" s="74"/>
      <c r="F2" s="74"/>
      <c r="G2" s="74"/>
      <c r="H2" s="74"/>
      <c r="I2" s="74"/>
      <c r="J2" s="74"/>
      <c r="K2" s="23"/>
    </row>
    <row r="4" spans="2:11" ht="15">
      <c r="B4" t="s">
        <v>1</v>
      </c>
      <c r="C4" s="15" t="s">
        <v>2</v>
      </c>
      <c r="D4" s="15" t="s">
        <v>3</v>
      </c>
      <c r="E4" s="15" t="s">
        <v>4</v>
      </c>
      <c r="F4" s="15" t="s">
        <v>5</v>
      </c>
      <c r="G4" s="15" t="s">
        <v>46</v>
      </c>
      <c r="H4" s="15" t="s">
        <v>47</v>
      </c>
      <c r="I4" s="15" t="s">
        <v>236</v>
      </c>
      <c r="J4" s="15" t="s">
        <v>309</v>
      </c>
      <c r="K4" s="95" t="s">
        <v>6</v>
      </c>
    </row>
    <row r="5" spans="2:11" ht="29.25" thickBot="1">
      <c r="B5" s="4" t="s">
        <v>310</v>
      </c>
      <c r="C5" s="14" t="s">
        <v>69</v>
      </c>
      <c r="D5" s="1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5" s="1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permissions</v>
      </c>
      <c r="F5" s="14" t="str">
        <f>IF(Table_Settings[[#This Row],[Header]]="Yes","",IF(Table_Settings[[#This Row],[Property]]&lt;&gt;"",SUBSTITUTE(Table_Settings[[#This Row],[Type]]," ","")&amp;SUBSTITUTE(Table_Settings[[#This Row],[Property]]," ",""),""))</f>
        <v/>
      </c>
      <c r="G5" s="14"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5" s="14" t="str">
        <f>IF(OR(Table_Settings[[#This Row],[Header]]="Yes",Table_Settings[[#This Row],[Text]]=""),"",IF(OR(Table_Settings[[#This Row],[Text]]="true",Table_Settings[[#This Row],[Text]]="false",ISNUMBER(Table_Settings[[#This Row],[Text]])),Table_Settings[[#This Row],[Text]],""""&amp;Table_Settings[[#This Row],[Text]]&amp;""""))</f>
        <v/>
      </c>
      <c r="I5" s="1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"permissions": {</v>
      </c>
      <c r="J5" s="14" t="str">
        <f ca="1">SUBSTITUTE(SUBSTITUTE(SUBSTITUTE(SUBSTITUTE(SUBSTITUTE(SUBSTITUTE(SUBSTITUTE(SUBSTITUTE(
TRIM(CLEAN(Table_Settings[[#This Row],[Config]])),
" {","{"),
"{ ","{"),
" }","}"),
"} ","}"),
" [","["),
"[ ","["),
" ]","]"),
"] ","]")</f>
        <v>"permissions":{</v>
      </c>
      <c r="K5" s="96"/>
    </row>
    <row r="6" spans="2:11" ht="21" customHeight="1">
      <c r="B6" s="2" t="s">
        <v>311</v>
      </c>
      <c r="C6" s="15"/>
      <c r="D6" s="13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6" s="13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productionDomains</v>
      </c>
      <c r="F6" s="130" t="str">
        <f ca="1">IF(Table_Settings[[#This Row],[Header]]="Yes","",IF(Table_Settings[[#This Row],[Property]]&lt;&gt;"",SUBSTITUTE(Table_Settings[[#This Row],[Type]]," ","")&amp;SUBSTITUTE(Table_Settings[[#This Row],[Property]]," ",""),""))</f>
        <v>PermissionProductionDomains</v>
      </c>
      <c r="G6" s="13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www.website.com</v>
      </c>
      <c r="H6" s="130" t="str">
        <f ca="1">IF(OR(Table_Settings[[#This Row],[Header]]="Yes",Table_Settings[[#This Row],[Text]]=""),"",IF(OR(Table_Settings[[#This Row],[Text]]="true",Table_Settings[[#This Row],[Text]]="false",ISNUMBER(Table_Settings[[#This Row],[Text]])),Table_Settings[[#This Row],[Text]],""""&amp;Table_Settings[[#This Row],[Text]]&amp;""""))</f>
        <v>"www.website.com"</v>
      </c>
      <c r="I6" s="13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"productionDomains": "www.website.com",</v>
      </c>
      <c r="J6" s="130" t="str">
        <f ca="1">SUBSTITUTE(SUBSTITUTE(SUBSTITUTE(SUBSTITUTE(SUBSTITUTE(SUBSTITUTE(SUBSTITUTE(SUBSTITUTE(
TRIM(CLEAN(Table_Settings[[#This Row],[Config]])),
" {","{"),
"{ ","{"),
" }","}"),
"} ","}"),
" [","["),
"[ ","["),
" ]","]"),
"] ","]")</f>
        <v>"productionDomains": "www.website.com",</v>
      </c>
      <c r="K6" s="98" t="s">
        <v>312</v>
      </c>
    </row>
    <row r="7" spans="2:11" ht="21" customHeight="1">
      <c r="B7" s="2" t="s">
        <v>313</v>
      </c>
      <c r="C7" s="15"/>
      <c r="D7" s="13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7" s="13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stagingDomains</v>
      </c>
      <c r="F7" s="130" t="str">
        <f ca="1">IF(Table_Settings[[#This Row],[Header]]="Yes","",IF(Table_Settings[[#This Row],[Property]]&lt;&gt;"",SUBSTITUTE(Table_Settings[[#This Row],[Type]]," ","")&amp;SUBSTITUTE(Table_Settings[[#This Row],[Property]]," ",""),""))</f>
        <v>PermissionStagingDomains</v>
      </c>
      <c r="G7" s="13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staging.website.com</v>
      </c>
      <c r="H7" s="130" t="str">
        <f ca="1">IF(OR(Table_Settings[[#This Row],[Header]]="Yes",Table_Settings[[#This Row],[Text]]=""),"",IF(OR(Table_Settings[[#This Row],[Text]]="true",Table_Settings[[#This Row],[Text]]="false",ISNUMBER(Table_Settings[[#This Row],[Text]])),Table_Settings[[#This Row],[Text]],""""&amp;Table_Settings[[#This Row],[Text]]&amp;""""))</f>
        <v>"staging.website.com"</v>
      </c>
      <c r="I7" s="13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"stagingDomains": "staging.website.com",</v>
      </c>
      <c r="J7" s="130" t="str">
        <f ca="1">SUBSTITUTE(SUBSTITUTE(SUBSTITUTE(SUBSTITUTE(SUBSTITUTE(SUBSTITUTE(SUBSTITUTE(SUBSTITUTE(
TRIM(CLEAN(Table_Settings[[#This Row],[Config]])),
" {","{"),
"{ ","{"),
" }","}"),
"} ","}"),
" [","["),
"[ ","["),
" ]","]"),
"] ","]")</f>
        <v>"stagingDomains": "staging.website.com",</v>
      </c>
      <c r="K7" s="98" t="s">
        <v>314</v>
      </c>
    </row>
    <row r="8" spans="2:11" ht="21" customHeight="1">
      <c r="B8" s="2" t="s">
        <v>315</v>
      </c>
      <c r="C8" s="15"/>
      <c r="D8" s="13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8" s="13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developmentDomains</v>
      </c>
      <c r="F8" s="130" t="str">
        <f ca="1">IF(Table_Settings[[#This Row],[Header]]="Yes","",IF(Table_Settings[[#This Row],[Property]]&lt;&gt;"",SUBSTITUTE(Table_Settings[[#This Row],[Type]]," ","")&amp;SUBSTITUTE(Table_Settings[[#This Row],[Property]]," ",""),""))</f>
        <v>PermissionDevelopmentDomains</v>
      </c>
      <c r="G8" s="13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dev.website.com</v>
      </c>
      <c r="H8" s="130" t="str">
        <f ca="1">IF(OR(Table_Settings[[#This Row],[Header]]="Yes",Table_Settings[[#This Row],[Text]]=""),"",IF(OR(Table_Settings[[#This Row],[Text]]="true",Table_Settings[[#This Row],[Text]]="false",ISNUMBER(Table_Settings[[#This Row],[Text]])),Table_Settings[[#This Row],[Text]],""""&amp;Table_Settings[[#This Row],[Text]]&amp;""""))</f>
        <v>"dev.website.com"</v>
      </c>
      <c r="I8" s="13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"developmentDomains": "dev.website.com"
        },</v>
      </c>
      <c r="J8" s="130" t="str">
        <f ca="1">SUBSTITUTE(SUBSTITUTE(SUBSTITUTE(SUBSTITUTE(SUBSTITUTE(SUBSTITUTE(SUBSTITUTE(SUBSTITUTE(
TRIM(CLEAN(Table_Settings[[#This Row],[Config]])),
" {","{"),
"{ ","{"),
" }","}"),
"} ","}"),
" [","["),
"[ ","["),
" ]","]"),
"] ","]")</f>
        <v>"developmentDomains": "dev.website.com"},</v>
      </c>
      <c r="K8" s="98" t="s">
        <v>316</v>
      </c>
    </row>
    <row r="9" spans="2:11" ht="29.25" thickBot="1">
      <c r="B9" s="4" t="s">
        <v>317</v>
      </c>
      <c r="C9" s="14" t="s">
        <v>69</v>
      </c>
      <c r="D9" s="1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9" s="1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financial</v>
      </c>
      <c r="F9" s="14" t="str">
        <f>IF(Table_Settings[[#This Row],[Header]]="Yes","",IF(Table_Settings[[#This Row],[Property]]&lt;&gt;"",SUBSTITUTE(Table_Settings[[#This Row],[Type]]," ","")&amp;SUBSTITUTE(Table_Settings[[#This Row],[Property]]," ",""),""))</f>
        <v/>
      </c>
      <c r="G9" s="14"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9" s="14" t="str">
        <f>IF(OR(Table_Settings[[#This Row],[Header]]="Yes",Table_Settings[[#This Row],[Text]]=""),"",IF(OR(Table_Settings[[#This Row],[Text]]="true",Table_Settings[[#This Row],[Text]]="false",ISNUMBER(Table_Settings[[#This Row],[Text]])),Table_Settings[[#This Row],[Text]],""""&amp;Table_Settings[[#This Row],[Text]]&amp;""""))</f>
        <v/>
      </c>
      <c r="I9" s="1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"financial": {</v>
      </c>
      <c r="J9" s="14" t="str">
        <f ca="1">SUBSTITUTE(SUBSTITUTE(SUBSTITUTE(SUBSTITUTE(SUBSTITUTE(SUBSTITUTE(SUBSTITUTE(SUBSTITUTE(
TRIM(CLEAN(Table_Settings[[#This Row],[Config]])),
" {","{"),
"{ ","{"),
" }","}"),
"} ","}"),
" [","["),
"[ ","["),
" ]","]"),
"] ","]")</f>
        <v>"financial":{</v>
      </c>
      <c r="K9" s="96"/>
    </row>
    <row r="10" spans="2:11" ht="21" customHeight="1">
      <c r="B10" t="s">
        <v>318</v>
      </c>
      <c r="C10"/>
      <c r="D1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commissionRate</v>
      </c>
      <c r="F10" t="str">
        <f ca="1">IF(Table_Settings[[#This Row],[Header]]="Yes","",IF(Table_Settings[[#This Row],[Property]]&lt;&gt;"",SUBSTITUTE(Table_Settings[[#This Row],[Type]]," ","")&amp;SUBSTITUTE(Table_Settings[[#This Row],[Property]]," ",""),""))</f>
        <v>FinancialCommissionRate</v>
      </c>
      <c r="G10">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0">
        <f ca="1">IF(OR(Table_Settings[[#This Row],[Header]]="Yes",Table_Settings[[#This Row],[Text]]=""),"",IF(OR(Table_Settings[[#This Row],[Text]]="true",Table_Settings[[#This Row],[Text]]="false",ISNUMBER(Table_Settings[[#This Row],[Text]])),Table_Settings[[#This Row],[Text]],""""&amp;Table_Settings[[#This Row],[Text]]&amp;""""))</f>
        <v>0</v>
      </c>
      <c r="I1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"commissionRate": 0,</v>
      </c>
      <c r="J10" t="str">
        <f ca="1">SUBSTITUTE(SUBSTITUTE(SUBSTITUTE(SUBSTITUTE(SUBSTITUTE(SUBSTITUTE(SUBSTITUTE(SUBSTITUTE(
TRIM(CLEAN(Table_Settings[[#This Row],[Config]])),
" {","{"),
"{ ","{"),
" }","}"),
"} ","}"),
" [","["),
"[ ","["),
" ]","]"),
"] ","]")</f>
        <v>"commissionRate": 0,</v>
      </c>
      <c r="K10" s="41">
        <v>0</v>
      </c>
    </row>
    <row r="11" spans="2:11" ht="21" customHeight="1">
      <c r="B11" t="s">
        <v>319</v>
      </c>
      <c r="C11"/>
      <c r="D11"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1"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serviceFeeOnceOff</v>
      </c>
      <c r="F11" t="str">
        <f ca="1">IF(Table_Settings[[#This Row],[Header]]="Yes","",IF(Table_Settings[[#This Row],[Property]]&lt;&gt;"",SUBSTITUTE(Table_Settings[[#This Row],[Type]]," ","")&amp;SUBSTITUTE(Table_Settings[[#This Row],[Property]]," ",""),""))</f>
        <v>FinancialServiceFeeOnceOff</v>
      </c>
      <c r="G11">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1">
        <f ca="1">IF(OR(Table_Settings[[#This Row],[Header]]="Yes",Table_Settings[[#This Row],[Text]]=""),"",IF(OR(Table_Settings[[#This Row],[Text]]="true",Table_Settings[[#This Row],[Text]]="false",ISNUMBER(Table_Settings[[#This Row],[Text]])),Table_Settings[[#This Row],[Text]],""""&amp;Table_Settings[[#This Row],[Text]]&amp;""""))</f>
        <v>0</v>
      </c>
      <c r="I11"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"serviceFeeOnceOff": 0,</v>
      </c>
      <c r="J11" t="str">
        <f ca="1">SUBSTITUTE(SUBSTITUTE(SUBSTITUTE(SUBSTITUTE(SUBSTITUTE(SUBSTITUTE(SUBSTITUTE(SUBSTITUTE(
TRIM(CLEAN(Table_Settings[[#This Row],[Config]])),
" {","{"),
"{ ","{"),
" }","}"),
"} ","}"),
" [","["),
"[ ","["),
" ]","]"),
"] ","]")</f>
        <v>"serviceFeeOnceOff": 0,</v>
      </c>
      <c r="K11" s="12">
        <v>0</v>
      </c>
    </row>
    <row r="12" spans="2:11" ht="21" customHeight="1">
      <c r="B12" t="s">
        <v>320</v>
      </c>
      <c r="C12"/>
      <c r="D1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serviceFeePremiumPercent</v>
      </c>
      <c r="F12" t="str">
        <f ca="1">IF(Table_Settings[[#This Row],[Header]]="Yes","",IF(Table_Settings[[#This Row],[Property]]&lt;&gt;"",SUBSTITUTE(Table_Settings[[#This Row],[Type]]," ","")&amp;SUBSTITUTE(Table_Settings[[#This Row],[Property]]," ",""),""))</f>
        <v>FinancialServiceFeePremiumPercent</v>
      </c>
      <c r="G12">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2">
        <f ca="1">IF(OR(Table_Settings[[#This Row],[Header]]="Yes",Table_Settings[[#This Row],[Text]]=""),"",IF(OR(Table_Settings[[#This Row],[Text]]="true",Table_Settings[[#This Row],[Text]]="false",ISNUMBER(Table_Settings[[#This Row],[Text]])),Table_Settings[[#This Row],[Text]],""""&amp;Table_Settings[[#This Row],[Text]]&amp;""""))</f>
        <v>0</v>
      </c>
      <c r="I1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"serviceFeePremiumPercent": 0
        },</v>
      </c>
      <c r="J12" t="str">
        <f ca="1">SUBSTITUTE(SUBSTITUTE(SUBSTITUTE(SUBSTITUTE(SUBSTITUTE(SUBSTITUTE(SUBSTITUTE(SUBSTITUTE(
TRIM(CLEAN(Table_Settings[[#This Row],[Config]])),
" {","{"),
"{ ","{"),
" }","}"),
"} ","}"),
" [","["),
"[ ","["),
" ]","]"),
"] ","]")</f>
        <v>"serviceFeePremiumPercent": 0},</v>
      </c>
      <c r="K12" s="41">
        <v>0</v>
      </c>
    </row>
    <row r="13" spans="2:11" ht="29.25" thickBot="1">
      <c r="B13" s="4" t="s">
        <v>321</v>
      </c>
      <c r="C13" s="93" t="s">
        <v>69</v>
      </c>
      <c r="D13" s="1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3" s="1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styling</v>
      </c>
      <c r="F13" s="14" t="str">
        <f>IF(Table_Settings[[#This Row],[Header]]="Yes","",IF(Table_Settings[[#This Row],[Property]]&lt;&gt;"",SUBSTITUTE(Table_Settings[[#This Row],[Type]]," ","")&amp;SUBSTITUTE(Table_Settings[[#This Row],[Property]]," ",""),""))</f>
        <v/>
      </c>
      <c r="G13" s="14"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3" s="14" t="str">
        <f>IF(OR(Table_Settings[[#This Row],[Header]]="Yes",Table_Settings[[#This Row],[Text]]=""),"",IF(OR(Table_Settings[[#This Row],[Text]]="true",Table_Settings[[#This Row],[Text]]="false",ISNUMBER(Table_Settings[[#This Row],[Text]])),Table_Settings[[#This Row],[Text]],""""&amp;Table_Settings[[#This Row],[Text]]&amp;""""))</f>
        <v/>
      </c>
      <c r="I13" s="1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"styling": {</v>
      </c>
      <c r="J13" s="14" t="str">
        <f ca="1">SUBSTITUTE(SUBSTITUTE(SUBSTITUTE(SUBSTITUTE(SUBSTITUTE(SUBSTITUTE(SUBSTITUTE(SUBSTITUTE(
TRIM(CLEAN(Table_Settings[[#This Row],[Config]])),
" {","{"),
"{ ","{"),
" }","}"),
"} ","}"),
" [","["),
"[ ","["),
" ]","]"),
"] ","]")</f>
        <v>"styling":{</v>
      </c>
      <c r="K13" s="96"/>
    </row>
    <row r="14" spans="2:11" ht="21.75" thickBot="1">
      <c r="B14" s="102" t="s">
        <v>322</v>
      </c>
      <c r="C14" s="93" t="s">
        <v>69</v>
      </c>
      <c r="D14" s="9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4" s="93"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googleFonts</v>
      </c>
      <c r="F14" s="93" t="str">
        <f>IF(Table_Settings[[#This Row],[Header]]="Yes","",IF(Table_Settings[[#This Row],[Property]]&lt;&gt;"",SUBSTITUTE(Table_Settings[[#This Row],[Type]]," ","")&amp;SUBSTITUTE(Table_Settings[[#This Row],[Property]]," ",""),""))</f>
        <v/>
      </c>
      <c r="G14" s="93"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4" s="93" t="str">
        <f>IF(OR(Table_Settings[[#This Row],[Header]]="Yes",Table_Settings[[#This Row],[Text]]=""),"",IF(OR(Table_Settings[[#This Row],[Text]]="true",Table_Settings[[#This Row],[Text]]="false",ISNUMBER(Table_Settings[[#This Row],[Text]])),Table_Settings[[#This Row],[Text]],""""&amp;Table_Settings[[#This Row],[Text]]&amp;""""))</f>
        <v/>
      </c>
      <c r="I14" s="9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"googleFonts": {</v>
      </c>
      <c r="J14" s="93" t="str">
        <f ca="1">SUBSTITUTE(SUBSTITUTE(SUBSTITUTE(SUBSTITUTE(SUBSTITUTE(SUBSTITUTE(SUBSTITUTE(SUBSTITUTE(
TRIM(CLEAN(Table_Settings[[#This Row],[Config]])),
" {","{"),
"{ ","{"),
" }","}"),
"} ","}"),
" [","["),
"[ ","["),
" ]","]"),
"] ","]")</f>
        <v>"googleFonts":{</v>
      </c>
      <c r="K14" s="103"/>
    </row>
    <row r="15" spans="2:11" ht="21" customHeight="1">
      <c r="B15" s="195" t="s">
        <v>323</v>
      </c>
      <c r="C15" s="195"/>
      <c r="D15"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5"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headings</v>
      </c>
      <c r="F15" s="195" t="str">
        <f ca="1">IF(Table_Settings[[#This Row],[Header]]="Yes","",IF(Table_Settings[[#This Row],[Property]]&lt;&gt;"",SUBSTITUTE(Table_Settings[[#This Row],[Type]]," ","")&amp;SUBSTITUTE(Table_Settings[[#This Row],[Property]]," ",""),""))</f>
        <v>GoogleFontHeadings</v>
      </c>
      <c r="G15"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Lato</v>
      </c>
      <c r="H15" s="195" t="str">
        <f ca="1">IF(OR(Table_Settings[[#This Row],[Header]]="Yes",Table_Settings[[#This Row],[Text]]=""),"",IF(OR(Table_Settings[[#This Row],[Text]]="true",Table_Settings[[#This Row],[Text]]="false",ISNUMBER(Table_Settings[[#This Row],[Text]])),Table_Settings[[#This Row],[Text]],""""&amp;Table_Settings[[#This Row],[Text]]&amp;""""))</f>
        <v>"Lato"</v>
      </c>
      <c r="I15"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"headings": "Lato",</v>
      </c>
      <c r="J15" s="195" t="str">
        <f ca="1">SUBSTITUTE(SUBSTITUTE(SUBSTITUTE(SUBSTITUTE(SUBSTITUTE(SUBSTITUTE(SUBSTITUTE(SUBSTITUTE(
TRIM(CLEAN(Table_Settings[[#This Row],[Config]])),
" {","{"),
"{ ","{"),
" }","}"),
"} ","}"),
" [","["),
"[ ","["),
" ]","]"),
"] ","]")</f>
        <v>"headings": "Lato",</v>
      </c>
      <c r="K15" s="192" t="s">
        <v>324</v>
      </c>
    </row>
    <row r="16" spans="2:11" ht="21" customHeight="1">
      <c r="B16" s="195" t="s">
        <v>325</v>
      </c>
      <c r="C16" s="195"/>
      <c r="D16"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6"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bodyText</v>
      </c>
      <c r="F16" s="195" t="str">
        <f ca="1">IF(Table_Settings[[#This Row],[Header]]="Yes","",IF(Table_Settings[[#This Row],[Property]]&lt;&gt;"",SUBSTITUTE(Table_Settings[[#This Row],[Type]]," ","")&amp;SUBSTITUTE(Table_Settings[[#This Row],[Property]]," ",""),""))</f>
        <v>GoogleFontBodyText</v>
      </c>
      <c r="G16"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Nunito</v>
      </c>
      <c r="H16" s="195" t="str">
        <f ca="1">IF(OR(Table_Settings[[#This Row],[Header]]="Yes",Table_Settings[[#This Row],[Text]]=""),"",IF(OR(Table_Settings[[#This Row],[Text]]="true",Table_Settings[[#This Row],[Text]]="false",ISNUMBER(Table_Settings[[#This Row],[Text]])),Table_Settings[[#This Row],[Text]],""""&amp;Table_Settings[[#This Row],[Text]]&amp;""""))</f>
        <v>"Nunito"</v>
      </c>
      <c r="I16"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"bodyText": "Nunito",</v>
      </c>
      <c r="J16" s="195" t="str">
        <f ca="1">SUBSTITUTE(SUBSTITUTE(SUBSTITUTE(SUBSTITUTE(SUBSTITUTE(SUBSTITUTE(SUBSTITUTE(SUBSTITUTE(
TRIM(CLEAN(Table_Settings[[#This Row],[Config]])),
" {","{"),
"{ ","{"),
" }","}"),
"} ","}"),
" [","["),
"[ ","["),
" ]","]"),
"] ","]")</f>
        <v>"bodyText": "Nunito",</v>
      </c>
      <c r="K16" s="192" t="s">
        <v>326</v>
      </c>
    </row>
    <row r="17" spans="2:11" ht="21" customHeight="1">
      <c r="B17" s="195" t="s">
        <v>327</v>
      </c>
      <c r="C17" s="195"/>
      <c r="D17"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7"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labels</v>
      </c>
      <c r="F17" s="195" t="str">
        <f ca="1">IF(Table_Settings[[#This Row],[Header]]="Yes","",IF(Table_Settings[[#This Row],[Property]]&lt;&gt;"",SUBSTITUTE(Table_Settings[[#This Row],[Type]]," ","")&amp;SUBSTITUTE(Table_Settings[[#This Row],[Property]]," ",""),""))</f>
        <v>GoogleFontLabels</v>
      </c>
      <c r="G17"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Nunito</v>
      </c>
      <c r="H17" s="195" t="str">
        <f ca="1">IF(OR(Table_Settings[[#This Row],[Header]]="Yes",Table_Settings[[#This Row],[Text]]=""),"",IF(OR(Table_Settings[[#This Row],[Text]]="true",Table_Settings[[#This Row],[Text]]="false",ISNUMBER(Table_Settings[[#This Row],[Text]])),Table_Settings[[#This Row],[Text]],""""&amp;Table_Settings[[#This Row],[Text]]&amp;""""))</f>
        <v>"Nunito"</v>
      </c>
      <c r="I17"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"labels": "Nunito"
        },</v>
      </c>
      <c r="J17" s="195" t="str">
        <f ca="1">SUBSTITUTE(SUBSTITUTE(SUBSTITUTE(SUBSTITUTE(SUBSTITUTE(SUBSTITUTE(SUBSTITUTE(SUBSTITUTE(
TRIM(CLEAN(Table_Settings[[#This Row],[Config]])),
" {","{"),
"{ ","{"),
" }","}"),
"} ","}"),
" [","["),
"[ ","["),
" ]","]"),
"] ","]")</f>
        <v>"labels": "Nunito"},</v>
      </c>
      <c r="K17" s="192" t="s">
        <v>326</v>
      </c>
    </row>
    <row r="18" spans="2:11" ht="21.75" thickBot="1">
      <c r="B18" s="102" t="s">
        <v>328</v>
      </c>
      <c r="C18" s="93" t="s">
        <v>69</v>
      </c>
      <c r="D18" s="10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8" s="10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fontWeight</v>
      </c>
      <c r="F18" s="102" t="str">
        <f>IF(Table_Settings[[#This Row],[Header]]="Yes","",IF(Table_Settings[[#This Row],[Property]]&lt;&gt;"",SUBSTITUTE(Table_Settings[[#This Row],[Type]]," ","")&amp;SUBSTITUTE(Table_Settings[[#This Row],[Property]]," ",""),""))</f>
        <v/>
      </c>
      <c r="G18" s="102"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8" s="102" t="str">
        <f>IF(OR(Table_Settings[[#This Row],[Header]]="Yes",Table_Settings[[#This Row],[Text]]=""),"",IF(OR(Table_Settings[[#This Row],[Text]]="true",Table_Settings[[#This Row],[Text]]="false",ISNUMBER(Table_Settings[[#This Row],[Text]])),Table_Settings[[#This Row],[Text]],""""&amp;Table_Settings[[#This Row],[Text]]&amp;""""))</f>
        <v/>
      </c>
      <c r="I18" s="10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"fontWeight": {</v>
      </c>
      <c r="J18" s="102" t="str">
        <f ca="1">SUBSTITUTE(SUBSTITUTE(SUBSTITUTE(SUBSTITUTE(SUBSTITUTE(SUBSTITUTE(SUBSTITUTE(SUBSTITUTE(
TRIM(CLEAN(Table_Settings[[#This Row],[Config]])),
" {","{"),
"{ ","{"),
" }","}"),
"} ","}"),
" [","["),
"[ ","["),
" ]","]"),
"] ","]")</f>
        <v>"fontWeight":{</v>
      </c>
      <c r="K18" s="103"/>
    </row>
    <row r="19" spans="2:11" ht="21" customHeight="1">
      <c r="B19" s="195" t="s">
        <v>323</v>
      </c>
      <c r="C19" s="195"/>
      <c r="D19"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19"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headings</v>
      </c>
      <c r="F19" s="195" t="str">
        <f ca="1">IF(Table_Settings[[#This Row],[Header]]="Yes","",IF(Table_Settings[[#This Row],[Property]]&lt;&gt;"",SUBSTITUTE(Table_Settings[[#This Row],[Type]]," ","")&amp;SUBSTITUTE(Table_Settings[[#This Row],[Property]]," ",""),""))</f>
        <v>FontWeightHeadings</v>
      </c>
      <c r="G19"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400</v>
      </c>
      <c r="H19" s="195">
        <f ca="1">IF(OR(Table_Settings[[#This Row],[Header]]="Yes",Table_Settings[[#This Row],[Text]]=""),"",IF(OR(Table_Settings[[#This Row],[Text]]="true",Table_Settings[[#This Row],[Text]]="false",ISNUMBER(Table_Settings[[#This Row],[Text]])),Table_Settings[[#This Row],[Text]],""""&amp;Table_Settings[[#This Row],[Text]]&amp;""""))</f>
        <v>400</v>
      </c>
      <c r="I19"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"headings": 400,</v>
      </c>
      <c r="J19" s="195" t="str">
        <f ca="1">SUBSTITUTE(SUBSTITUTE(SUBSTITUTE(SUBSTITUTE(SUBSTITUTE(SUBSTITUTE(SUBSTITUTE(SUBSTITUTE(
TRIM(CLEAN(Table_Settings[[#This Row],[Config]])),
" {","{"),
"{ ","{"),
" }","}"),
"} ","}"),
" [","["),
"[ ","["),
" ]","]"),
"] ","]")</f>
        <v>"headings": 400,</v>
      </c>
      <c r="K19" s="50">
        <v>400</v>
      </c>
    </row>
    <row r="20" spans="2:11" ht="21" customHeight="1">
      <c r="B20" s="195" t="s">
        <v>325</v>
      </c>
      <c r="C20" s="195"/>
      <c r="D20"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20"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bodyText</v>
      </c>
      <c r="F20" s="195" t="str">
        <f ca="1">IF(Table_Settings[[#This Row],[Header]]="Yes","",IF(Table_Settings[[#This Row],[Property]]&lt;&gt;"",SUBSTITUTE(Table_Settings[[#This Row],[Type]]," ","")&amp;SUBSTITUTE(Table_Settings[[#This Row],[Property]]," ",""),""))</f>
        <v>FontWeightBodyText</v>
      </c>
      <c r="G20"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300</v>
      </c>
      <c r="H20" s="195">
        <f ca="1">IF(OR(Table_Settings[[#This Row],[Header]]="Yes",Table_Settings[[#This Row],[Text]]=""),"",IF(OR(Table_Settings[[#This Row],[Text]]="true",Table_Settings[[#This Row],[Text]]="false",ISNUMBER(Table_Settings[[#This Row],[Text]])),Table_Settings[[#This Row],[Text]],""""&amp;Table_Settings[[#This Row],[Text]]&amp;""""))</f>
        <v>300</v>
      </c>
      <c r="I20"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"bodyText": 300,</v>
      </c>
      <c r="J20" s="195" t="str">
        <f ca="1">SUBSTITUTE(SUBSTITUTE(SUBSTITUTE(SUBSTITUTE(SUBSTITUTE(SUBSTITUTE(SUBSTITUTE(SUBSTITUTE(
TRIM(CLEAN(Table_Settings[[#This Row],[Config]])),
" {","{"),
"{ ","{"),
" }","}"),
"} ","}"),
" [","["),
"[ ","["),
" ]","]"),
"] ","]")</f>
        <v>"bodyText": 300,</v>
      </c>
      <c r="K20" s="50">
        <v>300</v>
      </c>
    </row>
    <row r="21" spans="2:11" ht="21" customHeight="1">
      <c r="B21" s="195" t="s">
        <v>327</v>
      </c>
      <c r="C21" s="195"/>
      <c r="D21"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21"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labels</v>
      </c>
      <c r="F21" s="195" t="str">
        <f ca="1">IF(Table_Settings[[#This Row],[Header]]="Yes","",IF(Table_Settings[[#This Row],[Property]]&lt;&gt;"",SUBSTITUTE(Table_Settings[[#This Row],[Type]]," ","")&amp;SUBSTITUTE(Table_Settings[[#This Row],[Property]]," ",""),""))</f>
        <v>FontWeightLabels</v>
      </c>
      <c r="G21"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700</v>
      </c>
      <c r="H21" s="195">
        <f ca="1">IF(OR(Table_Settings[[#This Row],[Header]]="Yes",Table_Settings[[#This Row],[Text]]=""),"",IF(OR(Table_Settings[[#This Row],[Text]]="true",Table_Settings[[#This Row],[Text]]="false",ISNUMBER(Table_Settings[[#This Row],[Text]])),Table_Settings[[#This Row],[Text]],""""&amp;Table_Settings[[#This Row],[Text]]&amp;""""))</f>
        <v>700</v>
      </c>
      <c r="I21"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"labels": 700
        },</v>
      </c>
      <c r="J21" s="195" t="str">
        <f ca="1">SUBSTITUTE(SUBSTITUTE(SUBSTITUTE(SUBSTITUTE(SUBSTITUTE(SUBSTITUTE(SUBSTITUTE(SUBSTITUTE(
TRIM(CLEAN(Table_Settings[[#This Row],[Config]])),
" {","{"),
"{ ","{"),
" }","}"),
"} ","}"),
" [","["),
"[ ","["),
" ]","]"),
"] ","]")</f>
        <v>"labels": 700},</v>
      </c>
      <c r="K21" s="50">
        <v>700</v>
      </c>
    </row>
    <row r="22" spans="2:11" ht="21.75" thickBot="1">
      <c r="B22" s="102" t="s">
        <v>329</v>
      </c>
      <c r="C22" s="93" t="s">
        <v>69</v>
      </c>
      <c r="D22" s="10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22" s="10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primaryColours</v>
      </c>
      <c r="F22" s="102" t="str">
        <f>IF(Table_Settings[[#This Row],[Header]]="Yes","",IF(Table_Settings[[#This Row],[Property]]&lt;&gt;"",SUBSTITUTE(Table_Settings[[#This Row],[Type]]," ","")&amp;SUBSTITUTE(Table_Settings[[#This Row],[Property]]," ",""),""))</f>
        <v/>
      </c>
      <c r="G22" s="102"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22" s="102" t="str">
        <f>IF(OR(Table_Settings[[#This Row],[Header]]="Yes",Table_Settings[[#This Row],[Text]]=""),"",IF(OR(Table_Settings[[#This Row],[Text]]="true",Table_Settings[[#This Row],[Text]]="false",ISNUMBER(Table_Settings[[#This Row],[Text]])),Table_Settings[[#This Row],[Text]],""""&amp;Table_Settings[[#This Row],[Text]]&amp;""""))</f>
        <v/>
      </c>
      <c r="I22" s="10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"primaryColours": {</v>
      </c>
      <c r="J22" s="102" t="str">
        <f ca="1">SUBSTITUTE(SUBSTITUTE(SUBSTITUTE(SUBSTITUTE(SUBSTITUTE(SUBSTITUTE(SUBSTITUTE(SUBSTITUTE(
TRIM(CLEAN(Table_Settings[[#This Row],[Config]])),
" {","{"),
"{ ","{"),
" }","}"),
"} ","}"),
" [","["),
"[ ","["),
" ]","]"),
"] ","]")</f>
        <v>"primaryColours":{</v>
      </c>
      <c r="K22" s="103"/>
    </row>
    <row r="23" spans="2:11" ht="21" customHeight="1">
      <c r="B23" s="195" t="s">
        <v>330</v>
      </c>
      <c r="C23" s="195"/>
      <c r="D23"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3"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background1</v>
      </c>
      <c r="F23" s="195" t="str">
        <f ca="1">IF(Table_Settings[[#This Row],[Header]]="Yes","",IF(Table_Settings[[#This Row],[Property]]&lt;&gt;"",SUBSTITUTE(Table_Settings[[#This Row],[Type]]," ","")&amp;SUBSTITUTE(Table_Settings[[#This Row],[Property]]," ",""),""))</f>
        <v>PrimaryColourBackground1</v>
      </c>
      <c r="G23"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#FFFFFF</v>
      </c>
      <c r="H23" s="195" t="str">
        <f ca="1">IF(OR(Table_Settings[[#This Row],[Header]]="Yes",Table_Settings[[#This Row],[Text]]=""),"",IF(OR(Table_Settings[[#This Row],[Text]]="true",Table_Settings[[#This Row],[Text]]="false",ISNUMBER(Table_Settings[[#This Row],[Text]])),Table_Settings[[#This Row],[Text]],""""&amp;Table_Settings[[#This Row],[Text]]&amp;""""))</f>
        <v>"#FFFFFF"</v>
      </c>
      <c r="I23"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"background1": "#FFFFFF",</v>
      </c>
      <c r="J23" s="195" t="str">
        <f ca="1">SUBSTITUTE(SUBSTITUTE(SUBSTITUTE(SUBSTITUTE(SUBSTITUTE(SUBSTITUTE(SUBSTITUTE(SUBSTITUTE(
TRIM(CLEAN(Table_Settings[[#This Row],[Config]])),
" {","{"),
"{ ","{"),
" }","}"),
"} ","}"),
" [","["),
"[ ","["),
" ]","]"),
"] ","]")</f>
        <v>"background1": "#FFFFFF",</v>
      </c>
      <c r="K23" s="192" t="s">
        <v>331</v>
      </c>
    </row>
    <row r="24" spans="2:11" ht="21" customHeight="1">
      <c r="B24" s="195" t="s">
        <v>332</v>
      </c>
      <c r="C24" s="195"/>
      <c r="D24"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4"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background2</v>
      </c>
      <c r="F24" s="195" t="str">
        <f ca="1">IF(Table_Settings[[#This Row],[Header]]="Yes","",IF(Table_Settings[[#This Row],[Property]]&lt;&gt;"",SUBSTITUTE(Table_Settings[[#This Row],[Type]]," ","")&amp;SUBSTITUTE(Table_Settings[[#This Row],[Property]]," ",""),""))</f>
        <v>PrimaryColourBackground2</v>
      </c>
      <c r="G24"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#f0f2f7</v>
      </c>
      <c r="H24" s="195" t="str">
        <f ca="1">IF(OR(Table_Settings[[#This Row],[Header]]="Yes",Table_Settings[[#This Row],[Text]]=""),"",IF(OR(Table_Settings[[#This Row],[Text]]="true",Table_Settings[[#This Row],[Text]]="false",ISNUMBER(Table_Settings[[#This Row],[Text]])),Table_Settings[[#This Row],[Text]],""""&amp;Table_Settings[[#This Row],[Text]]&amp;""""))</f>
        <v>"#f0f2f7"</v>
      </c>
      <c r="I24"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"background2": "#f0f2f7",</v>
      </c>
      <c r="J24" s="195" t="str">
        <f ca="1">SUBSTITUTE(SUBSTITUTE(SUBSTITUTE(SUBSTITUTE(SUBSTITUTE(SUBSTITUTE(SUBSTITUTE(SUBSTITUTE(
TRIM(CLEAN(Table_Settings[[#This Row],[Config]])),
" {","{"),
"{ ","{"),
" }","}"),
"} ","}"),
" [","["),
"[ ","["),
" ]","]"),
"] ","]")</f>
        <v>"background2": "#f0f2f7",</v>
      </c>
      <c r="K24" s="213" t="s">
        <v>955</v>
      </c>
    </row>
    <row r="25" spans="2:11" ht="21" customHeight="1">
      <c r="B25" s="195" t="s">
        <v>333</v>
      </c>
      <c r="C25" s="195"/>
      <c r="D25" s="19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5" s="19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background3</v>
      </c>
      <c r="F25" s="196" t="str">
        <f ca="1">IF(Table_Settings[[#This Row],[Header]]="Yes","",IF(Table_Settings[[#This Row],[Property]]&lt;&gt;"",SUBSTITUTE(Table_Settings[[#This Row],[Type]]," ","")&amp;SUBSTITUTE(Table_Settings[[#This Row],[Property]]," ",""),""))</f>
        <v>PrimaryColourBackground3</v>
      </c>
      <c r="G25" s="19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#bfc7d1</v>
      </c>
      <c r="H25" s="196" t="str">
        <f ca="1">IF(OR(Table_Settings[[#This Row],[Header]]="Yes",Table_Settings[[#This Row],[Text]]=""),"",IF(OR(Table_Settings[[#This Row],[Text]]="true",Table_Settings[[#This Row],[Text]]="false",ISNUMBER(Table_Settings[[#This Row],[Text]])),Table_Settings[[#This Row],[Text]],""""&amp;Table_Settings[[#This Row],[Text]]&amp;""""))</f>
        <v>"#bfc7d1"</v>
      </c>
      <c r="I25" s="19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"background3": "#bfc7d1",</v>
      </c>
      <c r="J25" s="196" t="str">
        <f ca="1">SUBSTITUTE(SUBSTITUTE(SUBSTITUTE(SUBSTITUTE(SUBSTITUTE(SUBSTITUTE(SUBSTITUTE(SUBSTITUTE(
TRIM(CLEAN(Table_Settings[[#This Row],[Config]])),
" {","{"),
"{ ","{"),
" }","}"),
"} ","}"),
" [","["),
"[ ","["),
" ]","]"),
"] ","]")</f>
        <v>"background3": "#bfc7d1",</v>
      </c>
      <c r="K25" s="217" t="s">
        <v>954</v>
      </c>
    </row>
    <row r="26" spans="2:11" ht="21" customHeight="1">
      <c r="B26" s="195" t="s">
        <v>334</v>
      </c>
      <c r="C26" s="195"/>
      <c r="D26"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6"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foreground1</v>
      </c>
      <c r="F26" s="195" t="str">
        <f ca="1">IF(Table_Settings[[#This Row],[Header]]="Yes","",IF(Table_Settings[[#This Row],[Property]]&lt;&gt;"",SUBSTITUTE(Table_Settings[[#This Row],[Type]]," ","")&amp;SUBSTITUTE(Table_Settings[[#This Row],[Property]]," ",""),""))</f>
        <v>PrimaryColourForeground1</v>
      </c>
      <c r="G26"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#303232</v>
      </c>
      <c r="H26" s="195" t="str">
        <f ca="1">IF(OR(Table_Settings[[#This Row],[Header]]="Yes",Table_Settings[[#This Row],[Text]]=""),"",IF(OR(Table_Settings[[#This Row],[Text]]="true",Table_Settings[[#This Row],[Text]]="false",ISNUMBER(Table_Settings[[#This Row],[Text]])),Table_Settings[[#This Row],[Text]],""""&amp;Table_Settings[[#This Row],[Text]]&amp;""""))</f>
        <v>"#303232"</v>
      </c>
      <c r="I26"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"foreground1": "#303232",</v>
      </c>
      <c r="J26" s="195" t="str">
        <f ca="1">SUBSTITUTE(SUBSTITUTE(SUBSTITUTE(SUBSTITUTE(SUBSTITUTE(SUBSTITUTE(SUBSTITUTE(SUBSTITUTE(
TRIM(CLEAN(Table_Settings[[#This Row],[Config]])),
" {","{"),
"{ ","{"),
" }","}"),
"} ","}"),
" [","["),
"[ ","["),
" ]","]"),
"] ","]")</f>
        <v>"foreground1": "#303232",</v>
      </c>
      <c r="K26" s="24" t="s">
        <v>335</v>
      </c>
    </row>
    <row r="27" spans="2:11" ht="21" customHeight="1">
      <c r="B27" s="195" t="s">
        <v>336</v>
      </c>
      <c r="C27" s="195"/>
      <c r="D27"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7"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foreground2</v>
      </c>
      <c r="F27" s="195" t="str">
        <f ca="1">IF(Table_Settings[[#This Row],[Header]]="Yes","",IF(Table_Settings[[#This Row],[Property]]&lt;&gt;"",SUBSTITUTE(Table_Settings[[#This Row],[Type]]," ","")&amp;SUBSTITUTE(Table_Settings[[#This Row],[Property]]," ",""),""))</f>
        <v>PrimaryColourForeground2</v>
      </c>
      <c r="G27"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#4e4e4f</v>
      </c>
      <c r="H27" s="195" t="str">
        <f ca="1">IF(OR(Table_Settings[[#This Row],[Header]]="Yes",Table_Settings[[#This Row],[Text]]=""),"",IF(OR(Table_Settings[[#This Row],[Text]]="true",Table_Settings[[#This Row],[Text]]="false",ISNUMBER(Table_Settings[[#This Row],[Text]])),Table_Settings[[#This Row],[Text]],""""&amp;Table_Settings[[#This Row],[Text]]&amp;""""))</f>
        <v>"#4e4e4f"</v>
      </c>
      <c r="I27"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"foreground2": "#4e4e4f",</v>
      </c>
      <c r="J27" s="195" t="str">
        <f ca="1">SUBSTITUTE(SUBSTITUTE(SUBSTITUTE(SUBSTITUTE(SUBSTITUTE(SUBSTITUTE(SUBSTITUTE(SUBSTITUTE(
TRIM(CLEAN(Table_Settings[[#This Row],[Config]])),
" {","{"),
"{ ","{"),
" }","}"),
"} ","}"),
" [","["),
"[ ","["),
" ]","]"),
"] ","]")</f>
        <v>"foreground2": "#4e4e4f",</v>
      </c>
      <c r="K27" s="24" t="s">
        <v>337</v>
      </c>
    </row>
    <row r="28" spans="2:11" ht="21" customHeight="1">
      <c r="B28" s="195" t="s">
        <v>338</v>
      </c>
      <c r="C28" s="195"/>
      <c r="D28"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8"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accent1</v>
      </c>
      <c r="F28" s="195" t="str">
        <f ca="1">IF(Table_Settings[[#This Row],[Header]]="Yes","",IF(Table_Settings[[#This Row],[Property]]&lt;&gt;"",SUBSTITUTE(Table_Settings[[#This Row],[Type]]," ","")&amp;SUBSTITUTE(Table_Settings[[#This Row],[Property]]," ",""),""))</f>
        <v>PrimaryColourAccent1</v>
      </c>
      <c r="G28"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#e10982</v>
      </c>
      <c r="H28" s="195" t="str">
        <f ca="1">IF(OR(Table_Settings[[#This Row],[Header]]="Yes",Table_Settings[[#This Row],[Text]]=""),"",IF(OR(Table_Settings[[#This Row],[Text]]="true",Table_Settings[[#This Row],[Text]]="false",ISNUMBER(Table_Settings[[#This Row],[Text]])),Table_Settings[[#This Row],[Text]],""""&amp;Table_Settings[[#This Row],[Text]]&amp;""""))</f>
        <v>"#e10982"</v>
      </c>
      <c r="I28"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"accent1": "#e10982",</v>
      </c>
      <c r="J28" s="195" t="str">
        <f ca="1">SUBSTITUTE(SUBSTITUTE(SUBSTITUTE(SUBSTITUTE(SUBSTITUTE(SUBSTITUTE(SUBSTITUTE(SUBSTITUTE(
TRIM(CLEAN(Table_Settings[[#This Row],[Config]])),
" {","{"),
"{ ","{"),
" }","}"),
"} ","}"),
" [","["),
"[ ","["),
" ]","]"),
"] ","]")</f>
        <v>"accent1": "#e10982",</v>
      </c>
      <c r="K28" s="213" t="s">
        <v>890</v>
      </c>
    </row>
    <row r="29" spans="2:11" ht="21" customHeight="1">
      <c r="B29" s="195" t="s">
        <v>339</v>
      </c>
      <c r="C29" s="195"/>
      <c r="D29"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9"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accent2</v>
      </c>
      <c r="F29" s="195" t="str">
        <f ca="1">IF(Table_Settings[[#This Row],[Header]]="Yes","",IF(Table_Settings[[#This Row],[Property]]&lt;&gt;"",SUBSTITUTE(Table_Settings[[#This Row],[Type]]," ","")&amp;SUBSTITUTE(Table_Settings[[#This Row],[Property]]," ",""),""))</f>
        <v>PrimaryColourAccent2</v>
      </c>
      <c r="G29"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#e10982</v>
      </c>
      <c r="H29" s="195" t="str">
        <f ca="1">IF(OR(Table_Settings[[#This Row],[Header]]="Yes",Table_Settings[[#This Row],[Text]]=""),"",IF(OR(Table_Settings[[#This Row],[Text]]="true",Table_Settings[[#This Row],[Text]]="false",ISNUMBER(Table_Settings[[#This Row],[Text]])),Table_Settings[[#This Row],[Text]],""""&amp;Table_Settings[[#This Row],[Text]]&amp;""""))</f>
        <v>"#e10982"</v>
      </c>
      <c r="I29"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"accent2": "#e10982",</v>
      </c>
      <c r="J29" s="195" t="str">
        <f ca="1">SUBSTITUTE(SUBSTITUTE(SUBSTITUTE(SUBSTITUTE(SUBSTITUTE(SUBSTITUTE(SUBSTITUTE(SUBSTITUTE(
TRIM(CLEAN(Table_Settings[[#This Row],[Config]])),
" {","{"),
"{ ","{"),
" }","}"),
"} ","}"),
" [","["),
"[ ","["),
" ]","]"),
"] ","]")</f>
        <v>"accent2": "#e10982",</v>
      </c>
      <c r="K29" s="213" t="s">
        <v>890</v>
      </c>
    </row>
    <row r="30" spans="2:11" ht="21" customHeight="1">
      <c r="B30" s="198" t="s">
        <v>340</v>
      </c>
      <c r="C30" s="198"/>
      <c r="D30" s="198"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30" s="198"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borders</v>
      </c>
      <c r="F30" s="198" t="str">
        <f ca="1">IF(Table_Settings[[#This Row],[Header]]="Yes","",IF(Table_Settings[[#This Row],[Property]]&lt;&gt;"",SUBSTITUTE(Table_Settings[[#This Row],[Type]]," ","")&amp;SUBSTITUTE(Table_Settings[[#This Row],[Property]]," ",""),""))</f>
        <v>PrimaryColourBorders</v>
      </c>
      <c r="G30" s="198"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transparent</v>
      </c>
      <c r="H30" s="198" t="str">
        <f ca="1">IF(OR(Table_Settings[[#This Row],[Header]]="Yes",Table_Settings[[#This Row],[Text]]=""),"",IF(OR(Table_Settings[[#This Row],[Text]]="true",Table_Settings[[#This Row],[Text]]="false",ISNUMBER(Table_Settings[[#This Row],[Text]])),Table_Settings[[#This Row],[Text]],""""&amp;Table_Settings[[#This Row],[Text]]&amp;""""))</f>
        <v>"transparent"</v>
      </c>
      <c r="I30" s="198"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"borders": "transparent"
        },</v>
      </c>
      <c r="J30" s="198" t="str">
        <f ca="1">SUBSTITUTE(SUBSTITUTE(SUBSTITUTE(SUBSTITUTE(SUBSTITUTE(SUBSTITUTE(SUBSTITUTE(SUBSTITUTE(
TRIM(CLEAN(Table_Settings[[#This Row],[Config]])),
" {","{"),
"{ ","{"),
" }","}"),
"} ","}"),
" [","["),
"[ ","["),
" ]","]"),
"] ","]")</f>
        <v>"borders": "transparent"},</v>
      </c>
      <c r="K30" s="197" t="s">
        <v>341</v>
      </c>
    </row>
    <row r="31" spans="2:11" ht="21" customHeight="1">
      <c r="B31" s="1" t="s">
        <v>238</v>
      </c>
      <c r="C31" s="198"/>
      <c r="D31" s="225"/>
      <c r="E31" s="225"/>
      <c r="F31" s="225"/>
      <c r="G31" s="225"/>
      <c r="H31" s="225"/>
      <c r="I31" s="225"/>
      <c r="J31" s="225"/>
      <c r="K31" s="97" t="s">
        <v>1009</v>
      </c>
    </row>
    <row r="32" spans="2:11" ht="21" customHeight="1">
      <c r="B32" s="1" t="s">
        <v>239</v>
      </c>
      <c r="C32" s="198"/>
      <c r="D32" s="225"/>
      <c r="E32" s="225"/>
      <c r="F32" s="225"/>
      <c r="G32" s="225"/>
      <c r="H32" s="225"/>
      <c r="I32" s="225"/>
      <c r="J32" s="225"/>
      <c r="K32" s="97" t="s">
        <v>1008</v>
      </c>
    </row>
    <row r="33" spans="2:11" ht="21" customHeight="1">
      <c r="B33" s="1" t="s">
        <v>240</v>
      </c>
      <c r="C33" s="198"/>
      <c r="D33" s="225"/>
      <c r="E33" s="225"/>
      <c r="F33" s="225"/>
      <c r="G33" s="225"/>
      <c r="H33" s="225"/>
      <c r="I33" s="225"/>
      <c r="J33" s="225"/>
      <c r="K33" s="97" t="s">
        <v>1008</v>
      </c>
    </row>
    <row r="34" spans="2:11" ht="21.75" thickBot="1">
      <c r="B34" s="102" t="s">
        <v>254</v>
      </c>
      <c r="C34" s="93" t="s">
        <v>69</v>
      </c>
      <c r="D34" s="10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34" s="10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other</v>
      </c>
      <c r="F34" s="102" t="str">
        <f>IF(Table_Settings[[#This Row],[Header]]="Yes","",IF(Table_Settings[[#This Row],[Property]]&lt;&gt;"",SUBSTITUTE(Table_Settings[[#This Row],[Type]]," ","")&amp;SUBSTITUTE(Table_Settings[[#This Row],[Property]]," ",""),""))</f>
        <v/>
      </c>
      <c r="G34" s="102"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34" s="102" t="str">
        <f>IF(OR(Table_Settings[[#This Row],[Header]]="Yes",Table_Settings[[#This Row],[Text]]=""),"",IF(OR(Table_Settings[[#This Row],[Text]]="true",Table_Settings[[#This Row],[Text]]="false",ISNUMBER(Table_Settings[[#This Row],[Text]])),Table_Settings[[#This Row],[Text]],""""&amp;Table_Settings[[#This Row],[Text]]&amp;""""))</f>
        <v/>
      </c>
      <c r="I34" s="10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"other": {</v>
      </c>
      <c r="J34" s="102" t="str">
        <f ca="1">SUBSTITUTE(SUBSTITUTE(SUBSTITUTE(SUBSTITUTE(SUBSTITUTE(SUBSTITUTE(SUBSTITUTE(SUBSTITUTE(
TRIM(CLEAN(Table_Settings[[#This Row],[Config]])),
" {","{"),
"{ ","{"),
" }","}"),
"} ","}"),
" [","["),
"[ ","["),
" ]","]"),
"] ","]")</f>
        <v>"other":{</v>
      </c>
      <c r="K34" s="103"/>
    </row>
    <row r="35" spans="2:11" ht="21" customHeight="1">
      <c r="B35" s="2" t="s">
        <v>905</v>
      </c>
      <c r="C35"/>
      <c r="D3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useProgressBar</v>
      </c>
      <c r="F35" t="str">
        <f ca="1">IF(Table_Settings[[#This Row],[Header]]="Yes","",IF(Table_Settings[[#This Row],[Property]]&lt;&gt;"",SUBSTITUTE(Table_Settings[[#This Row],[Type]]," ","")&amp;SUBSTITUTE(Table_Settings[[#This Row],[Property]]," ",""),""))</f>
        <v>OtherUseProgressBar</v>
      </c>
      <c r="G3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Yes</v>
      </c>
      <c r="H35" t="str">
        <f ca="1">IF(OR(Table_Settings[[#This Row],[Header]]="Yes",Table_Settings[[#This Row],[Text]]=""),"",IF(OR(Table_Settings[[#This Row],[Text]]="true",Table_Settings[[#This Row],[Text]]="false",ISNUMBER(Table_Settings[[#This Row],[Text]])),Table_Settings[[#This Row],[Text]],""""&amp;Table_Settings[[#This Row],[Text]]&amp;""""))</f>
        <v>"Yes"</v>
      </c>
      <c r="I3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"useProgressBar": "Yes",</v>
      </c>
      <c r="J35" t="str">
        <f ca="1">SUBSTITUTE(SUBSTITUTE(SUBSTITUTE(SUBSTITUTE(SUBSTITUTE(SUBSTITUTE(SUBSTITUTE(SUBSTITUTE(
TRIM(CLEAN(Table_Settings[[#This Row],[Config]])),
" {","{"),
"{ ","{"),
" }","}"),
"} ","}"),
" [","["),
"[ ","["),
" ]","]"),
"] ","]")</f>
        <v>"useProgressBar": "Yes",</v>
      </c>
      <c r="K35" s="97" t="s">
        <v>69</v>
      </c>
    </row>
    <row r="36" spans="2:11" ht="21" customHeight="1">
      <c r="B36" s="2" t="s">
        <v>906</v>
      </c>
      <c r="C36"/>
      <c r="D3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useTopHeading</v>
      </c>
      <c r="F36" t="str">
        <f ca="1">IF(Table_Settings[[#This Row],[Header]]="Yes","",IF(Table_Settings[[#This Row],[Property]]&lt;&gt;"",SUBSTITUTE(Table_Settings[[#This Row],[Type]]," ","")&amp;SUBSTITUTE(Table_Settings[[#This Row],[Property]]," ",""),""))</f>
        <v>OtherUseTopHeading</v>
      </c>
      <c r="G3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No</v>
      </c>
      <c r="H36" t="str">
        <f ca="1">IF(OR(Table_Settings[[#This Row],[Header]]="Yes",Table_Settings[[#This Row],[Text]]=""),"",IF(OR(Table_Settings[[#This Row],[Text]]="true",Table_Settings[[#This Row],[Text]]="false",ISNUMBER(Table_Settings[[#This Row],[Text]])),Table_Settings[[#This Row],[Text]],""""&amp;Table_Settings[[#This Row],[Text]]&amp;""""))</f>
        <v>"No"</v>
      </c>
      <c r="I3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"useTopHeading": "No",</v>
      </c>
      <c r="J36" t="str">
        <f ca="1">SUBSTITUTE(SUBSTITUTE(SUBSTITUTE(SUBSTITUTE(SUBSTITUTE(SUBSTITUTE(SUBSTITUTE(SUBSTITUTE(
TRIM(CLEAN(Table_Settings[[#This Row],[Config]])),
" {","{"),
"{ ","{"),
" }","}"),
"} ","}"),
" [","["),
"[ ","["),
" ]","]"),
"] ","]")</f>
        <v>"useTopHeading": "No",</v>
      </c>
      <c r="K36" s="97" t="s">
        <v>77</v>
      </c>
    </row>
    <row r="37" spans="2:11" ht="21" customHeight="1">
      <c r="B37" s="195" t="s">
        <v>342</v>
      </c>
      <c r="C37"/>
      <c r="D37"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7"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tooltipIcon</v>
      </c>
      <c r="F37" t="str">
        <f ca="1">IF(Table_Settings[[#This Row],[Header]]="Yes","",IF(Table_Settings[[#This Row],[Property]]&lt;&gt;"",SUBSTITUTE(Table_Settings[[#This Row],[Type]]," ","")&amp;SUBSTITUTE(Table_Settings[[#This Row],[Property]]," ",""),""))</f>
        <v>OtherTooltipIcon</v>
      </c>
      <c r="G37"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fa-question-circle</v>
      </c>
      <c r="H37" t="str">
        <f ca="1">IF(OR(Table_Settings[[#This Row],[Header]]="Yes",Table_Settings[[#This Row],[Text]]=""),"",IF(OR(Table_Settings[[#This Row],[Text]]="true",Table_Settings[[#This Row],[Text]]="false",ISNUMBER(Table_Settings[[#This Row],[Text]])),Table_Settings[[#This Row],[Text]],""""&amp;Table_Settings[[#This Row],[Text]]&amp;""""))</f>
        <v>"fa-question-circle"</v>
      </c>
      <c r="I37"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"tooltipIcon": "fa-question-circle",</v>
      </c>
      <c r="J37" t="str">
        <f ca="1">SUBSTITUTE(SUBSTITUTE(SUBSTITUTE(SUBSTITUTE(SUBSTITUTE(SUBSTITUTE(SUBSTITUTE(SUBSTITUTE(
TRIM(CLEAN(Table_Settings[[#This Row],[Config]])),
" {","{"),
"{ ","{"),
" }","}"),
"} ","}"),
" [","["),
"[ ","["),
" ]","]"),
"] ","]")</f>
        <v>"tooltipIcon": "fa-question-circle",</v>
      </c>
      <c r="K37" s="190" t="s">
        <v>343</v>
      </c>
    </row>
    <row r="38" spans="2:11" ht="21" customHeight="1">
      <c r="B38" s="195" t="s">
        <v>344</v>
      </c>
      <c r="C38" s="195"/>
      <c r="D38"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8"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defaultBorderRadius</v>
      </c>
      <c r="F38" s="195" t="str">
        <f ca="1">IF(Table_Settings[[#This Row],[Header]]="Yes","",IF(Table_Settings[[#This Row],[Property]]&lt;&gt;"",SUBSTITUTE(Table_Settings[[#This Row],[Type]]," ","")&amp;SUBSTITUTE(Table_Settings[[#This Row],[Property]]," ",""),""))</f>
        <v>OtherDefaultBorderRadius</v>
      </c>
      <c r="G38"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38" s="195">
        <f ca="1">IF(OR(Table_Settings[[#This Row],[Header]]="Yes",Table_Settings[[#This Row],[Text]]=""),"",IF(OR(Table_Settings[[#This Row],[Text]]="true",Table_Settings[[#This Row],[Text]]="false",ISNUMBER(Table_Settings[[#This Row],[Text]])),Table_Settings[[#This Row],[Text]],""""&amp;Table_Settings[[#This Row],[Text]]&amp;""""))</f>
        <v>0</v>
      </c>
      <c r="I38"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"defaultBorderRadius": 0,</v>
      </c>
      <c r="J38" s="195" t="str">
        <f ca="1">SUBSTITUTE(SUBSTITUTE(SUBSTITUTE(SUBSTITUTE(SUBSTITUTE(SUBSTITUTE(SUBSTITUTE(SUBSTITUTE(
TRIM(CLEAN(Table_Settings[[#This Row],[Config]])),
" {","{"),
"{ ","{"),
" }","}"),
"} ","}"),
" [","["),
"[ ","["),
" ]","]"),
"] ","]")</f>
        <v>"defaultBorderRadius": 0,</v>
      </c>
      <c r="K38" s="24">
        <v>0</v>
      </c>
    </row>
    <row r="39" spans="2:11" ht="21" customHeight="1">
      <c r="B39" s="195" t="s">
        <v>345</v>
      </c>
      <c r="C39" s="195"/>
      <c r="D39"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9"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scrollDurationMultiplier</v>
      </c>
      <c r="F39" s="195" t="str">
        <f ca="1">IF(Table_Settings[[#This Row],[Header]]="Yes","",IF(Table_Settings[[#This Row],[Property]]&lt;&gt;"",SUBSTITUTE(Table_Settings[[#This Row],[Type]]," ","")&amp;SUBSTITUTE(Table_Settings[[#This Row],[Property]]," ",""),""))</f>
        <v>OtherScrollDurationMultiplier</v>
      </c>
      <c r="G39"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1</v>
      </c>
      <c r="H39" s="195">
        <f ca="1">IF(OR(Table_Settings[[#This Row],[Header]]="Yes",Table_Settings[[#This Row],[Text]]=""),"",IF(OR(Table_Settings[[#This Row],[Text]]="true",Table_Settings[[#This Row],[Text]]="false",ISNUMBER(Table_Settings[[#This Row],[Text]])),Table_Settings[[#This Row],[Text]],""""&amp;Table_Settings[[#This Row],[Text]]&amp;""""))</f>
        <v>1</v>
      </c>
      <c r="I39"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"scrollDurationMultiplier": 1,</v>
      </c>
      <c r="J39" s="195" t="str">
        <f ca="1">SUBSTITUTE(SUBSTITUTE(SUBSTITUTE(SUBSTITUTE(SUBSTITUTE(SUBSTITUTE(SUBSTITUTE(SUBSTITUTE(
TRIM(CLEAN(Table_Settings[[#This Row],[Config]])),
" {","{"),
"{ ","{"),
" }","}"),
"} ","}"),
" [","["),
"[ ","["),
" ]","]"),
"] ","]")</f>
        <v>"scrollDurationMultiplier": 1,</v>
      </c>
      <c r="K39" s="24">
        <v>1</v>
      </c>
    </row>
    <row r="40" spans="2:11" ht="21" customHeight="1">
      <c r="B40" s="195" t="s">
        <v>346</v>
      </c>
      <c r="C40" s="195"/>
      <c r="D40"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0"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sidebarWidth</v>
      </c>
      <c r="F40" s="195" t="str">
        <f ca="1">IF(Table_Settings[[#This Row],[Header]]="Yes","",IF(Table_Settings[[#This Row],[Property]]&lt;&gt;"",SUBSTITUTE(Table_Settings[[#This Row],[Type]]," ","")&amp;SUBSTITUTE(Table_Settings[[#This Row],[Property]]," ",""),""))</f>
        <v>OtherSidebarWidth</v>
      </c>
      <c r="G40"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270</v>
      </c>
      <c r="H40" s="195">
        <f ca="1">IF(OR(Table_Settings[[#This Row],[Header]]="Yes",Table_Settings[[#This Row],[Text]]=""),"",IF(OR(Table_Settings[[#This Row],[Text]]="true",Table_Settings[[#This Row],[Text]]="false",ISNUMBER(Table_Settings[[#This Row],[Text]])),Table_Settings[[#This Row],[Text]],""""&amp;Table_Settings[[#This Row],[Text]]&amp;""""))</f>
        <v>270</v>
      </c>
      <c r="I40"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"sidebarWidth": 270,</v>
      </c>
      <c r="J40" s="195" t="str">
        <f ca="1">SUBSTITUTE(SUBSTITUTE(SUBSTITUTE(SUBSTITUTE(SUBSTITUTE(SUBSTITUTE(SUBSTITUTE(SUBSTITUTE(
TRIM(CLEAN(Table_Settings[[#This Row],[Config]])),
" {","{"),
"{ ","{"),
" }","}"),
"} ","}"),
" [","["),
"[ ","["),
" ]","]"),
"] ","]")</f>
        <v>"sidebarWidth": 270,</v>
      </c>
      <c r="K40" s="24">
        <v>270</v>
      </c>
    </row>
    <row r="41" spans="2:11" ht="21" customHeight="1">
      <c r="B41" s="1" t="s">
        <v>347</v>
      </c>
      <c r="C41" s="195"/>
      <c r="D41" s="19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1" s="19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sidebarPaymentOptions</v>
      </c>
      <c r="F41" s="196" t="str">
        <f ca="1">IF(Table_Settings[[#This Row],[Header]]="Yes","",IF(Table_Settings[[#This Row],[Property]]&lt;&gt;"",SUBSTITUTE(Table_Settings[[#This Row],[Type]]," ","")&amp;SUBSTITUTE(Table_Settings[[#This Row],[Property]]," ",""),""))</f>
        <v>OtherSidebarPaymentOptions</v>
      </c>
      <c r="G41" s="19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true</v>
      </c>
      <c r="H41" s="196" t="str">
        <f ca="1">IF(OR(Table_Settings[[#This Row],[Header]]="Yes",Table_Settings[[#This Row],[Text]]=""),"",IF(OR(Table_Settings[[#This Row],[Text]]="true",Table_Settings[[#This Row],[Text]]="false",ISNUMBER(Table_Settings[[#This Row],[Text]])),Table_Settings[[#This Row],[Text]],""""&amp;Table_Settings[[#This Row],[Text]]&amp;""""))</f>
        <v>true</v>
      </c>
      <c r="I41" s="19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"sidebarPaymentOptions": true,</v>
      </c>
      <c r="J41" s="196" t="str">
        <f ca="1">SUBSTITUTE(SUBSTITUTE(SUBSTITUTE(SUBSTITUTE(SUBSTITUTE(SUBSTITUTE(SUBSTITUTE(SUBSTITUTE(
TRIM(CLEAN(Table_Settings[[#This Row],[Config]])),
" {","{"),
"{ ","{"),
" }","}"),
"} ","}"),
" [","["),
"[ ","["),
" ]","]"),
"] ","]")</f>
        <v>"sidebarPaymentOptions": true,</v>
      </c>
      <c r="K41" s="97" t="str">
        <f>"true"</f>
        <v>true</v>
      </c>
    </row>
    <row r="42" spans="2:11" ht="21" customHeight="1">
      <c r="B42" s="1" t="s">
        <v>348</v>
      </c>
      <c r="C42" s="195"/>
      <c r="D42" s="19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2" s="19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showPriceIfDeclined</v>
      </c>
      <c r="F42" s="196" t="str">
        <f ca="1">IF(Table_Settings[[#This Row],[Header]]="Yes","",IF(Table_Settings[[#This Row],[Property]]&lt;&gt;"",SUBSTITUTE(Table_Settings[[#This Row],[Type]]," ","")&amp;SUBSTITUTE(Table_Settings[[#This Row],[Property]]," ",""),""))</f>
        <v>OtherShowPriceIfDeclined</v>
      </c>
      <c r="G42" s="19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false</v>
      </c>
      <c r="H42" s="196" t="str">
        <f ca="1">IF(OR(Table_Settings[[#This Row],[Header]]="Yes",Table_Settings[[#This Row],[Text]]=""),"",IF(OR(Table_Settings[[#This Row],[Text]]="true",Table_Settings[[#This Row],[Text]]="false",ISNUMBER(Table_Settings[[#This Row],[Text]])),Table_Settings[[#This Row],[Text]],""""&amp;Table_Settings[[#This Row],[Text]]&amp;""""))</f>
        <v>false</v>
      </c>
      <c r="I42" s="19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"showPriceIfDeclined": false,</v>
      </c>
      <c r="J42" s="196" t="str">
        <f ca="1">SUBSTITUTE(SUBSTITUTE(SUBSTITUTE(SUBSTITUTE(SUBSTITUTE(SUBSTITUTE(SUBSTITUTE(SUBSTITUTE(
TRIM(CLEAN(Table_Settings[[#This Row],[Config]])),
" {","{"),
"{ ","{"),
" }","}"),
"} ","}"),
" [","["),
"[ ","["),
" ]","]"),
"] ","]")</f>
        <v>"showPriceIfDeclined": false,</v>
      </c>
      <c r="K42" s="97" t="str">
        <f>"false"</f>
        <v>false</v>
      </c>
    </row>
    <row r="43" spans="2:11" ht="21" customHeight="1">
      <c r="B43" s="1" t="s">
        <v>349</v>
      </c>
      <c r="C43" s="195"/>
      <c r="D43" s="19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3" s="19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smallDeviceMargin</v>
      </c>
      <c r="F43" s="196" t="str">
        <f ca="1">IF(Table_Settings[[#This Row],[Header]]="Yes","",IF(Table_Settings[[#This Row],[Property]]&lt;&gt;"",SUBSTITUTE(Table_Settings[[#This Row],[Type]]," ","")&amp;SUBSTITUTE(Table_Settings[[#This Row],[Property]]," ",""),""))</f>
        <v>OtherSmallDeviceMargin</v>
      </c>
      <c r="G43" s="196">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20</v>
      </c>
      <c r="H43" s="196">
        <f ca="1">IF(OR(Table_Settings[[#This Row],[Header]]="Yes",Table_Settings[[#This Row],[Text]]=""),"",IF(OR(Table_Settings[[#This Row],[Text]]="true",Table_Settings[[#This Row],[Text]]="false",ISNUMBER(Table_Settings[[#This Row],[Text]])),Table_Settings[[#This Row],[Text]],""""&amp;Table_Settings[[#This Row],[Text]]&amp;""""))</f>
        <v>20</v>
      </c>
      <c r="I43" s="19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"smallDeviceMargin": 20,</v>
      </c>
      <c r="J43" s="196" t="str">
        <f ca="1">SUBSTITUTE(SUBSTITUTE(SUBSTITUTE(SUBSTITUTE(SUBSTITUTE(SUBSTITUTE(SUBSTITUTE(SUBSTITUTE(
TRIM(CLEAN(Table_Settings[[#This Row],[Config]])),
" {","{"),
"{ ","{"),
" }","}"),
"} ","}"),
" [","["),
"[ ","["),
" ]","]"),
"] ","]")</f>
        <v>"smallDeviceMargin": 20,</v>
      </c>
      <c r="K43" s="50">
        <v>20</v>
      </c>
    </row>
    <row r="44" spans="2:11" ht="21" customHeight="1">
      <c r="B44" t="s">
        <v>350</v>
      </c>
      <c r="C44"/>
      <c r="D4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offsetTopXS</v>
      </c>
      <c r="F44" t="str">
        <f ca="1">IF(Table_Settings[[#This Row],[Header]]="Yes","",IF(Table_Settings[[#This Row],[Property]]&lt;&gt;"",SUBSTITUTE(Table_Settings[[#This Row],[Type]]," ","")&amp;SUBSTITUTE(Table_Settings[[#This Row],[Property]]," ",""),""))</f>
        <v>OtherOffsetTopXS</v>
      </c>
      <c r="G44">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65</v>
      </c>
      <c r="H44">
        <f ca="1">IF(OR(Table_Settings[[#This Row],[Header]]="Yes",Table_Settings[[#This Row],[Text]]=""),"",IF(OR(Table_Settings[[#This Row],[Text]]="true",Table_Settings[[#This Row],[Text]]="false",ISNUMBER(Table_Settings[[#This Row],[Text]])),Table_Settings[[#This Row],[Text]],""""&amp;Table_Settings[[#This Row],[Text]]&amp;""""))</f>
        <v>65</v>
      </c>
      <c r="I4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"offsetTopXS": 65,</v>
      </c>
      <c r="J44" t="str">
        <f ca="1">SUBSTITUTE(SUBSTITUTE(SUBSTITUTE(SUBSTITUTE(SUBSTITUTE(SUBSTITUTE(SUBSTITUTE(SUBSTITUTE(
TRIM(CLEAN(Table_Settings[[#This Row],[Config]])),
" {","{"),
"{ ","{"),
" }","}"),
"} ","}"),
" [","["),
"[ ","["),
" ]","]"),
"] ","]")</f>
        <v>"offsetTopXS": 65,</v>
      </c>
      <c r="K44" s="24">
        <v>65</v>
      </c>
    </row>
    <row r="45" spans="2:11" ht="21" customHeight="1">
      <c r="B45" t="s">
        <v>351</v>
      </c>
      <c r="C45"/>
      <c r="D45" s="10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5" s="10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offsetTopSM</v>
      </c>
      <c r="F45" s="104" t="str">
        <f ca="1">IF(Table_Settings[[#This Row],[Header]]="Yes","",IF(Table_Settings[[#This Row],[Property]]&lt;&gt;"",SUBSTITUTE(Table_Settings[[#This Row],[Type]]," ","")&amp;SUBSTITUTE(Table_Settings[[#This Row],[Property]]," ",""),""))</f>
        <v>OtherOffsetTopSM</v>
      </c>
      <c r="G45" s="104">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65</v>
      </c>
      <c r="H45" s="104">
        <f ca="1">IF(OR(Table_Settings[[#This Row],[Header]]="Yes",Table_Settings[[#This Row],[Text]]=""),"",IF(OR(Table_Settings[[#This Row],[Text]]="true",Table_Settings[[#This Row],[Text]]="false",ISNUMBER(Table_Settings[[#This Row],[Text]])),Table_Settings[[#This Row],[Text]],""""&amp;Table_Settings[[#This Row],[Text]]&amp;""""))</f>
        <v>65</v>
      </c>
      <c r="I45" s="10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"offsetTopSM": 65,</v>
      </c>
      <c r="J45" s="104" t="str">
        <f ca="1">SUBSTITUTE(SUBSTITUTE(SUBSTITUTE(SUBSTITUTE(SUBSTITUTE(SUBSTITUTE(SUBSTITUTE(SUBSTITUTE(
TRIM(CLEAN(Table_Settings[[#This Row],[Config]])),
" {","{"),
"{ ","{"),
" }","}"),
"} ","}"),
" [","["),
"[ ","["),
" ]","]"),
"] ","]")</f>
        <v>"offsetTopSM": 65,</v>
      </c>
      <c r="K45" s="24">
        <v>65</v>
      </c>
    </row>
    <row r="46" spans="2:11" ht="21" customHeight="1">
      <c r="B46" t="s">
        <v>352</v>
      </c>
      <c r="C46"/>
      <c r="D46" s="10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6" s="10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offsetTopMD</v>
      </c>
      <c r="F46" s="104" t="str">
        <f ca="1">IF(Table_Settings[[#This Row],[Header]]="Yes","",IF(Table_Settings[[#This Row],[Property]]&lt;&gt;"",SUBSTITUTE(Table_Settings[[#This Row],[Type]]," ","")&amp;SUBSTITUTE(Table_Settings[[#This Row],[Property]]," ",""),""))</f>
        <v>OtherOffsetTopMD</v>
      </c>
      <c r="G46" s="104">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75</v>
      </c>
      <c r="H46" s="104">
        <f ca="1">IF(OR(Table_Settings[[#This Row],[Header]]="Yes",Table_Settings[[#This Row],[Text]]=""),"",IF(OR(Table_Settings[[#This Row],[Text]]="true",Table_Settings[[#This Row],[Text]]="false",ISNUMBER(Table_Settings[[#This Row],[Text]])),Table_Settings[[#This Row],[Text]],""""&amp;Table_Settings[[#This Row],[Text]]&amp;""""))</f>
        <v>75</v>
      </c>
      <c r="I46" s="10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"offsetTopMD": 75,</v>
      </c>
      <c r="J46" s="104" t="str">
        <f ca="1">SUBSTITUTE(SUBSTITUTE(SUBSTITUTE(SUBSTITUTE(SUBSTITUTE(SUBSTITUTE(SUBSTITUTE(SUBSTITUTE(
TRIM(CLEAN(Table_Settings[[#This Row],[Config]])),
" {","{"),
"{ ","{"),
" }","}"),
"} ","}"),
" [","["),
"[ ","["),
" ]","]"),
"] ","]")</f>
        <v>"offsetTopMD": 75,</v>
      </c>
      <c r="K46" s="24">
        <v>75</v>
      </c>
    </row>
    <row r="47" spans="2:11" ht="21" customHeight="1">
      <c r="B47" t="s">
        <v>353</v>
      </c>
      <c r="C47"/>
      <c r="D47"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7"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offsetTopLG</v>
      </c>
      <c r="F47" t="str">
        <f ca="1">IF(Table_Settings[[#This Row],[Header]]="Yes","",IF(Table_Settings[[#This Row],[Property]]&lt;&gt;"",SUBSTITUTE(Table_Settings[[#This Row],[Type]]," ","")&amp;SUBSTITUTE(Table_Settings[[#This Row],[Property]]," ",""),""))</f>
        <v>OtherOffsetTopLG</v>
      </c>
      <c r="G47">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75</v>
      </c>
      <c r="H47">
        <f ca="1">IF(OR(Table_Settings[[#This Row],[Header]]="Yes",Table_Settings[[#This Row],[Text]]=""),"",IF(OR(Table_Settings[[#This Row],[Text]]="true",Table_Settings[[#This Row],[Text]]="false",ISNUMBER(Table_Settings[[#This Row],[Text]])),Table_Settings[[#This Row],[Text]],""""&amp;Table_Settings[[#This Row],[Text]]&amp;""""))</f>
        <v>75</v>
      </c>
      <c r="I47"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"offsetTopLG": 75,</v>
      </c>
      <c r="J47" t="str">
        <f ca="1">SUBSTITUTE(SUBSTITUTE(SUBSTITUTE(SUBSTITUTE(SUBSTITUTE(SUBSTITUTE(SUBSTITUTE(SUBSTITUTE(
TRIM(CLEAN(Table_Settings[[#This Row],[Config]])),
" {","{"),
"{ ","{"),
" }","}"),
"} ","}"),
" [","["),
"[ ","["),
" ]","]"),
"] ","]")</f>
        <v>"offsetTopLG": 75,</v>
      </c>
      <c r="K47" s="24">
        <v>75</v>
      </c>
    </row>
    <row r="48" spans="2:11" ht="21" customHeight="1">
      <c r="B48" t="s">
        <v>354</v>
      </c>
      <c r="C48"/>
      <c r="D48"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8"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offsetTopXL</v>
      </c>
      <c r="F48" t="str">
        <f ca="1">IF(Table_Settings[[#This Row],[Header]]="Yes","",IF(Table_Settings[[#This Row],[Property]]&lt;&gt;"",SUBSTITUTE(Table_Settings[[#This Row],[Type]]," ","")&amp;SUBSTITUTE(Table_Settings[[#This Row],[Property]]," ",""),""))</f>
        <v>OtherOffsetTopXL</v>
      </c>
      <c r="G48">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75</v>
      </c>
      <c r="H48">
        <f ca="1">IF(OR(Table_Settings[[#This Row],[Header]]="Yes",Table_Settings[[#This Row],[Text]]=""),"",IF(OR(Table_Settings[[#This Row],[Text]]="true",Table_Settings[[#This Row],[Text]]="false",ISNUMBER(Table_Settings[[#This Row],[Text]])),Table_Settings[[#This Row],[Text]],""""&amp;Table_Settings[[#This Row],[Text]]&amp;""""))</f>
        <v>75</v>
      </c>
      <c r="I48"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"offsetTopXL": 75
        }}</v>
      </c>
      <c r="J48" t="str">
        <f ca="1">SUBSTITUTE(SUBSTITUTE(SUBSTITUTE(SUBSTITUTE(SUBSTITUTE(SUBSTITUTE(SUBSTITUTE(SUBSTITUTE(
TRIM(CLEAN(Table_Settings[[#This Row],[Config]])),
" {","{"),
"{ ","{"),
" }","}"),
"} ","}"),
" [","["),
"[ ","["),
" ]","]"),
"] ","]")</f>
        <v>"offsetTopXL": 75}}</v>
      </c>
      <c r="K48" s="24">
        <v>75</v>
      </c>
    </row>
  </sheetData>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249977111117893"/>
  </sheetPr>
  <dimension ref="B2:CG210"/>
  <sheetViews>
    <sheetView topLeftCell="S191" workbookViewId="0">
      <selection activeCell="CA209" sqref="CA209"/>
    </sheetView>
  </sheetViews>
  <sheetFormatPr defaultColWidth="9.140625" defaultRowHeight="21" customHeight="1"/>
  <cols>
    <col min="1" max="1" width="9.140625" style="3"/>
    <col min="2" max="2" width="43.140625" style="3" customWidth="1"/>
    <col min="3" max="3" width="34.7109375" style="22" customWidth="1"/>
    <col min="4" max="4" width="28.7109375" style="121" customWidth="1"/>
    <col min="5" max="5" width="18.5703125" style="121" hidden="1" customWidth="1"/>
    <col min="6" max="6" width="18" style="22" hidden="1" customWidth="1"/>
    <col min="7" max="7" width="11.140625" style="121" customWidth="1"/>
    <col min="8" max="8" width="19.42578125" style="121" customWidth="1"/>
    <col min="9" max="9" width="14.5703125" style="22" customWidth="1"/>
    <col min="10" max="10" width="14.85546875" style="121" customWidth="1"/>
    <col min="11" max="11" width="19.28515625" style="121" hidden="1" customWidth="1"/>
    <col min="12" max="12" width="17.28515625" style="22" hidden="1" customWidth="1"/>
    <col min="13" max="13" width="11.28515625" style="121" customWidth="1"/>
    <col min="14" max="14" width="14" style="121" hidden="1" customWidth="1"/>
    <col min="15" max="15" width="15.28515625" style="22" hidden="1" customWidth="1"/>
    <col min="16" max="16" width="21" style="121" customWidth="1"/>
    <col min="17" max="17" width="15" style="121" hidden="1" customWidth="1"/>
    <col min="18" max="18" width="9.28515625" style="22" hidden="1" customWidth="1"/>
    <col min="19" max="19" width="14.42578125" style="121" customWidth="1"/>
    <col min="20" max="20" width="26.28515625" style="121" hidden="1" customWidth="1"/>
    <col min="21" max="21" width="12.28515625" style="22" hidden="1" customWidth="1"/>
    <col min="22" max="22" width="13.85546875" style="121" customWidth="1"/>
    <col min="23" max="23" width="20.5703125" style="121" hidden="1" customWidth="1"/>
    <col min="24" max="24" width="12.28515625" style="22" hidden="1" customWidth="1"/>
    <col min="25" max="25" width="5.28515625" style="121" customWidth="1"/>
    <col min="26" max="26" width="4.42578125" style="121" hidden="1" customWidth="1"/>
    <col min="27" max="27" width="5.140625" style="22" hidden="1" customWidth="1"/>
    <col min="28" max="28" width="5.28515625" style="121" customWidth="1"/>
    <col min="29" max="29" width="11" style="121" hidden="1" customWidth="1"/>
    <col min="30" max="30" width="9" style="22" hidden="1" customWidth="1"/>
    <col min="31" max="31" width="5.28515625" style="121" customWidth="1"/>
    <col min="32" max="32" width="11" style="121" hidden="1" customWidth="1"/>
    <col min="33" max="33" width="8.5703125" style="22" hidden="1" customWidth="1"/>
    <col min="34" max="34" width="4.7109375" style="121" customWidth="1"/>
    <col min="35" max="35" width="8.5703125" style="121" hidden="1" customWidth="1"/>
    <col min="36" max="36" width="10.42578125" style="22" hidden="1" customWidth="1"/>
    <col min="37" max="37" width="5.28515625" style="121" customWidth="1"/>
    <col min="38" max="38" width="10.140625" style="121" hidden="1" customWidth="1"/>
    <col min="39" max="39" width="8.140625" style="22" hidden="1" customWidth="1"/>
    <col min="40" max="40" width="5.28515625" style="121" customWidth="1"/>
    <col min="41" max="41" width="10.28515625" style="121" hidden="1" customWidth="1"/>
    <col min="42" max="42" width="8.28515625" style="22" hidden="1" customWidth="1"/>
    <col min="43" max="43" width="5.28515625" style="121" customWidth="1"/>
    <col min="44" max="44" width="10.28515625" style="121" hidden="1" customWidth="1"/>
    <col min="45" max="45" width="8.28515625" style="22" hidden="1" customWidth="1"/>
    <col min="46" max="46" width="5.28515625" style="121" customWidth="1"/>
    <col min="47" max="47" width="10" style="121" hidden="1" customWidth="1"/>
    <col min="48" max="48" width="8" style="22" hidden="1" customWidth="1"/>
    <col min="49" max="49" width="5.28515625" style="121" customWidth="1"/>
    <col min="50" max="50" width="10.140625" style="121" hidden="1" customWidth="1"/>
    <col min="51" max="51" width="8.140625" style="22" hidden="1" customWidth="1"/>
    <col min="52" max="52" width="5.28515625" style="121" customWidth="1"/>
    <col min="53" max="53" width="10.28515625" style="121" hidden="1" customWidth="1"/>
    <col min="54" max="54" width="8.28515625" style="22" hidden="1" customWidth="1"/>
    <col min="55" max="55" width="5.28515625" style="121" customWidth="1"/>
    <col min="56" max="56" width="10.28515625" style="121" hidden="1" customWidth="1"/>
    <col min="57" max="57" width="8.28515625" style="22" hidden="1" customWidth="1"/>
    <col min="58" max="58" width="5.28515625" style="121" customWidth="1"/>
    <col min="59" max="59" width="10" style="121" hidden="1" customWidth="1"/>
    <col min="60" max="60" width="8" style="22" hidden="1" customWidth="1"/>
    <col min="61" max="61" width="10.5703125" style="121" customWidth="1"/>
    <col min="62" max="62" width="13.7109375" style="121" hidden="1" customWidth="1"/>
    <col min="63" max="63" width="5.28515625" style="22" hidden="1" customWidth="1"/>
    <col min="64" max="64" width="10.7109375" style="121" customWidth="1"/>
    <col min="65" max="65" width="14" style="121" hidden="1" customWidth="1"/>
    <col min="66" max="66" width="3.28515625" style="22" hidden="1" customWidth="1"/>
    <col min="67" max="67" width="10.5703125" style="22" customWidth="1"/>
    <col min="68" max="69" width="11.85546875" style="22" hidden="1" customWidth="1"/>
    <col min="70" max="70" width="10.5703125" style="22" customWidth="1"/>
    <col min="71" max="72" width="11.85546875" style="22" hidden="1" customWidth="1"/>
    <col min="73" max="73" width="10.5703125" style="22" customWidth="1"/>
    <col min="74" max="75" width="11.85546875" style="22" hidden="1" customWidth="1"/>
    <col min="76" max="76" width="10.5703125" style="22" customWidth="1"/>
    <col min="77" max="78" width="11.85546875" style="22" hidden="1" customWidth="1"/>
    <col min="79" max="79" width="29.42578125" style="121" customWidth="1"/>
    <col min="80" max="85" width="20" style="22" hidden="1" customWidth="1"/>
    <col min="86" max="16384" width="9.140625" style="3"/>
  </cols>
  <sheetData>
    <row r="2" spans="2:85" ht="47.25" thickBot="1">
      <c r="B2" s="74" t="s">
        <v>355</v>
      </c>
      <c r="C2" s="23"/>
      <c r="D2" s="120"/>
      <c r="E2" s="120"/>
      <c r="F2" s="23"/>
      <c r="G2" s="120"/>
      <c r="H2" s="120"/>
      <c r="I2" s="23"/>
      <c r="J2" s="120"/>
      <c r="K2" s="120"/>
      <c r="L2" s="23"/>
      <c r="M2" s="120"/>
      <c r="N2" s="120"/>
      <c r="O2" s="23"/>
      <c r="P2" s="120"/>
      <c r="Q2" s="120"/>
      <c r="R2" s="23"/>
      <c r="S2" s="120"/>
      <c r="T2" s="120"/>
      <c r="U2" s="23"/>
      <c r="V2" s="120"/>
      <c r="W2" s="120"/>
      <c r="X2" s="23"/>
      <c r="Y2" s="120"/>
      <c r="Z2" s="120"/>
      <c r="AA2" s="23"/>
      <c r="AB2" s="120"/>
      <c r="AC2" s="120"/>
      <c r="AD2" s="23"/>
      <c r="AE2" s="120"/>
      <c r="AF2" s="120"/>
      <c r="AG2" s="23"/>
      <c r="AH2" s="120"/>
      <c r="AI2" s="120"/>
      <c r="AJ2" s="23"/>
      <c r="AK2" s="120"/>
      <c r="AL2" s="120"/>
      <c r="AM2" s="23"/>
      <c r="AN2" s="120"/>
      <c r="AO2" s="120"/>
      <c r="AP2" s="23"/>
      <c r="AQ2" s="120"/>
      <c r="AR2" s="120"/>
      <c r="AS2" s="23"/>
      <c r="AT2" s="120"/>
      <c r="AU2" s="120"/>
      <c r="AV2" s="23"/>
      <c r="AW2" s="120"/>
      <c r="AX2" s="120"/>
      <c r="AY2" s="23"/>
      <c r="AZ2" s="120"/>
      <c r="BA2" s="120"/>
      <c r="BB2" s="23"/>
      <c r="BC2" s="120"/>
      <c r="BD2" s="120"/>
      <c r="BE2" s="23"/>
      <c r="BF2" s="120"/>
      <c r="BG2" s="120"/>
      <c r="BH2" s="23"/>
      <c r="BI2" s="120"/>
      <c r="BJ2" s="120"/>
      <c r="BK2" s="23"/>
      <c r="BL2" s="120"/>
      <c r="BM2" s="120"/>
      <c r="BN2" s="23"/>
      <c r="BO2" s="23"/>
      <c r="BP2" s="23"/>
      <c r="BQ2" s="23"/>
      <c r="BR2" s="23"/>
      <c r="BS2" s="23"/>
      <c r="BT2" s="23"/>
      <c r="BU2" s="23"/>
      <c r="BV2" s="23"/>
      <c r="BW2" s="23"/>
      <c r="BX2" s="23"/>
      <c r="BY2" s="23"/>
      <c r="BZ2" s="23"/>
      <c r="CA2" s="120"/>
      <c r="CB2" s="23"/>
      <c r="CC2" s="23"/>
      <c r="CD2" s="23"/>
      <c r="CE2" s="23"/>
      <c r="CF2" s="23"/>
      <c r="CG2" s="23"/>
    </row>
    <row r="4" spans="2:85" ht="15">
      <c r="B4" t="s">
        <v>356</v>
      </c>
      <c r="C4" s="95" t="s">
        <v>357</v>
      </c>
      <c r="D4" s="118" t="s">
        <v>358</v>
      </c>
      <c r="E4" s="118" t="s">
        <v>359</v>
      </c>
      <c r="F4" s="95" t="s">
        <v>360</v>
      </c>
      <c r="G4" s="118" t="s">
        <v>361</v>
      </c>
      <c r="H4" s="118" t="s">
        <v>362</v>
      </c>
      <c r="I4" s="95" t="s">
        <v>363</v>
      </c>
      <c r="J4" s="118" t="s">
        <v>328</v>
      </c>
      <c r="K4" s="118" t="s">
        <v>364</v>
      </c>
      <c r="L4" s="95" t="s">
        <v>365</v>
      </c>
      <c r="M4" s="118" t="s">
        <v>366</v>
      </c>
      <c r="N4" s="118" t="s">
        <v>367</v>
      </c>
      <c r="O4" s="95" t="s">
        <v>368</v>
      </c>
      <c r="P4" s="122" t="s">
        <v>369</v>
      </c>
      <c r="Q4" s="122" t="s">
        <v>370</v>
      </c>
      <c r="R4" s="99" t="s">
        <v>371</v>
      </c>
      <c r="S4" s="118" t="s">
        <v>372</v>
      </c>
      <c r="T4" s="118" t="s">
        <v>373</v>
      </c>
      <c r="U4" s="95" t="s">
        <v>374</v>
      </c>
      <c r="V4" s="118" t="s">
        <v>375</v>
      </c>
      <c r="W4" s="118" t="s">
        <v>376</v>
      </c>
      <c r="X4" s="95" t="s">
        <v>377</v>
      </c>
      <c r="Y4" s="118" t="s">
        <v>378</v>
      </c>
      <c r="Z4" s="118" t="s">
        <v>379</v>
      </c>
      <c r="AA4" s="95" t="s">
        <v>380</v>
      </c>
      <c r="AB4" s="118" t="s">
        <v>381</v>
      </c>
      <c r="AC4" s="118" t="s">
        <v>382</v>
      </c>
      <c r="AD4" s="95" t="s">
        <v>383</v>
      </c>
      <c r="AE4" s="118" t="s">
        <v>384</v>
      </c>
      <c r="AF4" s="118" t="s">
        <v>385</v>
      </c>
      <c r="AG4" s="95" t="s">
        <v>386</v>
      </c>
      <c r="AH4" s="118" t="s">
        <v>387</v>
      </c>
      <c r="AI4" s="118" t="s">
        <v>388</v>
      </c>
      <c r="AJ4" s="95" t="s">
        <v>389</v>
      </c>
      <c r="AK4" s="118" t="s">
        <v>390</v>
      </c>
      <c r="AL4" s="118" t="s">
        <v>391</v>
      </c>
      <c r="AM4" s="95" t="s">
        <v>392</v>
      </c>
      <c r="AN4" s="118" t="s">
        <v>393</v>
      </c>
      <c r="AO4" s="118" t="s">
        <v>394</v>
      </c>
      <c r="AP4" s="95" t="s">
        <v>395</v>
      </c>
      <c r="AQ4" s="118" t="s">
        <v>396</v>
      </c>
      <c r="AR4" s="118" t="s">
        <v>397</v>
      </c>
      <c r="AS4" s="95" t="s">
        <v>398</v>
      </c>
      <c r="AT4" s="118" t="s">
        <v>265</v>
      </c>
      <c r="AU4" s="118" t="s">
        <v>399</v>
      </c>
      <c r="AV4" s="95" t="s">
        <v>400</v>
      </c>
      <c r="AW4" s="118" t="s">
        <v>401</v>
      </c>
      <c r="AX4" s="118" t="s">
        <v>402</v>
      </c>
      <c r="AY4" s="95" t="s">
        <v>403</v>
      </c>
      <c r="AZ4" s="118" t="s">
        <v>404</v>
      </c>
      <c r="BA4" s="118" t="s">
        <v>405</v>
      </c>
      <c r="BB4" s="95" t="s">
        <v>406</v>
      </c>
      <c r="BC4" s="118" t="s">
        <v>407</v>
      </c>
      <c r="BD4" s="118" t="s">
        <v>408</v>
      </c>
      <c r="BE4" s="95" t="s">
        <v>409</v>
      </c>
      <c r="BF4" s="118" t="s">
        <v>410</v>
      </c>
      <c r="BG4" s="118" t="s">
        <v>411</v>
      </c>
      <c r="BH4" s="95" t="s">
        <v>412</v>
      </c>
      <c r="BI4" s="122" t="s">
        <v>18</v>
      </c>
      <c r="BJ4" s="122" t="s">
        <v>413</v>
      </c>
      <c r="BK4" s="99" t="s">
        <v>414</v>
      </c>
      <c r="BL4" s="122" t="s">
        <v>415</v>
      </c>
      <c r="BM4" s="122" t="s">
        <v>416</v>
      </c>
      <c r="BN4" s="99" t="s">
        <v>417</v>
      </c>
      <c r="BO4" s="99" t="s">
        <v>418</v>
      </c>
      <c r="BP4" s="99" t="s">
        <v>419</v>
      </c>
      <c r="BQ4" s="99" t="s">
        <v>420</v>
      </c>
      <c r="BR4" s="99" t="s">
        <v>421</v>
      </c>
      <c r="BS4" s="99" t="s">
        <v>422</v>
      </c>
      <c r="BT4" s="99" t="s">
        <v>423</v>
      </c>
      <c r="BU4" s="99" t="s">
        <v>424</v>
      </c>
      <c r="BV4" s="99" t="s">
        <v>425</v>
      </c>
      <c r="BW4" s="99" t="s">
        <v>426</v>
      </c>
      <c r="BX4" s="99" t="s">
        <v>427</v>
      </c>
      <c r="BY4" s="99" t="s">
        <v>428</v>
      </c>
      <c r="BZ4" s="99" t="s">
        <v>429</v>
      </c>
      <c r="CA4" s="118" t="s">
        <v>430</v>
      </c>
      <c r="CB4" s="95" t="s">
        <v>431</v>
      </c>
      <c r="CC4" s="95" t="s">
        <v>432</v>
      </c>
      <c r="CD4" s="95" t="s">
        <v>433</v>
      </c>
      <c r="CE4" s="95" t="s">
        <v>434</v>
      </c>
      <c r="CF4" s="97" t="s">
        <v>236</v>
      </c>
      <c r="CG4" s="97" t="s">
        <v>309</v>
      </c>
    </row>
    <row r="5" spans="2:85" ht="29.25" thickBot="1">
      <c r="B5" s="96" t="s">
        <v>435</v>
      </c>
      <c r="C5" s="96"/>
      <c r="D5" s="117"/>
      <c r="E5" s="117"/>
      <c r="F5" s="96" t="str">
        <f>IF(Table_Styles[[#This Row],[Font Family]]&lt;&gt;"",Table_Styles[[#This Row],[Font Family]],IF(Table_Styles[[#This Row],[Font Family Default]]&lt;&gt;"",Table_Styles[[#This Row],[Font Family Default]],""))</f>
        <v/>
      </c>
      <c r="G5" s="117"/>
      <c r="H5" s="117"/>
      <c r="I5" s="96" t="str">
        <f>IF(Table_Styles[[#This Row],[Font Size]]&lt;&gt;"",Table_Styles[[#This Row],[Font Size]],IF(Table_Styles[[#This Row],[Font Size Default]]&lt;&gt;"",Table_Styles[[#This Row],[Font Size Default]],""))</f>
        <v/>
      </c>
      <c r="J5" s="117"/>
      <c r="K5" s="117"/>
      <c r="L5" s="96" t="str">
        <f>IF(Table_Styles[[#This Row],[Font Weight]]&lt;&gt;"",Table_Styles[[#This Row],[Font Weight]],IF(Table_Styles[[#This Row],[Font Weight Default]]&lt;&gt;"",Table_Styles[[#This Row],[Font Weight Default]],""))</f>
        <v/>
      </c>
      <c r="M5" s="117"/>
      <c r="N5" s="117"/>
      <c r="O5" s="96" t="str">
        <f>IF(Table_Styles[[#This Row],[Colour]]&lt;&gt;"",Table_Styles[[#This Row],[Colour]],IF(Table_Styles[[#This Row],[Colour Default]]&lt;&gt;"",Table_Styles[[#This Row],[Colour Default]],""))</f>
        <v/>
      </c>
      <c r="P5" s="117"/>
      <c r="Q5" s="117"/>
      <c r="R5" s="96" t="str">
        <f>IF(Table_Styles[[#This Row],[Background]]&lt;&gt;"",Table_Styles[[#This Row],[Background]],IF(Table_Styles[[#This Row],[Background Default]]&lt;&gt;"",Table_Styles[[#This Row],[Background Default]],""))</f>
        <v/>
      </c>
      <c r="S5" s="117"/>
      <c r="T5" s="117"/>
      <c r="U5" s="96" t="str">
        <f>IF(Table_Styles[[#This Row],[Border]]&lt;&gt;"",Table_Styles[[#This Row],[Border]],IF(Table_Styles[[#This Row],[Border Default]]&lt;&gt;"",Table_Styles[[#This Row],[Border Default]],""))</f>
        <v/>
      </c>
      <c r="V5" s="117"/>
      <c r="W5" s="117"/>
      <c r="X5" s="96" t="str">
        <f>IF(Table_Styles[[#This Row],[Border Radius]]&lt;&gt;"",Table_Styles[[#This Row],[Border Radius]],IF(Table_Styles[[#This Row],[Border Radius Default]]&lt;&gt;"",Table_Styles[[#This Row],[Border Radius Default]],""))</f>
        <v/>
      </c>
      <c r="Y5" s="117"/>
      <c r="Z5" s="117"/>
      <c r="AA5" s="96" t="str">
        <f>IF(Table_Styles[[#This Row],[MT]]&lt;&gt;"",Table_Styles[[#This Row],[MT]],IF(Table_Styles[[#This Row],[MT Default]]&lt;&gt;"",Table_Styles[[#This Row],[MT Default]],""))</f>
        <v/>
      </c>
      <c r="AB5" s="117"/>
      <c r="AC5" s="117"/>
      <c r="AD5" s="96" t="str">
        <f>IF(Table_Styles[[#This Row],[MR]]&lt;&gt;"",Table_Styles[[#This Row],[MR]],IF(Table_Styles[[#This Row],[MR Default]]&lt;&gt;"",Table_Styles[[#This Row],[MR Default]],""))</f>
        <v/>
      </c>
      <c r="AE5" s="117"/>
      <c r="AF5" s="117"/>
      <c r="AG5" s="96" t="str">
        <f>IF(Table_Styles[[#This Row],[MB]]&lt;&gt;"",Table_Styles[[#This Row],[MB]],IF(Table_Styles[[#This Row],[MB Default]]&lt;&gt;"",Table_Styles[[#This Row],[MB Default]],""))</f>
        <v/>
      </c>
      <c r="AH5" s="117"/>
      <c r="AI5" s="117"/>
      <c r="AJ5" s="96" t="str">
        <f>IF(Table_Styles[[#This Row],[ML]]&lt;&gt;"",Table_Styles[[#This Row],[ML]],IF(Table_Styles[[#This Row],[ML Default]]&lt;&gt;"",Table_Styles[[#This Row],[ML Default]],""))</f>
        <v/>
      </c>
      <c r="AK5" s="117"/>
      <c r="AL5" s="117"/>
      <c r="AM5" s="96" t="str">
        <f>IF(Table_Styles[[#This Row],[PT]]&lt;&gt;"",Table_Styles[[#This Row],[PT]],IF(Table_Styles[[#This Row],[PT Default]]&lt;&gt;"",Table_Styles[[#This Row],[PT Default]],""))</f>
        <v/>
      </c>
      <c r="AN5" s="117"/>
      <c r="AO5" s="117"/>
      <c r="AP5" s="96" t="str">
        <f>IF(Table_Styles[[#This Row],[PR]]&lt;&gt;"",Table_Styles[[#This Row],[PR]],IF(Table_Styles[[#This Row],[PR Default]]&lt;&gt;"",Table_Styles[[#This Row],[PR Default]],""))</f>
        <v/>
      </c>
      <c r="AQ5" s="117"/>
      <c r="AR5" s="117"/>
      <c r="AS5" s="96" t="str">
        <f>IF(Table_Styles[[#This Row],[PB]]&lt;&gt;"",Table_Styles[[#This Row],[PB]],IF(Table_Styles[[#This Row],[PB Default]]&lt;&gt;"",Table_Styles[[#This Row],[PB Default]],""))</f>
        <v/>
      </c>
      <c r="AT5" s="117"/>
      <c r="AU5" s="117"/>
      <c r="AV5" s="96" t="str">
        <f>IF(Table_Styles[[#This Row],[PL]]&lt;&gt;"",Table_Styles[[#This Row],[PL]],IF(Table_Styles[[#This Row],[PL Default]]&lt;&gt;"",Table_Styles[[#This Row],[PL Default]],""))</f>
        <v/>
      </c>
      <c r="AW5" s="117"/>
      <c r="AX5" s="117"/>
      <c r="AY5" s="96" t="str">
        <f>IF(Table_Styles[[#This Row],[BT]]&lt;&gt;"",Table_Styles[[#This Row],[BT]],IF(Table_Styles[[#This Row],[BT Default]]&lt;&gt;"",Table_Styles[[#This Row],[BT Default]],""))</f>
        <v/>
      </c>
      <c r="AZ5" s="117"/>
      <c r="BA5" s="117"/>
      <c r="BB5" s="96" t="str">
        <f>IF(Table_Styles[[#This Row],[BR]]&lt;&gt;"",Table_Styles[[#This Row],[BR]],IF(Table_Styles[[#This Row],[BR Default]]&lt;&gt;"",Table_Styles[[#This Row],[BR Default]],""))</f>
        <v/>
      </c>
      <c r="BC5" s="117"/>
      <c r="BD5" s="117"/>
      <c r="BE5" s="96" t="str">
        <f>IF(Table_Styles[[#This Row],[BB]]&lt;&gt;"",Table_Styles[[#This Row],[BB]],IF(Table_Styles[[#This Row],[BB Default]]&lt;&gt;"",Table_Styles[[#This Row],[BB Default]],""))</f>
        <v/>
      </c>
      <c r="BF5" s="117"/>
      <c r="BG5" s="117"/>
      <c r="BH5" s="96" t="str">
        <f>IF(Table_Styles[[#This Row],[BL]]&lt;&gt;"",Table_Styles[[#This Row],[BL]],IF(Table_Styles[[#This Row],[BL Default]]&lt;&gt;"",Table_Styles[[#This Row],[BL Default]],""))</f>
        <v/>
      </c>
      <c r="BI5" s="117"/>
      <c r="BJ5" s="117"/>
      <c r="BK5" s="96" t="str">
        <f>IF(Table_Styles[[#This Row],[Width]]&lt;&gt;"",Table_Styles[[#This Row],[Width]],IF(Table_Styles[[#This Row],[Width Default]]&lt;&gt;"",Table_Styles[[#This Row],[Width Default]],""))</f>
        <v/>
      </c>
      <c r="BL5" s="117"/>
      <c r="BM5" s="117"/>
      <c r="BN5" s="96" t="str">
        <f>IF(Table_Styles[[#This Row],[Height]]&lt;&gt;"",Table_Styles[[#This Row],[Height]],IF(Table_Styles[[#This Row],[Height Default]]&lt;&gt;"",Table_Styles[[#This Row],[Height Default]],""))</f>
        <v/>
      </c>
      <c r="BO5" s="96"/>
      <c r="BP5" s="96"/>
      <c r="BQ5" s="96" t="str">
        <f>IF(Table_Styles[[#This Row],[Top]]&lt;&gt;"",Table_Styles[[#This Row],[Top]],IF(Table_Styles[[#This Row],[Top Default]]&lt;&gt;"",Table_Styles[[#This Row],[Top Default]],""))</f>
        <v/>
      </c>
      <c r="BR5" s="96"/>
      <c r="BS5" s="96"/>
      <c r="BT5" s="96" t="str">
        <f>IF(Table_Styles[[#This Row],[Right]]&lt;&gt;"",Table_Styles[[#This Row],[Right]],IF(Table_Styles[[#This Row],[Right Default]]&lt;&gt;"",Table_Styles[[#This Row],[Right Default]],""))</f>
        <v/>
      </c>
      <c r="BU5" s="96"/>
      <c r="BV5" s="96"/>
      <c r="BW5" s="96" t="str">
        <f>IF(Table_Styles[[#This Row],[Bottom]]&lt;&gt;"",Table_Styles[[#This Row],[Bottom]],IF(Table_Styles[[#This Row],[Bottom Default]]&lt;&gt;"",Table_Styles[[#This Row],[Bottom Default]],""))</f>
        <v/>
      </c>
      <c r="BX5" s="96"/>
      <c r="BY5" s="96"/>
      <c r="BZ5" s="96" t="str">
        <f>IF(Table_Styles[[#This Row],[Left]]&lt;&gt;"",Table_Styles[[#This Row],[Left]],IF(Table_Styles[[#This Row],[Left Default]]&lt;&gt;"",Table_Styles[[#This Row],[Left Default]],""))</f>
        <v/>
      </c>
      <c r="CA5" s="117"/>
      <c r="CB5" s="96" t="str">
        <f>IF(AND(Table_Styles[[#This Row],[Selector]]&lt;&gt;"",Table_Styles[[#This Row],[Font Family Used]]&lt;&gt;"",Table_Styles[[#This Row],[Font Weight Used]]&lt;&gt;""),Table_Styles[[#This Row],[Font Family Used]]&amp;" "&amp;Table_Styles[[#This Row],[Font Weight Used]],"")</f>
        <v/>
      </c>
      <c r="CC5" s="96" t="str">
        <f ca="1">IF(AND(Table_Styles[[#This Row],[Selector]],COUNTIF(OFFSET(CC:CC,0,0,ROW()-1,1),"="&amp;Table_Styles[[#This Row],[Font]])=0),Table_Styles[[#This Row],[Font]],"")</f>
        <v/>
      </c>
      <c r="CD5" s="96" t="str">
        <f ca="1">IF(Table_Styles[[#This Row],[Unique Font]]&lt;&gt;"",
"{""fontFamily"":"""&amp;Table_Styles[[#This Row],[Font Family Used]]&amp;""",""fontWeight"":"&amp;Table_Styles[[#This Row],[Font Weight Used]]&amp;"}","")</f>
        <v/>
      </c>
      <c r="CE5"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5" s="96" t="str">
        <f>IF(AND(Table_Styles[[#This Row],[Selector]]&lt;&gt;"", Table_Styles[[#This Row],[Config Properties]]&lt;&gt;""),
Table_Styles[[#This Row],[Selector]]&amp;" { "&amp;Table_Styles[[#This Row],[Config Properties]]&amp;" }","")</f>
        <v/>
      </c>
      <c r="CG5" s="96" t="str">
        <f xml:space="preserve">
SUBSTITUTE(SUBSTITUTE(SUBSTITUTE(SUBSTITUTE(SUBSTITUTE(SUBSTITUTE(SUBSTITUTE(SUBSTITUTE(Table_Styles[[#This Row],[Config]],
" {","{"),
"{ ","{"),
" }","}"),
"} ","}"),
" ,",","),
", ",","),
" :",":"),
": ",":")</f>
        <v/>
      </c>
    </row>
    <row r="6" spans="2:85" ht="21" customHeight="1">
      <c r="B6" s="95" t="s">
        <v>436</v>
      </c>
      <c r="C6" s="95" t="s">
        <v>437</v>
      </c>
      <c r="D6" s="56"/>
      <c r="E6" s="56" t="str">
        <f>Settings_Styling_Font_Body_Text</f>
        <v>Nunito</v>
      </c>
      <c r="F6" s="24" t="str">
        <f>IF(Table_Styles[[#This Row],[Font Family]]&lt;&gt;"",Table_Styles[[#This Row],[Font Family]],IF(Table_Styles[[#This Row],[Font Family Default]]&lt;&gt;"",Table_Styles[[#This Row],[Font Family Default]],""))</f>
        <v>Nunito</v>
      </c>
      <c r="G6" s="56"/>
      <c r="H6" s="266" t="s">
        <v>472</v>
      </c>
      <c r="I6" s="24" t="str">
        <f>IF(Table_Styles[[#This Row],[Font Size]]&lt;&gt;"",Table_Styles[[#This Row],[Font Size]],IF(Table_Styles[[#This Row],[Font Size Default]]&lt;&gt;"",Table_Styles[[#This Row],[Font Size Default]],""))</f>
        <v>16px</v>
      </c>
      <c r="J6" s="56"/>
      <c r="K6" s="56">
        <f>Settings_Styling_Font_Weight_Body_Text</f>
        <v>300</v>
      </c>
      <c r="L6" s="24">
        <f>IF(Table_Styles[[#This Row],[Font Weight]]&lt;&gt;"",Table_Styles[[#This Row],[Font Weight]],IF(Table_Styles[[#This Row],[Font Weight Default]]&lt;&gt;"",Table_Styles[[#This Row],[Font Weight Default]],""))</f>
        <v>300</v>
      </c>
      <c r="M6" s="56"/>
      <c r="N6" s="56" t="str">
        <f>Colour_Foreground_1</f>
        <v>#303232</v>
      </c>
      <c r="O6" s="24" t="str">
        <f>IF(Table_Styles[[#This Row],[Colour]]&lt;&gt;"",Table_Styles[[#This Row],[Colour]],IF(Table_Styles[[#This Row],[Colour Default]]&lt;&gt;"",Table_Styles[[#This Row],[Colour Default]],""))</f>
        <v>#303232</v>
      </c>
      <c r="P6" s="56"/>
      <c r="Q6" s="56"/>
      <c r="R6" s="24" t="str">
        <f>IF(Table_Styles[[#This Row],[Background]]&lt;&gt;"",Table_Styles[[#This Row],[Background]],IF(Table_Styles[[#This Row],[Background Default]]&lt;&gt;"",Table_Styles[[#This Row],[Background Default]],""))</f>
        <v/>
      </c>
      <c r="S6" s="56"/>
      <c r="T6" s="56"/>
      <c r="U6" s="24" t="str">
        <f>IF(Table_Styles[[#This Row],[Border]]&lt;&gt;"",Table_Styles[[#This Row],[Border]],IF(Table_Styles[[#This Row],[Border Default]]&lt;&gt;"",Table_Styles[[#This Row],[Border Default]],""))</f>
        <v/>
      </c>
      <c r="V6" s="56"/>
      <c r="W6" s="56"/>
      <c r="X6" s="24" t="str">
        <f>IF(Table_Styles[[#This Row],[Border Radius]]&lt;&gt;"",Table_Styles[[#This Row],[Border Radius]],IF(Table_Styles[[#This Row],[Border Radius Default]]&lt;&gt;"",Table_Styles[[#This Row],[Border Radius Default]],""))</f>
        <v/>
      </c>
      <c r="Y6" s="56"/>
      <c r="Z6" s="56"/>
      <c r="AA6" s="24" t="str">
        <f>IF(Table_Styles[[#This Row],[MT]]&lt;&gt;"",Table_Styles[[#This Row],[MT]],IF(Table_Styles[[#This Row],[MT Default]]&lt;&gt;"",Table_Styles[[#This Row],[MT Default]],""))</f>
        <v/>
      </c>
      <c r="AB6" s="56" t="s">
        <v>100</v>
      </c>
      <c r="AC6" s="56" t="s">
        <v>439</v>
      </c>
      <c r="AD6" s="24" t="str">
        <f>IF(Table_Styles[[#This Row],[MR]]&lt;&gt;"",Table_Styles[[#This Row],[MR]],IF(Table_Styles[[#This Row],[MR Default]]&lt;&gt;"",Table_Styles[[#This Row],[MR Default]],""))</f>
        <v>0</v>
      </c>
      <c r="AE6" s="56"/>
      <c r="AF6" s="56" t="s">
        <v>438</v>
      </c>
      <c r="AG6" s="24" t="str">
        <f>IF(Table_Styles[[#This Row],[MB]]&lt;&gt;"",Table_Styles[[#This Row],[MB]],IF(Table_Styles[[#This Row],[MB Default]]&lt;&gt;"",Table_Styles[[#This Row],[MB Default]],""))</f>
        <v>15px</v>
      </c>
      <c r="AH6" s="56" t="s">
        <v>100</v>
      </c>
      <c r="AI6" s="56" t="s">
        <v>439</v>
      </c>
      <c r="AJ6" s="24" t="str">
        <f>IF(Table_Styles[[#This Row],[ML]]&lt;&gt;"",Table_Styles[[#This Row],[ML]],IF(Table_Styles[[#This Row],[ML Default]]&lt;&gt;"",Table_Styles[[#This Row],[ML Default]],""))</f>
        <v>0</v>
      </c>
      <c r="AK6" s="56"/>
      <c r="AL6" s="56"/>
      <c r="AM6" s="24" t="str">
        <f>IF(Table_Styles[[#This Row],[PT]]&lt;&gt;"",Table_Styles[[#This Row],[PT]],IF(Table_Styles[[#This Row],[PT Default]]&lt;&gt;"",Table_Styles[[#This Row],[PT Default]],""))</f>
        <v/>
      </c>
      <c r="AN6" s="56"/>
      <c r="AO6" s="56"/>
      <c r="AP6" s="24" t="str">
        <f>IF(Table_Styles[[#This Row],[PR]]&lt;&gt;"",Table_Styles[[#This Row],[PR]],IF(Table_Styles[[#This Row],[PR Default]]&lt;&gt;"",Table_Styles[[#This Row],[PR Default]],""))</f>
        <v/>
      </c>
      <c r="AQ6" s="56"/>
      <c r="AR6" s="56"/>
      <c r="AS6" s="24" t="str">
        <f>IF(Table_Styles[[#This Row],[PB]]&lt;&gt;"",Table_Styles[[#This Row],[PB]],IF(Table_Styles[[#This Row],[PB Default]]&lt;&gt;"",Table_Styles[[#This Row],[PB Default]],""))</f>
        <v/>
      </c>
      <c r="AT6" s="56"/>
      <c r="AU6" s="56"/>
      <c r="AV6" s="24" t="str">
        <f>IF(Table_Styles[[#This Row],[PL]]&lt;&gt;"",Table_Styles[[#This Row],[PL]],IF(Table_Styles[[#This Row],[PL Default]]&lt;&gt;"",Table_Styles[[#This Row],[PL Default]],""))</f>
        <v/>
      </c>
      <c r="AW6" s="56"/>
      <c r="AX6" s="56"/>
      <c r="AY6" s="24" t="str">
        <f>IF(Table_Styles[[#This Row],[BT]]&lt;&gt;"",Table_Styles[[#This Row],[BT]],IF(Table_Styles[[#This Row],[BT Default]]&lt;&gt;"",Table_Styles[[#This Row],[BT Default]],""))</f>
        <v/>
      </c>
      <c r="AZ6" s="56"/>
      <c r="BA6" s="56"/>
      <c r="BB6" s="24" t="str">
        <f>IF(Table_Styles[[#This Row],[BR]]&lt;&gt;"",Table_Styles[[#This Row],[BR]],IF(Table_Styles[[#This Row],[BR Default]]&lt;&gt;"",Table_Styles[[#This Row],[BR Default]],""))</f>
        <v/>
      </c>
      <c r="BC6" s="56"/>
      <c r="BD6" s="56"/>
      <c r="BE6" s="24" t="str">
        <f>IF(Table_Styles[[#This Row],[BB]]&lt;&gt;"",Table_Styles[[#This Row],[BB]],IF(Table_Styles[[#This Row],[BB Default]]&lt;&gt;"",Table_Styles[[#This Row],[BB Default]],""))</f>
        <v/>
      </c>
      <c r="BF6" s="56"/>
      <c r="BG6" s="56"/>
      <c r="BH6" s="24" t="str">
        <f>IF(Table_Styles[[#This Row],[BL]]&lt;&gt;"",Table_Styles[[#This Row],[BL]],IF(Table_Styles[[#This Row],[BL Default]]&lt;&gt;"",Table_Styles[[#This Row],[BL Default]],""))</f>
        <v/>
      </c>
      <c r="BI6" s="56"/>
      <c r="BJ6" s="56"/>
      <c r="BK6" s="24" t="str">
        <f>IF(Table_Styles[[#This Row],[Width]]&lt;&gt;"",Table_Styles[[#This Row],[Width]],IF(Table_Styles[[#This Row],[Width Default]]&lt;&gt;"",Table_Styles[[#This Row],[Width Default]],""))</f>
        <v/>
      </c>
      <c r="BL6" s="56"/>
      <c r="BM6" s="56"/>
      <c r="BN6" s="24" t="str">
        <f>IF(Table_Styles[[#This Row],[Height]]&lt;&gt;"",Table_Styles[[#This Row],[Height]],IF(Table_Styles[[#This Row],[Height Default]]&lt;&gt;"",Table_Styles[[#This Row],[Height Default]],""))</f>
        <v/>
      </c>
      <c r="BO6" s="24"/>
      <c r="BP6" s="24"/>
      <c r="BQ6" s="24" t="str">
        <f>IF(Table_Styles[[#This Row],[Top]]&lt;&gt;"",Table_Styles[[#This Row],[Top]],IF(Table_Styles[[#This Row],[Top Default]]&lt;&gt;"",Table_Styles[[#This Row],[Top Default]],""))</f>
        <v/>
      </c>
      <c r="BR6" s="24"/>
      <c r="BS6" s="24"/>
      <c r="BT6" s="24" t="str">
        <f>IF(Table_Styles[[#This Row],[Right]]&lt;&gt;"",Table_Styles[[#This Row],[Right]],IF(Table_Styles[[#This Row],[Right Default]]&lt;&gt;"",Table_Styles[[#This Row],[Right Default]],""))</f>
        <v/>
      </c>
      <c r="BU6" s="24"/>
      <c r="BV6" s="24"/>
      <c r="BW6" s="24" t="str">
        <f>IF(Table_Styles[[#This Row],[Bottom]]&lt;&gt;"",Table_Styles[[#This Row],[Bottom]],IF(Table_Styles[[#This Row],[Bottom Default]]&lt;&gt;"",Table_Styles[[#This Row],[Bottom Default]],""))</f>
        <v/>
      </c>
      <c r="BX6" s="24"/>
      <c r="BY6" s="24"/>
      <c r="BZ6" s="24" t="str">
        <f>IF(Table_Styles[[#This Row],[Left]]&lt;&gt;"",Table_Styles[[#This Row],[Left]],IF(Table_Styles[[#This Row],[Left Default]]&lt;&gt;"",Table_Styles[[#This Row],[Left Default]],""))</f>
        <v/>
      </c>
      <c r="CA6" s="56"/>
      <c r="CB6" s="95" t="str">
        <f>IF(AND(Table_Styles[[#This Row],[Selector]]&lt;&gt;"",Table_Styles[[#This Row],[Font Family Used]]&lt;&gt;"",Table_Styles[[#This Row],[Font Weight Used]]&lt;&gt;""),Table_Styles[[#This Row],[Font Family Used]]&amp;" "&amp;Table_Styles[[#This Row],[Font Weight Used]],"")</f>
        <v>Nunito 300</v>
      </c>
      <c r="CC6" s="95" t="str">
        <f ca="1">IF(AND(Table_Styles[[#This Row],[Selector]],COUNTIF(OFFSET(CC:CC,0,0,ROW()-1,1),"="&amp;Table_Styles[[#This Row],[Font]])=0),Table_Styles[[#This Row],[Font]],"")</f>
        <v>Nunito 300</v>
      </c>
      <c r="CD6" s="95" t="str">
        <f ca="1">IF(Table_Styles[[#This Row],[Unique Font]]&lt;&gt;"",
"{""fontFamily"":"""&amp;Table_Styles[[#This Row],[Font Family Used]]&amp;""",""fontWeight"":"&amp;Table_Styles[[#This Row],[Font Weight Used]]&amp;"}","")</f>
        <v>{"fontFamily":"Nunito","fontWeight":300}</v>
      </c>
      <c r="CE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#303232;margin-right: 0;margin-bottom: 15px;margin-left: 0</v>
      </c>
      <c r="CF6" s="97" t="str">
        <f>IF(AND(Table_Styles[[#This Row],[Selector]]&lt;&gt;"", Table_Styles[[#This Row],[Config Properties]]&lt;&gt;""),
Table_Styles[[#This Row],[Selector]]&amp;" { "&amp;Table_Styles[[#This Row],[Config Properties]]&amp;" }","")</f>
        <v>body { font-family: 'Nunito';font-size: 16px;font-weight: 300;color: #303232;margin-right: 0;margin-bottom: 15px;margin-left: 0 }</v>
      </c>
      <c r="CG6" s="97" t="str">
        <f xml:space="preserve">
SUBSTITUTE(SUBSTITUTE(SUBSTITUTE(SUBSTITUTE(SUBSTITUTE(SUBSTITUTE(SUBSTITUTE(SUBSTITUTE(Table_Styles[[#This Row],[Config]],
" {","{"),
"{ ","{"),
" }","}"),
"} ","}"),
" ,",","),
", ",","),
" :",":"),
": ",":")</f>
        <v>body{font-family:'Nunito';font-size:16px;font-weight:300;color:#303232;margin-right:0;margin-bottom:15px;margin-left:0}</v>
      </c>
    </row>
    <row r="7" spans="2:85" ht="21" customHeight="1">
      <c r="B7" s="97" t="s">
        <v>440</v>
      </c>
      <c r="C7" s="98" t="s">
        <v>441</v>
      </c>
      <c r="D7" s="55"/>
      <c r="E7" s="55"/>
      <c r="F7" s="50" t="str">
        <f>IF(Table_Styles[[#This Row],[Font Family]]&lt;&gt;"",Table_Styles[[#This Row],[Font Family]],IF(Table_Styles[[#This Row],[Font Family Default]]&lt;&gt;"",Table_Styles[[#This Row],[Font Family Default]],""))</f>
        <v/>
      </c>
      <c r="G7" s="55"/>
      <c r="H7" s="55"/>
      <c r="I7" s="50" t="str">
        <f>IF(Table_Styles[[#This Row],[Font Size]]&lt;&gt;"",Table_Styles[[#This Row],[Font Size]],IF(Table_Styles[[#This Row],[Font Size Default]]&lt;&gt;"",Table_Styles[[#This Row],[Font Size Default]],""))</f>
        <v/>
      </c>
      <c r="J7" s="55"/>
      <c r="K7" s="55"/>
      <c r="L7" s="50" t="str">
        <f>IF(Table_Styles[[#This Row],[Font Weight]]&lt;&gt;"",Table_Styles[[#This Row],[Font Weight]],IF(Table_Styles[[#This Row],[Font Weight Default]]&lt;&gt;"",Table_Styles[[#This Row],[Font Weight Default]],""))</f>
        <v/>
      </c>
      <c r="M7" s="55"/>
      <c r="N7" s="55"/>
      <c r="O7" s="50" t="str">
        <f>IF(Table_Styles[[#This Row],[Colour]]&lt;&gt;"",Table_Styles[[#This Row],[Colour]],IF(Table_Styles[[#This Row],[Colour Default]]&lt;&gt;"",Table_Styles[[#This Row],[Colour Default]],""))</f>
        <v/>
      </c>
      <c r="P7" s="55"/>
      <c r="Q7" s="55"/>
      <c r="R7" s="50" t="str">
        <f>IF(Table_Styles[[#This Row],[Background]]&lt;&gt;"",Table_Styles[[#This Row],[Background]],IF(Table_Styles[[#This Row],[Background Default]]&lt;&gt;"",Table_Styles[[#This Row],[Background Default]],""))</f>
        <v/>
      </c>
      <c r="S7" s="55"/>
      <c r="T7" s="55"/>
      <c r="U7" s="50" t="str">
        <f>IF(Table_Styles[[#This Row],[Border]]&lt;&gt;"",Table_Styles[[#This Row],[Border]],IF(Table_Styles[[#This Row],[Border Default]]&lt;&gt;"",Table_Styles[[#This Row],[Border Default]],""))</f>
        <v/>
      </c>
      <c r="V7" s="55"/>
      <c r="W7" s="55"/>
      <c r="X7" s="50" t="str">
        <f>IF(Table_Styles[[#This Row],[Border Radius]]&lt;&gt;"",Table_Styles[[#This Row],[Border Radius]],IF(Table_Styles[[#This Row],[Border Radius Default]]&lt;&gt;"",Table_Styles[[#This Row],[Border Radius Default]],""))</f>
        <v/>
      </c>
      <c r="Y7" s="55"/>
      <c r="Z7" s="55"/>
      <c r="AA7" s="50" t="str">
        <f>IF(Table_Styles[[#This Row],[MT]]&lt;&gt;"",Table_Styles[[#This Row],[MT]],IF(Table_Styles[[#This Row],[MT Default]]&lt;&gt;"",Table_Styles[[#This Row],[MT Default]],""))</f>
        <v/>
      </c>
      <c r="AB7" s="55"/>
      <c r="AC7" s="55"/>
      <c r="AD7" s="50" t="str">
        <f>IF(Table_Styles[[#This Row],[MR]]&lt;&gt;"",Table_Styles[[#This Row],[MR]],IF(Table_Styles[[#This Row],[MR Default]]&lt;&gt;"",Table_Styles[[#This Row],[MR Default]],""))</f>
        <v/>
      </c>
      <c r="AE7" s="55" t="s">
        <v>907</v>
      </c>
      <c r="AF7" s="55"/>
      <c r="AG7" s="50" t="str">
        <f>IF(Table_Styles[[#This Row],[MB]]&lt;&gt;"",Table_Styles[[#This Row],[MB]],IF(Table_Styles[[#This Row],[MB Default]]&lt;&gt;"",Table_Styles[[#This Row],[MB Default]],""))</f>
        <v>50px</v>
      </c>
      <c r="AH7" s="55"/>
      <c r="AI7" s="55"/>
      <c r="AJ7" s="50" t="str">
        <f>IF(Table_Styles[[#This Row],[ML]]&lt;&gt;"",Table_Styles[[#This Row],[ML]],IF(Table_Styles[[#This Row],[ML Default]]&lt;&gt;"",Table_Styles[[#This Row],[ML Default]],""))</f>
        <v/>
      </c>
      <c r="AK7" s="55"/>
      <c r="AL7" s="55"/>
      <c r="AM7" s="50" t="str">
        <f>IF(Table_Styles[[#This Row],[PT]]&lt;&gt;"",Table_Styles[[#This Row],[PT]],IF(Table_Styles[[#This Row],[PT Default]]&lt;&gt;"",Table_Styles[[#This Row],[PT Default]],""))</f>
        <v/>
      </c>
      <c r="AN7" s="55"/>
      <c r="AO7" s="55"/>
      <c r="AP7" s="50" t="str">
        <f>IF(Table_Styles[[#This Row],[PR]]&lt;&gt;"",Table_Styles[[#This Row],[PR]],IF(Table_Styles[[#This Row],[PR Default]]&lt;&gt;"",Table_Styles[[#This Row],[PR Default]],""))</f>
        <v/>
      </c>
      <c r="AQ7" s="55"/>
      <c r="AR7" s="55"/>
      <c r="AS7" s="50" t="str">
        <f>IF(Table_Styles[[#This Row],[PB]]&lt;&gt;"",Table_Styles[[#This Row],[PB]],IF(Table_Styles[[#This Row],[PB Default]]&lt;&gt;"",Table_Styles[[#This Row],[PB Default]],""))</f>
        <v/>
      </c>
      <c r="AT7" s="55"/>
      <c r="AU7" s="55"/>
      <c r="AV7" s="50" t="str">
        <f>IF(Table_Styles[[#This Row],[PL]]&lt;&gt;"",Table_Styles[[#This Row],[PL]],IF(Table_Styles[[#This Row],[PL Default]]&lt;&gt;"",Table_Styles[[#This Row],[PL Default]],""))</f>
        <v/>
      </c>
      <c r="AW7" s="55"/>
      <c r="AX7" s="55"/>
      <c r="AY7" s="50" t="str">
        <f>IF(Table_Styles[[#This Row],[BT]]&lt;&gt;"",Table_Styles[[#This Row],[BT]],IF(Table_Styles[[#This Row],[BT Default]]&lt;&gt;"",Table_Styles[[#This Row],[BT Default]],""))</f>
        <v/>
      </c>
      <c r="AZ7" s="55"/>
      <c r="BA7" s="55"/>
      <c r="BB7" s="50" t="str">
        <f>IF(Table_Styles[[#This Row],[BR]]&lt;&gt;"",Table_Styles[[#This Row],[BR]],IF(Table_Styles[[#This Row],[BR Default]]&lt;&gt;"",Table_Styles[[#This Row],[BR Default]],""))</f>
        <v/>
      </c>
      <c r="BC7" s="55"/>
      <c r="BD7" s="55"/>
      <c r="BE7" s="50" t="str">
        <f>IF(Table_Styles[[#This Row],[BB]]&lt;&gt;"",Table_Styles[[#This Row],[BB]],IF(Table_Styles[[#This Row],[BB Default]]&lt;&gt;"",Table_Styles[[#This Row],[BB Default]],""))</f>
        <v/>
      </c>
      <c r="BF7" s="55"/>
      <c r="BG7" s="55"/>
      <c r="BH7" s="50" t="str">
        <f>IF(Table_Styles[[#This Row],[BL]]&lt;&gt;"",Table_Styles[[#This Row],[BL]],IF(Table_Styles[[#This Row],[BL Default]]&lt;&gt;"",Table_Styles[[#This Row],[BL Default]],""))</f>
        <v/>
      </c>
      <c r="BI7" s="55"/>
      <c r="BJ7" s="55"/>
      <c r="BK7" s="50" t="str">
        <f>IF(Table_Styles[[#This Row],[Width]]&lt;&gt;"",Table_Styles[[#This Row],[Width]],IF(Table_Styles[[#This Row],[Width Default]]&lt;&gt;"",Table_Styles[[#This Row],[Width Default]],""))</f>
        <v/>
      </c>
      <c r="BL7" s="55"/>
      <c r="BM7" s="55"/>
      <c r="BN7" s="50" t="str">
        <f>IF(Table_Styles[[#This Row],[Height]]&lt;&gt;"",Table_Styles[[#This Row],[Height]],IF(Table_Styles[[#This Row],[Height Default]]&lt;&gt;"",Table_Styles[[#This Row],[Height Default]],""))</f>
        <v/>
      </c>
      <c r="BO7" s="50"/>
      <c r="BP7" s="50"/>
      <c r="BQ7" s="50" t="str">
        <f>IF(Table_Styles[[#This Row],[Top]]&lt;&gt;"",Table_Styles[[#This Row],[Top]],IF(Table_Styles[[#This Row],[Top Default]]&lt;&gt;"",Table_Styles[[#This Row],[Top Default]],""))</f>
        <v/>
      </c>
      <c r="BR7" s="50"/>
      <c r="BS7" s="50"/>
      <c r="BT7" s="50" t="str">
        <f>IF(Table_Styles[[#This Row],[Right]]&lt;&gt;"",Table_Styles[[#This Row],[Right]],IF(Table_Styles[[#This Row],[Right Default]]&lt;&gt;"",Table_Styles[[#This Row],[Right Default]],""))</f>
        <v/>
      </c>
      <c r="BU7" s="50"/>
      <c r="BV7" s="50"/>
      <c r="BW7" s="50" t="str">
        <f>IF(Table_Styles[[#This Row],[Bottom]]&lt;&gt;"",Table_Styles[[#This Row],[Bottom]],IF(Table_Styles[[#This Row],[Bottom Default]]&lt;&gt;"",Table_Styles[[#This Row],[Bottom Default]],""))</f>
        <v/>
      </c>
      <c r="BX7" s="50"/>
      <c r="BY7" s="50"/>
      <c r="BZ7" s="50" t="str">
        <f>IF(Table_Styles[[#This Row],[Left]]&lt;&gt;"",Table_Styles[[#This Row],[Left]],IF(Table_Styles[[#This Row],[Left Default]]&lt;&gt;"",Table_Styles[[#This Row],[Left Default]],""))</f>
        <v/>
      </c>
      <c r="CA7" s="55"/>
      <c r="CB7" s="97" t="str">
        <f>IF(AND(Table_Styles[[#This Row],[Selector]]&lt;&gt;"",Table_Styles[[#This Row],[Font Family Used]]&lt;&gt;"",Table_Styles[[#This Row],[Font Weight Used]]&lt;&gt;""),Table_Styles[[#This Row],[Font Family Used]]&amp;" "&amp;Table_Styles[[#This Row],[Font Weight Used]],"")</f>
        <v/>
      </c>
      <c r="CC7" s="97" t="str">
        <f ca="1">IF(AND(Table_Styles[[#This Row],[Selector]],COUNTIF(OFFSET(CC:CC,0,0,ROW()-1,1),"="&amp;Table_Styles[[#This Row],[Font]])=0),Table_Styles[[#This Row],[Font]],"")</f>
        <v/>
      </c>
      <c r="CD7" s="97" t="str">
        <f ca="1">IF(Table_Styles[[#This Row],[Unique Font]]&lt;&gt;"",
"{""fontFamily"":"""&amp;Table_Styles[[#This Row],[Font Family Used]]&amp;""",""fontWeight"":"&amp;Table_Styles[[#This Row],[Font Weight Used]]&amp;"}","")</f>
        <v/>
      </c>
      <c r="CE7"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50px</v>
      </c>
      <c r="CF7" s="97" t="str">
        <f>IF(AND(Table_Styles[[#This Row],[Selector]]&lt;&gt;"", Table_Styles[[#This Row],[Config Properties]]&lt;&gt;""),
Table_Styles[[#This Row],[Selector]]&amp;" { "&amp;Table_Styles[[#This Row],[Config Properties]]&amp;" }","")</f>
        <v>nav#progress-bar { margin-bottom: 50px }</v>
      </c>
      <c r="CG7" s="97" t="str">
        <f xml:space="preserve">
SUBSTITUTE(SUBSTITUTE(SUBSTITUTE(SUBSTITUTE(SUBSTITUTE(SUBSTITUTE(SUBSTITUTE(SUBSTITUTE(Table_Styles[[#This Row],[Config]],
" {","{"),
"{ ","{"),
" }","}"),
"} ","}"),
" ,",","),
", ",","),
" :",":"),
": ",":")</f>
        <v>nav#progress-bar{margin-bottom:50px}</v>
      </c>
    </row>
    <row r="8" spans="2:85" ht="21" customHeight="1">
      <c r="B8" s="97" t="s">
        <v>442</v>
      </c>
      <c r="C8" s="97" t="s">
        <v>443</v>
      </c>
      <c r="D8" s="55"/>
      <c r="E8" s="55" t="str">
        <f>Settings_Styling_Font_Headings</f>
        <v>Lato</v>
      </c>
      <c r="F8" s="50" t="str">
        <f>IF(Table_Styles[[#This Row],[Font Family]]&lt;&gt;"",Table_Styles[[#This Row],[Font Family]],IF(Table_Styles[[#This Row],[Font Family Default]]&lt;&gt;"",Table_Styles[[#This Row],[Font Family Default]],""))</f>
        <v>Lato</v>
      </c>
      <c r="G8" s="55"/>
      <c r="H8" s="55" t="s">
        <v>444</v>
      </c>
      <c r="I8" s="50" t="str">
        <f>IF(Table_Styles[[#This Row],[Font Size]]&lt;&gt;"",Table_Styles[[#This Row],[Font Size]],IF(Table_Styles[[#This Row],[Font Size Default]]&lt;&gt;"",Table_Styles[[#This Row],[Font Size Default]],""))</f>
        <v>45px</v>
      </c>
      <c r="J8" s="55"/>
      <c r="K8" s="55">
        <f>Settings_Styling_Font_Weight_Headings</f>
        <v>400</v>
      </c>
      <c r="L8" s="50">
        <f>IF(Table_Styles[[#This Row],[Font Weight]]&lt;&gt;"",Table_Styles[[#This Row],[Font Weight]],IF(Table_Styles[[#This Row],[Font Weight Default]]&lt;&gt;"",Table_Styles[[#This Row],[Font Weight Default]],""))</f>
        <v>400</v>
      </c>
      <c r="M8" s="55"/>
      <c r="N8" s="55" t="str">
        <f>Colour_Foreground_1</f>
        <v>#303232</v>
      </c>
      <c r="O8" s="50" t="str">
        <f>IF(Table_Styles[[#This Row],[Colour]]&lt;&gt;"",Table_Styles[[#This Row],[Colour]],IF(Table_Styles[[#This Row],[Colour Default]]&lt;&gt;"",Table_Styles[[#This Row],[Colour Default]],""))</f>
        <v>#303232</v>
      </c>
      <c r="P8" s="55"/>
      <c r="Q8" s="55"/>
      <c r="R8" s="50" t="str">
        <f>IF(Table_Styles[[#This Row],[Background]]&lt;&gt;"",Table_Styles[[#This Row],[Background]],IF(Table_Styles[[#This Row],[Background Default]]&lt;&gt;"",Table_Styles[[#This Row],[Background Default]],""))</f>
        <v/>
      </c>
      <c r="S8" s="55"/>
      <c r="T8" s="55"/>
      <c r="U8" s="50" t="str">
        <f>IF(Table_Styles[[#This Row],[Border]]&lt;&gt;"",Table_Styles[[#This Row],[Border]],IF(Table_Styles[[#This Row],[Border Default]]&lt;&gt;"",Table_Styles[[#This Row],[Border Default]],""))</f>
        <v/>
      </c>
      <c r="V8" s="55"/>
      <c r="W8" s="55"/>
      <c r="X8" s="50" t="str">
        <f>IF(Table_Styles[[#This Row],[Border Radius]]&lt;&gt;"",Table_Styles[[#This Row],[Border Radius]],IF(Table_Styles[[#This Row],[Border Radius Default]]&lt;&gt;"",Table_Styles[[#This Row],[Border Radius Default]],""))</f>
        <v/>
      </c>
      <c r="Y8" s="55"/>
      <c r="Z8" s="55" t="s">
        <v>445</v>
      </c>
      <c r="AA8" s="50" t="str">
        <f>IF(Table_Styles[[#This Row],[MT]]&lt;&gt;"",Table_Styles[[#This Row],[MT]],IF(Table_Styles[[#This Row],[MT Default]]&lt;&gt;"",Table_Styles[[#This Row],[MT Default]],""))</f>
        <v>40px</v>
      </c>
      <c r="AB8" s="55"/>
      <c r="AC8" s="56" t="s">
        <v>439</v>
      </c>
      <c r="AD8" s="50" t="str">
        <f>IF(Table_Styles[[#This Row],[MR]]&lt;&gt;"",Table_Styles[[#This Row],[MR]],IF(Table_Styles[[#This Row],[MR Default]]&lt;&gt;"",Table_Styles[[#This Row],[MR Default]],""))</f>
        <v>30px</v>
      </c>
      <c r="AE8" s="55"/>
      <c r="AF8" s="55" t="s">
        <v>445</v>
      </c>
      <c r="AG8" s="50" t="str">
        <f>IF(Table_Styles[[#This Row],[MB]]&lt;&gt;"",Table_Styles[[#This Row],[MB]],IF(Table_Styles[[#This Row],[MB Default]]&lt;&gt;"",Table_Styles[[#This Row],[MB Default]],""))</f>
        <v>40px</v>
      </c>
      <c r="AH8" s="55"/>
      <c r="AI8" s="56" t="s">
        <v>439</v>
      </c>
      <c r="AJ8" s="50" t="str">
        <f>IF(Table_Styles[[#This Row],[ML]]&lt;&gt;"",Table_Styles[[#This Row],[ML]],IF(Table_Styles[[#This Row],[ML Default]]&lt;&gt;"",Table_Styles[[#This Row],[ML Default]],""))</f>
        <v>30px</v>
      </c>
      <c r="AK8" s="55"/>
      <c r="AL8" s="55"/>
      <c r="AM8" s="50" t="str">
        <f>IF(Table_Styles[[#This Row],[PT]]&lt;&gt;"",Table_Styles[[#This Row],[PT]],IF(Table_Styles[[#This Row],[PT Default]]&lt;&gt;"",Table_Styles[[#This Row],[PT Default]],""))</f>
        <v/>
      </c>
      <c r="AN8" s="55"/>
      <c r="AO8" s="55"/>
      <c r="AP8" s="50" t="str">
        <f>IF(Table_Styles[[#This Row],[PR]]&lt;&gt;"",Table_Styles[[#This Row],[PR]],IF(Table_Styles[[#This Row],[PR Default]]&lt;&gt;"",Table_Styles[[#This Row],[PR Default]],""))</f>
        <v/>
      </c>
      <c r="AQ8" s="55"/>
      <c r="AR8" s="55"/>
      <c r="AS8" s="50" t="str">
        <f>IF(Table_Styles[[#This Row],[PB]]&lt;&gt;"",Table_Styles[[#This Row],[PB]],IF(Table_Styles[[#This Row],[PB Default]]&lt;&gt;"",Table_Styles[[#This Row],[PB Default]],""))</f>
        <v/>
      </c>
      <c r="AT8" s="55"/>
      <c r="AU8" s="55"/>
      <c r="AV8" s="50" t="str">
        <f>IF(Table_Styles[[#This Row],[PL]]&lt;&gt;"",Table_Styles[[#This Row],[PL]],IF(Table_Styles[[#This Row],[PL Default]]&lt;&gt;"",Table_Styles[[#This Row],[PL Default]],""))</f>
        <v/>
      </c>
      <c r="AW8" s="55"/>
      <c r="AX8" s="55"/>
      <c r="AY8" s="50" t="str">
        <f>IF(Table_Styles[[#This Row],[BT]]&lt;&gt;"",Table_Styles[[#This Row],[BT]],IF(Table_Styles[[#This Row],[BT Default]]&lt;&gt;"",Table_Styles[[#This Row],[BT Default]],""))</f>
        <v/>
      </c>
      <c r="AZ8" s="55"/>
      <c r="BA8" s="55"/>
      <c r="BB8" s="50" t="str">
        <f>IF(Table_Styles[[#This Row],[BR]]&lt;&gt;"",Table_Styles[[#This Row],[BR]],IF(Table_Styles[[#This Row],[BR Default]]&lt;&gt;"",Table_Styles[[#This Row],[BR Default]],""))</f>
        <v/>
      </c>
      <c r="BC8" s="55"/>
      <c r="BD8" s="55"/>
      <c r="BE8" s="50" t="str">
        <f>IF(Table_Styles[[#This Row],[BB]]&lt;&gt;"",Table_Styles[[#This Row],[BB]],IF(Table_Styles[[#This Row],[BB Default]]&lt;&gt;"",Table_Styles[[#This Row],[BB Default]],""))</f>
        <v/>
      </c>
      <c r="BF8" s="55"/>
      <c r="BG8" s="55"/>
      <c r="BH8" s="50" t="str">
        <f>IF(Table_Styles[[#This Row],[BL]]&lt;&gt;"",Table_Styles[[#This Row],[BL]],IF(Table_Styles[[#This Row],[BL Default]]&lt;&gt;"",Table_Styles[[#This Row],[BL Default]],""))</f>
        <v/>
      </c>
      <c r="BI8" s="55"/>
      <c r="BJ8" s="55"/>
      <c r="BK8" s="50" t="str">
        <f>IF(Table_Styles[[#This Row],[Width]]&lt;&gt;"",Table_Styles[[#This Row],[Width]],IF(Table_Styles[[#This Row],[Width Default]]&lt;&gt;"",Table_Styles[[#This Row],[Width Default]],""))</f>
        <v/>
      </c>
      <c r="BL8" s="55"/>
      <c r="BM8" s="55"/>
      <c r="BN8" s="50" t="str">
        <f>IF(Table_Styles[[#This Row],[Height]]&lt;&gt;"",Table_Styles[[#This Row],[Height]],IF(Table_Styles[[#This Row],[Height Default]]&lt;&gt;"",Table_Styles[[#This Row],[Height Default]],""))</f>
        <v/>
      </c>
      <c r="BO8" s="50"/>
      <c r="BP8" s="50"/>
      <c r="BQ8" s="50" t="str">
        <f>IF(Table_Styles[[#This Row],[Top]]&lt;&gt;"",Table_Styles[[#This Row],[Top]],IF(Table_Styles[[#This Row],[Top Default]]&lt;&gt;"",Table_Styles[[#This Row],[Top Default]],""))</f>
        <v/>
      </c>
      <c r="BR8" s="50"/>
      <c r="BS8" s="50"/>
      <c r="BT8" s="50" t="str">
        <f>IF(Table_Styles[[#This Row],[Right]]&lt;&gt;"",Table_Styles[[#This Row],[Right]],IF(Table_Styles[[#This Row],[Right Default]]&lt;&gt;"",Table_Styles[[#This Row],[Right Default]],""))</f>
        <v/>
      </c>
      <c r="BU8" s="50"/>
      <c r="BV8" s="50"/>
      <c r="BW8" s="50" t="str">
        <f>IF(Table_Styles[[#This Row],[Bottom]]&lt;&gt;"",Table_Styles[[#This Row],[Bottom]],IF(Table_Styles[[#This Row],[Bottom Default]]&lt;&gt;"",Table_Styles[[#This Row],[Bottom Default]],""))</f>
        <v/>
      </c>
      <c r="BX8" s="50"/>
      <c r="BY8" s="50"/>
      <c r="BZ8" s="50" t="str">
        <f>IF(Table_Styles[[#This Row],[Left]]&lt;&gt;"",Table_Styles[[#This Row],[Left]],IF(Table_Styles[[#This Row],[Left Default]]&lt;&gt;"",Table_Styles[[#This Row],[Left Default]],""))</f>
        <v/>
      </c>
      <c r="CA8" s="55"/>
      <c r="CB8" s="97" t="str">
        <f>IF(AND(Table_Styles[[#This Row],[Selector]]&lt;&gt;"",Table_Styles[[#This Row],[Font Family Used]]&lt;&gt;"",Table_Styles[[#This Row],[Font Weight Used]]&lt;&gt;""),Table_Styles[[#This Row],[Font Family Used]]&amp;" "&amp;Table_Styles[[#This Row],[Font Weight Used]],"")</f>
        <v>Lato 400</v>
      </c>
      <c r="CC8" s="97" t="str">
        <f ca="1">IF(AND(Table_Styles[[#This Row],[Selector]],COUNTIF(OFFSET(CC:CC,0,0,ROW()-1,1),"="&amp;Table_Styles[[#This Row],[Font]])=0),Table_Styles[[#This Row],[Font]],"")</f>
        <v>Lato 400</v>
      </c>
      <c r="CD8" s="97" t="str">
        <f ca="1">IF(Table_Styles[[#This Row],[Unique Font]]&lt;&gt;"",
"{""fontFamily"":"""&amp;Table_Styles[[#This Row],[Font Family Used]]&amp;""",""fontWeight"":"&amp;Table_Styles[[#This Row],[Font Weight Used]]&amp;"}","")</f>
        <v>{"fontFamily":"Lato","fontWeight":400}</v>
      </c>
      <c r="CE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45px;font-weight: 400;color: #303232;margin-top: 40px;margin-right: 30px;margin-bottom: 40px;margin-left: 30px</v>
      </c>
      <c r="CF8" s="97" t="str">
        <f>IF(AND(Table_Styles[[#This Row],[Selector]]&lt;&gt;"", Table_Styles[[#This Row],[Config Properties]]&lt;&gt;""),
Table_Styles[[#This Row],[Selector]]&amp;" { "&amp;Table_Styles[[#This Row],[Config Properties]]&amp;" }","")</f>
        <v>h1 { font-family: 'Lato';font-size: 45px;font-weight: 400;color: #303232;margin-top: 40px;margin-right: 30px;margin-bottom: 40px;margin-left: 30px }</v>
      </c>
      <c r="CG8" s="97" t="str">
        <f xml:space="preserve">
SUBSTITUTE(SUBSTITUTE(SUBSTITUTE(SUBSTITUTE(SUBSTITUTE(SUBSTITUTE(SUBSTITUTE(SUBSTITUTE(Table_Styles[[#This Row],[Config]],
" {","{"),
"{ ","{"),
" }","}"),
"} ","}"),
" ,",","),
", ",","),
" :",":"),
": ",":")</f>
        <v>h1{font-family:'Lato';font-size:45px;font-weight:400;color:#303232;margin-top:40px;margin-right:30px;margin-bottom:40px;margin-left:30px}</v>
      </c>
    </row>
    <row r="9" spans="2:85" ht="21" customHeight="1">
      <c r="B9" s="97" t="s">
        <v>446</v>
      </c>
      <c r="C9" s="98" t="s">
        <v>447</v>
      </c>
      <c r="D9" s="56"/>
      <c r="E9" s="56" t="str">
        <f>Settings_Styling_Font_Body_Text</f>
        <v>Nunito</v>
      </c>
      <c r="F9" s="50" t="str">
        <f>IF(Table_Styles[[#This Row],[Font Family]]&lt;&gt;"",Table_Styles[[#This Row],[Font Family]],IF(Table_Styles[[#This Row],[Font Family Default]]&lt;&gt;"",Table_Styles[[#This Row],[Font Family Default]],""))</f>
        <v>Nunito</v>
      </c>
      <c r="G9" s="55"/>
      <c r="H9" s="55"/>
      <c r="I9" s="50" t="str">
        <f>IF(Table_Styles[[#This Row],[Font Size]]&lt;&gt;"",Table_Styles[[#This Row],[Font Size]],IF(Table_Styles[[#This Row],[Font Size Default]]&lt;&gt;"",Table_Styles[[#This Row],[Font Size Default]],""))</f>
        <v/>
      </c>
      <c r="J9" s="55"/>
      <c r="K9" s="56">
        <f>Settings_Styling_Font_Weight_Body_Text</f>
        <v>300</v>
      </c>
      <c r="L9" s="50">
        <f>IF(Table_Styles[[#This Row],[Font Weight]]&lt;&gt;"",Table_Styles[[#This Row],[Font Weight]],IF(Table_Styles[[#This Row],[Font Weight Default]]&lt;&gt;"",Table_Styles[[#This Row],[Font Weight Default]],""))</f>
        <v>300</v>
      </c>
      <c r="M9" s="55"/>
      <c r="N9" s="55"/>
      <c r="O9" s="50" t="str">
        <f>IF(Table_Styles[[#This Row],[Colour]]&lt;&gt;"",Table_Styles[[#This Row],[Colour]],IF(Table_Styles[[#This Row],[Colour Default]]&lt;&gt;"",Table_Styles[[#This Row],[Colour Default]],""))</f>
        <v/>
      </c>
      <c r="P9" s="55"/>
      <c r="Q9" s="55"/>
      <c r="R9" s="50" t="str">
        <f>IF(Table_Styles[[#This Row],[Background]]&lt;&gt;"",Table_Styles[[#This Row],[Background]],IF(Table_Styles[[#This Row],[Background Default]]&lt;&gt;"",Table_Styles[[#This Row],[Background Default]],""))</f>
        <v/>
      </c>
      <c r="S9" s="55"/>
      <c r="T9" s="55"/>
      <c r="U9" s="50" t="str">
        <f>IF(Table_Styles[[#This Row],[Border]]&lt;&gt;"",Table_Styles[[#This Row],[Border]],IF(Table_Styles[[#This Row],[Border Default]]&lt;&gt;"",Table_Styles[[#This Row],[Border Default]],""))</f>
        <v/>
      </c>
      <c r="V9" s="55"/>
      <c r="W9" s="55"/>
      <c r="X9" s="50" t="str">
        <f>IF(Table_Styles[[#This Row],[Border Radius]]&lt;&gt;"",Table_Styles[[#This Row],[Border Radius]],IF(Table_Styles[[#This Row],[Border Radius Default]]&lt;&gt;"",Table_Styles[[#This Row],[Border Radius Default]],""))</f>
        <v/>
      </c>
      <c r="Y9" s="55"/>
      <c r="Z9" s="55"/>
      <c r="AA9" s="50" t="str">
        <f>IF(Table_Styles[[#This Row],[MT]]&lt;&gt;"",Table_Styles[[#This Row],[MT]],IF(Table_Styles[[#This Row],[MT Default]]&lt;&gt;"",Table_Styles[[#This Row],[MT Default]],""))</f>
        <v/>
      </c>
      <c r="AB9" s="55"/>
      <c r="AC9" s="55"/>
      <c r="AD9" s="50" t="str">
        <f>IF(Table_Styles[[#This Row],[MR]]&lt;&gt;"",Table_Styles[[#This Row],[MR]],IF(Table_Styles[[#This Row],[MR Default]]&lt;&gt;"",Table_Styles[[#This Row],[MR Default]],""))</f>
        <v/>
      </c>
      <c r="AE9" s="55"/>
      <c r="AF9" s="55"/>
      <c r="AG9" s="50" t="str">
        <f>IF(Table_Styles[[#This Row],[MB]]&lt;&gt;"",Table_Styles[[#This Row],[MB]],IF(Table_Styles[[#This Row],[MB Default]]&lt;&gt;"",Table_Styles[[#This Row],[MB Default]],""))</f>
        <v/>
      </c>
      <c r="AH9" s="55"/>
      <c r="AI9" s="55"/>
      <c r="AJ9" s="50" t="str">
        <f>IF(Table_Styles[[#This Row],[ML]]&lt;&gt;"",Table_Styles[[#This Row],[ML]],IF(Table_Styles[[#This Row],[ML Default]]&lt;&gt;"",Table_Styles[[#This Row],[ML Default]],""))</f>
        <v/>
      </c>
      <c r="AK9" s="55"/>
      <c r="AL9" s="55"/>
      <c r="AM9" s="50" t="str">
        <f>IF(Table_Styles[[#This Row],[PT]]&lt;&gt;"",Table_Styles[[#This Row],[PT]],IF(Table_Styles[[#This Row],[PT Default]]&lt;&gt;"",Table_Styles[[#This Row],[PT Default]],""))</f>
        <v/>
      </c>
      <c r="AN9" s="55"/>
      <c r="AO9" s="55"/>
      <c r="AP9" s="50" t="str">
        <f>IF(Table_Styles[[#This Row],[PR]]&lt;&gt;"",Table_Styles[[#This Row],[PR]],IF(Table_Styles[[#This Row],[PR Default]]&lt;&gt;"",Table_Styles[[#This Row],[PR Default]],""))</f>
        <v/>
      </c>
      <c r="AQ9" s="55"/>
      <c r="AR9" s="55"/>
      <c r="AS9" s="50" t="str">
        <f>IF(Table_Styles[[#This Row],[PB]]&lt;&gt;"",Table_Styles[[#This Row],[PB]],IF(Table_Styles[[#This Row],[PB Default]]&lt;&gt;"",Table_Styles[[#This Row],[PB Default]],""))</f>
        <v/>
      </c>
      <c r="AT9" s="55"/>
      <c r="AU9" s="55"/>
      <c r="AV9" s="50" t="str">
        <f>IF(Table_Styles[[#This Row],[PL]]&lt;&gt;"",Table_Styles[[#This Row],[PL]],IF(Table_Styles[[#This Row],[PL Default]]&lt;&gt;"",Table_Styles[[#This Row],[PL Default]],""))</f>
        <v/>
      </c>
      <c r="AW9" s="55"/>
      <c r="AX9" s="55"/>
      <c r="AY9" s="50" t="str">
        <f>IF(Table_Styles[[#This Row],[BT]]&lt;&gt;"",Table_Styles[[#This Row],[BT]],IF(Table_Styles[[#This Row],[BT Default]]&lt;&gt;"",Table_Styles[[#This Row],[BT Default]],""))</f>
        <v/>
      </c>
      <c r="AZ9" s="55"/>
      <c r="BA9" s="55"/>
      <c r="BB9" s="50" t="str">
        <f>IF(Table_Styles[[#This Row],[BR]]&lt;&gt;"",Table_Styles[[#This Row],[BR]],IF(Table_Styles[[#This Row],[BR Default]]&lt;&gt;"",Table_Styles[[#This Row],[BR Default]],""))</f>
        <v/>
      </c>
      <c r="BC9" s="55"/>
      <c r="BD9" s="55"/>
      <c r="BE9" s="50" t="str">
        <f>IF(Table_Styles[[#This Row],[BB]]&lt;&gt;"",Table_Styles[[#This Row],[BB]],IF(Table_Styles[[#This Row],[BB Default]]&lt;&gt;"",Table_Styles[[#This Row],[BB Default]],""))</f>
        <v/>
      </c>
      <c r="BF9" s="55"/>
      <c r="BG9" s="55"/>
      <c r="BH9" s="50" t="str">
        <f>IF(Table_Styles[[#This Row],[BL]]&lt;&gt;"",Table_Styles[[#This Row],[BL]],IF(Table_Styles[[#This Row],[BL Default]]&lt;&gt;"",Table_Styles[[#This Row],[BL Default]],""))</f>
        <v/>
      </c>
      <c r="BI9" s="55"/>
      <c r="BJ9" s="55"/>
      <c r="BK9" s="50" t="str">
        <f>IF(Table_Styles[[#This Row],[Width]]&lt;&gt;"",Table_Styles[[#This Row],[Width]],IF(Table_Styles[[#This Row],[Width Default]]&lt;&gt;"",Table_Styles[[#This Row],[Width Default]],""))</f>
        <v/>
      </c>
      <c r="BL9" s="55"/>
      <c r="BM9" s="55"/>
      <c r="BN9" s="50" t="str">
        <f>IF(Table_Styles[[#This Row],[Height]]&lt;&gt;"",Table_Styles[[#This Row],[Height]],IF(Table_Styles[[#This Row],[Height Default]]&lt;&gt;"",Table_Styles[[#This Row],[Height Default]],""))</f>
        <v/>
      </c>
      <c r="BO9" s="50"/>
      <c r="BP9" s="50"/>
      <c r="BQ9" s="50" t="str">
        <f>IF(Table_Styles[[#This Row],[Top]]&lt;&gt;"",Table_Styles[[#This Row],[Top]],IF(Table_Styles[[#This Row],[Top Default]]&lt;&gt;"",Table_Styles[[#This Row],[Top Default]],""))</f>
        <v/>
      </c>
      <c r="BR9" s="50"/>
      <c r="BS9" s="50"/>
      <c r="BT9" s="50" t="str">
        <f>IF(Table_Styles[[#This Row],[Right]]&lt;&gt;"",Table_Styles[[#This Row],[Right]],IF(Table_Styles[[#This Row],[Right Default]]&lt;&gt;"",Table_Styles[[#This Row],[Right Default]],""))</f>
        <v/>
      </c>
      <c r="BU9" s="50"/>
      <c r="BV9" s="50"/>
      <c r="BW9" s="50" t="str">
        <f>IF(Table_Styles[[#This Row],[Bottom]]&lt;&gt;"",Table_Styles[[#This Row],[Bottom]],IF(Table_Styles[[#This Row],[Bottom Default]]&lt;&gt;"",Table_Styles[[#This Row],[Bottom Default]],""))</f>
        <v/>
      </c>
      <c r="BX9" s="50"/>
      <c r="BY9" s="50"/>
      <c r="BZ9" s="50" t="str">
        <f>IF(Table_Styles[[#This Row],[Left]]&lt;&gt;"",Table_Styles[[#This Row],[Left]],IF(Table_Styles[[#This Row],[Left Default]]&lt;&gt;"",Table_Styles[[#This Row],[Left Default]],""))</f>
        <v/>
      </c>
      <c r="CA9" s="55"/>
      <c r="CB9" s="97" t="str">
        <f>IF(AND(Table_Styles[[#This Row],[Selector]]&lt;&gt;"",Table_Styles[[#This Row],[Font Family Used]]&lt;&gt;"",Table_Styles[[#This Row],[Font Weight Used]]&lt;&gt;""),Table_Styles[[#This Row],[Font Family Used]]&amp;" "&amp;Table_Styles[[#This Row],[Font Weight Used]],"")</f>
        <v>Nunito 300</v>
      </c>
      <c r="CC9" s="97" t="str">
        <f ca="1">IF(AND(Table_Styles[[#This Row],[Selector]],COUNTIF(OFFSET(CC:CC,0,0,ROW()-1,1),"="&amp;Table_Styles[[#This Row],[Font]])=0),Table_Styles[[#This Row],[Font]],"")</f>
        <v/>
      </c>
      <c r="CD9" s="97" t="str">
        <f ca="1">IF(Table_Styles[[#This Row],[Unique Font]]&lt;&gt;"",
"{""fontFamily"":"""&amp;Table_Styles[[#This Row],[Font Family Used]]&amp;""",""fontWeight"":"&amp;Table_Styles[[#This Row],[Font Weight Used]]&amp;"}","")</f>
        <v/>
      </c>
      <c r="CE9"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'Nunito';font-weight: 300</v>
      </c>
      <c r="CF9" s="97" t="str">
        <f>IF(AND(Table_Styles[[#This Row],[Selector]]&lt;&gt;"", Table_Styles[[#This Row],[Config Properties]]&lt;&gt;""),
Table_Styles[[#This Row],[Selector]]&amp;" { "&amp;Table_Styles[[#This Row],[Config Properties]]&amp;" }","")</f>
        <v>aside#sidebar { font-family: 'Nunito';font-weight: 300 }</v>
      </c>
      <c r="CG9" s="97" t="str">
        <f xml:space="preserve">
SUBSTITUTE(SUBSTITUTE(SUBSTITUTE(SUBSTITUTE(SUBSTITUTE(SUBSTITUTE(SUBSTITUTE(SUBSTITUTE(Table_Styles[[#This Row],[Config]],
" {","{"),
"{ ","{"),
" }","}"),
"} ","}"),
" ,",","),
", ",","),
" :",":"),
": ",":")</f>
        <v>aside#sidebar{font-family:'Nunito';font-weight:300}</v>
      </c>
    </row>
    <row r="10" spans="2:85" ht="21" customHeight="1">
      <c r="B10" s="97" t="s">
        <v>448</v>
      </c>
      <c r="C10" s="97" t="s">
        <v>449</v>
      </c>
      <c r="D10" s="56"/>
      <c r="E10" s="55"/>
      <c r="F10" s="50" t="str">
        <f>IF(Table_Styles[[#This Row],[Font Family]]&lt;&gt;"",Table_Styles[[#This Row],[Font Family]],IF(Table_Styles[[#This Row],[Font Family Default]]&lt;&gt;"",Table_Styles[[#This Row],[Font Family Default]],""))</f>
        <v/>
      </c>
      <c r="G10" s="55"/>
      <c r="H10" s="55"/>
      <c r="I10" s="50" t="str">
        <f>IF(Table_Styles[[#This Row],[Font Size]]&lt;&gt;"",Table_Styles[[#This Row],[Font Size]],IF(Table_Styles[[#This Row],[Font Size Default]]&lt;&gt;"",Table_Styles[[#This Row],[Font Size Default]],""))</f>
        <v/>
      </c>
      <c r="J10" s="55"/>
      <c r="K10" s="55"/>
      <c r="L10" s="50" t="str">
        <f>IF(Table_Styles[[#This Row],[Font Weight]]&lt;&gt;"",Table_Styles[[#This Row],[Font Weight]],IF(Table_Styles[[#This Row],[Font Weight Default]]&lt;&gt;"",Table_Styles[[#This Row],[Font Weight Default]],""))</f>
        <v/>
      </c>
      <c r="M10" s="55"/>
      <c r="N10" s="55"/>
      <c r="O10" s="50" t="str">
        <f>IF(Table_Styles[[#This Row],[Colour]]&lt;&gt;"",Table_Styles[[#This Row],[Colour]],IF(Table_Styles[[#This Row],[Colour Default]]&lt;&gt;"",Table_Styles[[#This Row],[Colour Default]],""))</f>
        <v/>
      </c>
      <c r="P10" s="55"/>
      <c r="Q10" s="55"/>
      <c r="R10" s="50" t="str">
        <f>IF(Table_Styles[[#This Row],[Background]]&lt;&gt;"",Table_Styles[[#This Row],[Background]],IF(Table_Styles[[#This Row],[Background Default]]&lt;&gt;"",Table_Styles[[#This Row],[Background Default]],""))</f>
        <v/>
      </c>
      <c r="S10" s="55"/>
      <c r="T10" s="55"/>
      <c r="U10" s="50" t="str">
        <f>IF(Table_Styles[[#This Row],[Border]]&lt;&gt;"",Table_Styles[[#This Row],[Border]],IF(Table_Styles[[#This Row],[Border Default]]&lt;&gt;"",Table_Styles[[#This Row],[Border Default]],""))</f>
        <v/>
      </c>
      <c r="V10" s="55"/>
      <c r="W10" s="55"/>
      <c r="X10" s="50" t="str">
        <f>IF(Table_Styles[[#This Row],[Border Radius]]&lt;&gt;"",Table_Styles[[#This Row],[Border Radius]],IF(Table_Styles[[#This Row],[Border Radius Default]]&lt;&gt;"",Table_Styles[[#This Row],[Border Radius Default]],""))</f>
        <v/>
      </c>
      <c r="Y10" s="55"/>
      <c r="Z10" s="55"/>
      <c r="AA10" s="50" t="str">
        <f>IF(Table_Styles[[#This Row],[MT]]&lt;&gt;"",Table_Styles[[#This Row],[MT]],IF(Table_Styles[[#This Row],[MT Default]]&lt;&gt;"",Table_Styles[[#This Row],[MT Default]],""))</f>
        <v/>
      </c>
      <c r="AB10" s="55"/>
      <c r="AC10" s="55"/>
      <c r="AD10" s="50" t="str">
        <f>IF(Table_Styles[[#This Row],[MR]]&lt;&gt;"",Table_Styles[[#This Row],[MR]],IF(Table_Styles[[#This Row],[MR Default]]&lt;&gt;"",Table_Styles[[#This Row],[MR Default]],""))</f>
        <v/>
      </c>
      <c r="AE10" s="55"/>
      <c r="AF10" s="55"/>
      <c r="AG10" s="50" t="str">
        <f>IF(Table_Styles[[#This Row],[MB]]&lt;&gt;"",Table_Styles[[#This Row],[MB]],IF(Table_Styles[[#This Row],[MB Default]]&lt;&gt;"",Table_Styles[[#This Row],[MB Default]],""))</f>
        <v/>
      </c>
      <c r="AH10" s="55"/>
      <c r="AI10" s="55"/>
      <c r="AJ10" s="50" t="str">
        <f>IF(Table_Styles[[#This Row],[ML]]&lt;&gt;"",Table_Styles[[#This Row],[ML]],IF(Table_Styles[[#This Row],[ML Default]]&lt;&gt;"",Table_Styles[[#This Row],[ML Default]],""))</f>
        <v/>
      </c>
      <c r="AK10" s="55"/>
      <c r="AL10" s="55"/>
      <c r="AM10" s="50" t="str">
        <f>IF(Table_Styles[[#This Row],[PT]]&lt;&gt;"",Table_Styles[[#This Row],[PT]],IF(Table_Styles[[#This Row],[PT Default]]&lt;&gt;"",Table_Styles[[#This Row],[PT Default]],""))</f>
        <v/>
      </c>
      <c r="AN10" s="55"/>
      <c r="AO10" s="55"/>
      <c r="AP10" s="50" t="str">
        <f>IF(Table_Styles[[#This Row],[PR]]&lt;&gt;"",Table_Styles[[#This Row],[PR]],IF(Table_Styles[[#This Row],[PR Default]]&lt;&gt;"",Table_Styles[[#This Row],[PR Default]],""))</f>
        <v/>
      </c>
      <c r="AQ10" s="55"/>
      <c r="AR10" s="55"/>
      <c r="AS10" s="50" t="str">
        <f>IF(Table_Styles[[#This Row],[PB]]&lt;&gt;"",Table_Styles[[#This Row],[PB]],IF(Table_Styles[[#This Row],[PB Default]]&lt;&gt;"",Table_Styles[[#This Row],[PB Default]],""))</f>
        <v/>
      </c>
      <c r="AT10" s="55"/>
      <c r="AU10" s="55"/>
      <c r="AV10" s="50" t="str">
        <f>IF(Table_Styles[[#This Row],[PL]]&lt;&gt;"",Table_Styles[[#This Row],[PL]],IF(Table_Styles[[#This Row],[PL Default]]&lt;&gt;"",Table_Styles[[#This Row],[PL Default]],""))</f>
        <v/>
      </c>
      <c r="AW10" s="55"/>
      <c r="AX10" s="55"/>
      <c r="AY10" s="50" t="str">
        <f>IF(Table_Styles[[#This Row],[BT]]&lt;&gt;"",Table_Styles[[#This Row],[BT]],IF(Table_Styles[[#This Row],[BT Default]]&lt;&gt;"",Table_Styles[[#This Row],[BT Default]],""))</f>
        <v/>
      </c>
      <c r="AZ10" s="55"/>
      <c r="BA10" s="55"/>
      <c r="BB10" s="50" t="str">
        <f>IF(Table_Styles[[#This Row],[BR]]&lt;&gt;"",Table_Styles[[#This Row],[BR]],IF(Table_Styles[[#This Row],[BR Default]]&lt;&gt;"",Table_Styles[[#This Row],[BR Default]],""))</f>
        <v/>
      </c>
      <c r="BC10" s="55"/>
      <c r="BD10" s="55"/>
      <c r="BE10" s="50" t="str">
        <f>IF(Table_Styles[[#This Row],[BB]]&lt;&gt;"",Table_Styles[[#This Row],[BB]],IF(Table_Styles[[#This Row],[BB Default]]&lt;&gt;"",Table_Styles[[#This Row],[BB Default]],""))</f>
        <v/>
      </c>
      <c r="BF10" s="55"/>
      <c r="BG10" s="55"/>
      <c r="BH10" s="50" t="str">
        <f>IF(Table_Styles[[#This Row],[BL]]&lt;&gt;"",Table_Styles[[#This Row],[BL]],IF(Table_Styles[[#This Row],[BL Default]]&lt;&gt;"",Table_Styles[[#This Row],[BL Default]],""))</f>
        <v/>
      </c>
      <c r="BI10" s="55"/>
      <c r="BJ10" s="55"/>
      <c r="BK10" s="50" t="str">
        <f>IF(Table_Styles[[#This Row],[Width]]&lt;&gt;"",Table_Styles[[#This Row],[Width]],IF(Table_Styles[[#This Row],[Width Default]]&lt;&gt;"",Table_Styles[[#This Row],[Width Default]],""))</f>
        <v/>
      </c>
      <c r="BL10" s="55"/>
      <c r="BM10" s="55"/>
      <c r="BN10" s="50" t="str">
        <f>IF(Table_Styles[[#This Row],[Height]]&lt;&gt;"",Table_Styles[[#This Row],[Height]],IF(Table_Styles[[#This Row],[Height Default]]&lt;&gt;"",Table_Styles[[#This Row],[Height Default]],""))</f>
        <v/>
      </c>
      <c r="BO10" s="50"/>
      <c r="BP10" s="50"/>
      <c r="BQ10" s="50" t="str">
        <f>IF(Table_Styles[[#This Row],[Top]]&lt;&gt;"",Table_Styles[[#This Row],[Top]],IF(Table_Styles[[#This Row],[Top Default]]&lt;&gt;"",Table_Styles[[#This Row],[Top Default]],""))</f>
        <v/>
      </c>
      <c r="BR10" s="50"/>
      <c r="BS10" s="50"/>
      <c r="BT10" s="50" t="str">
        <f>IF(Table_Styles[[#This Row],[Right]]&lt;&gt;"",Table_Styles[[#This Row],[Right]],IF(Table_Styles[[#This Row],[Right Default]]&lt;&gt;"",Table_Styles[[#This Row],[Right Default]],""))</f>
        <v/>
      </c>
      <c r="BU10" s="50"/>
      <c r="BV10" s="50"/>
      <c r="BW10" s="50" t="str">
        <f>IF(Table_Styles[[#This Row],[Bottom]]&lt;&gt;"",Table_Styles[[#This Row],[Bottom]],IF(Table_Styles[[#This Row],[Bottom Default]]&lt;&gt;"",Table_Styles[[#This Row],[Bottom Default]],""))</f>
        <v/>
      </c>
      <c r="BX10" s="50"/>
      <c r="BY10" s="50"/>
      <c r="BZ10" s="50" t="str">
        <f>IF(Table_Styles[[#This Row],[Left]]&lt;&gt;"",Table_Styles[[#This Row],[Left]],IF(Table_Styles[[#This Row],[Left Default]]&lt;&gt;"",Table_Styles[[#This Row],[Left Default]],""))</f>
        <v/>
      </c>
      <c r="CA10" s="55"/>
      <c r="CB10" s="97" t="str">
        <f>IF(AND(Table_Styles[[#This Row],[Selector]]&lt;&gt;"",Table_Styles[[#This Row],[Font Family Used]]&lt;&gt;"",Table_Styles[[#This Row],[Font Weight Used]]&lt;&gt;""),Table_Styles[[#This Row],[Font Family Used]]&amp;" "&amp;Table_Styles[[#This Row],[Font Weight Used]],"")</f>
        <v/>
      </c>
      <c r="CC10" s="97" t="str">
        <f ca="1">IF(AND(Table_Styles[[#This Row],[Selector]],COUNTIF(OFFSET(CC:CC,0,0,ROW()-1,1),"="&amp;Table_Styles[[#This Row],[Font]])=0),Table_Styles[[#This Row],[Font]],"")</f>
        <v/>
      </c>
      <c r="CD10" s="97" t="str">
        <f ca="1">IF(Table_Styles[[#This Row],[Unique Font]]&lt;&gt;"",
"{""fontFamily"":"""&amp;Table_Styles[[#This Row],[Font Family Used]]&amp;""",""fontWeight"":"&amp;Table_Styles[[#This Row],[Font Weight Used]]&amp;"}","")</f>
        <v/>
      </c>
      <c r="CE10"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0" s="97" t="str">
        <f>IF(AND(Table_Styles[[#This Row],[Selector]]&lt;&gt;"", Table_Styles[[#This Row],[Config Properties]]&lt;&gt;""),
Table_Styles[[#This Row],[Selector]]&amp;" { "&amp;Table_Styles[[#This Row],[Config Properties]]&amp;" }","")</f>
        <v/>
      </c>
      <c r="CG10" s="97" t="str">
        <f xml:space="preserve">
SUBSTITUTE(SUBSTITUTE(SUBSTITUTE(SUBSTITUTE(SUBSTITUTE(SUBSTITUTE(SUBSTITUTE(SUBSTITUTE(Table_Styles[[#This Row],[Config]],
" {","{"),
"{ ","{"),
" }","}"),
"} ","}"),
" ,",","),
", ",","),
" :",":"),
": ",":")</f>
        <v/>
      </c>
    </row>
    <row r="11" spans="2:85" ht="21" customHeight="1">
      <c r="B11" s="95" t="s">
        <v>450</v>
      </c>
      <c r="C11" s="99" t="s">
        <v>451</v>
      </c>
      <c r="D11" s="56"/>
      <c r="E11" s="55"/>
      <c r="F11" s="50" t="str">
        <f>IF(Table_Styles[[#This Row],[Font Family]]&lt;&gt;"",Table_Styles[[#This Row],[Font Family]],IF(Table_Styles[[#This Row],[Font Family Default]]&lt;&gt;"",Table_Styles[[#This Row],[Font Family Default]],""))</f>
        <v/>
      </c>
      <c r="G11" s="55"/>
      <c r="H11" s="55"/>
      <c r="I11" s="50" t="str">
        <f>IF(Table_Styles[[#This Row],[Font Size]]&lt;&gt;"",Table_Styles[[#This Row],[Font Size]],IF(Table_Styles[[#This Row],[Font Size Default]]&lt;&gt;"",Table_Styles[[#This Row],[Font Size Default]],""))</f>
        <v/>
      </c>
      <c r="J11" s="55"/>
      <c r="K11" s="55"/>
      <c r="L11" s="50" t="str">
        <f>IF(Table_Styles[[#This Row],[Font Weight]]&lt;&gt;"",Table_Styles[[#This Row],[Font Weight]],IF(Table_Styles[[#This Row],[Font Weight Default]]&lt;&gt;"",Table_Styles[[#This Row],[Font Weight Default]],""))</f>
        <v/>
      </c>
      <c r="M11" s="55"/>
      <c r="N11" s="55"/>
      <c r="O11" s="50" t="str">
        <f>IF(Table_Styles[[#This Row],[Colour]]&lt;&gt;"",Table_Styles[[#This Row],[Colour]],IF(Table_Styles[[#This Row],[Colour Default]]&lt;&gt;"",Table_Styles[[#This Row],[Colour Default]],""))</f>
        <v/>
      </c>
      <c r="P11" s="48" t="str">
        <f>Colour_Background_1</f>
        <v>#FFFFFF</v>
      </c>
      <c r="Q11" s="55" t="str">
        <f>Colour_Background_2</f>
        <v>#f0f2f7</v>
      </c>
      <c r="R11" s="50" t="str">
        <f>IF(Table_Styles[[#This Row],[Background]]&lt;&gt;"",Table_Styles[[#This Row],[Background]],IF(Table_Styles[[#This Row],[Background Default]]&lt;&gt;"",Table_Styles[[#This Row],[Background Default]],""))</f>
        <v>#FFFFFF</v>
      </c>
      <c r="S11" s="55"/>
      <c r="T11" s="55"/>
      <c r="U11" s="50" t="str">
        <f>IF(Table_Styles[[#This Row],[Border]]&lt;&gt;"",Table_Styles[[#This Row],[Border]],IF(Table_Styles[[#This Row],[Border Default]]&lt;&gt;"",Table_Styles[[#This Row],[Border Default]],""))</f>
        <v/>
      </c>
      <c r="V11" s="55"/>
      <c r="W11" s="55"/>
      <c r="X11" s="50" t="str">
        <f>IF(Table_Styles[[#This Row],[Border Radius]]&lt;&gt;"",Table_Styles[[#This Row],[Border Radius]],IF(Table_Styles[[#This Row],[Border Radius Default]]&lt;&gt;"",Table_Styles[[#This Row],[Border Radius Default]],""))</f>
        <v/>
      </c>
      <c r="Y11" s="55"/>
      <c r="Z11" s="55"/>
      <c r="AA11" s="50" t="str">
        <f>IF(Table_Styles[[#This Row],[MT]]&lt;&gt;"",Table_Styles[[#This Row],[MT]],IF(Table_Styles[[#This Row],[MT Default]]&lt;&gt;"",Table_Styles[[#This Row],[MT Default]],""))</f>
        <v/>
      </c>
      <c r="AB11" s="55"/>
      <c r="AC11" s="55"/>
      <c r="AD11" s="50" t="str">
        <f>IF(Table_Styles[[#This Row],[MR]]&lt;&gt;"",Table_Styles[[#This Row],[MR]],IF(Table_Styles[[#This Row],[MR Default]]&lt;&gt;"",Table_Styles[[#This Row],[MR Default]],""))</f>
        <v/>
      </c>
      <c r="AE11" s="55"/>
      <c r="AF11" s="55" t="s">
        <v>439</v>
      </c>
      <c r="AG11" s="50" t="str">
        <f>IF(Table_Styles[[#This Row],[MB]]&lt;&gt;"",Table_Styles[[#This Row],[MB]],IF(Table_Styles[[#This Row],[MB Default]]&lt;&gt;"",Table_Styles[[#This Row],[MB Default]],""))</f>
        <v>30px</v>
      </c>
      <c r="AH11" s="55"/>
      <c r="AI11" s="55"/>
      <c r="AJ11" s="50" t="str">
        <f>IF(Table_Styles[[#This Row],[ML]]&lt;&gt;"",Table_Styles[[#This Row],[ML]],IF(Table_Styles[[#This Row],[ML Default]]&lt;&gt;"",Table_Styles[[#This Row],[ML Default]],""))</f>
        <v/>
      </c>
      <c r="AK11" s="55"/>
      <c r="AL11" s="129" t="s">
        <v>452</v>
      </c>
      <c r="AM11" s="50" t="str">
        <f>IF(Table_Styles[[#This Row],[PT]]&lt;&gt;"",Table_Styles[[#This Row],[PT]],IF(Table_Styles[[#This Row],[PT Default]]&lt;&gt;"",Table_Styles[[#This Row],[PT Default]],""))</f>
        <v>23px</v>
      </c>
      <c r="AN11" s="55"/>
      <c r="AO11" s="129" t="s">
        <v>439</v>
      </c>
      <c r="AP11" s="50" t="str">
        <f>IF(Table_Styles[[#This Row],[PR]]&lt;&gt;"",Table_Styles[[#This Row],[PR]],IF(Table_Styles[[#This Row],[PR Default]]&lt;&gt;"",Table_Styles[[#This Row],[PR Default]],""))</f>
        <v>30px</v>
      </c>
      <c r="AQ11" s="55"/>
      <c r="AR11" s="129" t="s">
        <v>453</v>
      </c>
      <c r="AS11" s="50" t="str">
        <f>IF(Table_Styles[[#This Row],[PB]]&lt;&gt;"",Table_Styles[[#This Row],[PB]],IF(Table_Styles[[#This Row],[PB Default]]&lt;&gt;"",Table_Styles[[#This Row],[PB Default]],""))</f>
        <v>20px</v>
      </c>
      <c r="AT11" s="55"/>
      <c r="AU11" s="129" t="s">
        <v>439</v>
      </c>
      <c r="AV11" s="50" t="str">
        <f>IF(Table_Styles[[#This Row],[PL]]&lt;&gt;"",Table_Styles[[#This Row],[PL]],IF(Table_Styles[[#This Row],[PL Default]]&lt;&gt;"",Table_Styles[[#This Row],[PL Default]],""))</f>
        <v>30px</v>
      </c>
      <c r="AW11" s="55"/>
      <c r="AX11" s="55"/>
      <c r="AY11" s="50" t="str">
        <f>IF(Table_Styles[[#This Row],[BT]]&lt;&gt;"",Table_Styles[[#This Row],[BT]],IF(Table_Styles[[#This Row],[BT Default]]&lt;&gt;"",Table_Styles[[#This Row],[BT Default]],""))</f>
        <v/>
      </c>
      <c r="AZ11" s="55"/>
      <c r="BA11" s="55"/>
      <c r="BB11" s="50" t="str">
        <f>IF(Table_Styles[[#This Row],[BR]]&lt;&gt;"",Table_Styles[[#This Row],[BR]],IF(Table_Styles[[#This Row],[BR Default]]&lt;&gt;"",Table_Styles[[#This Row],[BR Default]],""))</f>
        <v/>
      </c>
      <c r="BC11" s="55"/>
      <c r="BD11" s="55"/>
      <c r="BE11" s="50" t="str">
        <f>IF(Table_Styles[[#This Row],[BB]]&lt;&gt;"",Table_Styles[[#This Row],[BB]],IF(Table_Styles[[#This Row],[BB Default]]&lt;&gt;"",Table_Styles[[#This Row],[BB Default]],""))</f>
        <v/>
      </c>
      <c r="BF11" s="55"/>
      <c r="BG11" s="55"/>
      <c r="BH11" s="50" t="str">
        <f>IF(Table_Styles[[#This Row],[BL]]&lt;&gt;"",Table_Styles[[#This Row],[BL]],IF(Table_Styles[[#This Row],[BL Default]]&lt;&gt;"",Table_Styles[[#This Row],[BL Default]],""))</f>
        <v/>
      </c>
      <c r="BI11" s="55"/>
      <c r="BJ11" s="55"/>
      <c r="BK11" s="50" t="str">
        <f>IF(Table_Styles[[#This Row],[Width]]&lt;&gt;"",Table_Styles[[#This Row],[Width]],IF(Table_Styles[[#This Row],[Width Default]]&lt;&gt;"",Table_Styles[[#This Row],[Width Default]],""))</f>
        <v/>
      </c>
      <c r="BL11" s="55"/>
      <c r="BM11" s="55"/>
      <c r="BN11" s="50" t="str">
        <f>IF(Table_Styles[[#This Row],[Height]]&lt;&gt;"",Table_Styles[[#This Row],[Height]],IF(Table_Styles[[#This Row],[Height Default]]&lt;&gt;"",Table_Styles[[#This Row],[Height Default]],""))</f>
        <v/>
      </c>
      <c r="BO11" s="50"/>
      <c r="BP11" s="50"/>
      <c r="BQ11" s="50" t="str">
        <f>IF(Table_Styles[[#This Row],[Top]]&lt;&gt;"",Table_Styles[[#This Row],[Top]],IF(Table_Styles[[#This Row],[Top Default]]&lt;&gt;"",Table_Styles[[#This Row],[Top Default]],""))</f>
        <v/>
      </c>
      <c r="BR11" s="50"/>
      <c r="BS11" s="50"/>
      <c r="BT11" s="50" t="str">
        <f>IF(Table_Styles[[#This Row],[Right]]&lt;&gt;"",Table_Styles[[#This Row],[Right]],IF(Table_Styles[[#This Row],[Right Default]]&lt;&gt;"",Table_Styles[[#This Row],[Right Default]],""))</f>
        <v/>
      </c>
      <c r="BU11" s="50"/>
      <c r="BV11" s="50"/>
      <c r="BW11" s="50" t="str">
        <f>IF(Table_Styles[[#This Row],[Bottom]]&lt;&gt;"",Table_Styles[[#This Row],[Bottom]],IF(Table_Styles[[#This Row],[Bottom Default]]&lt;&gt;"",Table_Styles[[#This Row],[Bottom Default]],""))</f>
        <v/>
      </c>
      <c r="BX11" s="50"/>
      <c r="BY11" s="50"/>
      <c r="BZ11" s="50" t="str">
        <f>IF(Table_Styles[[#This Row],[Left]]&lt;&gt;"",Table_Styles[[#This Row],[Left]],IF(Table_Styles[[#This Row],[Left Default]]&lt;&gt;"",Table_Styles[[#This Row],[Left Default]],""))</f>
        <v/>
      </c>
      <c r="CA11" s="55"/>
      <c r="CB11" s="97" t="str">
        <f>IF(AND(Table_Styles[[#This Row],[Selector]]&lt;&gt;"",Table_Styles[[#This Row],[Font Family Used]]&lt;&gt;"",Table_Styles[[#This Row],[Font Weight Used]]&lt;&gt;""),Table_Styles[[#This Row],[Font Family Used]]&amp;" "&amp;Table_Styles[[#This Row],[Font Weight Used]],"")</f>
        <v/>
      </c>
      <c r="CC11" s="97" t="str">
        <f ca="1">IF(AND(Table_Styles[[#This Row],[Selector]],COUNTIF(OFFSET(CC:CC,0,0,ROW()-1,1),"="&amp;Table_Styles[[#This Row],[Font]])=0),Table_Styles[[#This Row],[Font]],"")</f>
        <v/>
      </c>
      <c r="CD11" s="97" t="str">
        <f ca="1">IF(Table_Styles[[#This Row],[Unique Font]]&lt;&gt;"",
"{""fontFamily"":"""&amp;Table_Styles[[#This Row],[Font Family Used]]&amp;""",""fontWeight"":"&amp;Table_Styles[[#This Row],[Font Weight Used]]&amp;"}","")</f>
        <v/>
      </c>
      <c r="CE11"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#FFFFFF;margin-bottom: 30px;padding-top: 23px;padding-right: 30px;padding-bottom: 20px;padding-left: 30px</v>
      </c>
      <c r="CF11" s="97" t="str">
        <f>IF(AND(Table_Styles[[#This Row],[Selector]]&lt;&gt;"", Table_Styles[[#This Row],[Config Properties]]&lt;&gt;""),
Table_Styles[[#This Row],[Selector]]&amp;" { "&amp;Table_Styles[[#This Row],[Config Properties]]&amp;" }","")</f>
        <v>article { background: #FFFFFF;margin-bottom: 30px;padding-top: 23px;padding-right: 30px;padding-bottom: 20px;padding-left: 30px }</v>
      </c>
      <c r="CG11" s="97" t="str">
        <f xml:space="preserve">
SUBSTITUTE(SUBSTITUTE(SUBSTITUTE(SUBSTITUTE(SUBSTITUTE(SUBSTITUTE(SUBSTITUTE(SUBSTITUTE(Table_Styles[[#This Row],[Config]],
" {","{"),
"{ ","{"),
" }","}"),
"} ","}"),
" ,",","),
", ",","),
" :",":"),
": ",":")</f>
        <v>article{background:#FFFFFF;margin-bottom:30px;padding-top:23px;padding-right:30px;padding-bottom:20px;padding-left:30px}</v>
      </c>
    </row>
    <row r="12" spans="2:85" ht="21" customHeight="1">
      <c r="B12" s="97" t="s">
        <v>454</v>
      </c>
      <c r="C12" s="98" t="s">
        <v>455</v>
      </c>
      <c r="D12" s="55"/>
      <c r="E12" s="55"/>
      <c r="F12" s="50" t="str">
        <f>IF(Table_Styles[[#This Row],[Font Family]]&lt;&gt;"",Table_Styles[[#This Row],[Font Family]],IF(Table_Styles[[#This Row],[Font Family Default]]&lt;&gt;"",Table_Styles[[#This Row],[Font Family Default]],""))</f>
        <v/>
      </c>
      <c r="G12" s="55"/>
      <c r="H12" s="55"/>
      <c r="I12" s="50" t="str">
        <f>IF(Table_Styles[[#This Row],[Font Size]]&lt;&gt;"",Table_Styles[[#This Row],[Font Size]],IF(Table_Styles[[#This Row],[Font Size Default]]&lt;&gt;"",Table_Styles[[#This Row],[Font Size Default]],""))</f>
        <v/>
      </c>
      <c r="J12" s="55"/>
      <c r="K12" s="55"/>
      <c r="L12" s="50" t="str">
        <f>IF(Table_Styles[[#This Row],[Font Weight]]&lt;&gt;"",Table_Styles[[#This Row],[Font Weight]],IF(Table_Styles[[#This Row],[Font Weight Default]]&lt;&gt;"",Table_Styles[[#This Row],[Font Weight Default]],""))</f>
        <v/>
      </c>
      <c r="M12" s="55"/>
      <c r="N12" s="55"/>
      <c r="O12" s="50" t="str">
        <f>IF(Table_Styles[[#This Row],[Colour]]&lt;&gt;"",Table_Styles[[#This Row],[Colour]],IF(Table_Styles[[#This Row],[Colour Default]]&lt;&gt;"",Table_Styles[[#This Row],[Colour Default]],""))</f>
        <v/>
      </c>
      <c r="P12" s="55"/>
      <c r="Q12" s="55"/>
      <c r="R12" s="50" t="str">
        <f>IF(Table_Styles[[#This Row],[Background]]&lt;&gt;"",Table_Styles[[#This Row],[Background]],IF(Table_Styles[[#This Row],[Background Default]]&lt;&gt;"",Table_Styles[[#This Row],[Background Default]],""))</f>
        <v/>
      </c>
      <c r="S12" s="55"/>
      <c r="T12" s="55"/>
      <c r="U12" s="50" t="str">
        <f>IF(Table_Styles[[#This Row],[Border]]&lt;&gt;"",Table_Styles[[#This Row],[Border]],IF(Table_Styles[[#This Row],[Border Default]]&lt;&gt;"",Table_Styles[[#This Row],[Border Default]],""))</f>
        <v/>
      </c>
      <c r="V12" s="55"/>
      <c r="W12" s="55"/>
      <c r="X12" s="50" t="str">
        <f>IF(Table_Styles[[#This Row],[Border Radius]]&lt;&gt;"",Table_Styles[[#This Row],[Border Radius]],IF(Table_Styles[[#This Row],[Border Radius Default]]&lt;&gt;"",Table_Styles[[#This Row],[Border Radius Default]],""))</f>
        <v/>
      </c>
      <c r="Y12" s="55"/>
      <c r="Z12" s="55"/>
      <c r="AA12" s="50" t="str">
        <f>IF(Table_Styles[[#This Row],[MT]]&lt;&gt;"",Table_Styles[[#This Row],[MT]],IF(Table_Styles[[#This Row],[MT Default]]&lt;&gt;"",Table_Styles[[#This Row],[MT Default]],""))</f>
        <v/>
      </c>
      <c r="AB12" s="55"/>
      <c r="AC12" s="55"/>
      <c r="AD12" s="50" t="str">
        <f>IF(Table_Styles[[#This Row],[MR]]&lt;&gt;"",Table_Styles[[#This Row],[MR]],IF(Table_Styles[[#This Row],[MR Default]]&lt;&gt;"",Table_Styles[[#This Row],[MR Default]],""))</f>
        <v/>
      </c>
      <c r="AE12" s="55"/>
      <c r="AF12" s="55"/>
      <c r="AG12" s="50" t="str">
        <f>IF(Table_Styles[[#This Row],[MB]]&lt;&gt;"",Table_Styles[[#This Row],[MB]],IF(Table_Styles[[#This Row],[MB Default]]&lt;&gt;"",Table_Styles[[#This Row],[MB Default]],""))</f>
        <v/>
      </c>
      <c r="AH12" s="55"/>
      <c r="AI12" s="55"/>
      <c r="AJ12" s="50" t="str">
        <f>IF(Table_Styles[[#This Row],[ML]]&lt;&gt;"",Table_Styles[[#This Row],[ML]],IF(Table_Styles[[#This Row],[ML Default]]&lt;&gt;"",Table_Styles[[#This Row],[ML Default]],""))</f>
        <v/>
      </c>
      <c r="AK12" s="55"/>
      <c r="AL12" s="55"/>
      <c r="AM12" s="50" t="str">
        <f>IF(Table_Styles[[#This Row],[PT]]&lt;&gt;"",Table_Styles[[#This Row],[PT]],IF(Table_Styles[[#This Row],[PT Default]]&lt;&gt;"",Table_Styles[[#This Row],[PT Default]],""))</f>
        <v/>
      </c>
      <c r="AN12" s="55"/>
      <c r="AO12" s="55"/>
      <c r="AP12" s="50" t="str">
        <f>IF(Table_Styles[[#This Row],[PR]]&lt;&gt;"",Table_Styles[[#This Row],[PR]],IF(Table_Styles[[#This Row],[PR Default]]&lt;&gt;"",Table_Styles[[#This Row],[PR Default]],""))</f>
        <v/>
      </c>
      <c r="AQ12" s="55"/>
      <c r="AR12" s="55"/>
      <c r="AS12" s="50" t="str">
        <f>IF(Table_Styles[[#This Row],[PB]]&lt;&gt;"",Table_Styles[[#This Row],[PB]],IF(Table_Styles[[#This Row],[PB Default]]&lt;&gt;"",Table_Styles[[#This Row],[PB Default]],""))</f>
        <v/>
      </c>
      <c r="AT12" s="55"/>
      <c r="AU12" s="55"/>
      <c r="AV12" s="50" t="str">
        <f>IF(Table_Styles[[#This Row],[PL]]&lt;&gt;"",Table_Styles[[#This Row],[PL]],IF(Table_Styles[[#This Row],[PL Default]]&lt;&gt;"",Table_Styles[[#This Row],[PL Default]],""))</f>
        <v/>
      </c>
      <c r="AW12" s="55"/>
      <c r="AX12" s="55"/>
      <c r="AY12" s="50" t="str">
        <f>IF(Table_Styles[[#This Row],[BT]]&lt;&gt;"",Table_Styles[[#This Row],[BT]],IF(Table_Styles[[#This Row],[BT Default]]&lt;&gt;"",Table_Styles[[#This Row],[BT Default]],""))</f>
        <v/>
      </c>
      <c r="AZ12" s="55"/>
      <c r="BA12" s="55"/>
      <c r="BB12" s="50" t="str">
        <f>IF(Table_Styles[[#This Row],[BR]]&lt;&gt;"",Table_Styles[[#This Row],[BR]],IF(Table_Styles[[#This Row],[BR Default]]&lt;&gt;"",Table_Styles[[#This Row],[BR Default]],""))</f>
        <v/>
      </c>
      <c r="BC12" s="55"/>
      <c r="BD12" s="55"/>
      <c r="BE12" s="50" t="str">
        <f>IF(Table_Styles[[#This Row],[BB]]&lt;&gt;"",Table_Styles[[#This Row],[BB]],IF(Table_Styles[[#This Row],[BB Default]]&lt;&gt;"",Table_Styles[[#This Row],[BB Default]],""))</f>
        <v/>
      </c>
      <c r="BF12" s="55"/>
      <c r="BG12" s="55"/>
      <c r="BH12" s="50" t="str">
        <f>IF(Table_Styles[[#This Row],[BL]]&lt;&gt;"",Table_Styles[[#This Row],[BL]],IF(Table_Styles[[#This Row],[BL Default]]&lt;&gt;"",Table_Styles[[#This Row],[BL Default]],""))</f>
        <v/>
      </c>
      <c r="BI12" s="55"/>
      <c r="BJ12" s="55"/>
      <c r="BK12" s="50" t="str">
        <f>IF(Table_Styles[[#This Row],[Width]]&lt;&gt;"",Table_Styles[[#This Row],[Width]],IF(Table_Styles[[#This Row],[Width Default]]&lt;&gt;"",Table_Styles[[#This Row],[Width Default]],""))</f>
        <v/>
      </c>
      <c r="BL12" s="55"/>
      <c r="BM12" s="55"/>
      <c r="BN12" s="50" t="str">
        <f>IF(Table_Styles[[#This Row],[Height]]&lt;&gt;"",Table_Styles[[#This Row],[Height]],IF(Table_Styles[[#This Row],[Height Default]]&lt;&gt;"",Table_Styles[[#This Row],[Height Default]],""))</f>
        <v/>
      </c>
      <c r="BO12" s="50"/>
      <c r="BP12" s="50"/>
      <c r="BQ12" s="50" t="str">
        <f>IF(Table_Styles[[#This Row],[Top]]&lt;&gt;"",Table_Styles[[#This Row],[Top]],IF(Table_Styles[[#This Row],[Top Default]]&lt;&gt;"",Table_Styles[[#This Row],[Top Default]],""))</f>
        <v/>
      </c>
      <c r="BR12" s="50"/>
      <c r="BS12" s="50"/>
      <c r="BT12" s="50" t="str">
        <f>IF(Table_Styles[[#This Row],[Right]]&lt;&gt;"",Table_Styles[[#This Row],[Right]],IF(Table_Styles[[#This Row],[Right Default]]&lt;&gt;"",Table_Styles[[#This Row],[Right Default]],""))</f>
        <v/>
      </c>
      <c r="BU12" s="50"/>
      <c r="BV12" s="50"/>
      <c r="BW12" s="50" t="str">
        <f>IF(Table_Styles[[#This Row],[Bottom]]&lt;&gt;"",Table_Styles[[#This Row],[Bottom]],IF(Table_Styles[[#This Row],[Bottom Default]]&lt;&gt;"",Table_Styles[[#This Row],[Bottom Default]],""))</f>
        <v/>
      </c>
      <c r="BX12" s="50"/>
      <c r="BY12" s="50"/>
      <c r="BZ12" s="50" t="str">
        <f>IF(Table_Styles[[#This Row],[Left]]&lt;&gt;"",Table_Styles[[#This Row],[Left]],IF(Table_Styles[[#This Row],[Left Default]]&lt;&gt;"",Table_Styles[[#This Row],[Left Default]],""))</f>
        <v/>
      </c>
      <c r="CA12" s="55" t="s">
        <v>1455</v>
      </c>
      <c r="CB12" s="97" t="str">
        <f>IF(AND(Table_Styles[[#This Row],[Selector]]&lt;&gt;"",Table_Styles[[#This Row],[Font Family Used]]&lt;&gt;"",Table_Styles[[#This Row],[Font Weight Used]]&lt;&gt;""),Table_Styles[[#This Row],[Font Family Used]]&amp;" "&amp;Table_Styles[[#This Row],[Font Weight Used]],"")</f>
        <v/>
      </c>
      <c r="CC12" s="97" t="str">
        <f ca="1">IF(AND(Table_Styles[[#This Row],[Selector]],COUNTIF(OFFSET(CC:CC,0,0,ROW()-1,1),"="&amp;Table_Styles[[#This Row],[Font]])=0),Table_Styles[[#This Row],[Font]],"")</f>
        <v/>
      </c>
      <c r="CD12" s="97" t="str">
        <f ca="1">IF(Table_Styles[[#This Row],[Unique Font]]&lt;&gt;"",
"{""fontFamily"":"""&amp;Table_Styles[[#This Row],[Font Family Used]]&amp;""",""fontWeight"":"&amp;Table_Styles[[#This Row],[Font Weight Used]]&amp;"}","")</f>
        <v/>
      </c>
      <c r="CE1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top: -30px; position: relative;</v>
      </c>
      <c r="CF12" s="97" t="str">
        <f>IF(AND(Table_Styles[[#This Row],[Selector]]&lt;&gt;"", Table_Styles[[#This Row],[Config Properties]]&lt;&gt;""),
Table_Styles[[#This Row],[Selector]]&amp;" { "&amp;Table_Styles[[#This Row],[Config Properties]]&amp;" }","")</f>
        <v>nav#footer-actions { top: -30px; position: relative; }</v>
      </c>
      <c r="CG12" s="97" t="str">
        <f xml:space="preserve">
SUBSTITUTE(SUBSTITUTE(SUBSTITUTE(SUBSTITUTE(SUBSTITUTE(SUBSTITUTE(SUBSTITUTE(SUBSTITUTE(Table_Styles[[#This Row],[Config]],
" {","{"),
"{ ","{"),
" }","}"),
"} ","}"),
" ,",","),
", ",","),
" :",":"),
": ",":")</f>
        <v>nav#footer-actions{top:-30px; position:relative;}</v>
      </c>
    </row>
    <row r="13" spans="2:85" ht="29.25" thickBot="1">
      <c r="B13" s="96" t="s">
        <v>456</v>
      </c>
      <c r="C13" s="96"/>
      <c r="D13" s="117"/>
      <c r="E13" s="117"/>
      <c r="F13" s="96" t="str">
        <f>IF(Table_Styles[[#This Row],[Font Family]]&lt;&gt;"",Table_Styles[[#This Row],[Font Family]],IF(Table_Styles[[#This Row],[Font Family Default]]&lt;&gt;"",Table_Styles[[#This Row],[Font Family Default]],""))</f>
        <v/>
      </c>
      <c r="G13" s="117"/>
      <c r="H13" s="117"/>
      <c r="I13" s="96" t="str">
        <f>IF(Table_Styles[[#This Row],[Font Size]]&lt;&gt;"",Table_Styles[[#This Row],[Font Size]],IF(Table_Styles[[#This Row],[Font Size Default]]&lt;&gt;"",Table_Styles[[#This Row],[Font Size Default]],""))</f>
        <v/>
      </c>
      <c r="J13" s="117"/>
      <c r="K13" s="117"/>
      <c r="L13" s="96" t="str">
        <f>IF(Table_Styles[[#This Row],[Font Weight]]&lt;&gt;"",Table_Styles[[#This Row],[Font Weight]],IF(Table_Styles[[#This Row],[Font Weight Default]]&lt;&gt;"",Table_Styles[[#This Row],[Font Weight Default]],""))</f>
        <v/>
      </c>
      <c r="M13" s="117"/>
      <c r="N13" s="117"/>
      <c r="O13" s="96" t="str">
        <f>IF(Table_Styles[[#This Row],[Colour]]&lt;&gt;"",Table_Styles[[#This Row],[Colour]],IF(Table_Styles[[#This Row],[Colour Default]]&lt;&gt;"",Table_Styles[[#This Row],[Colour Default]],""))</f>
        <v/>
      </c>
      <c r="P13" s="117"/>
      <c r="Q13" s="117"/>
      <c r="R13" s="96" t="str">
        <f>IF(Table_Styles[[#This Row],[Background]]&lt;&gt;"",Table_Styles[[#This Row],[Background]],IF(Table_Styles[[#This Row],[Background Default]]&lt;&gt;"",Table_Styles[[#This Row],[Background Default]],""))</f>
        <v/>
      </c>
      <c r="S13" s="117"/>
      <c r="T13" s="117"/>
      <c r="U13" s="96" t="str">
        <f>IF(Table_Styles[[#This Row],[Border]]&lt;&gt;"",Table_Styles[[#This Row],[Border]],IF(Table_Styles[[#This Row],[Border Default]]&lt;&gt;"",Table_Styles[[#This Row],[Border Default]],""))</f>
        <v/>
      </c>
      <c r="V13" s="117"/>
      <c r="W13" s="117"/>
      <c r="X13" s="96" t="str">
        <f>IF(Table_Styles[[#This Row],[Border Radius]]&lt;&gt;"",Table_Styles[[#This Row],[Border Radius]],IF(Table_Styles[[#This Row],[Border Radius Default]]&lt;&gt;"",Table_Styles[[#This Row],[Border Radius Default]],""))</f>
        <v/>
      </c>
      <c r="Y13" s="117"/>
      <c r="Z13" s="117"/>
      <c r="AA13" s="96" t="str">
        <f>IF(Table_Styles[[#This Row],[MT]]&lt;&gt;"",Table_Styles[[#This Row],[MT]],IF(Table_Styles[[#This Row],[MT Default]]&lt;&gt;"",Table_Styles[[#This Row],[MT Default]],""))</f>
        <v/>
      </c>
      <c r="AB13" s="117"/>
      <c r="AC13" s="117"/>
      <c r="AD13" s="96" t="str">
        <f>IF(Table_Styles[[#This Row],[MR]]&lt;&gt;"",Table_Styles[[#This Row],[MR]],IF(Table_Styles[[#This Row],[MR Default]]&lt;&gt;"",Table_Styles[[#This Row],[MR Default]],""))</f>
        <v/>
      </c>
      <c r="AE13" s="117"/>
      <c r="AF13" s="117"/>
      <c r="AG13" s="96" t="str">
        <f>IF(Table_Styles[[#This Row],[MB]]&lt;&gt;"",Table_Styles[[#This Row],[MB]],IF(Table_Styles[[#This Row],[MB Default]]&lt;&gt;"",Table_Styles[[#This Row],[MB Default]],""))</f>
        <v/>
      </c>
      <c r="AH13" s="117"/>
      <c r="AI13" s="117"/>
      <c r="AJ13" s="96" t="str">
        <f>IF(Table_Styles[[#This Row],[ML]]&lt;&gt;"",Table_Styles[[#This Row],[ML]],IF(Table_Styles[[#This Row],[ML Default]]&lt;&gt;"",Table_Styles[[#This Row],[ML Default]],""))</f>
        <v/>
      </c>
      <c r="AK13" s="117"/>
      <c r="AL13" s="117"/>
      <c r="AM13" s="96" t="str">
        <f>IF(Table_Styles[[#This Row],[PT]]&lt;&gt;"",Table_Styles[[#This Row],[PT]],IF(Table_Styles[[#This Row],[PT Default]]&lt;&gt;"",Table_Styles[[#This Row],[PT Default]],""))</f>
        <v/>
      </c>
      <c r="AN13" s="117"/>
      <c r="AO13" s="117"/>
      <c r="AP13" s="96" t="str">
        <f>IF(Table_Styles[[#This Row],[PR]]&lt;&gt;"",Table_Styles[[#This Row],[PR]],IF(Table_Styles[[#This Row],[PR Default]]&lt;&gt;"",Table_Styles[[#This Row],[PR Default]],""))</f>
        <v/>
      </c>
      <c r="AQ13" s="117"/>
      <c r="AR13" s="117"/>
      <c r="AS13" s="96" t="str">
        <f>IF(Table_Styles[[#This Row],[PB]]&lt;&gt;"",Table_Styles[[#This Row],[PB]],IF(Table_Styles[[#This Row],[PB Default]]&lt;&gt;"",Table_Styles[[#This Row],[PB Default]],""))</f>
        <v/>
      </c>
      <c r="AT13" s="117"/>
      <c r="AU13" s="117"/>
      <c r="AV13" s="96" t="str">
        <f>IF(Table_Styles[[#This Row],[PL]]&lt;&gt;"",Table_Styles[[#This Row],[PL]],IF(Table_Styles[[#This Row],[PL Default]]&lt;&gt;"",Table_Styles[[#This Row],[PL Default]],""))</f>
        <v/>
      </c>
      <c r="AW13" s="117"/>
      <c r="AX13" s="117"/>
      <c r="AY13" s="96" t="str">
        <f>IF(Table_Styles[[#This Row],[BT]]&lt;&gt;"",Table_Styles[[#This Row],[BT]],IF(Table_Styles[[#This Row],[BT Default]]&lt;&gt;"",Table_Styles[[#This Row],[BT Default]],""))</f>
        <v/>
      </c>
      <c r="AZ13" s="117"/>
      <c r="BA13" s="117"/>
      <c r="BB13" s="96" t="str">
        <f>IF(Table_Styles[[#This Row],[BR]]&lt;&gt;"",Table_Styles[[#This Row],[BR]],IF(Table_Styles[[#This Row],[BR Default]]&lt;&gt;"",Table_Styles[[#This Row],[BR Default]],""))</f>
        <v/>
      </c>
      <c r="BC13" s="117"/>
      <c r="BD13" s="117"/>
      <c r="BE13" s="96" t="str">
        <f>IF(Table_Styles[[#This Row],[BB]]&lt;&gt;"",Table_Styles[[#This Row],[BB]],IF(Table_Styles[[#This Row],[BB Default]]&lt;&gt;"",Table_Styles[[#This Row],[BB Default]],""))</f>
        <v/>
      </c>
      <c r="BF13" s="117"/>
      <c r="BG13" s="117"/>
      <c r="BH13" s="96" t="str">
        <f>IF(Table_Styles[[#This Row],[BL]]&lt;&gt;"",Table_Styles[[#This Row],[BL]],IF(Table_Styles[[#This Row],[BL Default]]&lt;&gt;"",Table_Styles[[#This Row],[BL Default]],""))</f>
        <v/>
      </c>
      <c r="BI13" s="117"/>
      <c r="BJ13" s="117"/>
      <c r="BK13" s="96" t="str">
        <f>IF(Table_Styles[[#This Row],[Width]]&lt;&gt;"",Table_Styles[[#This Row],[Width]],IF(Table_Styles[[#This Row],[Width Default]]&lt;&gt;"",Table_Styles[[#This Row],[Width Default]],""))</f>
        <v/>
      </c>
      <c r="BL13" s="117"/>
      <c r="BM13" s="117"/>
      <c r="BN13" s="96" t="str">
        <f>IF(Table_Styles[[#This Row],[Height]]&lt;&gt;"",Table_Styles[[#This Row],[Height]],IF(Table_Styles[[#This Row],[Height Default]]&lt;&gt;"",Table_Styles[[#This Row],[Height Default]],""))</f>
        <v/>
      </c>
      <c r="BO13" s="96"/>
      <c r="BP13" s="96"/>
      <c r="BQ13" s="96" t="str">
        <f>IF(Table_Styles[[#This Row],[Top]]&lt;&gt;"",Table_Styles[[#This Row],[Top]],IF(Table_Styles[[#This Row],[Top Default]]&lt;&gt;"",Table_Styles[[#This Row],[Top Default]],""))</f>
        <v/>
      </c>
      <c r="BR13" s="96"/>
      <c r="BS13" s="96"/>
      <c r="BT13" s="96" t="str">
        <f>IF(Table_Styles[[#This Row],[Right]]&lt;&gt;"",Table_Styles[[#This Row],[Right]],IF(Table_Styles[[#This Row],[Right Default]]&lt;&gt;"",Table_Styles[[#This Row],[Right Default]],""))</f>
        <v/>
      </c>
      <c r="BU13" s="96"/>
      <c r="BV13" s="96"/>
      <c r="BW13" s="96" t="str">
        <f>IF(Table_Styles[[#This Row],[Bottom]]&lt;&gt;"",Table_Styles[[#This Row],[Bottom]],IF(Table_Styles[[#This Row],[Bottom Default]]&lt;&gt;"",Table_Styles[[#This Row],[Bottom Default]],""))</f>
        <v/>
      </c>
      <c r="BX13" s="96"/>
      <c r="BY13" s="96"/>
      <c r="BZ13" s="96" t="str">
        <f>IF(Table_Styles[[#This Row],[Left]]&lt;&gt;"",Table_Styles[[#This Row],[Left]],IF(Table_Styles[[#This Row],[Left Default]]&lt;&gt;"",Table_Styles[[#This Row],[Left Default]],""))</f>
        <v/>
      </c>
      <c r="CA13" s="117"/>
      <c r="CB13" s="96" t="str">
        <f>IF(AND(Table_Styles[[#This Row],[Selector]]&lt;&gt;"",Table_Styles[[#This Row],[Font Family Used]]&lt;&gt;"",Table_Styles[[#This Row],[Font Weight Used]]&lt;&gt;""),Table_Styles[[#This Row],[Font Family Used]]&amp;" "&amp;Table_Styles[[#This Row],[Font Weight Used]],"")</f>
        <v/>
      </c>
      <c r="CC13" s="96" t="str">
        <f ca="1">IF(AND(Table_Styles[[#This Row],[Selector]],COUNTIF(OFFSET(CC:CC,0,0,ROW()-1,1),"="&amp;Table_Styles[[#This Row],[Font]])=0),Table_Styles[[#This Row],[Font]],"")</f>
        <v/>
      </c>
      <c r="CD13" s="96" t="str">
        <f ca="1">IF(Table_Styles[[#This Row],[Unique Font]]&lt;&gt;"",
"{""fontFamily"":"""&amp;Table_Styles[[#This Row],[Font Family Used]]&amp;""",""fontWeight"":"&amp;Table_Styles[[#This Row],[Font Weight Used]]&amp;"}","")</f>
        <v/>
      </c>
      <c r="CE13"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 s="96" t="str">
        <f>IF(AND(Table_Styles[[#This Row],[Selector]]&lt;&gt;"", Table_Styles[[#This Row],[Config Properties]]&lt;&gt;""),
Table_Styles[[#This Row],[Selector]]&amp;" { "&amp;Table_Styles[[#This Row],[Config Properties]]&amp;" }","")</f>
        <v/>
      </c>
      <c r="CG13" s="96" t="str">
        <f xml:space="preserve">
SUBSTITUTE(SUBSTITUTE(SUBSTITUTE(SUBSTITUTE(SUBSTITUTE(SUBSTITUTE(SUBSTITUTE(SUBSTITUTE(Table_Styles[[#This Row],[Config]],
" {","{"),
"{ ","{"),
" }","}"),
"} ","}"),
" ,",","),
", ",","),
" :",":"),
": ",":")</f>
        <v/>
      </c>
    </row>
    <row r="14" spans="2:85" ht="21" customHeight="1" thickBot="1">
      <c r="B14" t="s">
        <v>457</v>
      </c>
      <c r="C14" s="97" t="s">
        <v>443</v>
      </c>
      <c r="D14"/>
      <c r="E14"/>
      <c r="F14" t="str">
        <f>IF(Table_Styles[[#This Row],[Font Family]]&lt;&gt;"",Table_Styles[[#This Row],[Font Family]],IF(Table_Styles[[#This Row],[Font Family Default]]&lt;&gt;"",Table_Styles[[#This Row],[Font Family Default]],""))</f>
        <v/>
      </c>
      <c r="G14"/>
      <c r="H14"/>
      <c r="I14" t="str">
        <f>IF(Table_Styles[[#This Row],[Font Size]]&lt;&gt;"",Table_Styles[[#This Row],[Font Size]],IF(Table_Styles[[#This Row],[Font Size Default]]&lt;&gt;"",Table_Styles[[#This Row],[Font Size Default]],""))</f>
        <v/>
      </c>
      <c r="J14"/>
      <c r="K14"/>
      <c r="L14" t="str">
        <f>IF(Table_Styles[[#This Row],[Font Weight]]&lt;&gt;"",Table_Styles[[#This Row],[Font Weight]],IF(Table_Styles[[#This Row],[Font Weight Default]]&lt;&gt;"",Table_Styles[[#This Row],[Font Weight Default]],""))</f>
        <v/>
      </c>
      <c r="M14"/>
      <c r="N14"/>
      <c r="O14" t="str">
        <f>IF(Table_Styles[[#This Row],[Colour]]&lt;&gt;"",Table_Styles[[#This Row],[Colour]],IF(Table_Styles[[#This Row],[Colour Default]]&lt;&gt;"",Table_Styles[[#This Row],[Colour Default]],""))</f>
        <v/>
      </c>
      <c r="P14"/>
      <c r="Q14"/>
      <c r="R14" t="str">
        <f>IF(Table_Styles[[#This Row],[Background]]&lt;&gt;"",Table_Styles[[#This Row],[Background]],IF(Table_Styles[[#This Row],[Background Default]]&lt;&gt;"",Table_Styles[[#This Row],[Background Default]],""))</f>
        <v/>
      </c>
      <c r="S14"/>
      <c r="T14"/>
      <c r="U14" t="str">
        <f>IF(Table_Styles[[#This Row],[Border]]&lt;&gt;"",Table_Styles[[#This Row],[Border]],IF(Table_Styles[[#This Row],[Border Default]]&lt;&gt;"",Table_Styles[[#This Row],[Border Default]],""))</f>
        <v/>
      </c>
      <c r="V14"/>
      <c r="W14"/>
      <c r="X14" t="str">
        <f>IF(Table_Styles[[#This Row],[Border Radius]]&lt;&gt;"",Table_Styles[[#This Row],[Border Radius]],IF(Table_Styles[[#This Row],[Border Radius Default]]&lt;&gt;"",Table_Styles[[#This Row],[Border Radius Default]],""))</f>
        <v/>
      </c>
      <c r="Y14"/>
      <c r="Z14"/>
      <c r="AA14" t="str">
        <f>IF(Table_Styles[[#This Row],[MT]]&lt;&gt;"",Table_Styles[[#This Row],[MT]],IF(Table_Styles[[#This Row],[MT Default]]&lt;&gt;"",Table_Styles[[#This Row],[MT Default]],""))</f>
        <v/>
      </c>
      <c r="AB14"/>
      <c r="AC14"/>
      <c r="AD14" t="str">
        <f>IF(Table_Styles[[#This Row],[MR]]&lt;&gt;"",Table_Styles[[#This Row],[MR]],IF(Table_Styles[[#This Row],[MR Default]]&lt;&gt;"",Table_Styles[[#This Row],[MR Default]],""))</f>
        <v/>
      </c>
      <c r="AE14"/>
      <c r="AF14"/>
      <c r="AG14" t="str">
        <f>IF(Table_Styles[[#This Row],[MB]]&lt;&gt;"",Table_Styles[[#This Row],[MB]],IF(Table_Styles[[#This Row],[MB Default]]&lt;&gt;"",Table_Styles[[#This Row],[MB Default]],""))</f>
        <v/>
      </c>
      <c r="AH14"/>
      <c r="AI14"/>
      <c r="AJ14" t="str">
        <f>IF(Table_Styles[[#This Row],[ML]]&lt;&gt;"",Table_Styles[[#This Row],[ML]],IF(Table_Styles[[#This Row],[ML Default]]&lt;&gt;"",Table_Styles[[#This Row],[ML Default]],""))</f>
        <v/>
      </c>
      <c r="AK14"/>
      <c r="AL14"/>
      <c r="AM14" t="str">
        <f>IF(Table_Styles[[#This Row],[PT]]&lt;&gt;"",Table_Styles[[#This Row],[PT]],IF(Table_Styles[[#This Row],[PT Default]]&lt;&gt;"",Table_Styles[[#This Row],[PT Default]],""))</f>
        <v/>
      </c>
      <c r="AN14"/>
      <c r="AO14"/>
      <c r="AP14" t="str">
        <f>IF(Table_Styles[[#This Row],[PR]]&lt;&gt;"",Table_Styles[[#This Row],[PR]],IF(Table_Styles[[#This Row],[PR Default]]&lt;&gt;"",Table_Styles[[#This Row],[PR Default]],""))</f>
        <v/>
      </c>
      <c r="AQ14"/>
      <c r="AR14"/>
      <c r="AS14" t="str">
        <f>IF(Table_Styles[[#This Row],[PB]]&lt;&gt;"",Table_Styles[[#This Row],[PB]],IF(Table_Styles[[#This Row],[PB Default]]&lt;&gt;"",Table_Styles[[#This Row],[PB Default]],""))</f>
        <v/>
      </c>
      <c r="AT14"/>
      <c r="AU14"/>
      <c r="AV14" t="str">
        <f>IF(Table_Styles[[#This Row],[PL]]&lt;&gt;"",Table_Styles[[#This Row],[PL]],IF(Table_Styles[[#This Row],[PL Default]]&lt;&gt;"",Table_Styles[[#This Row],[PL Default]],""))</f>
        <v/>
      </c>
      <c r="AW14"/>
      <c r="AX14"/>
      <c r="AY14" t="str">
        <f>IF(Table_Styles[[#This Row],[BT]]&lt;&gt;"",Table_Styles[[#This Row],[BT]],IF(Table_Styles[[#This Row],[BT Default]]&lt;&gt;"",Table_Styles[[#This Row],[BT Default]],""))</f>
        <v/>
      </c>
      <c r="AZ14"/>
      <c r="BA14"/>
      <c r="BB14" t="str">
        <f>IF(Table_Styles[[#This Row],[BR]]&lt;&gt;"",Table_Styles[[#This Row],[BR]],IF(Table_Styles[[#This Row],[BR Default]]&lt;&gt;"",Table_Styles[[#This Row],[BR Default]],""))</f>
        <v/>
      </c>
      <c r="BC14"/>
      <c r="BD14"/>
      <c r="BE14" t="str">
        <f>IF(Table_Styles[[#This Row],[BB]]&lt;&gt;"",Table_Styles[[#This Row],[BB]],IF(Table_Styles[[#This Row],[BB Default]]&lt;&gt;"",Table_Styles[[#This Row],[BB Default]],""))</f>
        <v/>
      </c>
      <c r="BF14"/>
      <c r="BG14"/>
      <c r="BH14" t="str">
        <f>IF(Table_Styles[[#This Row],[BL]]&lt;&gt;"",Table_Styles[[#This Row],[BL]],IF(Table_Styles[[#This Row],[BL Default]]&lt;&gt;"",Table_Styles[[#This Row],[BL Default]],""))</f>
        <v/>
      </c>
      <c r="BI14"/>
      <c r="BJ14"/>
      <c r="BK14" t="str">
        <f>IF(Table_Styles[[#This Row],[Width]]&lt;&gt;"",Table_Styles[[#This Row],[Width]],IF(Table_Styles[[#This Row],[Width Default]]&lt;&gt;"",Table_Styles[[#This Row],[Width Default]],""))</f>
        <v/>
      </c>
      <c r="BL14"/>
      <c r="BM14"/>
      <c r="BN14" t="str">
        <f>IF(Table_Styles[[#This Row],[Height]]&lt;&gt;"",Table_Styles[[#This Row],[Height]],IF(Table_Styles[[#This Row],[Height Default]]&lt;&gt;"",Table_Styles[[#This Row],[Height Default]],""))</f>
        <v/>
      </c>
      <c r="BO14"/>
      <c r="BP14"/>
      <c r="BQ14" t="str">
        <f>IF(Table_Styles[[#This Row],[Top]]&lt;&gt;"",Table_Styles[[#This Row],[Top]],IF(Table_Styles[[#This Row],[Top Default]]&lt;&gt;"",Table_Styles[[#This Row],[Top Default]],""))</f>
        <v/>
      </c>
      <c r="BR14"/>
      <c r="BS14"/>
      <c r="BT14" t="str">
        <f>IF(Table_Styles[[#This Row],[Right]]&lt;&gt;"",Table_Styles[[#This Row],[Right]],IF(Table_Styles[[#This Row],[Right Default]]&lt;&gt;"",Table_Styles[[#This Row],[Right Default]],""))</f>
        <v/>
      </c>
      <c r="BU14"/>
      <c r="BV14"/>
      <c r="BW14" t="str">
        <f>IF(Table_Styles[[#This Row],[Bottom]]&lt;&gt;"",Table_Styles[[#This Row],[Bottom]],IF(Table_Styles[[#This Row],[Bottom Default]]&lt;&gt;"",Table_Styles[[#This Row],[Bottom Default]],""))</f>
        <v/>
      </c>
      <c r="BX14"/>
      <c r="BY14"/>
      <c r="BZ14" t="str">
        <f>IF(Table_Styles[[#This Row],[Left]]&lt;&gt;"",Table_Styles[[#This Row],[Left]],IF(Table_Styles[[#This Row],[Left Default]]&lt;&gt;"",Table_Styles[[#This Row],[Left Default]],""))</f>
        <v/>
      </c>
      <c r="CA14" s="56"/>
      <c r="CB14" s="154" t="str">
        <f>IF(AND(Table_Styles[[#This Row],[Selector]]&lt;&gt;"",Table_Styles[[#This Row],[Font Family Used]]&lt;&gt;"",Table_Styles[[#This Row],[Font Weight Used]]&lt;&gt;""),Table_Styles[[#This Row],[Font Family Used]]&amp;" "&amp;Table_Styles[[#This Row],[Font Weight Used]],"")</f>
        <v/>
      </c>
      <c r="CC14" s="154" t="str">
        <f ca="1">IF(AND(Table_Styles[[#This Row],[Selector]],COUNTIF(OFFSET(CC:CC,0,0,ROW()-1,1),"="&amp;Table_Styles[[#This Row],[Font]])=0),Table_Styles[[#This Row],[Font]],"")</f>
        <v/>
      </c>
      <c r="CD14" s="154" t="str">
        <f ca="1">IF(Table_Styles[[#This Row],[Unique Font]]&lt;&gt;"",
"{""fontFamily"":"""&amp;Table_Styles[[#This Row],[Font Family Used]]&amp;""",""fontWeight"":"&amp;Table_Styles[[#This Row],[Font Weight Used]]&amp;"}","")</f>
        <v/>
      </c>
      <c r="CE14" s="154"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 s="100" t="str">
        <f>IF(AND(Table_Styles[[#This Row],[Selector]]&lt;&gt;"", Table_Styles[[#This Row],[Config Properties]]&lt;&gt;""),
Table_Styles[[#This Row],[Selector]]&amp;" { "&amp;Table_Styles[[#This Row],[Config Properties]]&amp;" }","")</f>
        <v/>
      </c>
      <c r="CG14" s="100" t="str">
        <f xml:space="preserve">
SUBSTITUTE(SUBSTITUTE(SUBSTITUTE(SUBSTITUTE(SUBSTITUTE(SUBSTITUTE(SUBSTITUTE(SUBSTITUTE(Table_Styles[[#This Row],[Config]],
" {","{"),
"{ ","{"),
" }","}"),
"} ","}"),
" ,",","),
", ",","),
" :",":"),
": ",":")</f>
        <v/>
      </c>
    </row>
    <row r="15" spans="2:85" ht="21" customHeight="1">
      <c r="B15" s="95" t="s">
        <v>23</v>
      </c>
      <c r="C15" s="99" t="s">
        <v>458</v>
      </c>
      <c r="D15" s="215" t="s">
        <v>893</v>
      </c>
      <c r="E15" s="56" t="str">
        <f>Settings_Styling_Font_Headings</f>
        <v>Lato</v>
      </c>
      <c r="F15" s="24" t="str">
        <f>IF(Table_Styles[[#This Row],[Font Family]]&lt;&gt;"",Table_Styles[[#This Row],[Font Family]],IF(Table_Styles[[#This Row],[Font Family Default]]&lt;&gt;"",Table_Styles[[#This Row],[Font Family Default]],""))</f>
        <v>Merriweather</v>
      </c>
      <c r="G15" s="215" t="s">
        <v>445</v>
      </c>
      <c r="H15" s="56" t="s">
        <v>459</v>
      </c>
      <c r="I15" s="24" t="str">
        <f>IF(Table_Styles[[#This Row],[Font Size]]&lt;&gt;"",Table_Styles[[#This Row],[Font Size]],IF(Table_Styles[[#This Row],[Font Size Default]]&lt;&gt;"",Table_Styles[[#This Row],[Font Size Default]],""))</f>
        <v>40px</v>
      </c>
      <c r="J15" s="56"/>
      <c r="K15" s="55">
        <f>Settings_Styling_Font_Weight_Headings</f>
        <v>400</v>
      </c>
      <c r="L15" s="24">
        <f>IF(Table_Styles[[#This Row],[Font Weight]]&lt;&gt;"",Table_Styles[[#This Row],[Font Weight]],IF(Table_Styles[[#This Row],[Font Weight Default]]&lt;&gt;"",Table_Styles[[#This Row],[Font Weight Default]],""))</f>
        <v>400</v>
      </c>
      <c r="M15" s="56"/>
      <c r="N15" s="56"/>
      <c r="O15" s="24" t="str">
        <f>IF(Table_Styles[[#This Row],[Colour]]&lt;&gt;"",Table_Styles[[#This Row],[Colour]],IF(Table_Styles[[#This Row],[Colour Default]]&lt;&gt;"",Table_Styles[[#This Row],[Colour Default]],""))</f>
        <v/>
      </c>
      <c r="P15" s="56"/>
      <c r="Q15" s="56"/>
      <c r="R15" s="24" t="str">
        <f>IF(Table_Styles[[#This Row],[Background]]&lt;&gt;"",Table_Styles[[#This Row],[Background]],IF(Table_Styles[[#This Row],[Background Default]]&lt;&gt;"",Table_Styles[[#This Row],[Background Default]],""))</f>
        <v/>
      </c>
      <c r="S15" s="56"/>
      <c r="T15" s="56"/>
      <c r="U15" s="24" t="str">
        <f>IF(Table_Styles[[#This Row],[Border]]&lt;&gt;"",Table_Styles[[#This Row],[Border]],IF(Table_Styles[[#This Row],[Border Default]]&lt;&gt;"",Table_Styles[[#This Row],[Border Default]],""))</f>
        <v/>
      </c>
      <c r="V15" s="56"/>
      <c r="W15" s="56"/>
      <c r="X15" s="24" t="str">
        <f>IF(Table_Styles[[#This Row],[Border Radius]]&lt;&gt;"",Table_Styles[[#This Row],[Border Radius]],IF(Table_Styles[[#This Row],[Border Radius Default]]&lt;&gt;"",Table_Styles[[#This Row],[Border Radius Default]],""))</f>
        <v/>
      </c>
      <c r="Y15" s="56"/>
      <c r="Z15" s="56" t="s">
        <v>460</v>
      </c>
      <c r="AA15" s="24" t="str">
        <f>IF(Table_Styles[[#This Row],[MT]]&lt;&gt;"",Table_Styles[[#This Row],[MT]],IF(Table_Styles[[#This Row],[MT Default]]&lt;&gt;"",Table_Styles[[#This Row],[MT Default]],""))</f>
        <v>10px</v>
      </c>
      <c r="AB15" s="56"/>
      <c r="AC15" s="56"/>
      <c r="AD15" s="24" t="str">
        <f>IF(Table_Styles[[#This Row],[MR]]&lt;&gt;"",Table_Styles[[#This Row],[MR]],IF(Table_Styles[[#This Row],[MR Default]]&lt;&gt;"",Table_Styles[[#This Row],[MR Default]],""))</f>
        <v/>
      </c>
      <c r="AE15" s="56"/>
      <c r="AF15" s="56">
        <v>0</v>
      </c>
      <c r="AG15" s="24">
        <f>IF(Table_Styles[[#This Row],[MB]]&lt;&gt;"",Table_Styles[[#This Row],[MB]],IF(Table_Styles[[#This Row],[MB Default]]&lt;&gt;"",Table_Styles[[#This Row],[MB Default]],""))</f>
        <v>0</v>
      </c>
      <c r="AH15" s="56"/>
      <c r="AI15" s="56"/>
      <c r="AJ15" s="24" t="str">
        <f>IF(Table_Styles[[#This Row],[ML]]&lt;&gt;"",Table_Styles[[#This Row],[ML]],IF(Table_Styles[[#This Row],[ML Default]]&lt;&gt;"",Table_Styles[[#This Row],[ML Default]],""))</f>
        <v/>
      </c>
      <c r="AK15" s="56"/>
      <c r="AL15" s="56"/>
      <c r="AM15" s="24" t="str">
        <f>IF(Table_Styles[[#This Row],[PT]]&lt;&gt;"",Table_Styles[[#This Row],[PT]],IF(Table_Styles[[#This Row],[PT Default]]&lt;&gt;"",Table_Styles[[#This Row],[PT Default]],""))</f>
        <v/>
      </c>
      <c r="AN15" s="56"/>
      <c r="AO15" s="56"/>
      <c r="AP15" s="24" t="str">
        <f>IF(Table_Styles[[#This Row],[PR]]&lt;&gt;"",Table_Styles[[#This Row],[PR]],IF(Table_Styles[[#This Row],[PR Default]]&lt;&gt;"",Table_Styles[[#This Row],[PR Default]],""))</f>
        <v/>
      </c>
      <c r="AQ15" s="56"/>
      <c r="AR15" s="56"/>
      <c r="AS15" s="24" t="str">
        <f>IF(Table_Styles[[#This Row],[PB]]&lt;&gt;"",Table_Styles[[#This Row],[PB]],IF(Table_Styles[[#This Row],[PB Default]]&lt;&gt;"",Table_Styles[[#This Row],[PB Default]],""))</f>
        <v/>
      </c>
      <c r="AT15" s="56"/>
      <c r="AU15" s="56"/>
      <c r="AV15" s="24" t="str">
        <f>IF(Table_Styles[[#This Row],[PL]]&lt;&gt;"",Table_Styles[[#This Row],[PL]],IF(Table_Styles[[#This Row],[PL Default]]&lt;&gt;"",Table_Styles[[#This Row],[PL Default]],""))</f>
        <v/>
      </c>
      <c r="AW15" s="56"/>
      <c r="AX15" s="56"/>
      <c r="AY15" s="24" t="str">
        <f>IF(Table_Styles[[#This Row],[BT]]&lt;&gt;"",Table_Styles[[#This Row],[BT]],IF(Table_Styles[[#This Row],[BT Default]]&lt;&gt;"",Table_Styles[[#This Row],[BT Default]],""))</f>
        <v/>
      </c>
      <c r="AZ15" s="56"/>
      <c r="BA15" s="56"/>
      <c r="BB15" s="24" t="str">
        <f>IF(Table_Styles[[#This Row],[BR]]&lt;&gt;"",Table_Styles[[#This Row],[BR]],IF(Table_Styles[[#This Row],[BR Default]]&lt;&gt;"",Table_Styles[[#This Row],[BR Default]],""))</f>
        <v/>
      </c>
      <c r="BC15" s="56"/>
      <c r="BD15" s="56"/>
      <c r="BE15" s="24" t="str">
        <f>IF(Table_Styles[[#This Row],[BB]]&lt;&gt;"",Table_Styles[[#This Row],[BB]],IF(Table_Styles[[#This Row],[BB Default]]&lt;&gt;"",Table_Styles[[#This Row],[BB Default]],""))</f>
        <v/>
      </c>
      <c r="BF15" s="56"/>
      <c r="BG15" s="56"/>
      <c r="BH15" s="24" t="str">
        <f>IF(Table_Styles[[#This Row],[BL]]&lt;&gt;"",Table_Styles[[#This Row],[BL]],IF(Table_Styles[[#This Row],[BL Default]]&lt;&gt;"",Table_Styles[[#This Row],[BL Default]],""))</f>
        <v/>
      </c>
      <c r="BI15" s="56"/>
      <c r="BJ15" s="56"/>
      <c r="BK15" s="24" t="str">
        <f>IF(Table_Styles[[#This Row],[Width]]&lt;&gt;"",Table_Styles[[#This Row],[Width]],IF(Table_Styles[[#This Row],[Width Default]]&lt;&gt;"",Table_Styles[[#This Row],[Width Default]],""))</f>
        <v/>
      </c>
      <c r="BL15" s="56"/>
      <c r="BM15" s="56"/>
      <c r="BN15" s="24" t="str">
        <f>IF(Table_Styles[[#This Row],[Height]]&lt;&gt;"",Table_Styles[[#This Row],[Height]],IF(Table_Styles[[#This Row],[Height Default]]&lt;&gt;"",Table_Styles[[#This Row],[Height Default]],""))</f>
        <v/>
      </c>
      <c r="BO15" s="24"/>
      <c r="BP15" s="24"/>
      <c r="BQ15" s="24" t="str">
        <f>IF(Table_Styles[[#This Row],[Top]]&lt;&gt;"",Table_Styles[[#This Row],[Top]],IF(Table_Styles[[#This Row],[Top Default]]&lt;&gt;"",Table_Styles[[#This Row],[Top Default]],""))</f>
        <v/>
      </c>
      <c r="BR15" s="24"/>
      <c r="BS15" s="24"/>
      <c r="BT15" s="24" t="str">
        <f>IF(Table_Styles[[#This Row],[Right]]&lt;&gt;"",Table_Styles[[#This Row],[Right]],IF(Table_Styles[[#This Row],[Right Default]]&lt;&gt;"",Table_Styles[[#This Row],[Right Default]],""))</f>
        <v/>
      </c>
      <c r="BU15" s="24"/>
      <c r="BV15" s="24"/>
      <c r="BW15" s="24" t="str">
        <f>IF(Table_Styles[[#This Row],[Bottom]]&lt;&gt;"",Table_Styles[[#This Row],[Bottom]],IF(Table_Styles[[#This Row],[Bottom Default]]&lt;&gt;"",Table_Styles[[#This Row],[Bottom Default]],""))</f>
        <v/>
      </c>
      <c r="BX15" s="24"/>
      <c r="BY15" s="24"/>
      <c r="BZ15" s="24" t="str">
        <f>IF(Table_Styles[[#This Row],[Left]]&lt;&gt;"",Table_Styles[[#This Row],[Left]],IF(Table_Styles[[#This Row],[Left Default]]&lt;&gt;"",Table_Styles[[#This Row],[Left Default]],""))</f>
        <v/>
      </c>
      <c r="CA15" s="56" t="s">
        <v>892</v>
      </c>
      <c r="CB15" s="95" t="str">
        <f>IF(AND(Table_Styles[[#This Row],[Selector]]&lt;&gt;"",Table_Styles[[#This Row],[Font Family Used]]&lt;&gt;"",Table_Styles[[#This Row],[Font Weight Used]]&lt;&gt;""),Table_Styles[[#This Row],[Font Family Used]]&amp;" "&amp;Table_Styles[[#This Row],[Font Weight Used]],"")</f>
        <v>Merriweather 400</v>
      </c>
      <c r="CC15" s="95" t="str">
        <f ca="1">IF(AND(Table_Styles[[#This Row],[Selector]],COUNTIF(OFFSET(CC:CC,0,0,ROW()-1,1),"="&amp;Table_Styles[[#This Row],[Font]])=0),Table_Styles[[#This Row],[Font]],"")</f>
        <v>Merriweather 400</v>
      </c>
      <c r="CD15" s="95" t="str">
        <f ca="1">IF(Table_Styles[[#This Row],[Unique Font]]&lt;&gt;"",
"{""fontFamily"":"""&amp;Table_Styles[[#This Row],[Font Family Used]]&amp;""",""fontWeight"":"&amp;Table_Styles[[#This Row],[Font Weight Used]]&amp;"}","")</f>
        <v>{"fontFamily":"Merriweather","fontWeight":400}</v>
      </c>
      <c r="CE15"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'Merriweather';font-size: 40px;font-weight: 400;margin-top: 10px;margin-bottom: 0;text-align: center;</v>
      </c>
      <c r="CF15" s="97" t="str">
        <f>IF(AND(Table_Styles[[#This Row],[Selector]]&lt;&gt;"", Table_Styles[[#This Row],[Config Properties]]&lt;&gt;""),
Table_Styles[[#This Row],[Selector]]&amp;" { "&amp;Table_Styles[[#This Row],[Config Properties]]&amp;" }","")</f>
        <v>section h2 { font-family: 'Merriweather';font-size: 40px;font-weight: 400;margin-top: 10px;margin-bottom: 0;text-align: center; }</v>
      </c>
      <c r="CG15" s="97" t="str">
        <f xml:space="preserve">
SUBSTITUTE(SUBSTITUTE(SUBSTITUTE(SUBSTITUTE(SUBSTITUTE(SUBSTITUTE(SUBSTITUTE(SUBSTITUTE(Table_Styles[[#This Row],[Config]],
" {","{"),
"{ ","{"),
" }","}"),
"} ","}"),
" ,",","),
", ",","),
" :",":"),
": ",":")</f>
        <v>section h2{font-family:'Merriweather';font-size:40px;font-weight:400;margin-top:10px;margin-bottom:0;text-align:center;}</v>
      </c>
    </row>
    <row r="16" spans="2:85" ht="21" customHeight="1">
      <c r="B16" s="95" t="s">
        <v>24</v>
      </c>
      <c r="C16" s="99" t="s">
        <v>461</v>
      </c>
      <c r="D16" s="56"/>
      <c r="E16" s="56" t="str">
        <f>Settings_Styling_Font_Headings</f>
        <v>Lato</v>
      </c>
      <c r="F16" s="24" t="str">
        <f>IF(Table_Styles[[#This Row],[Font Family]]&lt;&gt;"",Table_Styles[[#This Row],[Font Family]],IF(Table_Styles[[#This Row],[Font Family Default]]&lt;&gt;"",Table_Styles[[#This Row],[Font Family Default]],""))</f>
        <v>Lato</v>
      </c>
      <c r="G16" s="215" t="s">
        <v>502</v>
      </c>
      <c r="H16" s="56" t="s">
        <v>462</v>
      </c>
      <c r="I16" s="24" t="str">
        <f>IF(Table_Styles[[#This Row],[Font Size]]&lt;&gt;"",Table_Styles[[#This Row],[Font Size]],IF(Table_Styles[[#This Row],[Font Size Default]]&lt;&gt;"",Table_Styles[[#This Row],[Font Size Default]],""))</f>
        <v>25px</v>
      </c>
      <c r="J16" s="56"/>
      <c r="K16" s="55">
        <v>400</v>
      </c>
      <c r="L16" s="24">
        <f>IF(Table_Styles[[#This Row],[Font Weight]]&lt;&gt;"",Table_Styles[[#This Row],[Font Weight]],IF(Table_Styles[[#This Row],[Font Weight Default]]&lt;&gt;"",Table_Styles[[#This Row],[Font Weight Default]],""))</f>
        <v>400</v>
      </c>
      <c r="M16" s="56"/>
      <c r="N16" s="56"/>
      <c r="O16" s="24" t="str">
        <f>IF(Table_Styles[[#This Row],[Colour]]&lt;&gt;"",Table_Styles[[#This Row],[Colour]],IF(Table_Styles[[#This Row],[Colour Default]]&lt;&gt;"",Table_Styles[[#This Row],[Colour Default]],""))</f>
        <v/>
      </c>
      <c r="P16" s="56"/>
      <c r="Q16" s="56"/>
      <c r="R16" s="24" t="str">
        <f>IF(Table_Styles[[#This Row],[Background]]&lt;&gt;"",Table_Styles[[#This Row],[Background]],IF(Table_Styles[[#This Row],[Background Default]]&lt;&gt;"",Table_Styles[[#This Row],[Background Default]],""))</f>
        <v/>
      </c>
      <c r="S16" s="56"/>
      <c r="T16" s="56"/>
      <c r="U16" s="24" t="str">
        <f>IF(Table_Styles[[#This Row],[Border]]&lt;&gt;"",Table_Styles[[#This Row],[Border]],IF(Table_Styles[[#This Row],[Border Default]]&lt;&gt;"",Table_Styles[[#This Row],[Border Default]],""))</f>
        <v/>
      </c>
      <c r="V16" s="56"/>
      <c r="W16" s="56"/>
      <c r="X16" s="24" t="str">
        <f>IF(Table_Styles[[#This Row],[Border Radius]]&lt;&gt;"",Table_Styles[[#This Row],[Border Radius]],IF(Table_Styles[[#This Row],[Border Radius Default]]&lt;&gt;"",Table_Styles[[#This Row],[Border Radius Default]],""))</f>
        <v/>
      </c>
      <c r="Y16" s="56" t="s">
        <v>453</v>
      </c>
      <c r="Z16" s="56" t="s">
        <v>445</v>
      </c>
      <c r="AA16" s="24" t="str">
        <f>IF(Table_Styles[[#This Row],[MT]]&lt;&gt;"",Table_Styles[[#This Row],[MT]],IF(Table_Styles[[#This Row],[MT Default]]&lt;&gt;"",Table_Styles[[#This Row],[MT Default]],""))</f>
        <v>20px</v>
      </c>
      <c r="AB16" s="56"/>
      <c r="AC16" s="56"/>
      <c r="AD16" s="24" t="str">
        <f>IF(Table_Styles[[#This Row],[MR]]&lt;&gt;"",Table_Styles[[#This Row],[MR]],IF(Table_Styles[[#This Row],[MR Default]]&lt;&gt;"",Table_Styles[[#This Row],[MR Default]],""))</f>
        <v/>
      </c>
      <c r="AE16" s="56"/>
      <c r="AF16" s="56">
        <v>0</v>
      </c>
      <c r="AG16" s="24">
        <f>IF(Table_Styles[[#This Row],[MB]]&lt;&gt;"",Table_Styles[[#This Row],[MB]],IF(Table_Styles[[#This Row],[MB Default]]&lt;&gt;"",Table_Styles[[#This Row],[MB Default]],""))</f>
        <v>0</v>
      </c>
      <c r="AH16" s="56"/>
      <c r="AI16" s="56"/>
      <c r="AJ16" s="24" t="str">
        <f>IF(Table_Styles[[#This Row],[ML]]&lt;&gt;"",Table_Styles[[#This Row],[ML]],IF(Table_Styles[[#This Row],[ML Default]]&lt;&gt;"",Table_Styles[[#This Row],[ML Default]],""))</f>
        <v/>
      </c>
      <c r="AK16" s="56"/>
      <c r="AL16" s="56"/>
      <c r="AM16" s="24" t="str">
        <f>IF(Table_Styles[[#This Row],[PT]]&lt;&gt;"",Table_Styles[[#This Row],[PT]],IF(Table_Styles[[#This Row],[PT Default]]&lt;&gt;"",Table_Styles[[#This Row],[PT Default]],""))</f>
        <v/>
      </c>
      <c r="AN16" s="56"/>
      <c r="AO16" s="56"/>
      <c r="AP16" s="24" t="str">
        <f>IF(Table_Styles[[#This Row],[PR]]&lt;&gt;"",Table_Styles[[#This Row],[PR]],IF(Table_Styles[[#This Row],[PR Default]]&lt;&gt;"",Table_Styles[[#This Row],[PR Default]],""))</f>
        <v/>
      </c>
      <c r="AQ16" s="56"/>
      <c r="AR16" s="56"/>
      <c r="AS16" s="24" t="str">
        <f>IF(Table_Styles[[#This Row],[PB]]&lt;&gt;"",Table_Styles[[#This Row],[PB]],IF(Table_Styles[[#This Row],[PB Default]]&lt;&gt;"",Table_Styles[[#This Row],[PB Default]],""))</f>
        <v/>
      </c>
      <c r="AT16" s="56"/>
      <c r="AU16" s="56"/>
      <c r="AV16" s="24" t="str">
        <f>IF(Table_Styles[[#This Row],[PL]]&lt;&gt;"",Table_Styles[[#This Row],[PL]],IF(Table_Styles[[#This Row],[PL Default]]&lt;&gt;"",Table_Styles[[#This Row],[PL Default]],""))</f>
        <v/>
      </c>
      <c r="AW16" s="56"/>
      <c r="AX16" s="56"/>
      <c r="AY16" s="24" t="str">
        <f>IF(Table_Styles[[#This Row],[BT]]&lt;&gt;"",Table_Styles[[#This Row],[BT]],IF(Table_Styles[[#This Row],[BT Default]]&lt;&gt;"",Table_Styles[[#This Row],[BT Default]],""))</f>
        <v/>
      </c>
      <c r="AZ16" s="56"/>
      <c r="BA16" s="56"/>
      <c r="BB16" s="24" t="str">
        <f>IF(Table_Styles[[#This Row],[BR]]&lt;&gt;"",Table_Styles[[#This Row],[BR]],IF(Table_Styles[[#This Row],[BR Default]]&lt;&gt;"",Table_Styles[[#This Row],[BR Default]],""))</f>
        <v/>
      </c>
      <c r="BC16" s="56"/>
      <c r="BD16" s="56"/>
      <c r="BE16" s="24" t="str">
        <f>IF(Table_Styles[[#This Row],[BB]]&lt;&gt;"",Table_Styles[[#This Row],[BB]],IF(Table_Styles[[#This Row],[BB Default]]&lt;&gt;"",Table_Styles[[#This Row],[BB Default]],""))</f>
        <v/>
      </c>
      <c r="BF16" s="56"/>
      <c r="BG16" s="56"/>
      <c r="BH16" s="24" t="str">
        <f>IF(Table_Styles[[#This Row],[BL]]&lt;&gt;"",Table_Styles[[#This Row],[BL]],IF(Table_Styles[[#This Row],[BL Default]]&lt;&gt;"",Table_Styles[[#This Row],[BL Default]],""))</f>
        <v/>
      </c>
      <c r="BI16" s="56"/>
      <c r="BJ16" s="56"/>
      <c r="BK16" s="24" t="str">
        <f>IF(Table_Styles[[#This Row],[Width]]&lt;&gt;"",Table_Styles[[#This Row],[Width]],IF(Table_Styles[[#This Row],[Width Default]]&lt;&gt;"",Table_Styles[[#This Row],[Width Default]],""))</f>
        <v/>
      </c>
      <c r="BL16" s="56"/>
      <c r="BM16" s="56"/>
      <c r="BN16" s="24" t="str">
        <f>IF(Table_Styles[[#This Row],[Height]]&lt;&gt;"",Table_Styles[[#This Row],[Height]],IF(Table_Styles[[#This Row],[Height Default]]&lt;&gt;"",Table_Styles[[#This Row],[Height Default]],""))</f>
        <v/>
      </c>
      <c r="BO16" s="24"/>
      <c r="BP16" s="24"/>
      <c r="BQ16" s="24" t="str">
        <f>IF(Table_Styles[[#This Row],[Top]]&lt;&gt;"",Table_Styles[[#This Row],[Top]],IF(Table_Styles[[#This Row],[Top Default]]&lt;&gt;"",Table_Styles[[#This Row],[Top Default]],""))</f>
        <v/>
      </c>
      <c r="BR16" s="24"/>
      <c r="BS16" s="24"/>
      <c r="BT16" s="24" t="str">
        <f>IF(Table_Styles[[#This Row],[Right]]&lt;&gt;"",Table_Styles[[#This Row],[Right]],IF(Table_Styles[[#This Row],[Right Default]]&lt;&gt;"",Table_Styles[[#This Row],[Right Default]],""))</f>
        <v/>
      </c>
      <c r="BU16" s="24"/>
      <c r="BV16" s="24"/>
      <c r="BW16" s="24" t="str">
        <f>IF(Table_Styles[[#This Row],[Bottom]]&lt;&gt;"",Table_Styles[[#This Row],[Bottom]],IF(Table_Styles[[#This Row],[Bottom Default]]&lt;&gt;"",Table_Styles[[#This Row],[Bottom Default]],""))</f>
        <v/>
      </c>
      <c r="BX16" s="24"/>
      <c r="BY16" s="24"/>
      <c r="BZ16" s="24" t="str">
        <f>IF(Table_Styles[[#This Row],[Left]]&lt;&gt;"",Table_Styles[[#This Row],[Left]],IF(Table_Styles[[#This Row],[Left Default]]&lt;&gt;"",Table_Styles[[#This Row],[Left Default]],""))</f>
        <v/>
      </c>
      <c r="CA16" s="56" t="s">
        <v>892</v>
      </c>
      <c r="CB16" s="95" t="str">
        <f>IF(AND(Table_Styles[[#This Row],[Selector]]&lt;&gt;"",Table_Styles[[#This Row],[Font Family Used]]&lt;&gt;"",Table_Styles[[#This Row],[Font Weight Used]]&lt;&gt;""),Table_Styles[[#This Row],[Font Family Used]]&amp;" "&amp;Table_Styles[[#This Row],[Font Weight Used]],"")</f>
        <v>Lato 400</v>
      </c>
      <c r="CC16" s="95" t="str">
        <f ca="1">IF(AND(Table_Styles[[#This Row],[Selector]],COUNTIF(OFFSET(CC:CC,0,0,ROW()-1,1),"="&amp;Table_Styles[[#This Row],[Font]])=0),Table_Styles[[#This Row],[Font]],"")</f>
        <v/>
      </c>
      <c r="CD16" s="95" t="str">
        <f ca="1">IF(Table_Styles[[#This Row],[Unique Font]]&lt;&gt;"",
"{""fontFamily"":"""&amp;Table_Styles[[#This Row],[Font Family Used]]&amp;""",""fontWeight"":"&amp;Table_Styles[[#This Row],[Font Weight Used]]&amp;"}","")</f>
        <v/>
      </c>
      <c r="CE1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25px;font-weight: 400;margin-top: 20px;margin-bottom: 0;text-align: center;</v>
      </c>
      <c r="CF16" s="97" t="str">
        <f>IF(AND(Table_Styles[[#This Row],[Selector]]&lt;&gt;"", Table_Styles[[#This Row],[Config Properties]]&lt;&gt;""),
Table_Styles[[#This Row],[Selector]]&amp;" { "&amp;Table_Styles[[#This Row],[Config Properties]]&amp;" }","")</f>
        <v>section h3 { font-family: 'Lato';font-size: 25px;font-weight: 400;margin-top: 20px;margin-bottom: 0;text-align: center; }</v>
      </c>
      <c r="CG16" s="97" t="str">
        <f xml:space="preserve">
SUBSTITUTE(SUBSTITUTE(SUBSTITUTE(SUBSTITUTE(SUBSTITUTE(SUBSTITUTE(SUBSTITUTE(SUBSTITUTE(Table_Styles[[#This Row],[Config]],
" {","{"),
"{ ","{"),
" }","}"),
"} ","}"),
" ,",","),
", ",","),
" :",":"),
": ",":")</f>
        <v>section h3{font-family:'Lato';font-size:25px;font-weight:400;margin-top:20px;margin-bottom:0;text-align:center;}</v>
      </c>
    </row>
    <row r="17" spans="2:85" ht="21" customHeight="1">
      <c r="B17" s="97" t="s">
        <v>25</v>
      </c>
      <c r="C17" s="99" t="s">
        <v>463</v>
      </c>
      <c r="D17" s="55"/>
      <c r="E17" s="56" t="str">
        <f>Settings_Styling_Font_Headings</f>
        <v>Lato</v>
      </c>
      <c r="F17" s="28" t="str">
        <f>IF(Table_Styles[[#This Row],[Font Family]]&lt;&gt;"",Table_Styles[[#This Row],[Font Family]],IF(Table_Styles[[#This Row],[Font Family Default]]&lt;&gt;"",Table_Styles[[#This Row],[Font Family Default]],""))</f>
        <v>Lato</v>
      </c>
      <c r="G17" s="55"/>
      <c r="H17" s="56" t="s">
        <v>453</v>
      </c>
      <c r="I17" s="28" t="str">
        <f>IF(Table_Styles[[#This Row],[Font Size]]&lt;&gt;"",Table_Styles[[#This Row],[Font Size]],IF(Table_Styles[[#This Row],[Font Size Default]]&lt;&gt;"",Table_Styles[[#This Row],[Font Size Default]],""))</f>
        <v>20px</v>
      </c>
      <c r="J17" s="55"/>
      <c r="K17" s="55">
        <v>400</v>
      </c>
      <c r="L17" s="28">
        <f>IF(Table_Styles[[#This Row],[Font Weight]]&lt;&gt;"",Table_Styles[[#This Row],[Font Weight]],IF(Table_Styles[[#This Row],[Font Weight Default]]&lt;&gt;"",Table_Styles[[#This Row],[Font Weight Default]],""))</f>
        <v>400</v>
      </c>
      <c r="M17" s="55"/>
      <c r="N17" s="56"/>
      <c r="O17" s="28" t="str">
        <f>IF(Table_Styles[[#This Row],[Colour]]&lt;&gt;"",Table_Styles[[#This Row],[Colour]],IF(Table_Styles[[#This Row],[Colour Default]]&lt;&gt;"",Table_Styles[[#This Row],[Colour Default]],""))</f>
        <v/>
      </c>
      <c r="P17" s="55"/>
      <c r="Q17" s="56"/>
      <c r="R17" s="28" t="str">
        <f>IF(Table_Styles[[#This Row],[Background]]&lt;&gt;"",Table_Styles[[#This Row],[Background]],IF(Table_Styles[[#This Row],[Background Default]]&lt;&gt;"",Table_Styles[[#This Row],[Background Default]],""))</f>
        <v/>
      </c>
      <c r="S17" s="55"/>
      <c r="T17" s="56"/>
      <c r="U17" s="28" t="str">
        <f>IF(Table_Styles[[#This Row],[Border]]&lt;&gt;"",Table_Styles[[#This Row],[Border]],IF(Table_Styles[[#This Row],[Border Default]]&lt;&gt;"",Table_Styles[[#This Row],[Border Default]],""))</f>
        <v/>
      </c>
      <c r="V17" s="56"/>
      <c r="W17" s="56"/>
      <c r="X17" s="28" t="str">
        <f>IF(Table_Styles[[#This Row],[Border Radius]]&lt;&gt;"",Table_Styles[[#This Row],[Border Radius]],IF(Table_Styles[[#This Row],[Border Radius Default]]&lt;&gt;"",Table_Styles[[#This Row],[Border Radius Default]],""))</f>
        <v/>
      </c>
      <c r="Y17" s="55"/>
      <c r="Z17" s="56">
        <v>0</v>
      </c>
      <c r="AA17" s="28">
        <f>IF(Table_Styles[[#This Row],[MT]]&lt;&gt;"",Table_Styles[[#This Row],[MT]],IF(Table_Styles[[#This Row],[MT Default]]&lt;&gt;"",Table_Styles[[#This Row],[MT Default]],""))</f>
        <v>0</v>
      </c>
      <c r="AB17" s="55"/>
      <c r="AC17" s="56"/>
      <c r="AD17" s="28" t="str">
        <f>IF(Table_Styles[[#This Row],[MR]]&lt;&gt;"",Table_Styles[[#This Row],[MR]],IF(Table_Styles[[#This Row],[MR Default]]&lt;&gt;"",Table_Styles[[#This Row],[MR Default]],""))</f>
        <v/>
      </c>
      <c r="AE17" s="55"/>
      <c r="AF17" s="56">
        <v>0</v>
      </c>
      <c r="AG17" s="28">
        <f>IF(Table_Styles[[#This Row],[MB]]&lt;&gt;"",Table_Styles[[#This Row],[MB]],IF(Table_Styles[[#This Row],[MB Default]]&lt;&gt;"",Table_Styles[[#This Row],[MB Default]],""))</f>
        <v>0</v>
      </c>
      <c r="AH17" s="55"/>
      <c r="AI17" s="56"/>
      <c r="AJ17" s="28" t="str">
        <f>IF(Table_Styles[[#This Row],[ML]]&lt;&gt;"",Table_Styles[[#This Row],[ML]],IF(Table_Styles[[#This Row],[ML Default]]&lt;&gt;"",Table_Styles[[#This Row],[ML Default]],""))</f>
        <v/>
      </c>
      <c r="AK17" s="55"/>
      <c r="AL17" s="56"/>
      <c r="AM17" s="28" t="str">
        <f>IF(Table_Styles[[#This Row],[PT]]&lt;&gt;"",Table_Styles[[#This Row],[PT]],IF(Table_Styles[[#This Row],[PT Default]]&lt;&gt;"",Table_Styles[[#This Row],[PT Default]],""))</f>
        <v/>
      </c>
      <c r="AN17" s="55"/>
      <c r="AO17" s="56"/>
      <c r="AP17" s="28" t="str">
        <f>IF(Table_Styles[[#This Row],[PR]]&lt;&gt;"",Table_Styles[[#This Row],[PR]],IF(Table_Styles[[#This Row],[PR Default]]&lt;&gt;"",Table_Styles[[#This Row],[PR Default]],""))</f>
        <v/>
      </c>
      <c r="AQ17" s="55"/>
      <c r="AR17" s="56"/>
      <c r="AS17" s="28" t="str">
        <f>IF(Table_Styles[[#This Row],[PB]]&lt;&gt;"",Table_Styles[[#This Row],[PB]],IF(Table_Styles[[#This Row],[PB Default]]&lt;&gt;"",Table_Styles[[#This Row],[PB Default]],""))</f>
        <v/>
      </c>
      <c r="AT17" s="55"/>
      <c r="AU17" s="56"/>
      <c r="AV17" s="28" t="str">
        <f>IF(Table_Styles[[#This Row],[PL]]&lt;&gt;"",Table_Styles[[#This Row],[PL]],IF(Table_Styles[[#This Row],[PL Default]]&lt;&gt;"",Table_Styles[[#This Row],[PL Default]],""))</f>
        <v/>
      </c>
      <c r="AW17" s="55"/>
      <c r="AX17" s="56"/>
      <c r="AY17" s="28" t="str">
        <f>IF(Table_Styles[[#This Row],[BT]]&lt;&gt;"",Table_Styles[[#This Row],[BT]],IF(Table_Styles[[#This Row],[BT Default]]&lt;&gt;"",Table_Styles[[#This Row],[BT Default]],""))</f>
        <v/>
      </c>
      <c r="AZ17" s="55"/>
      <c r="BA17" s="56"/>
      <c r="BB17" s="28" t="str">
        <f>IF(Table_Styles[[#This Row],[BR]]&lt;&gt;"",Table_Styles[[#This Row],[BR]],IF(Table_Styles[[#This Row],[BR Default]]&lt;&gt;"",Table_Styles[[#This Row],[BR Default]],""))</f>
        <v/>
      </c>
      <c r="BC17" s="55"/>
      <c r="BD17" s="56"/>
      <c r="BE17" s="28" t="str">
        <f>IF(Table_Styles[[#This Row],[BB]]&lt;&gt;"",Table_Styles[[#This Row],[BB]],IF(Table_Styles[[#This Row],[BB Default]]&lt;&gt;"",Table_Styles[[#This Row],[BB Default]],""))</f>
        <v/>
      </c>
      <c r="BF17" s="55"/>
      <c r="BG17" s="56"/>
      <c r="BH17" s="28" t="str">
        <f>IF(Table_Styles[[#This Row],[BL]]&lt;&gt;"",Table_Styles[[#This Row],[BL]],IF(Table_Styles[[#This Row],[BL Default]]&lt;&gt;"",Table_Styles[[#This Row],[BL Default]],""))</f>
        <v/>
      </c>
      <c r="BI17" s="56"/>
      <c r="BJ17" s="56"/>
      <c r="BK17" s="28" t="str">
        <f>IF(Table_Styles[[#This Row],[Width]]&lt;&gt;"",Table_Styles[[#This Row],[Width]],IF(Table_Styles[[#This Row],[Width Default]]&lt;&gt;"",Table_Styles[[#This Row],[Width Default]],""))</f>
        <v/>
      </c>
      <c r="BL17" s="56"/>
      <c r="BM17" s="56"/>
      <c r="BN17" s="28" t="str">
        <f>IF(Table_Styles[[#This Row],[Height]]&lt;&gt;"",Table_Styles[[#This Row],[Height]],IF(Table_Styles[[#This Row],[Height Default]]&lt;&gt;"",Table_Styles[[#This Row],[Height Default]],""))</f>
        <v/>
      </c>
      <c r="BO17" s="28"/>
      <c r="BP17" s="28"/>
      <c r="BQ17" s="28" t="str">
        <f>IF(Table_Styles[[#This Row],[Top]]&lt;&gt;"",Table_Styles[[#This Row],[Top]],IF(Table_Styles[[#This Row],[Top Default]]&lt;&gt;"",Table_Styles[[#This Row],[Top Default]],""))</f>
        <v/>
      </c>
      <c r="BR17" s="28"/>
      <c r="BS17" s="28"/>
      <c r="BT17" s="28" t="str">
        <f>IF(Table_Styles[[#This Row],[Right]]&lt;&gt;"",Table_Styles[[#This Row],[Right]],IF(Table_Styles[[#This Row],[Right Default]]&lt;&gt;"",Table_Styles[[#This Row],[Right Default]],""))</f>
        <v/>
      </c>
      <c r="BU17" s="28"/>
      <c r="BV17" s="28"/>
      <c r="BW17" s="28" t="str">
        <f>IF(Table_Styles[[#This Row],[Bottom]]&lt;&gt;"",Table_Styles[[#This Row],[Bottom]],IF(Table_Styles[[#This Row],[Bottom Default]]&lt;&gt;"",Table_Styles[[#This Row],[Bottom Default]],""))</f>
        <v/>
      </c>
      <c r="BX17" s="28"/>
      <c r="BY17" s="28"/>
      <c r="BZ17" s="28" t="str">
        <f>IF(Table_Styles[[#This Row],[Left]]&lt;&gt;"",Table_Styles[[#This Row],[Left]],IF(Table_Styles[[#This Row],[Left Default]]&lt;&gt;"",Table_Styles[[#This Row],[Left Default]],""))</f>
        <v/>
      </c>
      <c r="CA17" s="56" t="s">
        <v>892</v>
      </c>
      <c r="CB17" s="97" t="str">
        <f>IF(AND(Table_Styles[[#This Row],[Selector]]&lt;&gt;"",Table_Styles[[#This Row],[Font Family Used]]&lt;&gt;"",Table_Styles[[#This Row],[Font Weight Used]]&lt;&gt;""),Table_Styles[[#This Row],[Font Family Used]]&amp;" "&amp;Table_Styles[[#This Row],[Font Weight Used]],"")</f>
        <v>Lato 400</v>
      </c>
      <c r="CC17" s="97" t="str">
        <f ca="1">IF(AND(Table_Styles[[#This Row],[Selector]],COUNTIF(OFFSET(CC:CC,0,0,ROW()-1,1),"="&amp;Table_Styles[[#This Row],[Font]])=0),Table_Styles[[#This Row],[Font]],"")</f>
        <v/>
      </c>
      <c r="CD17" s="97" t="str">
        <f ca="1">IF(Table_Styles[[#This Row],[Unique Font]]&lt;&gt;"",
"{""fontFamily"":"""&amp;Table_Styles[[#This Row],[Font Family Used]]&amp;""",""fontWeight"":"&amp;Table_Styles[[#This Row],[Font Weight Used]]&amp;"}","")</f>
        <v/>
      </c>
      <c r="CE17"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20px;font-weight: 400;margin-top: 0;margin-bottom: 0;text-align: center;</v>
      </c>
      <c r="CF17" s="100" t="str">
        <f>IF(AND(Table_Styles[[#This Row],[Selector]]&lt;&gt;"", Table_Styles[[#This Row],[Config Properties]]&lt;&gt;""),
Table_Styles[[#This Row],[Selector]]&amp;" { "&amp;Table_Styles[[#This Row],[Config Properties]]&amp;" }","")</f>
        <v>section h4 { font-family: 'Lato';font-size: 20px;font-weight: 400;margin-top: 0;margin-bottom: 0;text-align: center; }</v>
      </c>
      <c r="CG17" s="100" t="str">
        <f xml:space="preserve">
SUBSTITUTE(SUBSTITUTE(SUBSTITUTE(SUBSTITUTE(SUBSTITUTE(SUBSTITUTE(SUBSTITUTE(SUBSTITUTE(Table_Styles[[#This Row],[Config]],
" {","{"),
"{ ","{"),
" }","}"),
"} ","}"),
" ,",","),
", ",","),
" :",":"),
": ",":")</f>
        <v>section h4{font-family:'Lato';font-size:20px;font-weight:400;margin-top:0;margin-bottom:0;text-align:center;}</v>
      </c>
    </row>
    <row r="18" spans="2:85" ht="21" customHeight="1">
      <c r="B18" s="95" t="s">
        <v>26</v>
      </c>
      <c r="C18" s="99" t="s">
        <v>464</v>
      </c>
      <c r="D18" s="56"/>
      <c r="E18" s="56" t="str">
        <f>Settings_Styling_Font_Body_Text</f>
        <v>Nunito</v>
      </c>
      <c r="F18" s="24" t="str">
        <f>IF(Table_Styles[[#This Row],[Font Family]]&lt;&gt;"",Table_Styles[[#This Row],[Font Family]],IF(Table_Styles[[#This Row],[Font Family Default]]&lt;&gt;"",Table_Styles[[#This Row],[Font Family Default]],""))</f>
        <v>Nunito</v>
      </c>
      <c r="G18" s="56"/>
      <c r="H18" s="266" t="s">
        <v>472</v>
      </c>
      <c r="I18" s="24" t="str">
        <f>IF(Table_Styles[[#This Row],[Font Size]]&lt;&gt;"",Table_Styles[[#This Row],[Font Size]],IF(Table_Styles[[#This Row],[Font Size Default]]&lt;&gt;"",Table_Styles[[#This Row],[Font Size Default]],""))</f>
        <v>16px</v>
      </c>
      <c r="J18" s="56"/>
      <c r="K18" s="56">
        <f>Settings_Styling_Font_Weight_Body_Text</f>
        <v>300</v>
      </c>
      <c r="L18" s="24">
        <f>IF(Table_Styles[[#This Row],[Font Weight]]&lt;&gt;"",Table_Styles[[#This Row],[Font Weight]],IF(Table_Styles[[#This Row],[Font Weight Default]]&lt;&gt;"",Table_Styles[[#This Row],[Font Weight Default]],""))</f>
        <v>300</v>
      </c>
      <c r="M18" s="56"/>
      <c r="N18" s="56"/>
      <c r="O18" s="24" t="str">
        <f>IF(Table_Styles[[#This Row],[Colour]]&lt;&gt;"",Table_Styles[[#This Row],[Colour]],IF(Table_Styles[[#This Row],[Colour Default]]&lt;&gt;"",Table_Styles[[#This Row],[Colour Default]],""))</f>
        <v/>
      </c>
      <c r="P18" s="56"/>
      <c r="Q18" s="56"/>
      <c r="R18" s="24" t="str">
        <f>IF(Table_Styles[[#This Row],[Background]]&lt;&gt;"",Table_Styles[[#This Row],[Background]],IF(Table_Styles[[#This Row],[Background Default]]&lt;&gt;"",Table_Styles[[#This Row],[Background Default]],""))</f>
        <v/>
      </c>
      <c r="S18" s="56"/>
      <c r="T18" s="56"/>
      <c r="U18" s="24" t="str">
        <f>IF(Table_Styles[[#This Row],[Border]]&lt;&gt;"",Table_Styles[[#This Row],[Border]],IF(Table_Styles[[#This Row],[Border Default]]&lt;&gt;"",Table_Styles[[#This Row],[Border Default]],""))</f>
        <v/>
      </c>
      <c r="V18" s="56"/>
      <c r="W18" s="56"/>
      <c r="X18" s="24" t="str">
        <f>IF(Table_Styles[[#This Row],[Border Radius]]&lt;&gt;"",Table_Styles[[#This Row],[Border Radius]],IF(Table_Styles[[#This Row],[Border Radius Default]]&lt;&gt;"",Table_Styles[[#This Row],[Border Radius Default]],""))</f>
        <v/>
      </c>
      <c r="Y18" s="56"/>
      <c r="Z18" s="56" t="s">
        <v>465</v>
      </c>
      <c r="AA18" s="24" t="str">
        <f>IF(Table_Styles[[#This Row],[MT]]&lt;&gt;"",Table_Styles[[#This Row],[MT]],IF(Table_Styles[[#This Row],[MT Default]]&lt;&gt;"",Table_Styles[[#This Row],[MT Default]],""))</f>
        <v>5px</v>
      </c>
      <c r="AB18" s="56"/>
      <c r="AC18" s="56"/>
      <c r="AD18" s="24" t="str">
        <f>IF(Table_Styles[[#This Row],[MR]]&lt;&gt;"",Table_Styles[[#This Row],[MR]],IF(Table_Styles[[#This Row],[MR Default]]&lt;&gt;"",Table_Styles[[#This Row],[MR Default]],""))</f>
        <v/>
      </c>
      <c r="AE18" s="56"/>
      <c r="AF18" s="56" t="s">
        <v>465</v>
      </c>
      <c r="AG18" s="24" t="str">
        <f>IF(Table_Styles[[#This Row],[MB]]&lt;&gt;"",Table_Styles[[#This Row],[MB]],IF(Table_Styles[[#This Row],[MB Default]]&lt;&gt;"",Table_Styles[[#This Row],[MB Default]],""))</f>
        <v>5px</v>
      </c>
      <c r="AH18" s="56"/>
      <c r="AI18" s="56"/>
      <c r="AJ18" s="24" t="str">
        <f>IF(Table_Styles[[#This Row],[ML]]&lt;&gt;"",Table_Styles[[#This Row],[ML]],IF(Table_Styles[[#This Row],[ML Default]]&lt;&gt;"",Table_Styles[[#This Row],[ML Default]],""))</f>
        <v/>
      </c>
      <c r="AK18" s="56"/>
      <c r="AL18" s="56"/>
      <c r="AM18" s="24" t="str">
        <f>IF(Table_Styles[[#This Row],[PT]]&lt;&gt;"",Table_Styles[[#This Row],[PT]],IF(Table_Styles[[#This Row],[PT Default]]&lt;&gt;"",Table_Styles[[#This Row],[PT Default]],""))</f>
        <v/>
      </c>
      <c r="AN18" s="56"/>
      <c r="AO18" s="56"/>
      <c r="AP18" s="24" t="str">
        <f>IF(Table_Styles[[#This Row],[PR]]&lt;&gt;"",Table_Styles[[#This Row],[PR]],IF(Table_Styles[[#This Row],[PR Default]]&lt;&gt;"",Table_Styles[[#This Row],[PR Default]],""))</f>
        <v/>
      </c>
      <c r="AQ18" s="56"/>
      <c r="AR18" s="56"/>
      <c r="AS18" s="24" t="str">
        <f>IF(Table_Styles[[#This Row],[PB]]&lt;&gt;"",Table_Styles[[#This Row],[PB]],IF(Table_Styles[[#This Row],[PB Default]]&lt;&gt;"",Table_Styles[[#This Row],[PB Default]],""))</f>
        <v/>
      </c>
      <c r="AT18" s="56"/>
      <c r="AU18" s="56"/>
      <c r="AV18" s="24" t="str">
        <f>IF(Table_Styles[[#This Row],[PL]]&lt;&gt;"",Table_Styles[[#This Row],[PL]],IF(Table_Styles[[#This Row],[PL Default]]&lt;&gt;"",Table_Styles[[#This Row],[PL Default]],""))</f>
        <v/>
      </c>
      <c r="AW18" s="56"/>
      <c r="AX18" s="56"/>
      <c r="AY18" s="24" t="str">
        <f>IF(Table_Styles[[#This Row],[BT]]&lt;&gt;"",Table_Styles[[#This Row],[BT]],IF(Table_Styles[[#This Row],[BT Default]]&lt;&gt;"",Table_Styles[[#This Row],[BT Default]],""))</f>
        <v/>
      </c>
      <c r="AZ18" s="56"/>
      <c r="BA18" s="56"/>
      <c r="BB18" s="24" t="str">
        <f>IF(Table_Styles[[#This Row],[BR]]&lt;&gt;"",Table_Styles[[#This Row],[BR]],IF(Table_Styles[[#This Row],[BR Default]]&lt;&gt;"",Table_Styles[[#This Row],[BR Default]],""))</f>
        <v/>
      </c>
      <c r="BC18" s="56"/>
      <c r="BD18" s="56"/>
      <c r="BE18" s="24" t="str">
        <f>IF(Table_Styles[[#This Row],[BB]]&lt;&gt;"",Table_Styles[[#This Row],[BB]],IF(Table_Styles[[#This Row],[BB Default]]&lt;&gt;"",Table_Styles[[#This Row],[BB Default]],""))</f>
        <v/>
      </c>
      <c r="BF18" s="56"/>
      <c r="BG18" s="56"/>
      <c r="BH18" s="24" t="str">
        <f>IF(Table_Styles[[#This Row],[BL]]&lt;&gt;"",Table_Styles[[#This Row],[BL]],IF(Table_Styles[[#This Row],[BL Default]]&lt;&gt;"",Table_Styles[[#This Row],[BL Default]],""))</f>
        <v/>
      </c>
      <c r="BI18" s="56"/>
      <c r="BJ18" s="56"/>
      <c r="BK18" s="24" t="str">
        <f>IF(Table_Styles[[#This Row],[Width]]&lt;&gt;"",Table_Styles[[#This Row],[Width]],IF(Table_Styles[[#This Row],[Width Default]]&lt;&gt;"",Table_Styles[[#This Row],[Width Default]],""))</f>
        <v/>
      </c>
      <c r="BL18" s="56"/>
      <c r="BM18" s="56"/>
      <c r="BN18" s="24" t="str">
        <f>IF(Table_Styles[[#This Row],[Height]]&lt;&gt;"",Table_Styles[[#This Row],[Height]],IF(Table_Styles[[#This Row],[Height Default]]&lt;&gt;"",Table_Styles[[#This Row],[Height Default]],""))</f>
        <v/>
      </c>
      <c r="BO18" s="24"/>
      <c r="BP18" s="24"/>
      <c r="BQ18" s="24" t="str">
        <f>IF(Table_Styles[[#This Row],[Top]]&lt;&gt;"",Table_Styles[[#This Row],[Top]],IF(Table_Styles[[#This Row],[Top Default]]&lt;&gt;"",Table_Styles[[#This Row],[Top Default]],""))</f>
        <v/>
      </c>
      <c r="BR18" s="24"/>
      <c r="BS18" s="24"/>
      <c r="BT18" s="24" t="str">
        <f>IF(Table_Styles[[#This Row],[Right]]&lt;&gt;"",Table_Styles[[#This Row],[Right]],IF(Table_Styles[[#This Row],[Right Default]]&lt;&gt;"",Table_Styles[[#This Row],[Right Default]],""))</f>
        <v/>
      </c>
      <c r="BU18" s="24"/>
      <c r="BV18" s="24"/>
      <c r="BW18" s="24" t="str">
        <f>IF(Table_Styles[[#This Row],[Bottom]]&lt;&gt;"",Table_Styles[[#This Row],[Bottom]],IF(Table_Styles[[#This Row],[Bottom Default]]&lt;&gt;"",Table_Styles[[#This Row],[Bottom Default]],""))</f>
        <v/>
      </c>
      <c r="BX18" s="24"/>
      <c r="BY18" s="24"/>
      <c r="BZ18" s="24" t="str">
        <f>IF(Table_Styles[[#This Row],[Left]]&lt;&gt;"",Table_Styles[[#This Row],[Left]],IF(Table_Styles[[#This Row],[Left Default]]&lt;&gt;"",Table_Styles[[#This Row],[Left Default]],""))</f>
        <v/>
      </c>
      <c r="CA18" s="56" t="s">
        <v>892</v>
      </c>
      <c r="CB18" s="95" t="str">
        <f>IF(AND(Table_Styles[[#This Row],[Selector]]&lt;&gt;"",Table_Styles[[#This Row],[Font Family Used]]&lt;&gt;"",Table_Styles[[#This Row],[Font Weight Used]]&lt;&gt;""),Table_Styles[[#This Row],[Font Family Used]]&amp;" "&amp;Table_Styles[[#This Row],[Font Weight Used]],"")</f>
        <v>Nunito 300</v>
      </c>
      <c r="CC18" s="95" t="str">
        <f ca="1">IF(AND(Table_Styles[[#This Row],[Selector]],COUNTIF(OFFSET(CC:CC,0,0,ROW()-1,1),"="&amp;Table_Styles[[#This Row],[Font]])=0),Table_Styles[[#This Row],[Font]],"")</f>
        <v/>
      </c>
      <c r="CD18" s="95" t="str">
        <f ca="1">IF(Table_Styles[[#This Row],[Unique Font]]&lt;&gt;"",
"{""fontFamily"":"""&amp;Table_Styles[[#This Row],[Font Family Used]]&amp;""",""fontWeight"":"&amp;Table_Styles[[#This Row],[Font Weight Used]]&amp;"}","")</f>
        <v/>
      </c>
      <c r="CE18"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300;margin-top: 5px;margin-bottom: 5px;text-align: center;</v>
      </c>
      <c r="CF18" s="97" t="str">
        <f>IF(AND(Table_Styles[[#This Row],[Selector]]&lt;&gt;"", Table_Styles[[#This Row],[Config Properties]]&lt;&gt;""),
Table_Styles[[#This Row],[Selector]]&amp;" { "&amp;Table_Styles[[#This Row],[Config Properties]]&amp;" }","")</f>
        <v>section p { font-family: 'Nunito';font-size: 16px;font-weight: 300;margin-top: 5px;margin-bottom: 5px;text-align: center; }</v>
      </c>
      <c r="CG18" s="97" t="str">
        <f xml:space="preserve">
SUBSTITUTE(SUBSTITUTE(SUBSTITUTE(SUBSTITUTE(SUBSTITUTE(SUBSTITUTE(SUBSTITUTE(SUBSTITUTE(Table_Styles[[#This Row],[Config]],
" {","{"),
"{ ","{"),
" }","}"),
"} ","}"),
" ,",","),
", ",","),
" :",":"),
": ",":")</f>
        <v>section p{font-family:'Nunito';font-size:16px;font-weight:300;margin-top:5px;margin-bottom:5px;text-align:center;}</v>
      </c>
    </row>
    <row r="19" spans="2:85" ht="29.25" thickBot="1">
      <c r="B19" s="96" t="s">
        <v>466</v>
      </c>
      <c r="C19" s="96"/>
      <c r="D19" s="117"/>
      <c r="E19" s="117"/>
      <c r="F19" s="96" t="str">
        <f>IF(Table_Styles[[#This Row],[Font Family]]&lt;&gt;"",Table_Styles[[#This Row],[Font Family]],IF(Table_Styles[[#This Row],[Font Family Default]]&lt;&gt;"",Table_Styles[[#This Row],[Font Family Default]],""))</f>
        <v/>
      </c>
      <c r="G19" s="117"/>
      <c r="H19" s="117"/>
      <c r="I19" s="96" t="str">
        <f>IF(Table_Styles[[#This Row],[Font Size]]&lt;&gt;"",Table_Styles[[#This Row],[Font Size]],IF(Table_Styles[[#This Row],[Font Size Default]]&lt;&gt;"",Table_Styles[[#This Row],[Font Size Default]],""))</f>
        <v/>
      </c>
      <c r="J19" s="117"/>
      <c r="K19" s="117"/>
      <c r="L19" s="96" t="str">
        <f>IF(Table_Styles[[#This Row],[Font Weight]]&lt;&gt;"",Table_Styles[[#This Row],[Font Weight]],IF(Table_Styles[[#This Row],[Font Weight Default]]&lt;&gt;"",Table_Styles[[#This Row],[Font Weight Default]],""))</f>
        <v/>
      </c>
      <c r="M19" s="117"/>
      <c r="N19" s="117"/>
      <c r="O19" s="96" t="str">
        <f>IF(Table_Styles[[#This Row],[Colour]]&lt;&gt;"",Table_Styles[[#This Row],[Colour]],IF(Table_Styles[[#This Row],[Colour Default]]&lt;&gt;"",Table_Styles[[#This Row],[Colour Default]],""))</f>
        <v/>
      </c>
      <c r="P19" s="117"/>
      <c r="Q19" s="117"/>
      <c r="R19" s="96" t="str">
        <f>IF(Table_Styles[[#This Row],[Background]]&lt;&gt;"",Table_Styles[[#This Row],[Background]],IF(Table_Styles[[#This Row],[Background Default]]&lt;&gt;"",Table_Styles[[#This Row],[Background Default]],""))</f>
        <v/>
      </c>
      <c r="S19" s="117"/>
      <c r="T19" s="117"/>
      <c r="U19" s="96" t="str">
        <f>IF(Table_Styles[[#This Row],[Border]]&lt;&gt;"",Table_Styles[[#This Row],[Border]],IF(Table_Styles[[#This Row],[Border Default]]&lt;&gt;"",Table_Styles[[#This Row],[Border Default]],""))</f>
        <v/>
      </c>
      <c r="V19" s="117"/>
      <c r="W19" s="117"/>
      <c r="X19" s="96" t="str">
        <f>IF(Table_Styles[[#This Row],[Border Radius]]&lt;&gt;"",Table_Styles[[#This Row],[Border Radius]],IF(Table_Styles[[#This Row],[Border Radius Default]]&lt;&gt;"",Table_Styles[[#This Row],[Border Radius Default]],""))</f>
        <v/>
      </c>
      <c r="Y19" s="117"/>
      <c r="Z19" s="117"/>
      <c r="AA19" s="96" t="str">
        <f>IF(Table_Styles[[#This Row],[MT]]&lt;&gt;"",Table_Styles[[#This Row],[MT]],IF(Table_Styles[[#This Row],[MT Default]]&lt;&gt;"",Table_Styles[[#This Row],[MT Default]],""))</f>
        <v/>
      </c>
      <c r="AB19" s="117"/>
      <c r="AC19" s="117"/>
      <c r="AD19" s="96" t="str">
        <f>IF(Table_Styles[[#This Row],[MR]]&lt;&gt;"",Table_Styles[[#This Row],[MR]],IF(Table_Styles[[#This Row],[MR Default]]&lt;&gt;"",Table_Styles[[#This Row],[MR Default]],""))</f>
        <v/>
      </c>
      <c r="AE19" s="117"/>
      <c r="AF19" s="117"/>
      <c r="AG19" s="96" t="str">
        <f>IF(Table_Styles[[#This Row],[MB]]&lt;&gt;"",Table_Styles[[#This Row],[MB]],IF(Table_Styles[[#This Row],[MB Default]]&lt;&gt;"",Table_Styles[[#This Row],[MB Default]],""))</f>
        <v/>
      </c>
      <c r="AH19" s="117"/>
      <c r="AI19" s="117"/>
      <c r="AJ19" s="96" t="str">
        <f>IF(Table_Styles[[#This Row],[ML]]&lt;&gt;"",Table_Styles[[#This Row],[ML]],IF(Table_Styles[[#This Row],[ML Default]]&lt;&gt;"",Table_Styles[[#This Row],[ML Default]],""))</f>
        <v/>
      </c>
      <c r="AK19" s="117"/>
      <c r="AL19" s="117"/>
      <c r="AM19" s="96" t="str">
        <f>IF(Table_Styles[[#This Row],[PT]]&lt;&gt;"",Table_Styles[[#This Row],[PT]],IF(Table_Styles[[#This Row],[PT Default]]&lt;&gt;"",Table_Styles[[#This Row],[PT Default]],""))</f>
        <v/>
      </c>
      <c r="AN19" s="117"/>
      <c r="AO19" s="117"/>
      <c r="AP19" s="96" t="str">
        <f>IF(Table_Styles[[#This Row],[PR]]&lt;&gt;"",Table_Styles[[#This Row],[PR]],IF(Table_Styles[[#This Row],[PR Default]]&lt;&gt;"",Table_Styles[[#This Row],[PR Default]],""))</f>
        <v/>
      </c>
      <c r="AQ19" s="117"/>
      <c r="AR19" s="117"/>
      <c r="AS19" s="96" t="str">
        <f>IF(Table_Styles[[#This Row],[PB]]&lt;&gt;"",Table_Styles[[#This Row],[PB]],IF(Table_Styles[[#This Row],[PB Default]]&lt;&gt;"",Table_Styles[[#This Row],[PB Default]],""))</f>
        <v/>
      </c>
      <c r="AT19" s="117"/>
      <c r="AU19" s="117"/>
      <c r="AV19" s="96" t="str">
        <f>IF(Table_Styles[[#This Row],[PL]]&lt;&gt;"",Table_Styles[[#This Row],[PL]],IF(Table_Styles[[#This Row],[PL Default]]&lt;&gt;"",Table_Styles[[#This Row],[PL Default]],""))</f>
        <v/>
      </c>
      <c r="AW19" s="117"/>
      <c r="AX19" s="117"/>
      <c r="AY19" s="96" t="str">
        <f>IF(Table_Styles[[#This Row],[BT]]&lt;&gt;"",Table_Styles[[#This Row],[BT]],IF(Table_Styles[[#This Row],[BT Default]]&lt;&gt;"",Table_Styles[[#This Row],[BT Default]],""))</f>
        <v/>
      </c>
      <c r="AZ19" s="117"/>
      <c r="BA19" s="117"/>
      <c r="BB19" s="96" t="str">
        <f>IF(Table_Styles[[#This Row],[BR]]&lt;&gt;"",Table_Styles[[#This Row],[BR]],IF(Table_Styles[[#This Row],[BR Default]]&lt;&gt;"",Table_Styles[[#This Row],[BR Default]],""))</f>
        <v/>
      </c>
      <c r="BC19" s="117"/>
      <c r="BD19" s="117"/>
      <c r="BE19" s="96" t="str">
        <f>IF(Table_Styles[[#This Row],[BB]]&lt;&gt;"",Table_Styles[[#This Row],[BB]],IF(Table_Styles[[#This Row],[BB Default]]&lt;&gt;"",Table_Styles[[#This Row],[BB Default]],""))</f>
        <v/>
      </c>
      <c r="BF19" s="117"/>
      <c r="BG19" s="117"/>
      <c r="BH19" s="96" t="str">
        <f>IF(Table_Styles[[#This Row],[BL]]&lt;&gt;"",Table_Styles[[#This Row],[BL]],IF(Table_Styles[[#This Row],[BL Default]]&lt;&gt;"",Table_Styles[[#This Row],[BL Default]],""))</f>
        <v/>
      </c>
      <c r="BI19" s="117"/>
      <c r="BJ19" s="117"/>
      <c r="BK19" s="96" t="str">
        <f>IF(Table_Styles[[#This Row],[Width]]&lt;&gt;"",Table_Styles[[#This Row],[Width]],IF(Table_Styles[[#This Row],[Width Default]]&lt;&gt;"",Table_Styles[[#This Row],[Width Default]],""))</f>
        <v/>
      </c>
      <c r="BL19" s="117"/>
      <c r="BM19" s="117"/>
      <c r="BN19" s="96" t="str">
        <f>IF(Table_Styles[[#This Row],[Height]]&lt;&gt;"",Table_Styles[[#This Row],[Height]],IF(Table_Styles[[#This Row],[Height Default]]&lt;&gt;"",Table_Styles[[#This Row],[Height Default]],""))</f>
        <v/>
      </c>
      <c r="BO19" s="96"/>
      <c r="BP19" s="96"/>
      <c r="BQ19" s="96" t="str">
        <f>IF(Table_Styles[[#This Row],[Top]]&lt;&gt;"",Table_Styles[[#This Row],[Top]],IF(Table_Styles[[#This Row],[Top Default]]&lt;&gt;"",Table_Styles[[#This Row],[Top Default]],""))</f>
        <v/>
      </c>
      <c r="BR19" s="96"/>
      <c r="BS19" s="96"/>
      <c r="BT19" s="96" t="str">
        <f>IF(Table_Styles[[#This Row],[Right]]&lt;&gt;"",Table_Styles[[#This Row],[Right]],IF(Table_Styles[[#This Row],[Right Default]]&lt;&gt;"",Table_Styles[[#This Row],[Right Default]],""))</f>
        <v/>
      </c>
      <c r="BU19" s="96"/>
      <c r="BV19" s="96"/>
      <c r="BW19" s="96" t="str">
        <f>IF(Table_Styles[[#This Row],[Bottom]]&lt;&gt;"",Table_Styles[[#This Row],[Bottom]],IF(Table_Styles[[#This Row],[Bottom Default]]&lt;&gt;"",Table_Styles[[#This Row],[Bottom Default]],""))</f>
        <v/>
      </c>
      <c r="BX19" s="96"/>
      <c r="BY19" s="96"/>
      <c r="BZ19" s="96" t="str">
        <f>IF(Table_Styles[[#This Row],[Left]]&lt;&gt;"",Table_Styles[[#This Row],[Left]],IF(Table_Styles[[#This Row],[Left Default]]&lt;&gt;"",Table_Styles[[#This Row],[Left Default]],""))</f>
        <v/>
      </c>
      <c r="CA19" s="117"/>
      <c r="CB19" s="96" t="str">
        <f>IF(AND(Table_Styles[[#This Row],[Selector]]&lt;&gt;"",Table_Styles[[#This Row],[Font Family Used]]&lt;&gt;"",Table_Styles[[#This Row],[Font Weight Used]]&lt;&gt;""),Table_Styles[[#This Row],[Font Family Used]]&amp;" "&amp;Table_Styles[[#This Row],[Font Weight Used]],"")</f>
        <v/>
      </c>
      <c r="CC19" s="96" t="str">
        <f ca="1">IF(AND(Table_Styles[[#This Row],[Selector]],COUNTIF(OFFSET(CC:CC,0,0,ROW()-1,1),"="&amp;Table_Styles[[#This Row],[Font]])=0),Table_Styles[[#This Row],[Font]],"")</f>
        <v/>
      </c>
      <c r="CD19" s="96" t="str">
        <f ca="1">IF(Table_Styles[[#This Row],[Unique Font]]&lt;&gt;"",
"{""fontFamily"":"""&amp;Table_Styles[[#This Row],[Font Family Used]]&amp;""",""fontWeight"":"&amp;Table_Styles[[#This Row],[Font Weight Used]]&amp;"}","")</f>
        <v/>
      </c>
      <c r="CE19"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9" s="96" t="str">
        <f>IF(AND(Table_Styles[[#This Row],[Selector]]&lt;&gt;"", Table_Styles[[#This Row],[Config Properties]]&lt;&gt;""),
Table_Styles[[#This Row],[Selector]]&amp;" { "&amp;Table_Styles[[#This Row],[Config Properties]]&amp;" }","")</f>
        <v/>
      </c>
      <c r="CG19" s="96" t="str">
        <f xml:space="preserve">
SUBSTITUTE(SUBSTITUTE(SUBSTITUTE(SUBSTITUTE(SUBSTITUTE(SUBSTITUTE(SUBSTITUTE(SUBSTITUTE(Table_Styles[[#This Row],[Config]],
" {","{"),
"{ ","{"),
" }","}"),
"} ","}"),
" ,",","),
", ",","),
" :",":"),
": ",":")</f>
        <v/>
      </c>
    </row>
    <row r="20" spans="2:85" ht="21" customHeight="1">
      <c r="B20" s="99" t="s">
        <v>467</v>
      </c>
      <c r="C20" s="99" t="s">
        <v>468</v>
      </c>
      <c r="D20" s="56"/>
      <c r="E20" s="56"/>
      <c r="F20" s="24" t="str">
        <f>IF(Table_Styles[[#This Row],[Font Family]]&lt;&gt;"",Table_Styles[[#This Row],[Font Family]],IF(Table_Styles[[#This Row],[Font Family Default]]&lt;&gt;"",Table_Styles[[#This Row],[Font Family Default]],""))</f>
        <v/>
      </c>
      <c r="G20" s="56"/>
      <c r="H20" s="56"/>
      <c r="I20" s="24" t="str">
        <f>IF(Table_Styles[[#This Row],[Font Size]]&lt;&gt;"",Table_Styles[[#This Row],[Font Size]],IF(Table_Styles[[#This Row],[Font Size Default]]&lt;&gt;"",Table_Styles[[#This Row],[Font Size Default]],""))</f>
        <v/>
      </c>
      <c r="J20" s="56"/>
      <c r="K20" s="56"/>
      <c r="L20" s="24" t="str">
        <f>IF(Table_Styles[[#This Row],[Font Weight]]&lt;&gt;"",Table_Styles[[#This Row],[Font Weight]],IF(Table_Styles[[#This Row],[Font Weight Default]]&lt;&gt;"",Table_Styles[[#This Row],[Font Weight Default]],""))</f>
        <v/>
      </c>
      <c r="M20" s="56"/>
      <c r="N20" s="56"/>
      <c r="O20" s="24" t="str">
        <f>IF(Table_Styles[[#This Row],[Colour]]&lt;&gt;"",Table_Styles[[#This Row],[Colour]],IF(Table_Styles[[#This Row],[Colour Default]]&lt;&gt;"",Table_Styles[[#This Row],[Colour Default]],""))</f>
        <v/>
      </c>
      <c r="P20" s="56"/>
      <c r="Q20" s="56"/>
      <c r="R20" s="24" t="str">
        <f>IF(Table_Styles[[#This Row],[Background]]&lt;&gt;"",Table_Styles[[#This Row],[Background]],IF(Table_Styles[[#This Row],[Background Default]]&lt;&gt;"",Table_Styles[[#This Row],[Background Default]],""))</f>
        <v/>
      </c>
      <c r="S20" s="56"/>
      <c r="T20" s="56"/>
      <c r="U20" s="24" t="str">
        <f>IF(Table_Styles[[#This Row],[Border]]&lt;&gt;"",Table_Styles[[#This Row],[Border]],IF(Table_Styles[[#This Row],[Border Default]]&lt;&gt;"",Table_Styles[[#This Row],[Border Default]],""))</f>
        <v/>
      </c>
      <c r="V20" s="56"/>
      <c r="W20" s="56"/>
      <c r="X20" s="24" t="str">
        <f>IF(Table_Styles[[#This Row],[Border Radius]]&lt;&gt;"",Table_Styles[[#This Row],[Border Radius]],IF(Table_Styles[[#This Row],[Border Radius Default]]&lt;&gt;"",Table_Styles[[#This Row],[Border Radius Default]],""))</f>
        <v/>
      </c>
      <c r="Y20" s="56"/>
      <c r="Z20" s="56" t="s">
        <v>438</v>
      </c>
      <c r="AA20" s="24" t="str">
        <f>IF(Table_Styles[[#This Row],[MT]]&lt;&gt;"",Table_Styles[[#This Row],[MT]],IF(Table_Styles[[#This Row],[MT Default]]&lt;&gt;"",Table_Styles[[#This Row],[MT Default]],""))</f>
        <v>15px</v>
      </c>
      <c r="AB20" s="56"/>
      <c r="AC20" s="56"/>
      <c r="AD20" s="24" t="str">
        <f>IF(Table_Styles[[#This Row],[MR]]&lt;&gt;"",Table_Styles[[#This Row],[MR]],IF(Table_Styles[[#This Row],[MR Default]]&lt;&gt;"",Table_Styles[[#This Row],[MR Default]],""))</f>
        <v/>
      </c>
      <c r="AE20" s="56"/>
      <c r="AF20" s="56" t="s">
        <v>438</v>
      </c>
      <c r="AG20" s="24" t="str">
        <f>IF(Table_Styles[[#This Row],[MB]]&lt;&gt;"",Table_Styles[[#This Row],[MB]],IF(Table_Styles[[#This Row],[MB Default]]&lt;&gt;"",Table_Styles[[#This Row],[MB Default]],""))</f>
        <v>15px</v>
      </c>
      <c r="AH20" s="56"/>
      <c r="AI20" s="56"/>
      <c r="AJ20" s="24" t="str">
        <f>IF(Table_Styles[[#This Row],[ML]]&lt;&gt;"",Table_Styles[[#This Row],[ML]],IF(Table_Styles[[#This Row],[ML Default]]&lt;&gt;"",Table_Styles[[#This Row],[ML Default]],""))</f>
        <v/>
      </c>
      <c r="AK20" s="56"/>
      <c r="AL20" s="56"/>
      <c r="AM20" s="24" t="str">
        <f>IF(Table_Styles[[#This Row],[PT]]&lt;&gt;"",Table_Styles[[#This Row],[PT]],IF(Table_Styles[[#This Row],[PT Default]]&lt;&gt;"",Table_Styles[[#This Row],[PT Default]],""))</f>
        <v/>
      </c>
      <c r="AN20" s="56"/>
      <c r="AO20" s="56"/>
      <c r="AP20" s="24" t="str">
        <f>IF(Table_Styles[[#This Row],[PR]]&lt;&gt;"",Table_Styles[[#This Row],[PR]],IF(Table_Styles[[#This Row],[PR Default]]&lt;&gt;"",Table_Styles[[#This Row],[PR Default]],""))</f>
        <v/>
      </c>
      <c r="AQ20" s="56"/>
      <c r="AR20" s="56"/>
      <c r="AS20" s="24" t="str">
        <f>IF(Table_Styles[[#This Row],[PB]]&lt;&gt;"",Table_Styles[[#This Row],[PB]],IF(Table_Styles[[#This Row],[PB Default]]&lt;&gt;"",Table_Styles[[#This Row],[PB Default]],""))</f>
        <v/>
      </c>
      <c r="AT20" s="56"/>
      <c r="AU20" s="56"/>
      <c r="AV20" s="24" t="str">
        <f>IF(Table_Styles[[#This Row],[PL]]&lt;&gt;"",Table_Styles[[#This Row],[PL]],IF(Table_Styles[[#This Row],[PL Default]]&lt;&gt;"",Table_Styles[[#This Row],[PL Default]],""))</f>
        <v/>
      </c>
      <c r="AW20" s="56"/>
      <c r="AX20" s="56"/>
      <c r="AY20" s="24" t="str">
        <f>IF(Table_Styles[[#This Row],[BT]]&lt;&gt;"",Table_Styles[[#This Row],[BT]],IF(Table_Styles[[#This Row],[BT Default]]&lt;&gt;"",Table_Styles[[#This Row],[BT Default]],""))</f>
        <v/>
      </c>
      <c r="AZ20" s="56"/>
      <c r="BA20" s="56"/>
      <c r="BB20" s="24" t="str">
        <f>IF(Table_Styles[[#This Row],[BR]]&lt;&gt;"",Table_Styles[[#This Row],[BR]],IF(Table_Styles[[#This Row],[BR Default]]&lt;&gt;"",Table_Styles[[#This Row],[BR Default]],""))</f>
        <v/>
      </c>
      <c r="BC20" s="56"/>
      <c r="BD20" s="56"/>
      <c r="BE20" s="24" t="str">
        <f>IF(Table_Styles[[#This Row],[BB]]&lt;&gt;"",Table_Styles[[#This Row],[BB]],IF(Table_Styles[[#This Row],[BB Default]]&lt;&gt;"",Table_Styles[[#This Row],[BB Default]],""))</f>
        <v/>
      </c>
      <c r="BF20" s="56"/>
      <c r="BG20" s="56"/>
      <c r="BH20" s="24" t="str">
        <f>IF(Table_Styles[[#This Row],[BL]]&lt;&gt;"",Table_Styles[[#This Row],[BL]],IF(Table_Styles[[#This Row],[BL Default]]&lt;&gt;"",Table_Styles[[#This Row],[BL Default]],""))</f>
        <v/>
      </c>
      <c r="BI20" s="56"/>
      <c r="BJ20" s="56"/>
      <c r="BK20" s="24" t="str">
        <f>IF(Table_Styles[[#This Row],[Width]]&lt;&gt;"",Table_Styles[[#This Row],[Width]],IF(Table_Styles[[#This Row],[Width Default]]&lt;&gt;"",Table_Styles[[#This Row],[Width Default]],""))</f>
        <v/>
      </c>
      <c r="BL20" s="56"/>
      <c r="BM20" s="56"/>
      <c r="BN20" s="24" t="str">
        <f>IF(Table_Styles[[#This Row],[Height]]&lt;&gt;"",Table_Styles[[#This Row],[Height]],IF(Table_Styles[[#This Row],[Height Default]]&lt;&gt;"",Table_Styles[[#This Row],[Height Default]],""))</f>
        <v/>
      </c>
      <c r="BO20" s="24"/>
      <c r="BP20" s="24"/>
      <c r="BQ20" s="24" t="str">
        <f>IF(Table_Styles[[#This Row],[Top]]&lt;&gt;"",Table_Styles[[#This Row],[Top]],IF(Table_Styles[[#This Row],[Top Default]]&lt;&gt;"",Table_Styles[[#This Row],[Top Default]],""))</f>
        <v/>
      </c>
      <c r="BR20" s="24"/>
      <c r="BS20" s="24"/>
      <c r="BT20" s="24" t="str">
        <f>IF(Table_Styles[[#This Row],[Right]]&lt;&gt;"",Table_Styles[[#This Row],[Right]],IF(Table_Styles[[#This Row],[Right Default]]&lt;&gt;"",Table_Styles[[#This Row],[Right Default]],""))</f>
        <v/>
      </c>
      <c r="BU20" s="24"/>
      <c r="BV20" s="24"/>
      <c r="BW20" s="24" t="str">
        <f>IF(Table_Styles[[#This Row],[Bottom]]&lt;&gt;"",Table_Styles[[#This Row],[Bottom]],IF(Table_Styles[[#This Row],[Bottom Default]]&lt;&gt;"",Table_Styles[[#This Row],[Bottom Default]],""))</f>
        <v/>
      </c>
      <c r="BX20" s="24"/>
      <c r="BY20" s="24"/>
      <c r="BZ20" s="24" t="str">
        <f>IF(Table_Styles[[#This Row],[Left]]&lt;&gt;"",Table_Styles[[#This Row],[Left]],IF(Table_Styles[[#This Row],[Left Default]]&lt;&gt;"",Table_Styles[[#This Row],[Left Default]],""))</f>
        <v/>
      </c>
      <c r="CA20" s="56"/>
      <c r="CB20" s="95" t="str">
        <f>IF(AND(Table_Styles[[#This Row],[Selector]]&lt;&gt;"",Table_Styles[[#This Row],[Font Family Used]]&lt;&gt;"",Table_Styles[[#This Row],[Font Weight Used]]&lt;&gt;""),Table_Styles[[#This Row],[Font Family Used]]&amp;" "&amp;Table_Styles[[#This Row],[Font Weight Used]],"")</f>
        <v/>
      </c>
      <c r="CC20" s="95" t="str">
        <f ca="1">IF(AND(Table_Styles[[#This Row],[Selector]],COUNTIF(OFFSET(CC:CC,0,0,ROW()-1,1),"="&amp;Table_Styles[[#This Row],[Font]])=0),Table_Styles[[#This Row],[Font]],"")</f>
        <v/>
      </c>
      <c r="CD20" s="95" t="str">
        <f ca="1">IF(Table_Styles[[#This Row],[Unique Font]]&lt;&gt;"",
"{""fontFamily"":"""&amp;Table_Styles[[#This Row],[Font Family Used]]&amp;""",""fontWeight"":"&amp;Table_Styles[[#This Row],[Font Weight Used]]&amp;"}","")</f>
        <v/>
      </c>
      <c r="CE20"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15px;margin-bottom: 15px</v>
      </c>
      <c r="CF20" s="95" t="str">
        <f>IF(AND(Table_Styles[[#This Row],[Selector]]&lt;&gt;"", Table_Styles[[#This Row],[Config Properties]]&lt;&gt;""),
Table_Styles[[#This Row],[Selector]]&amp;" { "&amp;Table_Styles[[#This Row],[Config Properties]]&amp;" }","")</f>
        <v>formly-field .form-group { margin-top: 15px;margin-bottom: 15px }</v>
      </c>
      <c r="CG20" s="95" t="str">
        <f xml:space="preserve">
SUBSTITUTE(SUBSTITUTE(SUBSTITUTE(SUBSTITUTE(SUBSTITUTE(SUBSTITUTE(SUBSTITUTE(SUBSTITUTE(Table_Styles[[#This Row],[Config]],
" {","{"),
"{ ","{"),
" }","}"),
"} ","}"),
" ,",","),
", ",","),
" :",":"),
": ",":")</f>
        <v>formly-field .form-group{margin-top:15px;margin-bottom:15px}</v>
      </c>
    </row>
    <row r="21" spans="2:85" ht="21" customHeight="1">
      <c r="B21" s="97" t="s">
        <v>469</v>
      </c>
      <c r="C21" s="99" t="s">
        <v>470</v>
      </c>
      <c r="D21" s="137"/>
      <c r="E21" s="56"/>
      <c r="F21" s="28" t="str">
        <f>IF(Table_Styles[[#This Row],[Font Family]]&lt;&gt;"",Table_Styles[[#This Row],[Font Family]],IF(Table_Styles[[#This Row],[Font Family Default]]&lt;&gt;"",Table_Styles[[#This Row],[Font Family Default]],""))</f>
        <v/>
      </c>
      <c r="G21" s="137"/>
      <c r="H21" s="56"/>
      <c r="I21" s="28" t="str">
        <f>IF(Table_Styles[[#This Row],[Font Size]]&lt;&gt;"",Table_Styles[[#This Row],[Font Size]],IF(Table_Styles[[#This Row],[Font Size Default]]&lt;&gt;"",Table_Styles[[#This Row],[Font Size Default]],""))</f>
        <v/>
      </c>
      <c r="J21" s="137"/>
      <c r="K21" s="56"/>
      <c r="L21" s="28" t="str">
        <f>IF(Table_Styles[[#This Row],[Font Weight]]&lt;&gt;"",Table_Styles[[#This Row],[Font Weight]],IF(Table_Styles[[#This Row],[Font Weight Default]]&lt;&gt;"",Table_Styles[[#This Row],[Font Weight Default]],""))</f>
        <v/>
      </c>
      <c r="M21" s="137"/>
      <c r="N21" s="56"/>
      <c r="O21" s="28" t="str">
        <f>IF(Table_Styles[[#This Row],[Colour]]&lt;&gt;"",Table_Styles[[#This Row],[Colour]],IF(Table_Styles[[#This Row],[Colour Default]]&lt;&gt;"",Table_Styles[[#This Row],[Colour Default]],""))</f>
        <v/>
      </c>
      <c r="P21" s="137"/>
      <c r="Q21" s="56"/>
      <c r="R21" s="28" t="str">
        <f>IF(Table_Styles[[#This Row],[Background]]&lt;&gt;"",Table_Styles[[#This Row],[Background]],IF(Table_Styles[[#This Row],[Background Default]]&lt;&gt;"",Table_Styles[[#This Row],[Background Default]],""))</f>
        <v/>
      </c>
      <c r="S21" s="137"/>
      <c r="T21" s="56"/>
      <c r="U21" s="28" t="str">
        <f>IF(Table_Styles[[#This Row],[Border]]&lt;&gt;"",Table_Styles[[#This Row],[Border]],IF(Table_Styles[[#This Row],[Border Default]]&lt;&gt;"",Table_Styles[[#This Row],[Border Default]],""))</f>
        <v/>
      </c>
      <c r="V21" s="56"/>
      <c r="W21" s="56"/>
      <c r="X21" s="28" t="str">
        <f>IF(Table_Styles[[#This Row],[Border Radius]]&lt;&gt;"",Table_Styles[[#This Row],[Border Radius]],IF(Table_Styles[[#This Row],[Border Radius Default]]&lt;&gt;"",Table_Styles[[#This Row],[Border Radius Default]],""))</f>
        <v/>
      </c>
      <c r="Y21" s="137"/>
      <c r="Z21" s="56"/>
      <c r="AA21" s="28" t="str">
        <f>IF(Table_Styles[[#This Row],[MT]]&lt;&gt;"",Table_Styles[[#This Row],[MT]],IF(Table_Styles[[#This Row],[MT Default]]&lt;&gt;"",Table_Styles[[#This Row],[MT Default]],""))</f>
        <v/>
      </c>
      <c r="AB21" s="137"/>
      <c r="AC21" s="56"/>
      <c r="AD21" s="28" t="str">
        <f>IF(Table_Styles[[#This Row],[MR]]&lt;&gt;"",Table_Styles[[#This Row],[MR]],IF(Table_Styles[[#This Row],[MR Default]]&lt;&gt;"",Table_Styles[[#This Row],[MR Default]],""))</f>
        <v/>
      </c>
      <c r="AE21" s="137"/>
      <c r="AF21" s="56" t="s">
        <v>438</v>
      </c>
      <c r="AG21" s="28" t="str">
        <f>IF(Table_Styles[[#This Row],[MB]]&lt;&gt;"",Table_Styles[[#This Row],[MB]],IF(Table_Styles[[#This Row],[MB Default]]&lt;&gt;"",Table_Styles[[#This Row],[MB Default]],""))</f>
        <v>15px</v>
      </c>
      <c r="AH21" s="137"/>
      <c r="AI21" s="56"/>
      <c r="AJ21" s="28" t="str">
        <f>IF(Table_Styles[[#This Row],[ML]]&lt;&gt;"",Table_Styles[[#This Row],[ML]],IF(Table_Styles[[#This Row],[ML Default]]&lt;&gt;"",Table_Styles[[#This Row],[ML Default]],""))</f>
        <v/>
      </c>
      <c r="AK21" s="137"/>
      <c r="AL21" s="56"/>
      <c r="AM21" s="28" t="str">
        <f>IF(Table_Styles[[#This Row],[PT]]&lt;&gt;"",Table_Styles[[#This Row],[PT]],IF(Table_Styles[[#This Row],[PT Default]]&lt;&gt;"",Table_Styles[[#This Row],[PT Default]],""))</f>
        <v/>
      </c>
      <c r="AN21" s="137"/>
      <c r="AO21" s="56"/>
      <c r="AP21" s="28" t="str">
        <f>IF(Table_Styles[[#This Row],[PR]]&lt;&gt;"",Table_Styles[[#This Row],[PR]],IF(Table_Styles[[#This Row],[PR Default]]&lt;&gt;"",Table_Styles[[#This Row],[PR Default]],""))</f>
        <v/>
      </c>
      <c r="AQ21" s="137"/>
      <c r="AR21" s="56"/>
      <c r="AS21" s="28" t="str">
        <f>IF(Table_Styles[[#This Row],[PB]]&lt;&gt;"",Table_Styles[[#This Row],[PB]],IF(Table_Styles[[#This Row],[PB Default]]&lt;&gt;"",Table_Styles[[#This Row],[PB Default]],""))</f>
        <v/>
      </c>
      <c r="AT21" s="137"/>
      <c r="AU21" s="56"/>
      <c r="AV21" s="28" t="str">
        <f>IF(Table_Styles[[#This Row],[PL]]&lt;&gt;"",Table_Styles[[#This Row],[PL]],IF(Table_Styles[[#This Row],[PL Default]]&lt;&gt;"",Table_Styles[[#This Row],[PL Default]],""))</f>
        <v/>
      </c>
      <c r="AW21" s="137"/>
      <c r="AX21" s="56"/>
      <c r="AY21" s="28" t="str">
        <f>IF(Table_Styles[[#This Row],[BT]]&lt;&gt;"",Table_Styles[[#This Row],[BT]],IF(Table_Styles[[#This Row],[BT Default]]&lt;&gt;"",Table_Styles[[#This Row],[BT Default]],""))</f>
        <v/>
      </c>
      <c r="AZ21" s="137"/>
      <c r="BA21" s="56"/>
      <c r="BB21" s="28" t="str">
        <f>IF(Table_Styles[[#This Row],[BR]]&lt;&gt;"",Table_Styles[[#This Row],[BR]],IF(Table_Styles[[#This Row],[BR Default]]&lt;&gt;"",Table_Styles[[#This Row],[BR Default]],""))</f>
        <v/>
      </c>
      <c r="BC21" s="137"/>
      <c r="BD21" s="56"/>
      <c r="BE21" s="28" t="str">
        <f>IF(Table_Styles[[#This Row],[BB]]&lt;&gt;"",Table_Styles[[#This Row],[BB]],IF(Table_Styles[[#This Row],[BB Default]]&lt;&gt;"",Table_Styles[[#This Row],[BB Default]],""))</f>
        <v/>
      </c>
      <c r="BF21" s="137"/>
      <c r="BG21" s="56"/>
      <c r="BH21" s="28" t="str">
        <f>IF(Table_Styles[[#This Row],[BL]]&lt;&gt;"",Table_Styles[[#This Row],[BL]],IF(Table_Styles[[#This Row],[BL Default]]&lt;&gt;"",Table_Styles[[#This Row],[BL Default]],""))</f>
        <v/>
      </c>
      <c r="BI21" s="56"/>
      <c r="BJ21" s="56"/>
      <c r="BK21" s="28" t="str">
        <f>IF(Table_Styles[[#This Row],[Width]]&lt;&gt;"",Table_Styles[[#This Row],[Width]],IF(Table_Styles[[#This Row],[Width Default]]&lt;&gt;"",Table_Styles[[#This Row],[Width Default]],""))</f>
        <v/>
      </c>
      <c r="BL21" s="56"/>
      <c r="BM21" s="56"/>
      <c r="BN21" s="28" t="str">
        <f>IF(Table_Styles[[#This Row],[Height]]&lt;&gt;"",Table_Styles[[#This Row],[Height]],IF(Table_Styles[[#This Row],[Height Default]]&lt;&gt;"",Table_Styles[[#This Row],[Height Default]],""))</f>
        <v/>
      </c>
      <c r="BO21" s="24"/>
      <c r="BP21" s="24"/>
      <c r="BQ21" s="28" t="str">
        <f>IF(Table_Styles[[#This Row],[Top]]&lt;&gt;"",Table_Styles[[#This Row],[Top]],IF(Table_Styles[[#This Row],[Top Default]]&lt;&gt;"",Table_Styles[[#This Row],[Top Default]],""))</f>
        <v/>
      </c>
      <c r="BR21" s="24"/>
      <c r="BS21" s="24"/>
      <c r="BT21" s="28" t="str">
        <f>IF(Table_Styles[[#This Row],[Right]]&lt;&gt;"",Table_Styles[[#This Row],[Right]],IF(Table_Styles[[#This Row],[Right Default]]&lt;&gt;"",Table_Styles[[#This Row],[Right Default]],""))</f>
        <v/>
      </c>
      <c r="BU21" s="24"/>
      <c r="BV21" s="24"/>
      <c r="BW21" s="28" t="str">
        <f>IF(Table_Styles[[#This Row],[Bottom]]&lt;&gt;"",Table_Styles[[#This Row],[Bottom]],IF(Table_Styles[[#This Row],[Bottom Default]]&lt;&gt;"",Table_Styles[[#This Row],[Bottom Default]],""))</f>
        <v/>
      </c>
      <c r="BX21" s="24"/>
      <c r="BY21" s="24"/>
      <c r="BZ21" s="28" t="str">
        <f>IF(Table_Styles[[#This Row],[Left]]&lt;&gt;"",Table_Styles[[#This Row],[Left]],IF(Table_Styles[[#This Row],[Left Default]]&lt;&gt;"",Table_Styles[[#This Row],[Left Default]],""))</f>
        <v/>
      </c>
      <c r="CA21" s="137"/>
      <c r="CB21" s="101" t="str">
        <f>IF(AND(Table_Styles[[#This Row],[Selector]]&lt;&gt;"",Table_Styles[[#This Row],[Font Family Used]]&lt;&gt;"",Table_Styles[[#This Row],[Font Weight Used]]&lt;&gt;""),Table_Styles[[#This Row],[Font Family Used]]&amp;" "&amp;Table_Styles[[#This Row],[Font Weight Used]],"")</f>
        <v/>
      </c>
      <c r="CC21" s="101" t="str">
        <f ca="1">IF(AND(Table_Styles[[#This Row],[Selector]],COUNTIF(OFFSET(CC:CC,0,0,ROW()-1,1),"="&amp;Table_Styles[[#This Row],[Font]])=0),Table_Styles[[#This Row],[Font]],"")</f>
        <v/>
      </c>
      <c r="CD21" s="101" t="str">
        <f ca="1">IF(Table_Styles[[#This Row],[Unique Font]]&lt;&gt;"",
"{""fontFamily"":"""&amp;Table_Styles[[#This Row],[Font Family Used]]&amp;""",""fontWeight"":"&amp;Table_Styles[[#This Row],[Font Weight Used]]&amp;"}","")</f>
        <v/>
      </c>
      <c r="CE2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15px</v>
      </c>
      <c r="CF21" s="100" t="str">
        <f>IF(AND(Table_Styles[[#This Row],[Selector]]&lt;&gt;"", Table_Styles[[#This Row],[Config Properties]]&lt;&gt;""),
Table_Styles[[#This Row],[Selector]]&amp;" { "&amp;Table_Styles[[#This Row],[Config Properties]]&amp;" }","")</f>
        <v>formly-field .field-content { margin-bottom: 15px }</v>
      </c>
      <c r="CG21" s="100" t="str">
        <f xml:space="preserve">
SUBSTITUTE(SUBSTITUTE(SUBSTITUTE(SUBSTITUTE(SUBSTITUTE(SUBSTITUTE(SUBSTITUTE(SUBSTITUTE(Table_Styles[[#This Row],[Config]],
" {","{"),
"{ ","{"),
" }","}"),
"} ","}"),
" ,",","),
", ",","),
" :",":"),
": ",":")</f>
        <v>formly-field .field-content{margin-bottom:15px}</v>
      </c>
    </row>
    <row r="22" spans="2:85" ht="21" customHeight="1">
      <c r="B22" s="98" t="s">
        <v>19</v>
      </c>
      <c r="C22" s="98" t="s">
        <v>471</v>
      </c>
      <c r="D22" s="56"/>
      <c r="E22" s="56" t="str">
        <f>Settings_Styling_Font_Labels</f>
        <v>Nunito</v>
      </c>
      <c r="F22" s="50" t="str">
        <f>IF(Table_Styles[[#This Row],[Font Family]]&lt;&gt;"",Table_Styles[[#This Row],[Font Family]],IF(Table_Styles[[#This Row],[Font Family Default]]&lt;&gt;"",Table_Styles[[#This Row],[Font Family Default]],""))</f>
        <v>Nunito</v>
      </c>
      <c r="G22" s="55" t="s">
        <v>472</v>
      </c>
      <c r="H22" s="129" t="s">
        <v>472</v>
      </c>
      <c r="I22" s="50" t="str">
        <f>IF(Table_Styles[[#This Row],[Font Size]]&lt;&gt;"",Table_Styles[[#This Row],[Font Size]],IF(Table_Styles[[#This Row],[Font Size Default]]&lt;&gt;"",Table_Styles[[#This Row],[Font Size Default]],""))</f>
        <v>16px</v>
      </c>
      <c r="J22" s="55"/>
      <c r="K22" s="56">
        <f>Settings_Styling_Font_Weight_Labels</f>
        <v>700</v>
      </c>
      <c r="L22" s="50">
        <f>IF(Table_Styles[[#This Row],[Font Weight]]&lt;&gt;"",Table_Styles[[#This Row],[Font Weight]],IF(Table_Styles[[#This Row],[Font Weight Default]]&lt;&gt;"",Table_Styles[[#This Row],[Font Weight Default]],""))</f>
        <v>700</v>
      </c>
      <c r="M22" s="55"/>
      <c r="N22" s="55" t="str">
        <f>Colour_Foreground_1</f>
        <v>#303232</v>
      </c>
      <c r="O22" s="50" t="str">
        <f>IF(Table_Styles[[#This Row],[Colour]]&lt;&gt;"",Table_Styles[[#This Row],[Colour]],IF(Table_Styles[[#This Row],[Colour Default]]&lt;&gt;"",Table_Styles[[#This Row],[Colour Default]],""))</f>
        <v>#303232</v>
      </c>
      <c r="P22" s="55"/>
      <c r="Q22" s="55"/>
      <c r="R22" s="50" t="str">
        <f>IF(Table_Styles[[#This Row],[Background]]&lt;&gt;"",Table_Styles[[#This Row],[Background]],IF(Table_Styles[[#This Row],[Background Default]]&lt;&gt;"",Table_Styles[[#This Row],[Background Default]],""))</f>
        <v/>
      </c>
      <c r="S22" s="55"/>
      <c r="T22" s="55"/>
      <c r="U22" s="50" t="str">
        <f>IF(Table_Styles[[#This Row],[Border]]&lt;&gt;"",Table_Styles[[#This Row],[Border]],IF(Table_Styles[[#This Row],[Border Default]]&lt;&gt;"",Table_Styles[[#This Row],[Border Default]],""))</f>
        <v/>
      </c>
      <c r="V22" s="55"/>
      <c r="W22" s="55"/>
      <c r="X22" s="50" t="str">
        <f>IF(Table_Styles[[#This Row],[Border Radius]]&lt;&gt;"",Table_Styles[[#This Row],[Border Radius]],IF(Table_Styles[[#This Row],[Border Radius Default]]&lt;&gt;"",Table_Styles[[#This Row],[Border Radius Default]],""))</f>
        <v/>
      </c>
      <c r="Y22" s="55"/>
      <c r="Z22" s="55"/>
      <c r="AA22" s="50" t="str">
        <f>IF(Table_Styles[[#This Row],[MT]]&lt;&gt;"",Table_Styles[[#This Row],[MT]],IF(Table_Styles[[#This Row],[MT Default]]&lt;&gt;"",Table_Styles[[#This Row],[MT Default]],""))</f>
        <v/>
      </c>
      <c r="AB22" s="55"/>
      <c r="AC22" s="55"/>
      <c r="AD22" s="50" t="str">
        <f>IF(Table_Styles[[#This Row],[MR]]&lt;&gt;"",Table_Styles[[#This Row],[MR]],IF(Table_Styles[[#This Row],[MR Default]]&lt;&gt;"",Table_Styles[[#This Row],[MR Default]],""))</f>
        <v/>
      </c>
      <c r="AE22" s="55"/>
      <c r="AF22" s="55"/>
      <c r="AG22" s="50" t="str">
        <f>IF(Table_Styles[[#This Row],[MB]]&lt;&gt;"",Table_Styles[[#This Row],[MB]],IF(Table_Styles[[#This Row],[MB Default]]&lt;&gt;"",Table_Styles[[#This Row],[MB Default]],""))</f>
        <v/>
      </c>
      <c r="AH22" s="55"/>
      <c r="AI22" s="55"/>
      <c r="AJ22" s="50" t="str">
        <f>IF(Table_Styles[[#This Row],[ML]]&lt;&gt;"",Table_Styles[[#This Row],[ML]],IF(Table_Styles[[#This Row],[ML Default]]&lt;&gt;"",Table_Styles[[#This Row],[ML Default]],""))</f>
        <v/>
      </c>
      <c r="AK22" s="55"/>
      <c r="AL22" s="55"/>
      <c r="AM22" s="50" t="str">
        <f>IF(Table_Styles[[#This Row],[PT]]&lt;&gt;"",Table_Styles[[#This Row],[PT]],IF(Table_Styles[[#This Row],[PT Default]]&lt;&gt;"",Table_Styles[[#This Row],[PT Default]],""))</f>
        <v/>
      </c>
      <c r="AN22" s="55"/>
      <c r="AO22" s="55"/>
      <c r="AP22" s="50" t="str">
        <f>IF(Table_Styles[[#This Row],[PR]]&lt;&gt;"",Table_Styles[[#This Row],[PR]],IF(Table_Styles[[#This Row],[PR Default]]&lt;&gt;"",Table_Styles[[#This Row],[PR Default]],""))</f>
        <v/>
      </c>
      <c r="AQ22" s="55"/>
      <c r="AR22" s="55"/>
      <c r="AS22" s="50" t="str">
        <f>IF(Table_Styles[[#This Row],[PB]]&lt;&gt;"",Table_Styles[[#This Row],[PB]],IF(Table_Styles[[#This Row],[PB Default]]&lt;&gt;"",Table_Styles[[#This Row],[PB Default]],""))</f>
        <v/>
      </c>
      <c r="AT22" s="55"/>
      <c r="AU22" s="55"/>
      <c r="AV22" s="50" t="str">
        <f>IF(Table_Styles[[#This Row],[PL]]&lt;&gt;"",Table_Styles[[#This Row],[PL]],IF(Table_Styles[[#This Row],[PL Default]]&lt;&gt;"",Table_Styles[[#This Row],[PL Default]],""))</f>
        <v/>
      </c>
      <c r="AW22" s="55"/>
      <c r="AX22" s="55"/>
      <c r="AY22" s="50" t="str">
        <f>IF(Table_Styles[[#This Row],[BT]]&lt;&gt;"",Table_Styles[[#This Row],[BT]],IF(Table_Styles[[#This Row],[BT Default]]&lt;&gt;"",Table_Styles[[#This Row],[BT Default]],""))</f>
        <v/>
      </c>
      <c r="AZ22" s="55"/>
      <c r="BA22" s="55"/>
      <c r="BB22" s="50" t="str">
        <f>IF(Table_Styles[[#This Row],[BR]]&lt;&gt;"",Table_Styles[[#This Row],[BR]],IF(Table_Styles[[#This Row],[BR Default]]&lt;&gt;"",Table_Styles[[#This Row],[BR Default]],""))</f>
        <v/>
      </c>
      <c r="BC22" s="55"/>
      <c r="BD22" s="55"/>
      <c r="BE22" s="50" t="str">
        <f>IF(Table_Styles[[#This Row],[BB]]&lt;&gt;"",Table_Styles[[#This Row],[BB]],IF(Table_Styles[[#This Row],[BB Default]]&lt;&gt;"",Table_Styles[[#This Row],[BB Default]],""))</f>
        <v/>
      </c>
      <c r="BF22" s="55"/>
      <c r="BG22" s="55"/>
      <c r="BH22" s="50" t="str">
        <f>IF(Table_Styles[[#This Row],[BL]]&lt;&gt;"",Table_Styles[[#This Row],[BL]],IF(Table_Styles[[#This Row],[BL Default]]&lt;&gt;"",Table_Styles[[#This Row],[BL Default]],""))</f>
        <v/>
      </c>
      <c r="BI22" s="55"/>
      <c r="BJ22" s="55"/>
      <c r="BK22" s="50" t="str">
        <f>IF(Table_Styles[[#This Row],[Width]]&lt;&gt;"",Table_Styles[[#This Row],[Width]],IF(Table_Styles[[#This Row],[Width Default]]&lt;&gt;"",Table_Styles[[#This Row],[Width Default]],""))</f>
        <v/>
      </c>
      <c r="BL22" s="55"/>
      <c r="BM22" s="55"/>
      <c r="BN22" s="50" t="str">
        <f>IF(Table_Styles[[#This Row],[Height]]&lt;&gt;"",Table_Styles[[#This Row],[Height]],IF(Table_Styles[[#This Row],[Height Default]]&lt;&gt;"",Table_Styles[[#This Row],[Height Default]],""))</f>
        <v/>
      </c>
      <c r="BO22" s="50"/>
      <c r="BP22" s="50"/>
      <c r="BQ22" s="50" t="str">
        <f>IF(Table_Styles[[#This Row],[Top]]&lt;&gt;"",Table_Styles[[#This Row],[Top]],IF(Table_Styles[[#This Row],[Top Default]]&lt;&gt;"",Table_Styles[[#This Row],[Top Default]],""))</f>
        <v/>
      </c>
      <c r="BR22" s="50"/>
      <c r="BS22" s="50"/>
      <c r="BT22" s="50" t="str">
        <f>IF(Table_Styles[[#This Row],[Right]]&lt;&gt;"",Table_Styles[[#This Row],[Right]],IF(Table_Styles[[#This Row],[Right Default]]&lt;&gt;"",Table_Styles[[#This Row],[Right Default]],""))</f>
        <v/>
      </c>
      <c r="BU22" s="50"/>
      <c r="BV22" s="50"/>
      <c r="BW22" s="50" t="str">
        <f>IF(Table_Styles[[#This Row],[Bottom]]&lt;&gt;"",Table_Styles[[#This Row],[Bottom]],IF(Table_Styles[[#This Row],[Bottom Default]]&lt;&gt;"",Table_Styles[[#This Row],[Bottom Default]],""))</f>
        <v/>
      </c>
      <c r="BX22" s="50"/>
      <c r="BY22" s="50"/>
      <c r="BZ22" s="50" t="str">
        <f>IF(Table_Styles[[#This Row],[Left]]&lt;&gt;"",Table_Styles[[#This Row],[Left]],IF(Table_Styles[[#This Row],[Left Default]]&lt;&gt;"",Table_Styles[[#This Row],[Left Default]],""))</f>
        <v/>
      </c>
      <c r="CA22" s="55"/>
      <c r="CB22" s="97" t="str">
        <f>IF(AND(Table_Styles[[#This Row],[Selector]]&lt;&gt;"",Table_Styles[[#This Row],[Font Family Used]]&lt;&gt;"",Table_Styles[[#This Row],[Font Weight Used]]&lt;&gt;""),Table_Styles[[#This Row],[Font Family Used]]&amp;" "&amp;Table_Styles[[#This Row],[Font Weight Used]],"")</f>
        <v>Nunito 700</v>
      </c>
      <c r="CC22" s="97" t="str">
        <f ca="1">IF(AND(Table_Styles[[#This Row],[Selector]],COUNTIF(OFFSET(CC:CC,0,0,ROW()-1,1),"="&amp;Table_Styles[[#This Row],[Font]])=0),Table_Styles[[#This Row],[Font]],"")</f>
        <v>Nunito 700</v>
      </c>
      <c r="CD22" s="97" t="str">
        <f ca="1">IF(Table_Styles[[#This Row],[Unique Font]]&lt;&gt;"",
"{""fontFamily"":"""&amp;Table_Styles[[#This Row],[Font Family Used]]&amp;""",""fontWeight"":"&amp;Table_Styles[[#This Row],[Font Weight Used]]&amp;"}","")</f>
        <v>{"fontFamily":"Nunito","fontWeight":700}</v>
      </c>
      <c r="CE2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#303232</v>
      </c>
      <c r="CF22" s="97" t="str">
        <f>IF(AND(Table_Styles[[#This Row],[Selector]]&lt;&gt;"", Table_Styles[[#This Row],[Config Properties]]&lt;&gt;""),
Table_Styles[[#This Row],[Selector]]&amp;" { "&amp;Table_Styles[[#This Row],[Config Properties]]&amp;" }","")</f>
        <v>formly-field label { font-family: 'Nunito';font-size: 16px;font-weight: 700;color: #303232 }</v>
      </c>
      <c r="CG22" s="97" t="str">
        <f xml:space="preserve">
SUBSTITUTE(SUBSTITUTE(SUBSTITUTE(SUBSTITUTE(SUBSTITUTE(SUBSTITUTE(SUBSTITUTE(SUBSTITUTE(Table_Styles[[#This Row],[Config]],
" {","{"),
"{ ","{"),
" }","}"),
"} ","}"),
" ,",","),
", ",","),
" :",":"),
": ",":")</f>
        <v>formly-field label{font-family:'Nunito';font-size:16px;font-weight:700;color:#303232}</v>
      </c>
    </row>
    <row r="23" spans="2:85" ht="21" customHeight="1">
      <c r="B23" s="97" t="s">
        <v>20</v>
      </c>
      <c r="C23" s="99" t="s">
        <v>473</v>
      </c>
      <c r="D23" s="137"/>
      <c r="E23" s="56"/>
      <c r="F23" s="48" t="str">
        <f>IF(Table_Styles[[#This Row],[Font Family]]&lt;&gt;"",Table_Styles[[#This Row],[Font Family]],IF(Table_Styles[[#This Row],[Font Family Default]]&lt;&gt;"",Table_Styles[[#This Row],[Font Family Default]],""))</f>
        <v/>
      </c>
      <c r="G23" s="137"/>
      <c r="H23" s="129"/>
      <c r="I23" s="48" t="str">
        <f>IF(Table_Styles[[#This Row],[Font Size]]&lt;&gt;"",Table_Styles[[#This Row],[Font Size]],IF(Table_Styles[[#This Row],[Font Size Default]]&lt;&gt;"",Table_Styles[[#This Row],[Font Size Default]],""))</f>
        <v/>
      </c>
      <c r="J23" s="137"/>
      <c r="K23" s="56"/>
      <c r="L23" s="48" t="str">
        <f>IF(Table_Styles[[#This Row],[Font Weight]]&lt;&gt;"",Table_Styles[[#This Row],[Font Weight]],IF(Table_Styles[[#This Row],[Font Weight Default]]&lt;&gt;"",Table_Styles[[#This Row],[Font Weight Default]],""))</f>
        <v/>
      </c>
      <c r="M23" s="137"/>
      <c r="N23" s="55"/>
      <c r="O23" s="48" t="str">
        <f>IF(Table_Styles[[#This Row],[Colour]]&lt;&gt;"",Table_Styles[[#This Row],[Colour]],IF(Table_Styles[[#This Row],[Colour Default]]&lt;&gt;"",Table_Styles[[#This Row],[Colour Default]],""))</f>
        <v/>
      </c>
      <c r="P23" s="137"/>
      <c r="Q23" s="55"/>
      <c r="R23" s="48" t="str">
        <f>IF(Table_Styles[[#This Row],[Background]]&lt;&gt;"",Table_Styles[[#This Row],[Background]],IF(Table_Styles[[#This Row],[Background Default]]&lt;&gt;"",Table_Styles[[#This Row],[Background Default]],""))</f>
        <v/>
      </c>
      <c r="S23" s="137"/>
      <c r="T23" s="55"/>
      <c r="U23" s="48" t="str">
        <f>IF(Table_Styles[[#This Row],[Border]]&lt;&gt;"",Table_Styles[[#This Row],[Border]],IF(Table_Styles[[#This Row],[Border Default]]&lt;&gt;"",Table_Styles[[#This Row],[Border Default]],""))</f>
        <v/>
      </c>
      <c r="V23" s="55"/>
      <c r="W23" s="55"/>
      <c r="X23" s="48" t="str">
        <f>IF(Table_Styles[[#This Row],[Border Radius]]&lt;&gt;"",Table_Styles[[#This Row],[Border Radius]],IF(Table_Styles[[#This Row],[Border Radius Default]]&lt;&gt;"",Table_Styles[[#This Row],[Border Radius Default]],""))</f>
        <v/>
      </c>
      <c r="Y23" s="137"/>
      <c r="Z23" s="55" t="s">
        <v>474</v>
      </c>
      <c r="AA23" s="48" t="str">
        <f>IF(Table_Styles[[#This Row],[MT]]&lt;&gt;"",Table_Styles[[#This Row],[MT]],IF(Table_Styles[[#This Row],[MT Default]]&lt;&gt;"",Table_Styles[[#This Row],[MT Default]],""))</f>
        <v>0px</v>
      </c>
      <c r="AB23" s="137"/>
      <c r="AC23" s="55"/>
      <c r="AD23" s="48" t="str">
        <f>IF(Table_Styles[[#This Row],[MR]]&lt;&gt;"",Table_Styles[[#This Row],[MR]],IF(Table_Styles[[#This Row],[MR Default]]&lt;&gt;"",Table_Styles[[#This Row],[MR Default]],""))</f>
        <v/>
      </c>
      <c r="AE23" s="137"/>
      <c r="AF23" s="55" t="s">
        <v>438</v>
      </c>
      <c r="AG23" s="48" t="str">
        <f>IF(Table_Styles[[#This Row],[MB]]&lt;&gt;"",Table_Styles[[#This Row],[MB]],IF(Table_Styles[[#This Row],[MB Default]]&lt;&gt;"",Table_Styles[[#This Row],[MB Default]],""))</f>
        <v>15px</v>
      </c>
      <c r="AH23" s="137"/>
      <c r="AI23" s="55"/>
      <c r="AJ23" s="48" t="str">
        <f>IF(Table_Styles[[#This Row],[ML]]&lt;&gt;"",Table_Styles[[#This Row],[ML]],IF(Table_Styles[[#This Row],[ML Default]]&lt;&gt;"",Table_Styles[[#This Row],[ML Default]],""))</f>
        <v/>
      </c>
      <c r="AK23" s="137"/>
      <c r="AL23" s="55"/>
      <c r="AM23" s="48" t="str">
        <f>IF(Table_Styles[[#This Row],[PT]]&lt;&gt;"",Table_Styles[[#This Row],[PT]],IF(Table_Styles[[#This Row],[PT Default]]&lt;&gt;"",Table_Styles[[#This Row],[PT Default]],""))</f>
        <v/>
      </c>
      <c r="AN23" s="137"/>
      <c r="AO23" s="55"/>
      <c r="AP23" s="48" t="str">
        <f>IF(Table_Styles[[#This Row],[PR]]&lt;&gt;"",Table_Styles[[#This Row],[PR]],IF(Table_Styles[[#This Row],[PR Default]]&lt;&gt;"",Table_Styles[[#This Row],[PR Default]],""))</f>
        <v/>
      </c>
      <c r="AQ23" s="137"/>
      <c r="AR23" s="55"/>
      <c r="AS23" s="48" t="str">
        <f>IF(Table_Styles[[#This Row],[PB]]&lt;&gt;"",Table_Styles[[#This Row],[PB]],IF(Table_Styles[[#This Row],[PB Default]]&lt;&gt;"",Table_Styles[[#This Row],[PB Default]],""))</f>
        <v/>
      </c>
      <c r="AT23" s="137"/>
      <c r="AU23" s="55"/>
      <c r="AV23" s="48" t="str">
        <f>IF(Table_Styles[[#This Row],[PL]]&lt;&gt;"",Table_Styles[[#This Row],[PL]],IF(Table_Styles[[#This Row],[PL Default]]&lt;&gt;"",Table_Styles[[#This Row],[PL Default]],""))</f>
        <v/>
      </c>
      <c r="AW23" s="137"/>
      <c r="AX23" s="55"/>
      <c r="AY23" s="48" t="str">
        <f>IF(Table_Styles[[#This Row],[BT]]&lt;&gt;"",Table_Styles[[#This Row],[BT]],IF(Table_Styles[[#This Row],[BT Default]]&lt;&gt;"",Table_Styles[[#This Row],[BT Default]],""))</f>
        <v/>
      </c>
      <c r="AZ23" s="137"/>
      <c r="BA23" s="55"/>
      <c r="BB23" s="48" t="str">
        <f>IF(Table_Styles[[#This Row],[BR]]&lt;&gt;"",Table_Styles[[#This Row],[BR]],IF(Table_Styles[[#This Row],[BR Default]]&lt;&gt;"",Table_Styles[[#This Row],[BR Default]],""))</f>
        <v/>
      </c>
      <c r="BC23" s="137"/>
      <c r="BD23" s="55"/>
      <c r="BE23" s="48" t="str">
        <f>IF(Table_Styles[[#This Row],[BB]]&lt;&gt;"",Table_Styles[[#This Row],[BB]],IF(Table_Styles[[#This Row],[BB Default]]&lt;&gt;"",Table_Styles[[#This Row],[BB Default]],""))</f>
        <v/>
      </c>
      <c r="BF23" s="137"/>
      <c r="BG23" s="55"/>
      <c r="BH23" s="48" t="str">
        <f>IF(Table_Styles[[#This Row],[BL]]&lt;&gt;"",Table_Styles[[#This Row],[BL]],IF(Table_Styles[[#This Row],[BL Default]]&lt;&gt;"",Table_Styles[[#This Row],[BL Default]],""))</f>
        <v/>
      </c>
      <c r="BI23" s="55"/>
      <c r="BJ23" s="55"/>
      <c r="BK23" s="48" t="str">
        <f>IF(Table_Styles[[#This Row],[Width]]&lt;&gt;"",Table_Styles[[#This Row],[Width]],IF(Table_Styles[[#This Row],[Width Default]]&lt;&gt;"",Table_Styles[[#This Row],[Width Default]],""))</f>
        <v/>
      </c>
      <c r="BL23" s="55"/>
      <c r="BM23" s="55"/>
      <c r="BN23" s="48" t="str">
        <f>IF(Table_Styles[[#This Row],[Height]]&lt;&gt;"",Table_Styles[[#This Row],[Height]],IF(Table_Styles[[#This Row],[Height Default]]&lt;&gt;"",Table_Styles[[#This Row],[Height Default]],""))</f>
        <v/>
      </c>
      <c r="BO23" s="50"/>
      <c r="BP23" s="50"/>
      <c r="BQ23" s="48" t="str">
        <f>IF(Table_Styles[[#This Row],[Top]]&lt;&gt;"",Table_Styles[[#This Row],[Top]],IF(Table_Styles[[#This Row],[Top Default]]&lt;&gt;"",Table_Styles[[#This Row],[Top Default]],""))</f>
        <v/>
      </c>
      <c r="BR23" s="50"/>
      <c r="BS23" s="50"/>
      <c r="BT23" s="48" t="str">
        <f>IF(Table_Styles[[#This Row],[Right]]&lt;&gt;"",Table_Styles[[#This Row],[Right]],IF(Table_Styles[[#This Row],[Right Default]]&lt;&gt;"",Table_Styles[[#This Row],[Right Default]],""))</f>
        <v/>
      </c>
      <c r="BU23" s="50"/>
      <c r="BV23" s="50"/>
      <c r="BW23" s="48" t="str">
        <f>IF(Table_Styles[[#This Row],[Bottom]]&lt;&gt;"",Table_Styles[[#This Row],[Bottom]],IF(Table_Styles[[#This Row],[Bottom Default]]&lt;&gt;"",Table_Styles[[#This Row],[Bottom Default]],""))</f>
        <v/>
      </c>
      <c r="BX23" s="50"/>
      <c r="BY23" s="50"/>
      <c r="BZ23" s="48" t="str">
        <f>IF(Table_Styles[[#This Row],[Left]]&lt;&gt;"",Table_Styles[[#This Row],[Left]],IF(Table_Styles[[#This Row],[Left Default]]&lt;&gt;"",Table_Styles[[#This Row],[Left Default]],""))</f>
        <v/>
      </c>
      <c r="CA23" s="137" t="s">
        <v>989</v>
      </c>
      <c r="CB23" s="100" t="str">
        <f>IF(AND(Table_Styles[[#This Row],[Selector]]&lt;&gt;"",Table_Styles[[#This Row],[Font Family Used]]&lt;&gt;"",Table_Styles[[#This Row],[Font Weight Used]]&lt;&gt;""),Table_Styles[[#This Row],[Font Family Used]]&amp;" "&amp;Table_Styles[[#This Row],[Font Weight Used]],"")</f>
        <v/>
      </c>
      <c r="CC23" s="100" t="str">
        <f ca="1">IF(AND(Table_Styles[[#This Row],[Selector]],COUNTIF(OFFSET(CC:CC,0,0,ROW()-1,1),"="&amp;Table_Styles[[#This Row],[Font]])=0),Table_Styles[[#This Row],[Font]],"")</f>
        <v/>
      </c>
      <c r="CD23" s="100" t="str">
        <f ca="1">IF(Table_Styles[[#This Row],[Unique Font]]&lt;&gt;"",
"{""fontFamily"":"""&amp;Table_Styles[[#This Row],[Font Family Used]]&amp;""",""fontWeight"":"&amp;Table_Styles[[#This Row],[Font Weight Used]]&amp;"}","")</f>
        <v/>
      </c>
      <c r="CE23"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0px;margin-bottom: 15px;text-align: left;</v>
      </c>
      <c r="CF23" s="100" t="str">
        <f>IF(AND(Table_Styles[[#This Row],[Selector]]&lt;&gt;"", Table_Styles[[#This Row],[Config Properties]]&lt;&gt;""),
Table_Styles[[#This Row],[Selector]]&amp;" { "&amp;Table_Styles[[#This Row],[Config Properties]]&amp;" }","")</f>
        <v>formly-field .question { margin-top: 0px;margin-bottom: 15px;text-align: left; }</v>
      </c>
      <c r="CG23" s="100" t="str">
        <f xml:space="preserve">
SUBSTITUTE(SUBSTITUTE(SUBSTITUTE(SUBSTITUTE(SUBSTITUTE(SUBSTITUTE(SUBSTITUTE(SUBSTITUTE(Table_Styles[[#This Row],[Config]],
" {","{"),
"{ ","{"),
" }","}"),
"} ","}"),
" ,",","),
", ",","),
" :",":"),
": ",":")</f>
        <v>formly-field .question{margin-top:0px;margin-bottom:15px;text-align:left;}</v>
      </c>
    </row>
    <row r="24" spans="2:85" ht="21" customHeight="1">
      <c r="B24" s="97" t="s">
        <v>475</v>
      </c>
      <c r="C24" s="98" t="s">
        <v>476</v>
      </c>
      <c r="D24" s="56"/>
      <c r="E24" s="56" t="str">
        <f>Settings_Styling_Font_Body_Text</f>
        <v>Nunito</v>
      </c>
      <c r="F24" s="50" t="str">
        <f>IF(Table_Styles[[#This Row],[Font Family]]&lt;&gt;"",Table_Styles[[#This Row],[Font Family]],IF(Table_Styles[[#This Row],[Font Family Default]]&lt;&gt;"",Table_Styles[[#This Row],[Font Family Default]],""))</f>
        <v>Nunito</v>
      </c>
      <c r="G24" s="55"/>
      <c r="H24" s="129" t="s">
        <v>472</v>
      </c>
      <c r="I24" s="50" t="str">
        <f>IF(Table_Styles[[#This Row],[Font Size]]&lt;&gt;"",Table_Styles[[#This Row],[Font Size]],IF(Table_Styles[[#This Row],[Font Size Default]]&lt;&gt;"",Table_Styles[[#This Row],[Font Size Default]],""))</f>
        <v>16px</v>
      </c>
      <c r="J24" s="55"/>
      <c r="K24" s="56">
        <f>Settings_Styling_Font_Weight_Body_Text</f>
        <v>300</v>
      </c>
      <c r="L24" s="50">
        <f>IF(Table_Styles[[#This Row],[Font Weight]]&lt;&gt;"",Table_Styles[[#This Row],[Font Weight]],IF(Table_Styles[[#This Row],[Font Weight Default]]&lt;&gt;"",Table_Styles[[#This Row],[Font Weight Default]],""))</f>
        <v>300</v>
      </c>
      <c r="M24" s="55"/>
      <c r="N24" s="55" t="str">
        <f>Colour_Foreground_2</f>
        <v>#4e4e4f</v>
      </c>
      <c r="O24" s="50" t="str">
        <f>IF(Table_Styles[[#This Row],[Colour]]&lt;&gt;"",Table_Styles[[#This Row],[Colour]],IF(Table_Styles[[#This Row],[Colour Default]]&lt;&gt;"",Table_Styles[[#This Row],[Colour Default]],""))</f>
        <v>#4e4e4f</v>
      </c>
      <c r="P24" s="55"/>
      <c r="Q24" s="55"/>
      <c r="R24" s="50" t="str">
        <f>IF(Table_Styles[[#This Row],[Background]]&lt;&gt;"",Table_Styles[[#This Row],[Background]],IF(Table_Styles[[#This Row],[Background Default]]&lt;&gt;"",Table_Styles[[#This Row],[Background Default]],""))</f>
        <v/>
      </c>
      <c r="S24" s="55"/>
      <c r="T24" s="55"/>
      <c r="U24" s="50" t="str">
        <f>IF(Table_Styles[[#This Row],[Border]]&lt;&gt;"",Table_Styles[[#This Row],[Border]],IF(Table_Styles[[#This Row],[Border Default]]&lt;&gt;"",Table_Styles[[#This Row],[Border Default]],""))</f>
        <v/>
      </c>
      <c r="V24" s="55"/>
      <c r="W24" s="55"/>
      <c r="X24" s="50" t="str">
        <f>IF(Table_Styles[[#This Row],[Border Radius]]&lt;&gt;"",Table_Styles[[#This Row],[Border Radius]],IF(Table_Styles[[#This Row],[Border Radius Default]]&lt;&gt;"",Table_Styles[[#This Row],[Border Radius Default]],""))</f>
        <v/>
      </c>
      <c r="Y24" s="55"/>
      <c r="Z24" s="55"/>
      <c r="AA24" s="50" t="str">
        <f>IF(Table_Styles[[#This Row],[MT]]&lt;&gt;"",Table_Styles[[#This Row],[MT]],IF(Table_Styles[[#This Row],[MT Default]]&lt;&gt;"",Table_Styles[[#This Row],[MT Default]],""))</f>
        <v/>
      </c>
      <c r="AB24" s="55"/>
      <c r="AC24" s="55"/>
      <c r="AD24" s="50" t="str">
        <f>IF(Table_Styles[[#This Row],[MR]]&lt;&gt;"",Table_Styles[[#This Row],[MR]],IF(Table_Styles[[#This Row],[MR Default]]&lt;&gt;"",Table_Styles[[#This Row],[MR Default]],""))</f>
        <v/>
      </c>
      <c r="AE24" s="55"/>
      <c r="AF24" s="55"/>
      <c r="AG24" s="50" t="str">
        <f>IF(Table_Styles[[#This Row],[MB]]&lt;&gt;"",Table_Styles[[#This Row],[MB]],IF(Table_Styles[[#This Row],[MB Default]]&lt;&gt;"",Table_Styles[[#This Row],[MB Default]],""))</f>
        <v/>
      </c>
      <c r="AH24" s="55"/>
      <c r="AI24" s="55"/>
      <c r="AJ24" s="50" t="str">
        <f>IF(Table_Styles[[#This Row],[ML]]&lt;&gt;"",Table_Styles[[#This Row],[ML]],IF(Table_Styles[[#This Row],[ML Default]]&lt;&gt;"",Table_Styles[[#This Row],[ML Default]],""))</f>
        <v/>
      </c>
      <c r="AK24" s="55"/>
      <c r="AL24" s="55"/>
      <c r="AM24" s="50" t="str">
        <f>IF(Table_Styles[[#This Row],[PT]]&lt;&gt;"",Table_Styles[[#This Row],[PT]],IF(Table_Styles[[#This Row],[PT Default]]&lt;&gt;"",Table_Styles[[#This Row],[PT Default]],""))</f>
        <v/>
      </c>
      <c r="AN24" s="55"/>
      <c r="AO24" s="55"/>
      <c r="AP24" s="50" t="str">
        <f>IF(Table_Styles[[#This Row],[PR]]&lt;&gt;"",Table_Styles[[#This Row],[PR]],IF(Table_Styles[[#This Row],[PR Default]]&lt;&gt;"",Table_Styles[[#This Row],[PR Default]],""))</f>
        <v/>
      </c>
      <c r="AQ24" s="55"/>
      <c r="AR24" s="55"/>
      <c r="AS24" s="50" t="str">
        <f>IF(Table_Styles[[#This Row],[PB]]&lt;&gt;"",Table_Styles[[#This Row],[PB]],IF(Table_Styles[[#This Row],[PB Default]]&lt;&gt;"",Table_Styles[[#This Row],[PB Default]],""))</f>
        <v/>
      </c>
      <c r="AT24" s="55"/>
      <c r="AU24" s="55"/>
      <c r="AV24" s="50" t="str">
        <f>IF(Table_Styles[[#This Row],[PL]]&lt;&gt;"",Table_Styles[[#This Row],[PL]],IF(Table_Styles[[#This Row],[PL Default]]&lt;&gt;"",Table_Styles[[#This Row],[PL Default]],""))</f>
        <v/>
      </c>
      <c r="AW24" s="55"/>
      <c r="AX24" s="55"/>
      <c r="AY24" s="50" t="str">
        <f>IF(Table_Styles[[#This Row],[BT]]&lt;&gt;"",Table_Styles[[#This Row],[BT]],IF(Table_Styles[[#This Row],[BT Default]]&lt;&gt;"",Table_Styles[[#This Row],[BT Default]],""))</f>
        <v/>
      </c>
      <c r="AZ24" s="55"/>
      <c r="BA24" s="55"/>
      <c r="BB24" s="50" t="str">
        <f>IF(Table_Styles[[#This Row],[BR]]&lt;&gt;"",Table_Styles[[#This Row],[BR]],IF(Table_Styles[[#This Row],[BR Default]]&lt;&gt;"",Table_Styles[[#This Row],[BR Default]],""))</f>
        <v/>
      </c>
      <c r="BC24" s="55"/>
      <c r="BD24" s="55"/>
      <c r="BE24" s="50" t="str">
        <f>IF(Table_Styles[[#This Row],[BB]]&lt;&gt;"",Table_Styles[[#This Row],[BB]],IF(Table_Styles[[#This Row],[BB Default]]&lt;&gt;"",Table_Styles[[#This Row],[BB Default]],""))</f>
        <v/>
      </c>
      <c r="BF24" s="55"/>
      <c r="BG24" s="55"/>
      <c r="BH24" s="50" t="str">
        <f>IF(Table_Styles[[#This Row],[BL]]&lt;&gt;"",Table_Styles[[#This Row],[BL]],IF(Table_Styles[[#This Row],[BL Default]]&lt;&gt;"",Table_Styles[[#This Row],[BL Default]],""))</f>
        <v/>
      </c>
      <c r="BI24" s="55"/>
      <c r="BJ24" s="55"/>
      <c r="BK24" s="50" t="str">
        <f>IF(Table_Styles[[#This Row],[Width]]&lt;&gt;"",Table_Styles[[#This Row],[Width]],IF(Table_Styles[[#This Row],[Width Default]]&lt;&gt;"",Table_Styles[[#This Row],[Width Default]],""))</f>
        <v/>
      </c>
      <c r="BL24" s="55"/>
      <c r="BM24" s="55"/>
      <c r="BN24" s="50" t="str">
        <f>IF(Table_Styles[[#This Row],[Height]]&lt;&gt;"",Table_Styles[[#This Row],[Height]],IF(Table_Styles[[#This Row],[Height Default]]&lt;&gt;"",Table_Styles[[#This Row],[Height Default]],""))</f>
        <v/>
      </c>
      <c r="BO24" s="50"/>
      <c r="BP24" s="50"/>
      <c r="BQ24" s="50" t="str">
        <f>IF(Table_Styles[[#This Row],[Top]]&lt;&gt;"",Table_Styles[[#This Row],[Top]],IF(Table_Styles[[#This Row],[Top Default]]&lt;&gt;"",Table_Styles[[#This Row],[Top Default]],""))</f>
        <v/>
      </c>
      <c r="BR24" s="50"/>
      <c r="BS24" s="50"/>
      <c r="BT24" s="50" t="str">
        <f>IF(Table_Styles[[#This Row],[Right]]&lt;&gt;"",Table_Styles[[#This Row],[Right]],IF(Table_Styles[[#This Row],[Right Default]]&lt;&gt;"",Table_Styles[[#This Row],[Right Default]],""))</f>
        <v/>
      </c>
      <c r="BU24" s="50"/>
      <c r="BV24" s="50"/>
      <c r="BW24" s="50" t="str">
        <f>IF(Table_Styles[[#This Row],[Bottom]]&lt;&gt;"",Table_Styles[[#This Row],[Bottom]],IF(Table_Styles[[#This Row],[Bottom Default]]&lt;&gt;"",Table_Styles[[#This Row],[Bottom Default]],""))</f>
        <v/>
      </c>
      <c r="BX24" s="50"/>
      <c r="BY24" s="50"/>
      <c r="BZ24" s="50" t="str">
        <f>IF(Table_Styles[[#This Row],[Left]]&lt;&gt;"",Table_Styles[[#This Row],[Left]],IF(Table_Styles[[#This Row],[Left Default]]&lt;&gt;"",Table_Styles[[#This Row],[Left Default]],""))</f>
        <v/>
      </c>
      <c r="CA24" s="55"/>
      <c r="CB24" s="97" t="str">
        <f>IF(AND(Table_Styles[[#This Row],[Selector]]&lt;&gt;"",Table_Styles[[#This Row],[Font Family Used]]&lt;&gt;"",Table_Styles[[#This Row],[Font Weight Used]]&lt;&gt;""),Table_Styles[[#This Row],[Font Family Used]]&amp;" "&amp;Table_Styles[[#This Row],[Font Weight Used]],"")</f>
        <v>Nunito 300</v>
      </c>
      <c r="CC24" s="97" t="str">
        <f ca="1">IF(AND(Table_Styles[[#This Row],[Selector]],COUNTIF(OFFSET(CC:CC,0,0,ROW()-1,1),"="&amp;Table_Styles[[#This Row],[Font]])=0),Table_Styles[[#This Row],[Font]],"")</f>
        <v/>
      </c>
      <c r="CD24" s="97" t="str">
        <f ca="1">IF(Table_Styles[[#This Row],[Unique Font]]&lt;&gt;"",
"{""fontFamily"":"""&amp;Table_Styles[[#This Row],[Font Family Used]]&amp;""",""fontWeight"":"&amp;Table_Styles[[#This Row],[Font Weight Used]]&amp;"}","")</f>
        <v/>
      </c>
      <c r="CE24"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#4e4e4f</v>
      </c>
      <c r="CF24" s="97" t="str">
        <f>IF(AND(Table_Styles[[#This Row],[Selector]]&lt;&gt;"", Table_Styles[[#This Row],[Config Properties]]&lt;&gt;""),
Table_Styles[[#This Row],[Selector]]&amp;" { "&amp;Table_Styles[[#This Row],[Config Properties]]&amp;" }","")</f>
        <v>formly-field small.text-muted { font-family: 'Nunito';font-size: 16px;font-weight: 300;color: #4e4e4f }</v>
      </c>
      <c r="CG24" s="97" t="str">
        <f xml:space="preserve">
SUBSTITUTE(SUBSTITUTE(SUBSTITUTE(SUBSTITUTE(SUBSTITUTE(SUBSTITUTE(SUBSTITUTE(SUBSTITUTE(Table_Styles[[#This Row],[Config]],
" {","{"),
"{ ","{"),
" }","}"),
"} ","}"),
" ,",","),
", ",","),
" :",":"),
": ",":")</f>
        <v>formly-field small.text-muted{font-family:'Nunito';font-size:16px;font-weight:300;color:#4e4e4f}</v>
      </c>
    </row>
    <row r="25" spans="2:85" ht="21" customHeight="1">
      <c r="B25" s="199" t="s">
        <v>478</v>
      </c>
      <c r="C25" s="199" t="s">
        <v>479</v>
      </c>
      <c r="D25" s="56"/>
      <c r="E25" s="56" t="str">
        <f>Settings_Styling_Font_Body_Text</f>
        <v>Nunito</v>
      </c>
      <c r="F25" s="50" t="str">
        <f>IF(Table_Styles[[#This Row],[Font Family]]&lt;&gt;"",Table_Styles[[#This Row],[Font Family]],IF(Table_Styles[[#This Row],[Font Family Default]]&lt;&gt;"",Table_Styles[[#This Row],[Font Family Default]],""))</f>
        <v>Nunito</v>
      </c>
      <c r="G25" s="55"/>
      <c r="H25" s="129" t="s">
        <v>472</v>
      </c>
      <c r="I25" s="50" t="str">
        <f>IF(Table_Styles[[#This Row],[Font Size]]&lt;&gt;"",Table_Styles[[#This Row],[Font Size]],IF(Table_Styles[[#This Row],[Font Size Default]]&lt;&gt;"",Table_Styles[[#This Row],[Font Size Default]],""))</f>
        <v>16px</v>
      </c>
      <c r="J25" s="55"/>
      <c r="K25" s="56">
        <f>Settings_Styling_Font_Weight_Body_Text</f>
        <v>300</v>
      </c>
      <c r="L25" s="50">
        <f>IF(Table_Styles[[#This Row],[Font Weight]]&lt;&gt;"",Table_Styles[[#This Row],[Font Weight]],IF(Table_Styles[[#This Row],[Font Weight Default]]&lt;&gt;"",Table_Styles[[#This Row],[Font Weight Default]],""))</f>
        <v>300</v>
      </c>
      <c r="M25" s="55"/>
      <c r="N25" s="55" t="str">
        <f>Colour_Foreground_1</f>
        <v>#303232</v>
      </c>
      <c r="O25" s="50" t="str">
        <f>IF(Table_Styles[[#This Row],[Colour]]&lt;&gt;"",Table_Styles[[#This Row],[Colour]],IF(Table_Styles[[#This Row],[Colour Default]]&lt;&gt;"",Table_Styles[[#This Row],[Colour Default]],""))</f>
        <v>#303232</v>
      </c>
      <c r="P25" s="48" t="str">
        <f>Colour_Background_2</f>
        <v>#f0f2f7</v>
      </c>
      <c r="Q25" s="55" t="str">
        <f>Colour_Background_1</f>
        <v>#FFFFFF</v>
      </c>
      <c r="R25" s="50" t="str">
        <f>IF(Table_Styles[[#This Row],[Background]]&lt;&gt;"",Table_Styles[[#This Row],[Background]],IF(Table_Styles[[#This Row],[Background Default]]&lt;&gt;"",Table_Styles[[#This Row],[Background Default]],""))</f>
        <v>#f0f2f7</v>
      </c>
      <c r="S25" s="55"/>
      <c r="T25" s="129" t="s">
        <v>480</v>
      </c>
      <c r="U25" s="50" t="str">
        <f>IF(Table_Styles[[#This Row],[Border]]&lt;&gt;"",Table_Styles[[#This Row],[Border]],IF(Table_Styles[[#This Row],[Border Default]]&lt;&gt;"",Table_Styles[[#This Row],[Border Default]],""))</f>
        <v>none</v>
      </c>
      <c r="V25" s="55"/>
      <c r="W25" s="55">
        <f>Settings_Styling_Other_Default_Border_Radius</f>
        <v>0</v>
      </c>
      <c r="X25" s="50">
        <f>IF(Table_Styles[[#This Row],[Border Radius]]&lt;&gt;"",Table_Styles[[#This Row],[Border Radius]],IF(Table_Styles[[#This Row],[Border Radius Default]]&lt;&gt;"",Table_Styles[[#This Row],[Border Radius Default]],""))</f>
        <v>0</v>
      </c>
      <c r="Y25" s="55"/>
      <c r="Z25" s="55"/>
      <c r="AA25" s="50" t="str">
        <f>IF(Table_Styles[[#This Row],[MT]]&lt;&gt;"",Table_Styles[[#This Row],[MT]],IF(Table_Styles[[#This Row],[MT Default]]&lt;&gt;"",Table_Styles[[#This Row],[MT Default]],""))</f>
        <v/>
      </c>
      <c r="AB25" s="55"/>
      <c r="AC25" s="55"/>
      <c r="AD25" s="50" t="str">
        <f>IF(Table_Styles[[#This Row],[MR]]&lt;&gt;"",Table_Styles[[#This Row],[MR]],IF(Table_Styles[[#This Row],[MR Default]]&lt;&gt;"",Table_Styles[[#This Row],[MR Default]],""))</f>
        <v/>
      </c>
      <c r="AE25" s="55"/>
      <c r="AF25" s="55"/>
      <c r="AG25" s="50" t="str">
        <f>IF(Table_Styles[[#This Row],[MB]]&lt;&gt;"",Table_Styles[[#This Row],[MB]],IF(Table_Styles[[#This Row],[MB Default]]&lt;&gt;"",Table_Styles[[#This Row],[MB Default]],""))</f>
        <v/>
      </c>
      <c r="AH25" s="55"/>
      <c r="AI25" s="55"/>
      <c r="AJ25" s="50" t="str">
        <f>IF(Table_Styles[[#This Row],[ML]]&lt;&gt;"",Table_Styles[[#This Row],[ML]],IF(Table_Styles[[#This Row],[ML Default]]&lt;&gt;"",Table_Styles[[#This Row],[ML Default]],""))</f>
        <v/>
      </c>
      <c r="AK25" s="55"/>
      <c r="AL25" s="129" t="s">
        <v>460</v>
      </c>
      <c r="AM25" s="50" t="str">
        <f>IF(Table_Styles[[#This Row],[PT]]&lt;&gt;"",Table_Styles[[#This Row],[PT]],IF(Table_Styles[[#This Row],[PT Default]]&lt;&gt;"",Table_Styles[[#This Row],[PT Default]],""))</f>
        <v>10px</v>
      </c>
      <c r="AN25" s="55"/>
      <c r="AO25" s="129" t="s">
        <v>481</v>
      </c>
      <c r="AP25" s="50" t="str">
        <f>IF(Table_Styles[[#This Row],[PR]]&lt;&gt;"",Table_Styles[[#This Row],[PR]],IF(Table_Styles[[#This Row],[PR Default]]&lt;&gt;"",Table_Styles[[#This Row],[PR Default]],""))</f>
        <v>12px</v>
      </c>
      <c r="AQ25" s="55"/>
      <c r="AR25" s="129" t="s">
        <v>460</v>
      </c>
      <c r="AS25" s="50" t="str">
        <f>IF(Table_Styles[[#This Row],[PB]]&lt;&gt;"",Table_Styles[[#This Row],[PB]],IF(Table_Styles[[#This Row],[PB Default]]&lt;&gt;"",Table_Styles[[#This Row],[PB Default]],""))</f>
        <v>10px</v>
      </c>
      <c r="AT25" s="55"/>
      <c r="AU25" s="129" t="s">
        <v>481</v>
      </c>
      <c r="AV25" s="50" t="str">
        <f>IF(Table_Styles[[#This Row],[PL]]&lt;&gt;"",Table_Styles[[#This Row],[PL]],IF(Table_Styles[[#This Row],[PL Default]]&lt;&gt;"",Table_Styles[[#This Row],[PL Default]],""))</f>
        <v>12px</v>
      </c>
      <c r="AW25" s="55"/>
      <c r="AX25" s="55"/>
      <c r="AY25" s="50" t="str">
        <f>IF(Table_Styles[[#This Row],[BT]]&lt;&gt;"",Table_Styles[[#This Row],[BT]],IF(Table_Styles[[#This Row],[BT Default]]&lt;&gt;"",Table_Styles[[#This Row],[BT Default]],""))</f>
        <v/>
      </c>
      <c r="AZ25" s="55"/>
      <c r="BA25" s="55"/>
      <c r="BB25" s="50" t="str">
        <f>IF(Table_Styles[[#This Row],[BR]]&lt;&gt;"",Table_Styles[[#This Row],[BR]],IF(Table_Styles[[#This Row],[BR Default]]&lt;&gt;"",Table_Styles[[#This Row],[BR Default]],""))</f>
        <v/>
      </c>
      <c r="BC25" s="55"/>
      <c r="BD25" s="55"/>
      <c r="BE25" s="50" t="str">
        <f>IF(Table_Styles[[#This Row],[BB]]&lt;&gt;"",Table_Styles[[#This Row],[BB]],IF(Table_Styles[[#This Row],[BB Default]]&lt;&gt;"",Table_Styles[[#This Row],[BB Default]],""))</f>
        <v/>
      </c>
      <c r="BF25" s="55"/>
      <c r="BG25" s="55"/>
      <c r="BH25" s="50" t="str">
        <f>IF(Table_Styles[[#This Row],[BL]]&lt;&gt;"",Table_Styles[[#This Row],[BL]],IF(Table_Styles[[#This Row],[BL Default]]&lt;&gt;"",Table_Styles[[#This Row],[BL Default]],""))</f>
        <v/>
      </c>
      <c r="BI25" s="55"/>
      <c r="BJ25" s="55"/>
      <c r="BK25" s="50" t="str">
        <f>IF(Table_Styles[[#This Row],[Width]]&lt;&gt;"",Table_Styles[[#This Row],[Width]],IF(Table_Styles[[#This Row],[Width Default]]&lt;&gt;"",Table_Styles[[#This Row],[Width Default]],""))</f>
        <v/>
      </c>
      <c r="BL25" s="55"/>
      <c r="BM25" s="55"/>
      <c r="BN25" s="50" t="str">
        <f>IF(Table_Styles[[#This Row],[Height]]&lt;&gt;"",Table_Styles[[#This Row],[Height]],IF(Table_Styles[[#This Row],[Height Default]]&lt;&gt;"",Table_Styles[[#This Row],[Height Default]],""))</f>
        <v/>
      </c>
      <c r="BO25" s="50"/>
      <c r="BP25" s="50"/>
      <c r="BQ25" s="50" t="str">
        <f>IF(Table_Styles[[#This Row],[Top]]&lt;&gt;"",Table_Styles[[#This Row],[Top]],IF(Table_Styles[[#This Row],[Top Default]]&lt;&gt;"",Table_Styles[[#This Row],[Top Default]],""))</f>
        <v/>
      </c>
      <c r="BR25" s="50"/>
      <c r="BS25" s="50"/>
      <c r="BT25" s="50" t="str">
        <f>IF(Table_Styles[[#This Row],[Right]]&lt;&gt;"",Table_Styles[[#This Row],[Right]],IF(Table_Styles[[#This Row],[Right Default]]&lt;&gt;"",Table_Styles[[#This Row],[Right Default]],""))</f>
        <v/>
      </c>
      <c r="BU25" s="50"/>
      <c r="BV25" s="50"/>
      <c r="BW25" s="50" t="str">
        <f>IF(Table_Styles[[#This Row],[Bottom]]&lt;&gt;"",Table_Styles[[#This Row],[Bottom]],IF(Table_Styles[[#This Row],[Bottom Default]]&lt;&gt;"",Table_Styles[[#This Row],[Bottom Default]],""))</f>
        <v/>
      </c>
      <c r="BX25" s="50"/>
      <c r="BY25" s="50"/>
      <c r="BZ25" s="50" t="str">
        <f>IF(Table_Styles[[#This Row],[Left]]&lt;&gt;"",Table_Styles[[#This Row],[Left]],IF(Table_Styles[[#This Row],[Left Default]]&lt;&gt;"",Table_Styles[[#This Row],[Left Default]],""))</f>
        <v/>
      </c>
      <c r="CA25" s="55"/>
      <c r="CB25" s="97" t="str">
        <f>IF(AND(Table_Styles[[#This Row],[Selector]]&lt;&gt;"",Table_Styles[[#This Row],[Font Family Used]]&lt;&gt;"",Table_Styles[[#This Row],[Font Weight Used]]&lt;&gt;""),Table_Styles[[#This Row],[Font Family Used]]&amp;" "&amp;Table_Styles[[#This Row],[Font Weight Used]],"")</f>
        <v>Nunito 300</v>
      </c>
      <c r="CC25" s="97" t="str">
        <f ca="1">IF(AND(Table_Styles[[#This Row],[Selector]],COUNTIF(OFFSET(CC:CC,0,0,ROW()-1,1),"="&amp;Table_Styles[[#This Row],[Font]])=0),Table_Styles[[#This Row],[Font]],"")</f>
        <v/>
      </c>
      <c r="CD25" s="97" t="str">
        <f ca="1">IF(Table_Styles[[#This Row],[Unique Font]]&lt;&gt;"",
"{""fontFamily"":"""&amp;Table_Styles[[#This Row],[Font Family Used]]&amp;""",""fontWeight"":"&amp;Table_Styles[[#This Row],[Font Weight Used]]&amp;"}","")</f>
        <v/>
      </c>
      <c r="CE25"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#303232;background: #f0f2f7;border: none;border-radius: 0;padding-top: 10px;padding-right: 12px;padding-bottom: 10px;padding-left: 12px</v>
      </c>
      <c r="CF25" s="97" t="str">
        <f>IF(AND(Table_Styles[[#This Row],[Selector]]&lt;&gt;"", Table_Styles[[#This Row],[Config Properties]]&lt;&gt;""),
Table_Styles[[#This Row],[Selector]]&amp;" { "&amp;Table_Styles[[#This Row],[Config Properties]]&amp;" }","")</f>
        <v>formly-field .form-control { font-family: 'Nunito';font-size: 16px;font-weight: 300;color: #303232;background: #f0f2f7;border: none;border-radius: 0;padding-top: 10px;padding-right: 12px;padding-bottom: 10px;padding-left: 12px }</v>
      </c>
      <c r="CG25" s="97" t="str">
        <f xml:space="preserve">
SUBSTITUTE(SUBSTITUTE(SUBSTITUTE(SUBSTITUTE(SUBSTITUTE(SUBSTITUTE(SUBSTITUTE(SUBSTITUTE(Table_Styles[[#This Row],[Config]],
" {","{"),
"{ ","{"),
" }","}"),
"} ","}"),
" ,",","),
", ",","),
" :",":"),
": ",":")</f>
        <v>formly-field .form-control{font-family:'Nunito';font-size:16px;font-weight:300;color:#303232;background:#f0f2f7;border:none;border-radius:0;padding-top:10px;padding-right:12px;padding-bottom:10px;padding-left:12px}</v>
      </c>
    </row>
    <row r="26" spans="2:85" ht="21" customHeight="1">
      <c r="B26" s="185" t="s">
        <v>482</v>
      </c>
      <c r="C26" s="185" t="s">
        <v>483</v>
      </c>
      <c r="D26" s="55"/>
      <c r="E26" s="56"/>
      <c r="F26" s="50" t="str">
        <f>IF(Table_Styles[[#This Row],[Font Family]]&lt;&gt;"",Table_Styles[[#This Row],[Font Family]],IF(Table_Styles[[#This Row],[Font Family Default]]&lt;&gt;"",Table_Styles[[#This Row],[Font Family Default]],""))</f>
        <v/>
      </c>
      <c r="G26" s="55"/>
      <c r="H26" s="55"/>
      <c r="I26" s="50" t="str">
        <f>IF(Table_Styles[[#This Row],[Font Size]]&lt;&gt;"",Table_Styles[[#This Row],[Font Size]],IF(Table_Styles[[#This Row],[Font Size Default]]&lt;&gt;"",Table_Styles[[#This Row],[Font Size Default]],""))</f>
        <v/>
      </c>
      <c r="J26" s="55"/>
      <c r="K26" s="55"/>
      <c r="L26" s="50" t="str">
        <f>IF(Table_Styles[[#This Row],[Font Weight]]&lt;&gt;"",Table_Styles[[#This Row],[Font Weight]],IF(Table_Styles[[#This Row],[Font Weight Default]]&lt;&gt;"",Table_Styles[[#This Row],[Font Weight Default]],""))</f>
        <v/>
      </c>
      <c r="M26" s="55"/>
      <c r="N26" s="55" t="str">
        <f>Colour_Foreground_2</f>
        <v>#4e4e4f</v>
      </c>
      <c r="O26" s="50" t="str">
        <f>IF(Table_Styles[[#This Row],[Colour]]&lt;&gt;"",Table_Styles[[#This Row],[Colour]],IF(Table_Styles[[#This Row],[Colour Default]]&lt;&gt;"",Table_Styles[[#This Row],[Colour Default]],""))</f>
        <v>#4e4e4f</v>
      </c>
      <c r="P26" s="55"/>
      <c r="Q26" s="129" t="str">
        <f>Colour_Background_3</f>
        <v>#bfc7d1</v>
      </c>
      <c r="R26" s="50" t="str">
        <f>IF(Table_Styles[[#This Row],[Background]]&lt;&gt;"",Table_Styles[[#This Row],[Background]],IF(Table_Styles[[#This Row],[Background Default]]&lt;&gt;"",Table_Styles[[#This Row],[Background Default]],""))</f>
        <v>#bfc7d1</v>
      </c>
      <c r="S26" s="55"/>
      <c r="T26" s="129" t="s">
        <v>480</v>
      </c>
      <c r="U26" s="50" t="str">
        <f>IF(Table_Styles[[#This Row],[Border]]&lt;&gt;"",Table_Styles[[#This Row],[Border]],IF(Table_Styles[[#This Row],[Border Default]]&lt;&gt;"",Table_Styles[[#This Row],[Border Default]],""))</f>
        <v>none</v>
      </c>
      <c r="V26" s="55"/>
      <c r="W26" s="55">
        <f>Settings_Styling_Other_Default_Border_Radius</f>
        <v>0</v>
      </c>
      <c r="X26" s="50">
        <f>IF(Table_Styles[[#This Row],[Border Radius]]&lt;&gt;"",Table_Styles[[#This Row],[Border Radius]],IF(Table_Styles[[#This Row],[Border Radius Default]]&lt;&gt;"",Table_Styles[[#This Row],[Border Radius Default]],""))</f>
        <v>0</v>
      </c>
      <c r="Y26" s="55"/>
      <c r="Z26" s="55"/>
      <c r="AA26" s="50" t="str">
        <f>IF(Table_Styles[[#This Row],[MT]]&lt;&gt;"",Table_Styles[[#This Row],[MT]],IF(Table_Styles[[#This Row],[MT Default]]&lt;&gt;"",Table_Styles[[#This Row],[MT Default]],""))</f>
        <v/>
      </c>
      <c r="AB26" s="55"/>
      <c r="AC26" s="55"/>
      <c r="AD26" s="50" t="str">
        <f>IF(Table_Styles[[#This Row],[MR]]&lt;&gt;"",Table_Styles[[#This Row],[MR]],IF(Table_Styles[[#This Row],[MR Default]]&lt;&gt;"",Table_Styles[[#This Row],[MR Default]],""))</f>
        <v/>
      </c>
      <c r="AE26" s="55"/>
      <c r="AF26" s="55"/>
      <c r="AG26" s="50" t="str">
        <f>IF(Table_Styles[[#This Row],[MB]]&lt;&gt;"",Table_Styles[[#This Row],[MB]],IF(Table_Styles[[#This Row],[MB Default]]&lt;&gt;"",Table_Styles[[#This Row],[MB Default]],""))</f>
        <v/>
      </c>
      <c r="AH26" s="55"/>
      <c r="AI26" s="55"/>
      <c r="AJ26" s="50" t="str">
        <f>IF(Table_Styles[[#This Row],[ML]]&lt;&gt;"",Table_Styles[[#This Row],[ML]],IF(Table_Styles[[#This Row],[ML Default]]&lt;&gt;"",Table_Styles[[#This Row],[ML Default]],""))</f>
        <v/>
      </c>
      <c r="AK26" s="55"/>
      <c r="AL26" s="55"/>
      <c r="AM26" s="50" t="str">
        <f>IF(Table_Styles[[#This Row],[PT]]&lt;&gt;"",Table_Styles[[#This Row],[PT]],IF(Table_Styles[[#This Row],[PT Default]]&lt;&gt;"",Table_Styles[[#This Row],[PT Default]],""))</f>
        <v/>
      </c>
      <c r="AN26" s="55"/>
      <c r="AO26" s="55"/>
      <c r="AP26" s="50" t="str">
        <f>IF(Table_Styles[[#This Row],[PR]]&lt;&gt;"",Table_Styles[[#This Row],[PR]],IF(Table_Styles[[#This Row],[PR Default]]&lt;&gt;"",Table_Styles[[#This Row],[PR Default]],""))</f>
        <v/>
      </c>
      <c r="AQ26" s="55"/>
      <c r="AR26" s="55"/>
      <c r="AS26" s="50" t="str">
        <f>IF(Table_Styles[[#This Row],[PB]]&lt;&gt;"",Table_Styles[[#This Row],[PB]],IF(Table_Styles[[#This Row],[PB Default]]&lt;&gt;"",Table_Styles[[#This Row],[PB Default]],""))</f>
        <v/>
      </c>
      <c r="AT26" s="55"/>
      <c r="AU26" s="55"/>
      <c r="AV26" s="50" t="str">
        <f>IF(Table_Styles[[#This Row],[PL]]&lt;&gt;"",Table_Styles[[#This Row],[PL]],IF(Table_Styles[[#This Row],[PL Default]]&lt;&gt;"",Table_Styles[[#This Row],[PL Default]],""))</f>
        <v/>
      </c>
      <c r="AW26" s="55"/>
      <c r="AX26" s="55"/>
      <c r="AY26" s="50" t="str">
        <f>IF(Table_Styles[[#This Row],[BT]]&lt;&gt;"",Table_Styles[[#This Row],[BT]],IF(Table_Styles[[#This Row],[BT Default]]&lt;&gt;"",Table_Styles[[#This Row],[BT Default]],""))</f>
        <v/>
      </c>
      <c r="AZ26" s="55"/>
      <c r="BA26" s="55"/>
      <c r="BB26" s="50" t="str">
        <f>IF(Table_Styles[[#This Row],[BR]]&lt;&gt;"",Table_Styles[[#This Row],[BR]],IF(Table_Styles[[#This Row],[BR Default]]&lt;&gt;"",Table_Styles[[#This Row],[BR Default]],""))</f>
        <v/>
      </c>
      <c r="BC26" s="55"/>
      <c r="BD26" s="55"/>
      <c r="BE26" s="50" t="str">
        <f>IF(Table_Styles[[#This Row],[BB]]&lt;&gt;"",Table_Styles[[#This Row],[BB]],IF(Table_Styles[[#This Row],[BB Default]]&lt;&gt;"",Table_Styles[[#This Row],[BB Default]],""))</f>
        <v/>
      </c>
      <c r="BF26" s="55"/>
      <c r="BG26" s="55"/>
      <c r="BH26" s="50" t="str">
        <f>IF(Table_Styles[[#This Row],[BL]]&lt;&gt;"",Table_Styles[[#This Row],[BL]],IF(Table_Styles[[#This Row],[BL Default]]&lt;&gt;"",Table_Styles[[#This Row],[BL Default]],""))</f>
        <v/>
      </c>
      <c r="BI26" s="55"/>
      <c r="BJ26" s="55"/>
      <c r="BK26" s="50" t="str">
        <f>IF(Table_Styles[[#This Row],[Width]]&lt;&gt;"",Table_Styles[[#This Row],[Width]],IF(Table_Styles[[#This Row],[Width Default]]&lt;&gt;"",Table_Styles[[#This Row],[Width Default]],""))</f>
        <v/>
      </c>
      <c r="BL26" s="55"/>
      <c r="BM26" s="55"/>
      <c r="BN26" s="50" t="str">
        <f>IF(Table_Styles[[#This Row],[Height]]&lt;&gt;"",Table_Styles[[#This Row],[Height]],IF(Table_Styles[[#This Row],[Height Default]]&lt;&gt;"",Table_Styles[[#This Row],[Height Default]],""))</f>
        <v/>
      </c>
      <c r="BO26" s="50"/>
      <c r="BP26" s="50"/>
      <c r="BQ26" s="50" t="str">
        <f>IF(Table_Styles[[#This Row],[Top]]&lt;&gt;"",Table_Styles[[#This Row],[Top]],IF(Table_Styles[[#This Row],[Top Default]]&lt;&gt;"",Table_Styles[[#This Row],[Top Default]],""))</f>
        <v/>
      </c>
      <c r="BR26" s="50"/>
      <c r="BS26" s="50"/>
      <c r="BT26" s="50" t="str">
        <f>IF(Table_Styles[[#This Row],[Right]]&lt;&gt;"",Table_Styles[[#This Row],[Right]],IF(Table_Styles[[#This Row],[Right Default]]&lt;&gt;"",Table_Styles[[#This Row],[Right Default]],""))</f>
        <v/>
      </c>
      <c r="BU26" s="50"/>
      <c r="BV26" s="50"/>
      <c r="BW26" s="50" t="str">
        <f>IF(Table_Styles[[#This Row],[Bottom]]&lt;&gt;"",Table_Styles[[#This Row],[Bottom]],IF(Table_Styles[[#This Row],[Bottom Default]]&lt;&gt;"",Table_Styles[[#This Row],[Bottom Default]],""))</f>
        <v/>
      </c>
      <c r="BX26" s="50"/>
      <c r="BY26" s="50"/>
      <c r="BZ26" s="50" t="str">
        <f>IF(Table_Styles[[#This Row],[Left]]&lt;&gt;"",Table_Styles[[#This Row],[Left]],IF(Table_Styles[[#This Row],[Left Default]]&lt;&gt;"",Table_Styles[[#This Row],[Left Default]],""))</f>
        <v/>
      </c>
      <c r="CA26" s="55"/>
      <c r="CB26" s="97" t="str">
        <f>IF(AND(Table_Styles[[#This Row],[Selector]]&lt;&gt;"",Table_Styles[[#This Row],[Font Family Used]]&lt;&gt;"",Table_Styles[[#This Row],[Font Weight Used]]&lt;&gt;""),Table_Styles[[#This Row],[Font Family Used]]&amp;" "&amp;Table_Styles[[#This Row],[Font Weight Used]],"")</f>
        <v/>
      </c>
      <c r="CC26" s="97" t="str">
        <f ca="1">IF(AND(Table_Styles[[#This Row],[Selector]],COUNTIF(OFFSET(CC:CC,0,0,ROW()-1,1),"="&amp;Table_Styles[[#This Row],[Font]])=0),Table_Styles[[#This Row],[Font]],"")</f>
        <v/>
      </c>
      <c r="CD26" s="97" t="str">
        <f ca="1">IF(Table_Styles[[#This Row],[Unique Font]]&lt;&gt;"",
"{""fontFamily"":"""&amp;Table_Styles[[#This Row],[Font Family Used]]&amp;""",""fontWeight"":"&amp;Table_Styles[[#This Row],[Font Weight Used]]&amp;"}","")</f>
        <v/>
      </c>
      <c r="CE26"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#4e4e4f;background: #bfc7d1;border: none;border-radius: 0</v>
      </c>
      <c r="CF26" s="97" t="str">
        <f>IF(AND(Table_Styles[[#This Row],[Selector]]&lt;&gt;"", Table_Styles[[#This Row],[Config Properties]]&lt;&gt;""),
Table_Styles[[#This Row],[Selector]]&amp;" { "&amp;Table_Styles[[#This Row],[Config Properties]]&amp;" }","")</f>
        <v>formly-field span.input-group-addon { color: #4e4e4f;background: #bfc7d1;border: none;border-radius: 0 }</v>
      </c>
      <c r="CG26" s="97" t="str">
        <f xml:space="preserve">
SUBSTITUTE(SUBSTITUTE(SUBSTITUTE(SUBSTITUTE(SUBSTITUTE(SUBSTITUTE(SUBSTITUTE(SUBSTITUTE(Table_Styles[[#This Row],[Config]],
" {","{"),
"{ ","{"),
" }","}"),
"} ","}"),
" ,",","),
", ",","),
" :",":"),
": ",":")</f>
        <v>formly-field span.input-group-addon{color:#4e4e4f;background:#bfc7d1;border:none;border-radius:0}</v>
      </c>
    </row>
    <row r="27" spans="2:85" ht="21" customHeight="1">
      <c r="B27" s="185" t="s">
        <v>484</v>
      </c>
      <c r="C27" s="200" t="s">
        <v>485</v>
      </c>
      <c r="D27" s="137"/>
      <c r="E27" s="56"/>
      <c r="F27" s="48" t="str">
        <f>IF(Table_Styles[[#This Row],[Font Family]]&lt;&gt;"",Table_Styles[[#This Row],[Font Family]],IF(Table_Styles[[#This Row],[Font Family Default]]&lt;&gt;"",Table_Styles[[#This Row],[Font Family Default]],""))</f>
        <v/>
      </c>
      <c r="G27" s="137"/>
      <c r="H27" s="55"/>
      <c r="I27" s="48" t="str">
        <f>IF(Table_Styles[[#This Row],[Font Size]]&lt;&gt;"",Table_Styles[[#This Row],[Font Size]],IF(Table_Styles[[#This Row],[Font Size Default]]&lt;&gt;"",Table_Styles[[#This Row],[Font Size Default]],""))</f>
        <v/>
      </c>
      <c r="J27" s="137"/>
      <c r="K27" s="55"/>
      <c r="L27" s="48" t="str">
        <f>IF(Table_Styles[[#This Row],[Font Weight]]&lt;&gt;"",Table_Styles[[#This Row],[Font Weight]],IF(Table_Styles[[#This Row],[Font Weight Default]]&lt;&gt;"",Table_Styles[[#This Row],[Font Weight Default]],""))</f>
        <v/>
      </c>
      <c r="M27" s="137"/>
      <c r="N27" s="55"/>
      <c r="O27" s="48" t="str">
        <f>IF(Table_Styles[[#This Row],[Colour]]&lt;&gt;"",Table_Styles[[#This Row],[Colour]],IF(Table_Styles[[#This Row],[Colour Default]]&lt;&gt;"",Table_Styles[[#This Row],[Colour Default]],""))</f>
        <v/>
      </c>
      <c r="P27" s="137"/>
      <c r="Q27" s="129"/>
      <c r="R27" s="48" t="str">
        <f>IF(Table_Styles[[#This Row],[Background]]&lt;&gt;"",Table_Styles[[#This Row],[Background]],IF(Table_Styles[[#This Row],[Background Default]]&lt;&gt;"",Table_Styles[[#This Row],[Background Default]],""))</f>
        <v/>
      </c>
      <c r="S27" s="137"/>
      <c r="T27" s="129"/>
      <c r="U27" s="48" t="str">
        <f>IF(Table_Styles[[#This Row],[Border]]&lt;&gt;"",Table_Styles[[#This Row],[Border]],IF(Table_Styles[[#This Row],[Border Default]]&lt;&gt;"",Table_Styles[[#This Row],[Border Default]],""))</f>
        <v/>
      </c>
      <c r="V27" s="55"/>
      <c r="W27" s="55"/>
      <c r="X27" s="48" t="str">
        <f>IF(Table_Styles[[#This Row],[Border Radius]]&lt;&gt;"",Table_Styles[[#This Row],[Border Radius]],IF(Table_Styles[[#This Row],[Border Radius Default]]&lt;&gt;"",Table_Styles[[#This Row],[Border Radius Default]],""))</f>
        <v/>
      </c>
      <c r="Y27" s="137"/>
      <c r="Z27" s="55"/>
      <c r="AA27" s="48" t="str">
        <f>IF(Table_Styles[[#This Row],[MT]]&lt;&gt;"",Table_Styles[[#This Row],[MT]],IF(Table_Styles[[#This Row],[MT Default]]&lt;&gt;"",Table_Styles[[#This Row],[MT Default]],""))</f>
        <v/>
      </c>
      <c r="AB27" s="137"/>
      <c r="AC27" s="55"/>
      <c r="AD27" s="48" t="str">
        <f>IF(Table_Styles[[#This Row],[MR]]&lt;&gt;"",Table_Styles[[#This Row],[MR]],IF(Table_Styles[[#This Row],[MR Default]]&lt;&gt;"",Table_Styles[[#This Row],[MR Default]],""))</f>
        <v/>
      </c>
      <c r="AE27" s="137"/>
      <c r="AF27" s="55"/>
      <c r="AG27" s="48" t="str">
        <f>IF(Table_Styles[[#This Row],[MB]]&lt;&gt;"",Table_Styles[[#This Row],[MB]],IF(Table_Styles[[#This Row],[MB Default]]&lt;&gt;"",Table_Styles[[#This Row],[MB Default]],""))</f>
        <v/>
      </c>
      <c r="AH27" s="137"/>
      <c r="AI27" s="55"/>
      <c r="AJ27" s="48" t="str">
        <f>IF(Table_Styles[[#This Row],[ML]]&lt;&gt;"",Table_Styles[[#This Row],[ML]],IF(Table_Styles[[#This Row],[ML Default]]&lt;&gt;"",Table_Styles[[#This Row],[ML Default]],""))</f>
        <v/>
      </c>
      <c r="AK27" s="137"/>
      <c r="AL27" s="55"/>
      <c r="AM27" s="48" t="str">
        <f>IF(Table_Styles[[#This Row],[PT]]&lt;&gt;"",Table_Styles[[#This Row],[PT]],IF(Table_Styles[[#This Row],[PT Default]]&lt;&gt;"",Table_Styles[[#This Row],[PT Default]],""))</f>
        <v/>
      </c>
      <c r="AN27" s="137"/>
      <c r="AO27" s="55"/>
      <c r="AP27" s="48" t="str">
        <f>IF(Table_Styles[[#This Row],[PR]]&lt;&gt;"",Table_Styles[[#This Row],[PR]],IF(Table_Styles[[#This Row],[PR Default]]&lt;&gt;"",Table_Styles[[#This Row],[PR Default]],""))</f>
        <v/>
      </c>
      <c r="AQ27" s="137"/>
      <c r="AR27" s="55"/>
      <c r="AS27" s="48" t="str">
        <f>IF(Table_Styles[[#This Row],[PB]]&lt;&gt;"",Table_Styles[[#This Row],[PB]],IF(Table_Styles[[#This Row],[PB Default]]&lt;&gt;"",Table_Styles[[#This Row],[PB Default]],""))</f>
        <v/>
      </c>
      <c r="AT27" s="137"/>
      <c r="AU27" s="55"/>
      <c r="AV27" s="48" t="str">
        <f>IF(Table_Styles[[#This Row],[PL]]&lt;&gt;"",Table_Styles[[#This Row],[PL]],IF(Table_Styles[[#This Row],[PL Default]]&lt;&gt;"",Table_Styles[[#This Row],[PL Default]],""))</f>
        <v/>
      </c>
      <c r="AW27" s="137"/>
      <c r="AX27" s="55"/>
      <c r="AY27" s="48" t="str">
        <f>IF(Table_Styles[[#This Row],[BT]]&lt;&gt;"",Table_Styles[[#This Row],[BT]],IF(Table_Styles[[#This Row],[BT Default]]&lt;&gt;"",Table_Styles[[#This Row],[BT Default]],""))</f>
        <v/>
      </c>
      <c r="AZ27" s="137"/>
      <c r="BA27" s="55"/>
      <c r="BB27" s="48" t="str">
        <f>IF(Table_Styles[[#This Row],[BR]]&lt;&gt;"",Table_Styles[[#This Row],[BR]],IF(Table_Styles[[#This Row],[BR Default]]&lt;&gt;"",Table_Styles[[#This Row],[BR Default]],""))</f>
        <v/>
      </c>
      <c r="BC27" s="137"/>
      <c r="BD27" s="55"/>
      <c r="BE27" s="48" t="str">
        <f>IF(Table_Styles[[#This Row],[BB]]&lt;&gt;"",Table_Styles[[#This Row],[BB]],IF(Table_Styles[[#This Row],[BB Default]]&lt;&gt;"",Table_Styles[[#This Row],[BB Default]],""))</f>
        <v/>
      </c>
      <c r="BF27" s="137"/>
      <c r="BG27" s="55" t="s">
        <v>480</v>
      </c>
      <c r="BH27" s="48" t="str">
        <f>IF(Table_Styles[[#This Row],[BL]]&lt;&gt;"",Table_Styles[[#This Row],[BL]],IF(Table_Styles[[#This Row],[BL Default]]&lt;&gt;"",Table_Styles[[#This Row],[BL Default]],""))</f>
        <v>none</v>
      </c>
      <c r="BI27" s="55"/>
      <c r="BJ27" s="55"/>
      <c r="BK27" s="48" t="str">
        <f>IF(Table_Styles[[#This Row],[Width]]&lt;&gt;"",Table_Styles[[#This Row],[Width]],IF(Table_Styles[[#This Row],[Width Default]]&lt;&gt;"",Table_Styles[[#This Row],[Width Default]],""))</f>
        <v/>
      </c>
      <c r="BL27" s="55"/>
      <c r="BM27" s="55"/>
      <c r="BN27" s="48" t="str">
        <f>IF(Table_Styles[[#This Row],[Height]]&lt;&gt;"",Table_Styles[[#This Row],[Height]],IF(Table_Styles[[#This Row],[Height Default]]&lt;&gt;"",Table_Styles[[#This Row],[Height Default]],""))</f>
        <v/>
      </c>
      <c r="BO27" s="50"/>
      <c r="BP27" s="50"/>
      <c r="BQ27" s="48" t="str">
        <f>IF(Table_Styles[[#This Row],[Top]]&lt;&gt;"",Table_Styles[[#This Row],[Top]],IF(Table_Styles[[#This Row],[Top Default]]&lt;&gt;"",Table_Styles[[#This Row],[Top Default]],""))</f>
        <v/>
      </c>
      <c r="BR27" s="50"/>
      <c r="BS27" s="50"/>
      <c r="BT27" s="48" t="str">
        <f>IF(Table_Styles[[#This Row],[Right]]&lt;&gt;"",Table_Styles[[#This Row],[Right]],IF(Table_Styles[[#This Row],[Right Default]]&lt;&gt;"",Table_Styles[[#This Row],[Right Default]],""))</f>
        <v/>
      </c>
      <c r="BU27" s="50"/>
      <c r="BV27" s="50"/>
      <c r="BW27" s="48" t="str">
        <f>IF(Table_Styles[[#This Row],[Bottom]]&lt;&gt;"",Table_Styles[[#This Row],[Bottom]],IF(Table_Styles[[#This Row],[Bottom Default]]&lt;&gt;"",Table_Styles[[#This Row],[Bottom Default]],""))</f>
        <v/>
      </c>
      <c r="BX27" s="50"/>
      <c r="BY27" s="50"/>
      <c r="BZ27" s="48" t="str">
        <f>IF(Table_Styles[[#This Row],[Left]]&lt;&gt;"",Table_Styles[[#This Row],[Left]],IF(Table_Styles[[#This Row],[Left Default]]&lt;&gt;"",Table_Styles[[#This Row],[Left Default]],""))</f>
        <v/>
      </c>
      <c r="CA27" s="137"/>
      <c r="CB27" s="100" t="str">
        <f>IF(AND(Table_Styles[[#This Row],[Selector]]&lt;&gt;"",Table_Styles[[#This Row],[Font Family Used]]&lt;&gt;"",Table_Styles[[#This Row],[Font Weight Used]]&lt;&gt;""),Table_Styles[[#This Row],[Font Family Used]]&amp;" "&amp;Table_Styles[[#This Row],[Font Weight Used]],"")</f>
        <v/>
      </c>
      <c r="CC27" s="100" t="str">
        <f ca="1">IF(AND(Table_Styles[[#This Row],[Selector]],COUNTIF(OFFSET(CC:CC,0,0,ROW()-1,1),"="&amp;Table_Styles[[#This Row],[Font]])=0),Table_Styles[[#This Row],[Font]],"")</f>
        <v/>
      </c>
      <c r="CD27" s="100" t="str">
        <f ca="1">IF(Table_Styles[[#This Row],[Unique Font]]&lt;&gt;"",
"{""fontFamily"":"""&amp;Table_Styles[[#This Row],[Font Family Used]]&amp;""",""fontWeight"":"&amp;Table_Styles[[#This Row],[Font Weight Used]]&amp;"}","")</f>
        <v/>
      </c>
      <c r="CE27"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none</v>
      </c>
      <c r="CF27" s="100" t="str">
        <f>IF(AND(Table_Styles[[#This Row],[Selector]]&lt;&gt;"", Table_Styles[[#This Row],[Config Properties]]&lt;&gt;""),
Table_Styles[[#This Row],[Selector]]&amp;" { "&amp;Table_Styles[[#This Row],[Config Properties]]&amp;" }","")</f>
        <v>formly-field .form-control.ng-valid:focus, formly-field .form-control.ng-invalid:focus, formly-field .form-control.ng-pending:focus { border-left: none }</v>
      </c>
      <c r="CG27" s="100" t="str">
        <f xml:space="preserve">
SUBSTITUTE(SUBSTITUTE(SUBSTITUTE(SUBSTITUTE(SUBSTITUTE(SUBSTITUTE(SUBSTITUTE(SUBSTITUTE(Table_Styles[[#This Row],[Config]],
" {","{"),
"{ ","{"),
" }","}"),
"} ","}"),
" ,",","),
", ",","),
" :",":"),
": ",":")</f>
        <v>formly-field .form-control.ng-valid:focus,formly-field .form-control.ng-invalid:focus,formly-field .form-control.ng-pending:focus{border-left:none}</v>
      </c>
    </row>
    <row r="28" spans="2:85" ht="21" customHeight="1">
      <c r="B28" s="185" t="s">
        <v>486</v>
      </c>
      <c r="C28" s="185" t="s">
        <v>487</v>
      </c>
      <c r="D28" s="55"/>
      <c r="E28" s="56"/>
      <c r="F28" s="50" t="str">
        <f>IF(Table_Styles[[#This Row],[Font Family]]&lt;&gt;"",Table_Styles[[#This Row],[Font Family]],IF(Table_Styles[[#This Row],[Font Family Default]]&lt;&gt;"",Table_Styles[[#This Row],[Font Family Default]],""))</f>
        <v/>
      </c>
      <c r="G28" s="55"/>
      <c r="H28" s="55"/>
      <c r="I28" s="50" t="str">
        <f>IF(Table_Styles[[#This Row],[Font Size]]&lt;&gt;"",Table_Styles[[#This Row],[Font Size]],IF(Table_Styles[[#This Row],[Font Size Default]]&lt;&gt;"",Table_Styles[[#This Row],[Font Size Default]],""))</f>
        <v/>
      </c>
      <c r="J28" s="55"/>
      <c r="K28" s="55"/>
      <c r="L28" s="50" t="str">
        <f>IF(Table_Styles[[#This Row],[Font Weight]]&lt;&gt;"",Table_Styles[[#This Row],[Font Weight]],IF(Table_Styles[[#This Row],[Font Weight Default]]&lt;&gt;"",Table_Styles[[#This Row],[Font Weight Default]],""))</f>
        <v/>
      </c>
      <c r="M28" s="55"/>
      <c r="N28" s="55"/>
      <c r="O28" s="50" t="str">
        <f>IF(Table_Styles[[#This Row],[Colour]]&lt;&gt;"",Table_Styles[[#This Row],[Colour]],IF(Table_Styles[[#This Row],[Colour Default]]&lt;&gt;"",Table_Styles[[#This Row],[Colour Default]],""))</f>
        <v/>
      </c>
      <c r="P28" s="55"/>
      <c r="Q28" s="55"/>
      <c r="R28" s="50" t="str">
        <f>IF(Table_Styles[[#This Row],[Background]]&lt;&gt;"",Table_Styles[[#This Row],[Background]],IF(Table_Styles[[#This Row],[Background Default]]&lt;&gt;"",Table_Styles[[#This Row],[Background Default]],""))</f>
        <v/>
      </c>
      <c r="S28" s="55"/>
      <c r="T28" s="55"/>
      <c r="U28" s="50" t="str">
        <f>IF(Table_Styles[[#This Row],[Border]]&lt;&gt;"",Table_Styles[[#This Row],[Border]],IF(Table_Styles[[#This Row],[Border Default]]&lt;&gt;"",Table_Styles[[#This Row],[Border Default]],""))</f>
        <v/>
      </c>
      <c r="V28" s="55"/>
      <c r="W28" s="55"/>
      <c r="X28" s="50" t="str">
        <f>IF(Table_Styles[[#This Row],[Border Radius]]&lt;&gt;"",Table_Styles[[#This Row],[Border Radius]],IF(Table_Styles[[#This Row],[Border Radius Default]]&lt;&gt;"",Table_Styles[[#This Row],[Border Radius Default]],""))</f>
        <v/>
      </c>
      <c r="Y28" s="55"/>
      <c r="Z28" s="55"/>
      <c r="AA28" s="50" t="str">
        <f>IF(Table_Styles[[#This Row],[MT]]&lt;&gt;"",Table_Styles[[#This Row],[MT]],IF(Table_Styles[[#This Row],[MT Default]]&lt;&gt;"",Table_Styles[[#This Row],[MT Default]],""))</f>
        <v/>
      </c>
      <c r="AB28" s="55"/>
      <c r="AC28" s="55"/>
      <c r="AD28" s="50" t="str">
        <f>IF(Table_Styles[[#This Row],[MR]]&lt;&gt;"",Table_Styles[[#This Row],[MR]],IF(Table_Styles[[#This Row],[MR Default]]&lt;&gt;"",Table_Styles[[#This Row],[MR Default]],""))</f>
        <v/>
      </c>
      <c r="AE28" s="55"/>
      <c r="AF28" s="55"/>
      <c r="AG28" s="50" t="str">
        <f>IF(Table_Styles[[#This Row],[MB]]&lt;&gt;"",Table_Styles[[#This Row],[MB]],IF(Table_Styles[[#This Row],[MB Default]]&lt;&gt;"",Table_Styles[[#This Row],[MB Default]],""))</f>
        <v/>
      </c>
      <c r="AH28" s="55"/>
      <c r="AI28" s="55"/>
      <c r="AJ28" s="50" t="str">
        <f>IF(Table_Styles[[#This Row],[ML]]&lt;&gt;"",Table_Styles[[#This Row],[ML]],IF(Table_Styles[[#This Row],[ML Default]]&lt;&gt;"",Table_Styles[[#This Row],[ML Default]],""))</f>
        <v/>
      </c>
      <c r="AK28" s="55"/>
      <c r="AL28" s="55"/>
      <c r="AM28" s="50" t="str">
        <f>IF(Table_Styles[[#This Row],[PT]]&lt;&gt;"",Table_Styles[[#This Row],[PT]],IF(Table_Styles[[#This Row],[PT Default]]&lt;&gt;"",Table_Styles[[#This Row],[PT Default]],""))</f>
        <v/>
      </c>
      <c r="AN28" s="55"/>
      <c r="AO28" s="55"/>
      <c r="AP28" s="50" t="str">
        <f>IF(Table_Styles[[#This Row],[PR]]&lt;&gt;"",Table_Styles[[#This Row],[PR]],IF(Table_Styles[[#This Row],[PR Default]]&lt;&gt;"",Table_Styles[[#This Row],[PR Default]],""))</f>
        <v/>
      </c>
      <c r="AQ28" s="55"/>
      <c r="AR28" s="55"/>
      <c r="AS28" s="50" t="str">
        <f>IF(Table_Styles[[#This Row],[PB]]&lt;&gt;"",Table_Styles[[#This Row],[PB]],IF(Table_Styles[[#This Row],[PB Default]]&lt;&gt;"",Table_Styles[[#This Row],[PB Default]],""))</f>
        <v/>
      </c>
      <c r="AT28" s="55"/>
      <c r="AU28" s="55"/>
      <c r="AV28" s="50" t="str">
        <f>IF(Table_Styles[[#This Row],[PL]]&lt;&gt;"",Table_Styles[[#This Row],[PL]],IF(Table_Styles[[#This Row],[PL Default]]&lt;&gt;"",Table_Styles[[#This Row],[PL Default]],""))</f>
        <v/>
      </c>
      <c r="AW28" s="55"/>
      <c r="AX28" s="55"/>
      <c r="AY28" s="50" t="str">
        <f>IF(Table_Styles[[#This Row],[BT]]&lt;&gt;"",Table_Styles[[#This Row],[BT]],IF(Table_Styles[[#This Row],[BT Default]]&lt;&gt;"",Table_Styles[[#This Row],[BT Default]],""))</f>
        <v/>
      </c>
      <c r="AZ28" s="55"/>
      <c r="BA28" s="55"/>
      <c r="BB28" s="50" t="str">
        <f>IF(Table_Styles[[#This Row],[BR]]&lt;&gt;"",Table_Styles[[#This Row],[BR]],IF(Table_Styles[[#This Row],[BR Default]]&lt;&gt;"",Table_Styles[[#This Row],[BR Default]],""))</f>
        <v/>
      </c>
      <c r="BC28" s="55"/>
      <c r="BD28" s="55"/>
      <c r="BE28" s="50" t="str">
        <f>IF(Table_Styles[[#This Row],[BB]]&lt;&gt;"",Table_Styles[[#This Row],[BB]],IF(Table_Styles[[#This Row],[BB Default]]&lt;&gt;"",Table_Styles[[#This Row],[BB Default]],""))</f>
        <v/>
      </c>
      <c r="BF28" s="48" t="str">
        <f>"7px solid "&amp;Colour_Accent_1</f>
        <v>7px solid #e10982</v>
      </c>
      <c r="BG28" s="55" t="s">
        <v>488</v>
      </c>
      <c r="BH28" s="50" t="str">
        <f>IF(Table_Styles[[#This Row],[BL]]&lt;&gt;"",Table_Styles[[#This Row],[BL]],IF(Table_Styles[[#This Row],[BL Default]]&lt;&gt;"",Table_Styles[[#This Row],[BL Default]],""))</f>
        <v>7px solid #e10982</v>
      </c>
      <c r="BI28" s="55"/>
      <c r="BJ28" s="55"/>
      <c r="BK28" s="50" t="str">
        <f>IF(Table_Styles[[#This Row],[Width]]&lt;&gt;"",Table_Styles[[#This Row],[Width]],IF(Table_Styles[[#This Row],[Width Default]]&lt;&gt;"",Table_Styles[[#This Row],[Width Default]],""))</f>
        <v/>
      </c>
      <c r="BL28" s="55"/>
      <c r="BM28" s="55"/>
      <c r="BN28" s="50" t="str">
        <f>IF(Table_Styles[[#This Row],[Height]]&lt;&gt;"",Table_Styles[[#This Row],[Height]],IF(Table_Styles[[#This Row],[Height Default]]&lt;&gt;"",Table_Styles[[#This Row],[Height Default]],""))</f>
        <v/>
      </c>
      <c r="BO28" s="50"/>
      <c r="BP28" s="50"/>
      <c r="BQ28" s="50" t="str">
        <f>IF(Table_Styles[[#This Row],[Top]]&lt;&gt;"",Table_Styles[[#This Row],[Top]],IF(Table_Styles[[#This Row],[Top Default]]&lt;&gt;"",Table_Styles[[#This Row],[Top Default]],""))</f>
        <v/>
      </c>
      <c r="BR28" s="50"/>
      <c r="BS28" s="50"/>
      <c r="BT28" s="50" t="str">
        <f>IF(Table_Styles[[#This Row],[Right]]&lt;&gt;"",Table_Styles[[#This Row],[Right]],IF(Table_Styles[[#This Row],[Right Default]]&lt;&gt;"",Table_Styles[[#This Row],[Right Default]],""))</f>
        <v/>
      </c>
      <c r="BU28" s="50"/>
      <c r="BV28" s="50"/>
      <c r="BW28" s="50" t="str">
        <f>IF(Table_Styles[[#This Row],[Bottom]]&lt;&gt;"",Table_Styles[[#This Row],[Bottom]],IF(Table_Styles[[#This Row],[Bottom Default]]&lt;&gt;"",Table_Styles[[#This Row],[Bottom Default]],""))</f>
        <v/>
      </c>
      <c r="BX28" s="50"/>
      <c r="BY28" s="50"/>
      <c r="BZ28" s="50" t="str">
        <f>IF(Table_Styles[[#This Row],[Left]]&lt;&gt;"",Table_Styles[[#This Row],[Left]],IF(Table_Styles[[#This Row],[Left Default]]&lt;&gt;"",Table_Styles[[#This Row],[Left Default]],""))</f>
        <v/>
      </c>
      <c r="CA28" s="55"/>
      <c r="CB28" s="97" t="str">
        <f>IF(AND(Table_Styles[[#This Row],[Selector]]&lt;&gt;"",Table_Styles[[#This Row],[Font Family Used]]&lt;&gt;"",Table_Styles[[#This Row],[Font Weight Used]]&lt;&gt;""),Table_Styles[[#This Row],[Font Family Used]]&amp;" "&amp;Table_Styles[[#This Row],[Font Weight Used]],"")</f>
        <v/>
      </c>
      <c r="CC28" s="97" t="str">
        <f ca="1">IF(AND(Table_Styles[[#This Row],[Selector]],COUNTIF(OFFSET(CC:CC,0,0,ROW()-1,1),"="&amp;Table_Styles[[#This Row],[Font]])=0),Table_Styles[[#This Row],[Font]],"")</f>
        <v/>
      </c>
      <c r="CD28" s="97" t="str">
        <f ca="1">IF(Table_Styles[[#This Row],[Unique Font]]&lt;&gt;"",
"{""fontFamily"":"""&amp;Table_Styles[[#This Row],[Font Family Used]]&amp;""",""fontWeight"":"&amp;Table_Styles[[#This Row],[Font Weight Used]]&amp;"}","")</f>
        <v/>
      </c>
      <c r="CE2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7px solid #e10982</v>
      </c>
      <c r="CF28" s="97" t="str">
        <f>IF(AND(Table_Styles[[#This Row],[Selector]]&lt;&gt;"", Table_Styles[[#This Row],[Config Properties]]&lt;&gt;""),
Table_Styles[[#This Row],[Selector]]&amp;" { "&amp;Table_Styles[[#This Row],[Config Properties]]&amp;" }","")</f>
        <v>formly-field .form-control.ng-valid.ng-touched { border-left: 7px solid #e10982 }</v>
      </c>
      <c r="CG28" s="97" t="str">
        <f xml:space="preserve">
SUBSTITUTE(SUBSTITUTE(SUBSTITUTE(SUBSTITUTE(SUBSTITUTE(SUBSTITUTE(SUBSTITUTE(SUBSTITUTE(Table_Styles[[#This Row],[Config]],
" {","{"),
"{ ","{"),
" }","}"),
"} ","}"),
" ,",","),
", ",","),
" :",":"),
": ",":")</f>
        <v>formly-field .form-control.ng-valid.ng-touched{border-left:7px solid #e10982}</v>
      </c>
    </row>
    <row r="29" spans="2:85" ht="21" customHeight="1">
      <c r="B29" s="185" t="s">
        <v>489</v>
      </c>
      <c r="C29" s="185" t="s">
        <v>490</v>
      </c>
      <c r="D29" s="55"/>
      <c r="E29" s="56"/>
      <c r="F29" s="50" t="str">
        <f>IF(Table_Styles[[#This Row],[Font Family]]&lt;&gt;"",Table_Styles[[#This Row],[Font Family]],IF(Table_Styles[[#This Row],[Font Family Default]]&lt;&gt;"",Table_Styles[[#This Row],[Font Family Default]],""))</f>
        <v/>
      </c>
      <c r="G29" s="55"/>
      <c r="H29" s="55"/>
      <c r="I29" s="50" t="str">
        <f>IF(Table_Styles[[#This Row],[Font Size]]&lt;&gt;"",Table_Styles[[#This Row],[Font Size]],IF(Table_Styles[[#This Row],[Font Size Default]]&lt;&gt;"",Table_Styles[[#This Row],[Font Size Default]],""))</f>
        <v/>
      </c>
      <c r="J29" s="55"/>
      <c r="K29" s="55"/>
      <c r="L29" s="50" t="str">
        <f>IF(Table_Styles[[#This Row],[Font Weight]]&lt;&gt;"",Table_Styles[[#This Row],[Font Weight]],IF(Table_Styles[[#This Row],[Font Weight Default]]&lt;&gt;"",Table_Styles[[#This Row],[Font Weight Default]],""))</f>
        <v/>
      </c>
      <c r="M29" s="55"/>
      <c r="N29" s="55"/>
      <c r="O29" s="50" t="str">
        <f>IF(Table_Styles[[#This Row],[Colour]]&lt;&gt;"",Table_Styles[[#This Row],[Colour]],IF(Table_Styles[[#This Row],[Colour Default]]&lt;&gt;"",Table_Styles[[#This Row],[Colour Default]],""))</f>
        <v/>
      </c>
      <c r="P29" s="55"/>
      <c r="Q29" s="55"/>
      <c r="R29" s="50" t="str">
        <f>IF(Table_Styles[[#This Row],[Background]]&lt;&gt;"",Table_Styles[[#This Row],[Background]],IF(Table_Styles[[#This Row],[Background Default]]&lt;&gt;"",Table_Styles[[#This Row],[Background Default]],""))</f>
        <v/>
      </c>
      <c r="S29" s="55"/>
      <c r="T29" s="55"/>
      <c r="U29" s="50" t="str">
        <f>IF(Table_Styles[[#This Row],[Border]]&lt;&gt;"",Table_Styles[[#This Row],[Border]],IF(Table_Styles[[#This Row],[Border Default]]&lt;&gt;"",Table_Styles[[#This Row],[Border Default]],""))</f>
        <v/>
      </c>
      <c r="V29" s="55"/>
      <c r="W29" s="55"/>
      <c r="X29" s="50" t="str">
        <f>IF(Table_Styles[[#This Row],[Border Radius]]&lt;&gt;"",Table_Styles[[#This Row],[Border Radius]],IF(Table_Styles[[#This Row],[Border Radius Default]]&lt;&gt;"",Table_Styles[[#This Row],[Border Radius Default]],""))</f>
        <v/>
      </c>
      <c r="Y29" s="55"/>
      <c r="Z29" s="55"/>
      <c r="AA29" s="50" t="str">
        <f>IF(Table_Styles[[#This Row],[MT]]&lt;&gt;"",Table_Styles[[#This Row],[MT]],IF(Table_Styles[[#This Row],[MT Default]]&lt;&gt;"",Table_Styles[[#This Row],[MT Default]],""))</f>
        <v/>
      </c>
      <c r="AB29" s="55"/>
      <c r="AC29" s="55"/>
      <c r="AD29" s="50" t="str">
        <f>IF(Table_Styles[[#This Row],[MR]]&lt;&gt;"",Table_Styles[[#This Row],[MR]],IF(Table_Styles[[#This Row],[MR Default]]&lt;&gt;"",Table_Styles[[#This Row],[MR Default]],""))</f>
        <v/>
      </c>
      <c r="AE29" s="55"/>
      <c r="AF29" s="55"/>
      <c r="AG29" s="50" t="str">
        <f>IF(Table_Styles[[#This Row],[MB]]&lt;&gt;"",Table_Styles[[#This Row],[MB]],IF(Table_Styles[[#This Row],[MB Default]]&lt;&gt;"",Table_Styles[[#This Row],[MB Default]],""))</f>
        <v/>
      </c>
      <c r="AH29" s="55"/>
      <c r="AI29" s="55"/>
      <c r="AJ29" s="50" t="str">
        <f>IF(Table_Styles[[#This Row],[ML]]&lt;&gt;"",Table_Styles[[#This Row],[ML]],IF(Table_Styles[[#This Row],[ML Default]]&lt;&gt;"",Table_Styles[[#This Row],[ML Default]],""))</f>
        <v/>
      </c>
      <c r="AK29" s="55"/>
      <c r="AL29" s="55"/>
      <c r="AM29" s="50" t="str">
        <f>IF(Table_Styles[[#This Row],[PT]]&lt;&gt;"",Table_Styles[[#This Row],[PT]],IF(Table_Styles[[#This Row],[PT Default]]&lt;&gt;"",Table_Styles[[#This Row],[PT Default]],""))</f>
        <v/>
      </c>
      <c r="AN29" s="55"/>
      <c r="AO29" s="55"/>
      <c r="AP29" s="50" t="str">
        <f>IF(Table_Styles[[#This Row],[PR]]&lt;&gt;"",Table_Styles[[#This Row],[PR]],IF(Table_Styles[[#This Row],[PR Default]]&lt;&gt;"",Table_Styles[[#This Row],[PR Default]],""))</f>
        <v/>
      </c>
      <c r="AQ29" s="55"/>
      <c r="AR29" s="55"/>
      <c r="AS29" s="50" t="str">
        <f>IF(Table_Styles[[#This Row],[PB]]&lt;&gt;"",Table_Styles[[#This Row],[PB]],IF(Table_Styles[[#This Row],[PB Default]]&lt;&gt;"",Table_Styles[[#This Row],[PB Default]],""))</f>
        <v/>
      </c>
      <c r="AT29" s="55"/>
      <c r="AU29" s="55"/>
      <c r="AV29" s="50" t="str">
        <f>IF(Table_Styles[[#This Row],[PL]]&lt;&gt;"",Table_Styles[[#This Row],[PL]],IF(Table_Styles[[#This Row],[PL Default]]&lt;&gt;"",Table_Styles[[#This Row],[PL Default]],""))</f>
        <v/>
      </c>
      <c r="AW29" s="55"/>
      <c r="AX29" s="55"/>
      <c r="AY29" s="50" t="str">
        <f>IF(Table_Styles[[#This Row],[BT]]&lt;&gt;"",Table_Styles[[#This Row],[BT]],IF(Table_Styles[[#This Row],[BT Default]]&lt;&gt;"",Table_Styles[[#This Row],[BT Default]],""))</f>
        <v/>
      </c>
      <c r="AZ29" s="55"/>
      <c r="BA29" s="55"/>
      <c r="BB29" s="50" t="str">
        <f>IF(Table_Styles[[#This Row],[BR]]&lt;&gt;"",Table_Styles[[#This Row],[BR]],IF(Table_Styles[[#This Row],[BR Default]]&lt;&gt;"",Table_Styles[[#This Row],[BR Default]],""))</f>
        <v/>
      </c>
      <c r="BC29" s="55"/>
      <c r="BD29" s="55"/>
      <c r="BE29" s="50" t="str">
        <f>IF(Table_Styles[[#This Row],[BB]]&lt;&gt;"",Table_Styles[[#This Row],[BB]],IF(Table_Styles[[#This Row],[BB Default]]&lt;&gt;"",Table_Styles[[#This Row],[BB Default]],""))</f>
        <v/>
      </c>
      <c r="BF29" s="48"/>
      <c r="BG29" s="55" t="s">
        <v>491</v>
      </c>
      <c r="BH29" s="50" t="str">
        <f>IF(Table_Styles[[#This Row],[BL]]&lt;&gt;"",Table_Styles[[#This Row],[BL]],IF(Table_Styles[[#This Row],[BL Default]]&lt;&gt;"",Table_Styles[[#This Row],[BL Default]],""))</f>
        <v>7px solid #b33345</v>
      </c>
      <c r="BI29" s="55"/>
      <c r="BJ29" s="55"/>
      <c r="BK29" s="50" t="str">
        <f>IF(Table_Styles[[#This Row],[Width]]&lt;&gt;"",Table_Styles[[#This Row],[Width]],IF(Table_Styles[[#This Row],[Width Default]]&lt;&gt;"",Table_Styles[[#This Row],[Width Default]],""))</f>
        <v/>
      </c>
      <c r="BL29" s="55"/>
      <c r="BM29" s="55"/>
      <c r="BN29" s="50" t="str">
        <f>IF(Table_Styles[[#This Row],[Height]]&lt;&gt;"",Table_Styles[[#This Row],[Height]],IF(Table_Styles[[#This Row],[Height Default]]&lt;&gt;"",Table_Styles[[#This Row],[Height Default]],""))</f>
        <v/>
      </c>
      <c r="BO29" s="50"/>
      <c r="BP29" s="50"/>
      <c r="BQ29" s="50" t="str">
        <f>IF(Table_Styles[[#This Row],[Top]]&lt;&gt;"",Table_Styles[[#This Row],[Top]],IF(Table_Styles[[#This Row],[Top Default]]&lt;&gt;"",Table_Styles[[#This Row],[Top Default]],""))</f>
        <v/>
      </c>
      <c r="BR29" s="50"/>
      <c r="BS29" s="50"/>
      <c r="BT29" s="50" t="str">
        <f>IF(Table_Styles[[#This Row],[Right]]&lt;&gt;"",Table_Styles[[#This Row],[Right]],IF(Table_Styles[[#This Row],[Right Default]]&lt;&gt;"",Table_Styles[[#This Row],[Right Default]],""))</f>
        <v/>
      </c>
      <c r="BU29" s="50"/>
      <c r="BV29" s="50"/>
      <c r="BW29" s="50" t="str">
        <f>IF(Table_Styles[[#This Row],[Bottom]]&lt;&gt;"",Table_Styles[[#This Row],[Bottom]],IF(Table_Styles[[#This Row],[Bottom Default]]&lt;&gt;"",Table_Styles[[#This Row],[Bottom Default]],""))</f>
        <v/>
      </c>
      <c r="BX29" s="50"/>
      <c r="BY29" s="50"/>
      <c r="BZ29" s="50" t="str">
        <f>IF(Table_Styles[[#This Row],[Left]]&lt;&gt;"",Table_Styles[[#This Row],[Left]],IF(Table_Styles[[#This Row],[Left Default]]&lt;&gt;"",Table_Styles[[#This Row],[Left Default]],""))</f>
        <v/>
      </c>
      <c r="CA29" s="55"/>
      <c r="CB29" s="97" t="str">
        <f>IF(AND(Table_Styles[[#This Row],[Selector]]&lt;&gt;"",Table_Styles[[#This Row],[Font Family Used]]&lt;&gt;"",Table_Styles[[#This Row],[Font Weight Used]]&lt;&gt;""),Table_Styles[[#This Row],[Font Family Used]]&amp;" "&amp;Table_Styles[[#This Row],[Font Weight Used]],"")</f>
        <v/>
      </c>
      <c r="CC29" s="97" t="str">
        <f ca="1">IF(AND(Table_Styles[[#This Row],[Selector]],COUNTIF(OFFSET(CC:CC,0,0,ROW()-1,1),"="&amp;Table_Styles[[#This Row],[Font]])=0),Table_Styles[[#This Row],[Font]],"")</f>
        <v/>
      </c>
      <c r="CD29" s="97" t="str">
        <f ca="1">IF(Table_Styles[[#This Row],[Unique Font]]&lt;&gt;"",
"{""fontFamily"":"""&amp;Table_Styles[[#This Row],[Font Family Used]]&amp;""",""fontWeight"":"&amp;Table_Styles[[#This Row],[Font Weight Used]]&amp;"}","")</f>
        <v/>
      </c>
      <c r="CE29"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7px solid #b33345</v>
      </c>
      <c r="CF29" s="97" t="str">
        <f>IF(AND(Table_Styles[[#This Row],[Selector]]&lt;&gt;"", Table_Styles[[#This Row],[Config Properties]]&lt;&gt;""),
Table_Styles[[#This Row],[Selector]]&amp;" { "&amp;Table_Styles[[#This Row],[Config Properties]]&amp;" }","")</f>
        <v>formly-field .form-control.ng-invalid.ng-touched { border-left: 7px solid #b33345 }</v>
      </c>
      <c r="CG29" s="97" t="str">
        <f xml:space="preserve">
SUBSTITUTE(SUBSTITUTE(SUBSTITUTE(SUBSTITUTE(SUBSTITUTE(SUBSTITUTE(SUBSTITUTE(SUBSTITUTE(Table_Styles[[#This Row],[Config]],
" {","{"),
"{ ","{"),
" }","}"),
"} ","}"),
" ,",","),
", ",","),
" :",":"),
": ",":")</f>
        <v>formly-field .form-control.ng-invalid.ng-touched{border-left:7px solid #b33345}</v>
      </c>
    </row>
    <row r="30" spans="2:85" ht="21" customHeight="1">
      <c r="B30" s="185" t="s">
        <v>492</v>
      </c>
      <c r="C30" s="185" t="s">
        <v>493</v>
      </c>
      <c r="D30" s="137"/>
      <c r="E30" s="56"/>
      <c r="F30" s="48" t="str">
        <f>IF(Table_Styles[[#This Row],[Font Family]]&lt;&gt;"",Table_Styles[[#This Row],[Font Family]],IF(Table_Styles[[#This Row],[Font Family Default]]&lt;&gt;"",Table_Styles[[#This Row],[Font Family Default]],""))</f>
        <v/>
      </c>
      <c r="G30" s="137"/>
      <c r="H30" s="55"/>
      <c r="I30" s="48" t="str">
        <f>IF(Table_Styles[[#This Row],[Font Size]]&lt;&gt;"",Table_Styles[[#This Row],[Font Size]],IF(Table_Styles[[#This Row],[Font Size Default]]&lt;&gt;"",Table_Styles[[#This Row],[Font Size Default]],""))</f>
        <v/>
      </c>
      <c r="J30" s="137"/>
      <c r="K30" s="55"/>
      <c r="L30" s="48" t="str">
        <f>IF(Table_Styles[[#This Row],[Font Weight]]&lt;&gt;"",Table_Styles[[#This Row],[Font Weight]],IF(Table_Styles[[#This Row],[Font Weight Default]]&lt;&gt;"",Table_Styles[[#This Row],[Font Weight Default]],""))</f>
        <v/>
      </c>
      <c r="M30" s="137"/>
      <c r="N30" s="55"/>
      <c r="O30" s="48" t="str">
        <f>IF(Table_Styles[[#This Row],[Colour]]&lt;&gt;"",Table_Styles[[#This Row],[Colour]],IF(Table_Styles[[#This Row],[Colour Default]]&lt;&gt;"",Table_Styles[[#This Row],[Colour Default]],""))</f>
        <v/>
      </c>
      <c r="P30" s="137"/>
      <c r="Q30" s="55"/>
      <c r="R30" s="48" t="str">
        <f>IF(Table_Styles[[#This Row],[Background]]&lt;&gt;"",Table_Styles[[#This Row],[Background]],IF(Table_Styles[[#This Row],[Background Default]]&lt;&gt;"",Table_Styles[[#This Row],[Background Default]],""))</f>
        <v/>
      </c>
      <c r="S30" s="137"/>
      <c r="T30" s="55"/>
      <c r="U30" s="48" t="str">
        <f>IF(Table_Styles[[#This Row],[Border]]&lt;&gt;"",Table_Styles[[#This Row],[Border]],IF(Table_Styles[[#This Row],[Border Default]]&lt;&gt;"",Table_Styles[[#This Row],[Border Default]],""))</f>
        <v/>
      </c>
      <c r="V30" s="55"/>
      <c r="W30" s="55"/>
      <c r="X30" s="48" t="str">
        <f>IF(Table_Styles[[#This Row],[Border Radius]]&lt;&gt;"",Table_Styles[[#This Row],[Border Radius]],IF(Table_Styles[[#This Row],[Border Radius Default]]&lt;&gt;"",Table_Styles[[#This Row],[Border Radius Default]],""))</f>
        <v/>
      </c>
      <c r="Y30" s="137"/>
      <c r="Z30" s="55"/>
      <c r="AA30" s="48" t="str">
        <f>IF(Table_Styles[[#This Row],[MT]]&lt;&gt;"",Table_Styles[[#This Row],[MT]],IF(Table_Styles[[#This Row],[MT Default]]&lt;&gt;"",Table_Styles[[#This Row],[MT Default]],""))</f>
        <v/>
      </c>
      <c r="AB30" s="137"/>
      <c r="AC30" s="55"/>
      <c r="AD30" s="48" t="str">
        <f>IF(Table_Styles[[#This Row],[MR]]&lt;&gt;"",Table_Styles[[#This Row],[MR]],IF(Table_Styles[[#This Row],[MR Default]]&lt;&gt;"",Table_Styles[[#This Row],[MR Default]],""))</f>
        <v/>
      </c>
      <c r="AE30" s="137"/>
      <c r="AF30" s="55"/>
      <c r="AG30" s="48" t="str">
        <f>IF(Table_Styles[[#This Row],[MB]]&lt;&gt;"",Table_Styles[[#This Row],[MB]],IF(Table_Styles[[#This Row],[MB Default]]&lt;&gt;"",Table_Styles[[#This Row],[MB Default]],""))</f>
        <v/>
      </c>
      <c r="AH30" s="137"/>
      <c r="AI30" s="55"/>
      <c r="AJ30" s="48" t="str">
        <f>IF(Table_Styles[[#This Row],[ML]]&lt;&gt;"",Table_Styles[[#This Row],[ML]],IF(Table_Styles[[#This Row],[ML Default]]&lt;&gt;"",Table_Styles[[#This Row],[ML Default]],""))</f>
        <v/>
      </c>
      <c r="AK30" s="137"/>
      <c r="AL30" s="55"/>
      <c r="AM30" s="48" t="str">
        <f>IF(Table_Styles[[#This Row],[PT]]&lt;&gt;"",Table_Styles[[#This Row],[PT]],IF(Table_Styles[[#This Row],[PT Default]]&lt;&gt;"",Table_Styles[[#This Row],[PT Default]],""))</f>
        <v/>
      </c>
      <c r="AN30" s="137"/>
      <c r="AO30" s="55"/>
      <c r="AP30" s="48" t="str">
        <f>IF(Table_Styles[[#This Row],[PR]]&lt;&gt;"",Table_Styles[[#This Row],[PR]],IF(Table_Styles[[#This Row],[PR Default]]&lt;&gt;"",Table_Styles[[#This Row],[PR Default]],""))</f>
        <v/>
      </c>
      <c r="AQ30" s="137"/>
      <c r="AR30" s="55"/>
      <c r="AS30" s="48" t="str">
        <f>IF(Table_Styles[[#This Row],[PB]]&lt;&gt;"",Table_Styles[[#This Row],[PB]],IF(Table_Styles[[#This Row],[PB Default]]&lt;&gt;"",Table_Styles[[#This Row],[PB Default]],""))</f>
        <v/>
      </c>
      <c r="AT30" s="137"/>
      <c r="AU30" s="55"/>
      <c r="AV30" s="48" t="str">
        <f>IF(Table_Styles[[#This Row],[PL]]&lt;&gt;"",Table_Styles[[#This Row],[PL]],IF(Table_Styles[[#This Row],[PL Default]]&lt;&gt;"",Table_Styles[[#This Row],[PL Default]],""))</f>
        <v/>
      </c>
      <c r="AW30" s="137"/>
      <c r="AX30" s="55"/>
      <c r="AY30" s="48" t="str">
        <f>IF(Table_Styles[[#This Row],[BT]]&lt;&gt;"",Table_Styles[[#This Row],[BT]],IF(Table_Styles[[#This Row],[BT Default]]&lt;&gt;"",Table_Styles[[#This Row],[BT Default]],""))</f>
        <v/>
      </c>
      <c r="AZ30" s="137"/>
      <c r="BA30" s="55"/>
      <c r="BB30" s="48" t="str">
        <f>IF(Table_Styles[[#This Row],[BR]]&lt;&gt;"",Table_Styles[[#This Row],[BR]],IF(Table_Styles[[#This Row],[BR Default]]&lt;&gt;"",Table_Styles[[#This Row],[BR Default]],""))</f>
        <v/>
      </c>
      <c r="BC30" s="137"/>
      <c r="BD30" s="55"/>
      <c r="BE30" s="48" t="str">
        <f>IF(Table_Styles[[#This Row],[BB]]&lt;&gt;"",Table_Styles[[#This Row],[BB]],IF(Table_Styles[[#This Row],[BB Default]]&lt;&gt;"",Table_Styles[[#This Row],[BB Default]],""))</f>
        <v/>
      </c>
      <c r="BF30" s="137"/>
      <c r="BG30" s="140" t="str">
        <f>"7px solid "&amp;Colour_Background_3</f>
        <v>7px solid #bfc7d1</v>
      </c>
      <c r="BH30" s="48" t="str">
        <f>IF(Table_Styles[[#This Row],[BL]]&lt;&gt;"",Table_Styles[[#This Row],[BL]],IF(Table_Styles[[#This Row],[BL Default]]&lt;&gt;"",Table_Styles[[#This Row],[BL Default]],""))</f>
        <v>7px solid #bfc7d1</v>
      </c>
      <c r="BI30" s="55"/>
      <c r="BJ30" s="55"/>
      <c r="BK30" s="48" t="str">
        <f>IF(Table_Styles[[#This Row],[Width]]&lt;&gt;"",Table_Styles[[#This Row],[Width]],IF(Table_Styles[[#This Row],[Width Default]]&lt;&gt;"",Table_Styles[[#This Row],[Width Default]],""))</f>
        <v/>
      </c>
      <c r="BL30" s="55"/>
      <c r="BM30" s="55"/>
      <c r="BN30" s="48" t="str">
        <f>IF(Table_Styles[[#This Row],[Height]]&lt;&gt;"",Table_Styles[[#This Row],[Height]],IF(Table_Styles[[#This Row],[Height Default]]&lt;&gt;"",Table_Styles[[#This Row],[Height Default]],""))</f>
        <v/>
      </c>
      <c r="BO30" s="50"/>
      <c r="BP30" s="50"/>
      <c r="BQ30" s="48" t="str">
        <f>IF(Table_Styles[[#This Row],[Top]]&lt;&gt;"",Table_Styles[[#This Row],[Top]],IF(Table_Styles[[#This Row],[Top Default]]&lt;&gt;"",Table_Styles[[#This Row],[Top Default]],""))</f>
        <v/>
      </c>
      <c r="BR30" s="50"/>
      <c r="BS30" s="50"/>
      <c r="BT30" s="48" t="str">
        <f>IF(Table_Styles[[#This Row],[Right]]&lt;&gt;"",Table_Styles[[#This Row],[Right]],IF(Table_Styles[[#This Row],[Right Default]]&lt;&gt;"",Table_Styles[[#This Row],[Right Default]],""))</f>
        <v/>
      </c>
      <c r="BU30" s="50"/>
      <c r="BV30" s="50"/>
      <c r="BW30" s="48" t="str">
        <f>IF(Table_Styles[[#This Row],[Bottom]]&lt;&gt;"",Table_Styles[[#This Row],[Bottom]],IF(Table_Styles[[#This Row],[Bottom Default]]&lt;&gt;"",Table_Styles[[#This Row],[Bottom Default]],""))</f>
        <v/>
      </c>
      <c r="BX30" s="50"/>
      <c r="BY30" s="50"/>
      <c r="BZ30" s="48" t="str">
        <f>IF(Table_Styles[[#This Row],[Left]]&lt;&gt;"",Table_Styles[[#This Row],[Left]],IF(Table_Styles[[#This Row],[Left Default]]&lt;&gt;"",Table_Styles[[#This Row],[Left Default]],""))</f>
        <v/>
      </c>
      <c r="CA30" s="137"/>
      <c r="CB30" s="100" t="str">
        <f>IF(AND(Table_Styles[[#This Row],[Selector]]&lt;&gt;"",Table_Styles[[#This Row],[Font Family Used]]&lt;&gt;"",Table_Styles[[#This Row],[Font Weight Used]]&lt;&gt;""),Table_Styles[[#This Row],[Font Family Used]]&amp;" "&amp;Table_Styles[[#This Row],[Font Weight Used]],"")</f>
        <v/>
      </c>
      <c r="CC30" s="100" t="str">
        <f ca="1">IF(AND(Table_Styles[[#This Row],[Selector]],COUNTIF(OFFSET(CC:CC,0,0,ROW()-1,1),"="&amp;Table_Styles[[#This Row],[Font]])=0),Table_Styles[[#This Row],[Font]],"")</f>
        <v/>
      </c>
      <c r="CD30" s="100" t="str">
        <f ca="1">IF(Table_Styles[[#This Row],[Unique Font]]&lt;&gt;"",
"{""fontFamily"":"""&amp;Table_Styles[[#This Row],[Font Family Used]]&amp;""",""fontWeight"":"&amp;Table_Styles[[#This Row],[Font Weight Used]]&amp;"}","")</f>
        <v/>
      </c>
      <c r="CE30"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7px solid #bfc7d1</v>
      </c>
      <c r="CF30" s="100" t="str">
        <f>IF(AND(Table_Styles[[#This Row],[Selector]]&lt;&gt;"", Table_Styles[[#This Row],[Config Properties]]&lt;&gt;""),
Table_Styles[[#This Row],[Selector]]&amp;" { "&amp;Table_Styles[[#This Row],[Config Properties]]&amp;" }","")</f>
        <v>formly-field .form-control.ng-pending.ng-touched { border-left: 7px solid #bfc7d1 }</v>
      </c>
      <c r="CG30" s="100" t="str">
        <f xml:space="preserve">
SUBSTITUTE(SUBSTITUTE(SUBSTITUTE(SUBSTITUTE(SUBSTITUTE(SUBSTITUTE(SUBSTITUTE(SUBSTITUTE(Table_Styles[[#This Row],[Config]],
" {","{"),
"{ ","{"),
" }","}"),
"} ","}"),
" ,",","),
", ",","),
" :",":"),
": ",":")</f>
        <v>formly-field .form-control.ng-pending.ng-touched{border-left:7px solid #bfc7d1}</v>
      </c>
    </row>
    <row r="31" spans="2:85" ht="21" customHeight="1">
      <c r="B31" s="185" t="s">
        <v>494</v>
      </c>
      <c r="C31" s="185" t="s">
        <v>495</v>
      </c>
      <c r="D31" s="137"/>
      <c r="E31" s="56"/>
      <c r="F31" s="48" t="str">
        <f>IF(Table_Styles[[#This Row],[Font Family]]&lt;&gt;"",Table_Styles[[#This Row],[Font Family]],IF(Table_Styles[[#This Row],[Font Family Default]]&lt;&gt;"",Table_Styles[[#This Row],[Font Family Default]],""))</f>
        <v/>
      </c>
      <c r="G31" s="137"/>
      <c r="H31" s="55"/>
      <c r="I31" s="48" t="str">
        <f>IF(Table_Styles[[#This Row],[Font Size]]&lt;&gt;"",Table_Styles[[#This Row],[Font Size]],IF(Table_Styles[[#This Row],[Font Size Default]]&lt;&gt;"",Table_Styles[[#This Row],[Font Size Default]],""))</f>
        <v/>
      </c>
      <c r="J31" s="137"/>
      <c r="K31" s="55"/>
      <c r="L31" s="48" t="str">
        <f>IF(Table_Styles[[#This Row],[Font Weight]]&lt;&gt;"",Table_Styles[[#This Row],[Font Weight]],IF(Table_Styles[[#This Row],[Font Weight Default]]&lt;&gt;"",Table_Styles[[#This Row],[Font Weight Default]],""))</f>
        <v/>
      </c>
      <c r="M31" s="137"/>
      <c r="N31" s="55"/>
      <c r="O31" s="48"/>
      <c r="P31" s="137"/>
      <c r="Q31" s="55" t="s">
        <v>496</v>
      </c>
      <c r="R31" s="48" t="str">
        <f>IF(Table_Styles[[#This Row],[Background]]&lt;&gt;"",Table_Styles[[#This Row],[Background]],IF(Table_Styles[[#This Row],[Background Default]]&lt;&gt;"",Table_Styles[[#This Row],[Background Default]],""))</f>
        <v>#f6f8fd</v>
      </c>
      <c r="S31" s="137"/>
      <c r="T31" s="55"/>
      <c r="U31" s="48" t="str">
        <f>IF(Table_Styles[[#This Row],[Border]]&lt;&gt;"",Table_Styles[[#This Row],[Border]],IF(Table_Styles[[#This Row],[Border Default]]&lt;&gt;"",Table_Styles[[#This Row],[Border Default]],""))</f>
        <v/>
      </c>
      <c r="V31" s="55"/>
      <c r="W31" s="55"/>
      <c r="X31" s="48" t="str">
        <f>IF(Table_Styles[[#This Row],[Border Radius]]&lt;&gt;"",Table_Styles[[#This Row],[Border Radius]],IF(Table_Styles[[#This Row],[Border Radius Default]]&lt;&gt;"",Table_Styles[[#This Row],[Border Radius Default]],""))</f>
        <v/>
      </c>
      <c r="Y31" s="137"/>
      <c r="Z31" s="55"/>
      <c r="AA31" s="48" t="str">
        <f>IF(Table_Styles[[#This Row],[MT]]&lt;&gt;"",Table_Styles[[#This Row],[MT]],IF(Table_Styles[[#This Row],[MT Default]]&lt;&gt;"",Table_Styles[[#This Row],[MT Default]],""))</f>
        <v/>
      </c>
      <c r="AB31" s="137"/>
      <c r="AC31" s="55"/>
      <c r="AD31" s="48" t="str">
        <f>IF(Table_Styles[[#This Row],[MR]]&lt;&gt;"",Table_Styles[[#This Row],[MR]],IF(Table_Styles[[#This Row],[MR Default]]&lt;&gt;"",Table_Styles[[#This Row],[MR Default]],""))</f>
        <v/>
      </c>
      <c r="AE31" s="137"/>
      <c r="AF31" s="55"/>
      <c r="AG31" s="48" t="str">
        <f>IF(Table_Styles[[#This Row],[MB]]&lt;&gt;"",Table_Styles[[#This Row],[MB]],IF(Table_Styles[[#This Row],[MB Default]]&lt;&gt;"",Table_Styles[[#This Row],[MB Default]],""))</f>
        <v/>
      </c>
      <c r="AH31" s="137"/>
      <c r="AI31" s="55"/>
      <c r="AJ31" s="48" t="str">
        <f>IF(Table_Styles[[#This Row],[ML]]&lt;&gt;"",Table_Styles[[#This Row],[ML]],IF(Table_Styles[[#This Row],[ML Default]]&lt;&gt;"",Table_Styles[[#This Row],[ML Default]],""))</f>
        <v/>
      </c>
      <c r="AK31" s="137"/>
      <c r="AL31" s="55"/>
      <c r="AM31" s="48" t="str">
        <f>IF(Table_Styles[[#This Row],[PT]]&lt;&gt;"",Table_Styles[[#This Row],[PT]],IF(Table_Styles[[#This Row],[PT Default]]&lt;&gt;"",Table_Styles[[#This Row],[PT Default]],""))</f>
        <v/>
      </c>
      <c r="AN31" s="137"/>
      <c r="AO31" s="55"/>
      <c r="AP31" s="48" t="str">
        <f>IF(Table_Styles[[#This Row],[PR]]&lt;&gt;"",Table_Styles[[#This Row],[PR]],IF(Table_Styles[[#This Row],[PR Default]]&lt;&gt;"",Table_Styles[[#This Row],[PR Default]],""))</f>
        <v/>
      </c>
      <c r="AQ31" s="137"/>
      <c r="AR31" s="55"/>
      <c r="AS31" s="48" t="str">
        <f>IF(Table_Styles[[#This Row],[PB]]&lt;&gt;"",Table_Styles[[#This Row],[PB]],IF(Table_Styles[[#This Row],[PB Default]]&lt;&gt;"",Table_Styles[[#This Row],[PB Default]],""))</f>
        <v/>
      </c>
      <c r="AT31" s="137"/>
      <c r="AU31" s="55"/>
      <c r="AV31" s="48" t="str">
        <f>IF(Table_Styles[[#This Row],[PL]]&lt;&gt;"",Table_Styles[[#This Row],[PL]],IF(Table_Styles[[#This Row],[PL Default]]&lt;&gt;"",Table_Styles[[#This Row],[PL Default]],""))</f>
        <v/>
      </c>
      <c r="AW31" s="137"/>
      <c r="AX31" s="55"/>
      <c r="AY31" s="48" t="str">
        <f>IF(Table_Styles[[#This Row],[BT]]&lt;&gt;"",Table_Styles[[#This Row],[BT]],IF(Table_Styles[[#This Row],[BT Default]]&lt;&gt;"",Table_Styles[[#This Row],[BT Default]],""))</f>
        <v/>
      </c>
      <c r="AZ31" s="137"/>
      <c r="BA31" s="55"/>
      <c r="BB31" s="48" t="str">
        <f>IF(Table_Styles[[#This Row],[BR]]&lt;&gt;"",Table_Styles[[#This Row],[BR]],IF(Table_Styles[[#This Row],[BR Default]]&lt;&gt;"",Table_Styles[[#This Row],[BR Default]],""))</f>
        <v/>
      </c>
      <c r="BC31" s="137"/>
      <c r="BD31" s="55"/>
      <c r="BE31" s="48" t="str">
        <f>IF(Table_Styles[[#This Row],[BB]]&lt;&gt;"",Table_Styles[[#This Row],[BB]],IF(Table_Styles[[#This Row],[BB Default]]&lt;&gt;"",Table_Styles[[#This Row],[BB Default]],""))</f>
        <v/>
      </c>
      <c r="BF31" s="137"/>
      <c r="BG31" s="129"/>
      <c r="BH31" s="48" t="str">
        <f>IF(Table_Styles[[#This Row],[BL]]&lt;&gt;"",Table_Styles[[#This Row],[BL]],IF(Table_Styles[[#This Row],[BL Default]]&lt;&gt;"",Table_Styles[[#This Row],[BL Default]],""))</f>
        <v/>
      </c>
      <c r="BI31" s="55"/>
      <c r="BJ31" s="55"/>
      <c r="BK31" s="48" t="str">
        <f>IF(Table_Styles[[#This Row],[Width]]&lt;&gt;"",Table_Styles[[#This Row],[Width]],IF(Table_Styles[[#This Row],[Width Default]]&lt;&gt;"",Table_Styles[[#This Row],[Width Default]],""))</f>
        <v/>
      </c>
      <c r="BL31" s="55"/>
      <c r="BM31" s="55"/>
      <c r="BN31" s="48" t="str">
        <f>IF(Table_Styles[[#This Row],[Height]]&lt;&gt;"",Table_Styles[[#This Row],[Height]],IF(Table_Styles[[#This Row],[Height Default]]&lt;&gt;"",Table_Styles[[#This Row],[Height Default]],""))</f>
        <v/>
      </c>
      <c r="BO31" s="50"/>
      <c r="BP31" s="50"/>
      <c r="BQ31" s="48" t="str">
        <f>IF(Table_Styles[[#This Row],[Top]]&lt;&gt;"",Table_Styles[[#This Row],[Top]],IF(Table_Styles[[#This Row],[Top Default]]&lt;&gt;"",Table_Styles[[#This Row],[Top Default]],""))</f>
        <v/>
      </c>
      <c r="BR31" s="50"/>
      <c r="BS31" s="50"/>
      <c r="BT31" s="48" t="str">
        <f>IF(Table_Styles[[#This Row],[Right]]&lt;&gt;"",Table_Styles[[#This Row],[Right]],IF(Table_Styles[[#This Row],[Right Default]]&lt;&gt;"",Table_Styles[[#This Row],[Right Default]],""))</f>
        <v/>
      </c>
      <c r="BU31" s="50"/>
      <c r="BV31" s="50"/>
      <c r="BW31" s="48" t="str">
        <f>IF(Table_Styles[[#This Row],[Bottom]]&lt;&gt;"",Table_Styles[[#This Row],[Bottom]],IF(Table_Styles[[#This Row],[Bottom Default]]&lt;&gt;"",Table_Styles[[#This Row],[Bottom Default]],""))</f>
        <v/>
      </c>
      <c r="BX31" s="50"/>
      <c r="BY31" s="50"/>
      <c r="BZ31" s="48" t="str">
        <f>IF(Table_Styles[[#This Row],[Left]]&lt;&gt;"",Table_Styles[[#This Row],[Left]],IF(Table_Styles[[#This Row],[Left Default]]&lt;&gt;"",Table_Styles[[#This Row],[Left Default]],""))</f>
        <v/>
      </c>
      <c r="CA31" s="137"/>
      <c r="CB31" s="100" t="str">
        <f>IF(AND(Table_Styles[[#This Row],[Selector]]&lt;&gt;"",Table_Styles[[#This Row],[Font Family Used]]&lt;&gt;"",Table_Styles[[#This Row],[Font Weight Used]]&lt;&gt;""),Table_Styles[[#This Row],[Font Family Used]]&amp;" "&amp;Table_Styles[[#This Row],[Font Weight Used]],"")</f>
        <v/>
      </c>
      <c r="CC31" s="100" t="str">
        <f ca="1">IF(AND(Table_Styles[[#This Row],[Selector]],COUNTIF(OFFSET(CC:CC,0,0,ROW()-1,1),"="&amp;Table_Styles[[#This Row],[Font]])=0),Table_Styles[[#This Row],[Font]],"")</f>
        <v/>
      </c>
      <c r="CD31" s="100" t="str">
        <f ca="1">IF(Table_Styles[[#This Row],[Unique Font]]&lt;&gt;"",
"{""fontFamily"":"""&amp;Table_Styles[[#This Row],[Font Family Used]]&amp;""",""fontWeight"":"&amp;Table_Styles[[#This Row],[Font Weight Used]]&amp;"}","")</f>
        <v/>
      </c>
      <c r="CE31"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#f6f8fd</v>
      </c>
      <c r="CF31" s="100" t="str">
        <f>IF(AND(Table_Styles[[#This Row],[Selector]]&lt;&gt;"", Table_Styles[[#This Row],[Config Properties]]&lt;&gt;""),
Table_Styles[[#This Row],[Selector]]&amp;" { "&amp;Table_Styles[[#This Row],[Config Properties]]&amp;" }","")</f>
        <v>formly-field .form-control[disabled] { background: #f6f8fd }</v>
      </c>
      <c r="CG31" s="100" t="str">
        <f xml:space="preserve">
SUBSTITUTE(SUBSTITUTE(SUBSTITUTE(SUBSTITUTE(SUBSTITUTE(SUBSTITUTE(SUBSTITUTE(SUBSTITUTE(Table_Styles[[#This Row],[Config]],
" {","{"),
"{ ","{"),
" }","}"),
"} ","}"),
" ,",","),
", ",","),
" :",":"),
": ",":")</f>
        <v>formly-field .form-control[disabled]{background:#f6f8fd}</v>
      </c>
    </row>
    <row r="32" spans="2:85" ht="21" customHeight="1">
      <c r="B32" s="185" t="s">
        <v>497</v>
      </c>
      <c r="C32" s="185" t="s">
        <v>498</v>
      </c>
      <c r="D32" s="56"/>
      <c r="E32" s="56" t="str">
        <f>Settings_Styling_Font_Body_Text</f>
        <v>Nunito</v>
      </c>
      <c r="F32" s="50" t="str">
        <f>IF(Table_Styles[[#This Row],[Font Family]]&lt;&gt;"",Table_Styles[[#This Row],[Font Family]],IF(Table_Styles[[#This Row],[Font Family Default]]&lt;&gt;"",Table_Styles[[#This Row],[Font Family Default]],""))</f>
        <v>Nunito</v>
      </c>
      <c r="G32" s="55"/>
      <c r="H32" s="129" t="s">
        <v>472</v>
      </c>
      <c r="I32" s="50" t="str">
        <f>IF(Table_Styles[[#This Row],[Font Size]]&lt;&gt;"",Table_Styles[[#This Row],[Font Size]],IF(Table_Styles[[#This Row],[Font Size Default]]&lt;&gt;"",Table_Styles[[#This Row],[Font Size Default]],""))</f>
        <v>16px</v>
      </c>
      <c r="J32" s="55"/>
      <c r="K32" s="56">
        <f>Settings_Styling_Font_Weight_Body_Text</f>
        <v>300</v>
      </c>
      <c r="L32" s="50">
        <f>IF(Table_Styles[[#This Row],[Font Weight]]&lt;&gt;"",Table_Styles[[#This Row],[Font Weight]],IF(Table_Styles[[#This Row],[Font Weight Default]]&lt;&gt;"",Table_Styles[[#This Row],[Font Weight Default]],""))</f>
        <v>300</v>
      </c>
      <c r="M32" s="55"/>
      <c r="N32" s="55" t="s">
        <v>499</v>
      </c>
      <c r="O32" s="50" t="str">
        <f>IF(Table_Styles[[#This Row],[Colour]]&lt;&gt;"",Table_Styles[[#This Row],[Colour]],IF(Table_Styles[[#This Row],[Colour Default]]&lt;&gt;"",Table_Styles[[#This Row],[Colour Default]],""))</f>
        <v>#b33345</v>
      </c>
      <c r="P32" s="55"/>
      <c r="Q32" s="55"/>
      <c r="R32" s="50" t="str">
        <f>IF(Table_Styles[[#This Row],[Background]]&lt;&gt;"",Table_Styles[[#This Row],[Background]],IF(Table_Styles[[#This Row],[Background Default]]&lt;&gt;"",Table_Styles[[#This Row],[Background Default]],""))</f>
        <v/>
      </c>
      <c r="S32" s="55"/>
      <c r="T32" s="55"/>
      <c r="U32" s="50" t="str">
        <f>IF(Table_Styles[[#This Row],[Border]]&lt;&gt;"",Table_Styles[[#This Row],[Border]],IF(Table_Styles[[#This Row],[Border Default]]&lt;&gt;"",Table_Styles[[#This Row],[Border Default]],""))</f>
        <v/>
      </c>
      <c r="V32" s="55"/>
      <c r="W32" s="55"/>
      <c r="X32" s="50" t="str">
        <f>IF(Table_Styles[[#This Row],[Border Radius]]&lt;&gt;"",Table_Styles[[#This Row],[Border Radius]],IF(Table_Styles[[#This Row],[Border Radius Default]]&lt;&gt;"",Table_Styles[[#This Row],[Border Radius Default]],""))</f>
        <v/>
      </c>
      <c r="Y32" s="55"/>
      <c r="Z32" s="55"/>
      <c r="AA32" s="50" t="str">
        <f>IF(Table_Styles[[#This Row],[MT]]&lt;&gt;"",Table_Styles[[#This Row],[MT]],IF(Table_Styles[[#This Row],[MT Default]]&lt;&gt;"",Table_Styles[[#This Row],[MT Default]],""))</f>
        <v/>
      </c>
      <c r="AB32" s="55"/>
      <c r="AC32" s="55"/>
      <c r="AD32" s="50" t="str">
        <f>IF(Table_Styles[[#This Row],[MR]]&lt;&gt;"",Table_Styles[[#This Row],[MR]],IF(Table_Styles[[#This Row],[MR Default]]&lt;&gt;"",Table_Styles[[#This Row],[MR Default]],""))</f>
        <v/>
      </c>
      <c r="AE32" s="55"/>
      <c r="AF32" s="55"/>
      <c r="AG32" s="50" t="str">
        <f>IF(Table_Styles[[#This Row],[MB]]&lt;&gt;"",Table_Styles[[#This Row],[MB]],IF(Table_Styles[[#This Row],[MB Default]]&lt;&gt;"",Table_Styles[[#This Row],[MB Default]],""))</f>
        <v/>
      </c>
      <c r="AH32" s="55"/>
      <c r="AI32" s="55"/>
      <c r="AJ32" s="50" t="str">
        <f>IF(Table_Styles[[#This Row],[ML]]&lt;&gt;"",Table_Styles[[#This Row],[ML]],IF(Table_Styles[[#This Row],[ML Default]]&lt;&gt;"",Table_Styles[[#This Row],[ML Default]],""))</f>
        <v/>
      </c>
      <c r="AK32" s="55"/>
      <c r="AL32" s="55"/>
      <c r="AM32" s="50" t="str">
        <f>IF(Table_Styles[[#This Row],[PT]]&lt;&gt;"",Table_Styles[[#This Row],[PT]],IF(Table_Styles[[#This Row],[PT Default]]&lt;&gt;"",Table_Styles[[#This Row],[PT Default]],""))</f>
        <v/>
      </c>
      <c r="AN32" s="55"/>
      <c r="AO32" s="55"/>
      <c r="AP32" s="50" t="str">
        <f>IF(Table_Styles[[#This Row],[PR]]&lt;&gt;"",Table_Styles[[#This Row],[PR]],IF(Table_Styles[[#This Row],[PR Default]]&lt;&gt;"",Table_Styles[[#This Row],[PR Default]],""))</f>
        <v/>
      </c>
      <c r="AQ32" s="55"/>
      <c r="AR32" s="55"/>
      <c r="AS32" s="50" t="str">
        <f>IF(Table_Styles[[#This Row],[PB]]&lt;&gt;"",Table_Styles[[#This Row],[PB]],IF(Table_Styles[[#This Row],[PB Default]]&lt;&gt;"",Table_Styles[[#This Row],[PB Default]],""))</f>
        <v/>
      </c>
      <c r="AT32" s="55"/>
      <c r="AU32" s="55"/>
      <c r="AV32" s="50" t="str">
        <f>IF(Table_Styles[[#This Row],[PL]]&lt;&gt;"",Table_Styles[[#This Row],[PL]],IF(Table_Styles[[#This Row],[PL Default]]&lt;&gt;"",Table_Styles[[#This Row],[PL Default]],""))</f>
        <v/>
      </c>
      <c r="AW32" s="55"/>
      <c r="AX32" s="55"/>
      <c r="AY32" s="50" t="str">
        <f>IF(Table_Styles[[#This Row],[BT]]&lt;&gt;"",Table_Styles[[#This Row],[BT]],IF(Table_Styles[[#This Row],[BT Default]]&lt;&gt;"",Table_Styles[[#This Row],[BT Default]],""))</f>
        <v/>
      </c>
      <c r="AZ32" s="55"/>
      <c r="BA32" s="55"/>
      <c r="BB32" s="50" t="str">
        <f>IF(Table_Styles[[#This Row],[BR]]&lt;&gt;"",Table_Styles[[#This Row],[BR]],IF(Table_Styles[[#This Row],[BR Default]]&lt;&gt;"",Table_Styles[[#This Row],[BR Default]],""))</f>
        <v/>
      </c>
      <c r="BC32" s="55"/>
      <c r="BD32" s="55"/>
      <c r="BE32" s="50" t="str">
        <f>IF(Table_Styles[[#This Row],[BB]]&lt;&gt;"",Table_Styles[[#This Row],[BB]],IF(Table_Styles[[#This Row],[BB Default]]&lt;&gt;"",Table_Styles[[#This Row],[BB Default]],""))</f>
        <v/>
      </c>
      <c r="BF32" s="55"/>
      <c r="BG32" s="55"/>
      <c r="BH32" s="50" t="str">
        <f>IF(Table_Styles[[#This Row],[BL]]&lt;&gt;"",Table_Styles[[#This Row],[BL]],IF(Table_Styles[[#This Row],[BL Default]]&lt;&gt;"",Table_Styles[[#This Row],[BL Default]],""))</f>
        <v/>
      </c>
      <c r="BI32" s="55"/>
      <c r="BJ32" s="55"/>
      <c r="BK32" s="50" t="str">
        <f>IF(Table_Styles[[#This Row],[Width]]&lt;&gt;"",Table_Styles[[#This Row],[Width]],IF(Table_Styles[[#This Row],[Width Default]]&lt;&gt;"",Table_Styles[[#This Row],[Width Default]],""))</f>
        <v/>
      </c>
      <c r="BL32" s="55"/>
      <c r="BM32" s="55"/>
      <c r="BN32" s="50" t="str">
        <f>IF(Table_Styles[[#This Row],[Height]]&lt;&gt;"",Table_Styles[[#This Row],[Height]],IF(Table_Styles[[#This Row],[Height Default]]&lt;&gt;"",Table_Styles[[#This Row],[Height Default]],""))</f>
        <v/>
      </c>
      <c r="BO32" s="50"/>
      <c r="BP32" s="50"/>
      <c r="BQ32" s="50" t="str">
        <f>IF(Table_Styles[[#This Row],[Top]]&lt;&gt;"",Table_Styles[[#This Row],[Top]],IF(Table_Styles[[#This Row],[Top Default]]&lt;&gt;"",Table_Styles[[#This Row],[Top Default]],""))</f>
        <v/>
      </c>
      <c r="BR32" s="50"/>
      <c r="BS32" s="50"/>
      <c r="BT32" s="50" t="str">
        <f>IF(Table_Styles[[#This Row],[Right]]&lt;&gt;"",Table_Styles[[#This Row],[Right]],IF(Table_Styles[[#This Row],[Right Default]]&lt;&gt;"",Table_Styles[[#This Row],[Right Default]],""))</f>
        <v/>
      </c>
      <c r="BU32" s="50"/>
      <c r="BV32" s="50"/>
      <c r="BW32" s="50" t="str">
        <f>IF(Table_Styles[[#This Row],[Bottom]]&lt;&gt;"",Table_Styles[[#This Row],[Bottom]],IF(Table_Styles[[#This Row],[Bottom Default]]&lt;&gt;"",Table_Styles[[#This Row],[Bottom Default]],""))</f>
        <v/>
      </c>
      <c r="BX32" s="50"/>
      <c r="BY32" s="50"/>
      <c r="BZ32" s="50" t="str">
        <f>IF(Table_Styles[[#This Row],[Left]]&lt;&gt;"",Table_Styles[[#This Row],[Left]],IF(Table_Styles[[#This Row],[Left Default]]&lt;&gt;"",Table_Styles[[#This Row],[Left Default]],""))</f>
        <v/>
      </c>
      <c r="CA32" s="55"/>
      <c r="CB32" s="97" t="str">
        <f>IF(AND(Table_Styles[[#This Row],[Selector]]&lt;&gt;"",Table_Styles[[#This Row],[Font Family Used]]&lt;&gt;"",Table_Styles[[#This Row],[Font Weight Used]]&lt;&gt;""),Table_Styles[[#This Row],[Font Family Used]]&amp;" "&amp;Table_Styles[[#This Row],[Font Weight Used]],"")</f>
        <v>Nunito 300</v>
      </c>
      <c r="CC32" s="97" t="str">
        <f ca="1">IF(AND(Table_Styles[[#This Row],[Selector]],COUNTIF(OFFSET(CC:CC,0,0,ROW()-1,1),"="&amp;Table_Styles[[#This Row],[Font]])=0),Table_Styles[[#This Row],[Font]],"")</f>
        <v/>
      </c>
      <c r="CD32" s="97" t="str">
        <f ca="1">IF(Table_Styles[[#This Row],[Unique Font]]&lt;&gt;"",
"{""fontFamily"":"""&amp;Table_Styles[[#This Row],[Font Family Used]]&amp;""",""fontWeight"":"&amp;Table_Styles[[#This Row],[Font Weight Used]]&amp;"}","")</f>
        <v/>
      </c>
      <c r="CE3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#b33345</v>
      </c>
      <c r="CF32" s="97" t="str">
        <f>IF(AND(Table_Styles[[#This Row],[Selector]]&lt;&gt;"", Table_Styles[[#This Row],[Config Properties]]&lt;&gt;""),
Table_Styles[[#This Row],[Selector]]&amp;" { "&amp;Table_Styles[[#This Row],[Config Properties]]&amp;" }","")</f>
        <v>formly-field formly-validation-message { font-family: 'Nunito';font-size: 16px;font-weight: 300;color: #b33345 }</v>
      </c>
      <c r="CG32" s="97" t="str">
        <f xml:space="preserve">
SUBSTITUTE(SUBSTITUTE(SUBSTITUTE(SUBSTITUTE(SUBSTITUTE(SUBSTITUTE(SUBSTITUTE(SUBSTITUTE(Table_Styles[[#This Row],[Config]],
" {","{"),
"{ ","{"),
" }","}"),
"} ","}"),
" ,",","),
", ",","),
" :",":"),
": ",":")</f>
        <v>formly-field formly-validation-message{font-family:'Nunito';font-size:16px;font-weight:300;color:#b33345}</v>
      </c>
    </row>
    <row r="33" spans="2:85" ht="21" customHeight="1">
      <c r="B33" s="98" t="s">
        <v>101</v>
      </c>
      <c r="C33" s="185" t="s">
        <v>500</v>
      </c>
      <c r="D33" s="55"/>
      <c r="E33" s="28" t="str">
        <f>Settings_Styling_Font_Body_Text</f>
        <v>Nunito</v>
      </c>
      <c r="F33" s="48" t="str">
        <f>IF(Table_Styles[[#This Row],[Font Family]]&lt;&gt;"",Table_Styles[[#This Row],[Font Family]],IF(Table_Styles[[#This Row],[Font Family Default]]&lt;&gt;"",Table_Styles[[#This Row],[Font Family Default]],""))</f>
        <v>Nunito</v>
      </c>
      <c r="G33" s="55"/>
      <c r="H33" s="55"/>
      <c r="I33" s="48" t="str">
        <f>IF(Table_Styles[[#This Row],[Font Size]]&lt;&gt;"",Table_Styles[[#This Row],[Font Size]],IF(Table_Styles[[#This Row],[Font Size Default]]&lt;&gt;"",Table_Styles[[#This Row],[Font Size Default]],""))</f>
        <v/>
      </c>
      <c r="J33" s="55"/>
      <c r="K33" s="55"/>
      <c r="L33" s="48" t="str">
        <f>IF(Table_Styles[[#This Row],[Font Weight]]&lt;&gt;"",Table_Styles[[#This Row],[Font Weight]],IF(Table_Styles[[#This Row],[Font Weight Default]]&lt;&gt;"",Table_Styles[[#This Row],[Font Weight Default]],""))</f>
        <v/>
      </c>
      <c r="M33" s="55"/>
      <c r="N33" s="55"/>
      <c r="O33" s="48" t="str">
        <f>IF(Table_Styles[[#This Row],[Colour]]&lt;&gt;"",Table_Styles[[#This Row],[Colour]],IF(Table_Styles[[#This Row],[Colour Default]]&lt;&gt;"",Table_Styles[[#This Row],[Colour Default]],""))</f>
        <v/>
      </c>
      <c r="P33" s="55"/>
      <c r="Q33" s="55"/>
      <c r="R33" s="48" t="str">
        <f>IF(Table_Styles[[#This Row],[Background]]&lt;&gt;"",Table_Styles[[#This Row],[Background]],IF(Table_Styles[[#This Row],[Background Default]]&lt;&gt;"",Table_Styles[[#This Row],[Background Default]],""))</f>
        <v/>
      </c>
      <c r="S33" s="55"/>
      <c r="T33" s="55"/>
      <c r="U33" s="48" t="str">
        <f>IF(Table_Styles[[#This Row],[Border]]&lt;&gt;"",Table_Styles[[#This Row],[Border]],IF(Table_Styles[[#This Row],[Border Default]]&lt;&gt;"",Table_Styles[[#This Row],[Border Default]],""))</f>
        <v/>
      </c>
      <c r="V33" s="55"/>
      <c r="W33" s="55"/>
      <c r="X33" s="48" t="str">
        <f>IF(Table_Styles[[#This Row],[Border Radius]]&lt;&gt;"",Table_Styles[[#This Row],[Border Radius]],IF(Table_Styles[[#This Row],[Border Radius Default]]&lt;&gt;"",Table_Styles[[#This Row],[Border Radius Default]],""))</f>
        <v/>
      </c>
      <c r="Y33" s="55"/>
      <c r="Z33" s="55"/>
      <c r="AA33" s="48" t="str">
        <f>IF(Table_Styles[[#This Row],[MT]]&lt;&gt;"",Table_Styles[[#This Row],[MT]],IF(Table_Styles[[#This Row],[MT Default]]&lt;&gt;"",Table_Styles[[#This Row],[MT Default]],""))</f>
        <v/>
      </c>
      <c r="AB33" s="55"/>
      <c r="AC33" s="55"/>
      <c r="AD33" s="48" t="str">
        <f>IF(Table_Styles[[#This Row],[MR]]&lt;&gt;"",Table_Styles[[#This Row],[MR]],IF(Table_Styles[[#This Row],[MR Default]]&lt;&gt;"",Table_Styles[[#This Row],[MR Default]],""))</f>
        <v/>
      </c>
      <c r="AE33" s="55"/>
      <c r="AF33" s="55"/>
      <c r="AG33" s="48" t="str">
        <f>IF(Table_Styles[[#This Row],[MB]]&lt;&gt;"",Table_Styles[[#This Row],[MB]],IF(Table_Styles[[#This Row],[MB Default]]&lt;&gt;"",Table_Styles[[#This Row],[MB Default]],""))</f>
        <v/>
      </c>
      <c r="AH33" s="55"/>
      <c r="AI33" s="55"/>
      <c r="AJ33" s="48" t="str">
        <f>IF(Table_Styles[[#This Row],[ML]]&lt;&gt;"",Table_Styles[[#This Row],[ML]],IF(Table_Styles[[#This Row],[ML Default]]&lt;&gt;"",Table_Styles[[#This Row],[ML Default]],""))</f>
        <v/>
      </c>
      <c r="AK33" s="55"/>
      <c r="AL33" s="55"/>
      <c r="AM33" s="48" t="str">
        <f>IF(Table_Styles[[#This Row],[PT]]&lt;&gt;"",Table_Styles[[#This Row],[PT]],IF(Table_Styles[[#This Row],[PT Default]]&lt;&gt;"",Table_Styles[[#This Row],[PT Default]],""))</f>
        <v/>
      </c>
      <c r="AN33" s="55"/>
      <c r="AO33" s="55"/>
      <c r="AP33" s="48" t="str">
        <f>IF(Table_Styles[[#This Row],[PR]]&lt;&gt;"",Table_Styles[[#This Row],[PR]],IF(Table_Styles[[#This Row],[PR Default]]&lt;&gt;"",Table_Styles[[#This Row],[PR Default]],""))</f>
        <v/>
      </c>
      <c r="AQ33" s="55"/>
      <c r="AR33" s="55"/>
      <c r="AS33" s="48" t="str">
        <f>IF(Table_Styles[[#This Row],[PB]]&lt;&gt;"",Table_Styles[[#This Row],[PB]],IF(Table_Styles[[#This Row],[PB Default]]&lt;&gt;"",Table_Styles[[#This Row],[PB Default]],""))</f>
        <v/>
      </c>
      <c r="AT33" s="55"/>
      <c r="AU33" s="55"/>
      <c r="AV33" s="48" t="str">
        <f>IF(Table_Styles[[#This Row],[PL]]&lt;&gt;"",Table_Styles[[#This Row],[PL]],IF(Table_Styles[[#This Row],[PL Default]]&lt;&gt;"",Table_Styles[[#This Row],[PL Default]],""))</f>
        <v/>
      </c>
      <c r="AW33" s="55"/>
      <c r="AX33" s="55"/>
      <c r="AY33" s="48" t="str">
        <f>IF(Table_Styles[[#This Row],[BT]]&lt;&gt;"",Table_Styles[[#This Row],[BT]],IF(Table_Styles[[#This Row],[BT Default]]&lt;&gt;"",Table_Styles[[#This Row],[BT Default]],""))</f>
        <v/>
      </c>
      <c r="AZ33" s="55"/>
      <c r="BA33" s="55"/>
      <c r="BB33" s="48" t="str">
        <f>IF(Table_Styles[[#This Row],[BR]]&lt;&gt;"",Table_Styles[[#This Row],[BR]],IF(Table_Styles[[#This Row],[BR Default]]&lt;&gt;"",Table_Styles[[#This Row],[BR Default]],""))</f>
        <v/>
      </c>
      <c r="BC33" s="55"/>
      <c r="BD33" s="55"/>
      <c r="BE33" s="48" t="str">
        <f>IF(Table_Styles[[#This Row],[BB]]&lt;&gt;"",Table_Styles[[#This Row],[BB]],IF(Table_Styles[[#This Row],[BB Default]]&lt;&gt;"",Table_Styles[[#This Row],[BB Default]],""))</f>
        <v/>
      </c>
      <c r="BF33" s="55"/>
      <c r="BG33" s="55"/>
      <c r="BH33" s="48" t="str">
        <f>IF(Table_Styles[[#This Row],[BL]]&lt;&gt;"",Table_Styles[[#This Row],[BL]],IF(Table_Styles[[#This Row],[BL Default]]&lt;&gt;"",Table_Styles[[#This Row],[BL Default]],""))</f>
        <v/>
      </c>
      <c r="BI33" s="55"/>
      <c r="BJ33" s="55"/>
      <c r="BK33" s="48" t="str">
        <f>IF(Table_Styles[[#This Row],[Width]]&lt;&gt;"",Table_Styles[[#This Row],[Width]],IF(Table_Styles[[#This Row],[Width Default]]&lt;&gt;"",Table_Styles[[#This Row],[Width Default]],""))</f>
        <v/>
      </c>
      <c r="BL33" s="55"/>
      <c r="BM33" s="55"/>
      <c r="BN33" s="48" t="str">
        <f>IF(Table_Styles[[#This Row],[Height]]&lt;&gt;"",Table_Styles[[#This Row],[Height]],IF(Table_Styles[[#This Row],[Height Default]]&lt;&gt;"",Table_Styles[[#This Row],[Height Default]],""))</f>
        <v/>
      </c>
      <c r="BO33" s="48"/>
      <c r="BP33" s="48"/>
      <c r="BQ33" s="48" t="str">
        <f>IF(Table_Styles[[#This Row],[Top]]&lt;&gt;"",Table_Styles[[#This Row],[Top]],IF(Table_Styles[[#This Row],[Top Default]]&lt;&gt;"",Table_Styles[[#This Row],[Top Default]],""))</f>
        <v/>
      </c>
      <c r="BR33" s="48"/>
      <c r="BS33" s="48"/>
      <c r="BT33" s="48" t="str">
        <f>IF(Table_Styles[[#This Row],[Right]]&lt;&gt;"",Table_Styles[[#This Row],[Right]],IF(Table_Styles[[#This Row],[Right Default]]&lt;&gt;"",Table_Styles[[#This Row],[Right Default]],""))</f>
        <v/>
      </c>
      <c r="BU33" s="48"/>
      <c r="BV33" s="48"/>
      <c r="BW33" s="48" t="str">
        <f>IF(Table_Styles[[#This Row],[Bottom]]&lt;&gt;"",Table_Styles[[#This Row],[Bottom]],IF(Table_Styles[[#This Row],[Bottom Default]]&lt;&gt;"",Table_Styles[[#This Row],[Bottom Default]],""))</f>
        <v/>
      </c>
      <c r="BX33" s="48"/>
      <c r="BY33" s="48"/>
      <c r="BZ33" s="48" t="str">
        <f>IF(Table_Styles[[#This Row],[Left]]&lt;&gt;"",Table_Styles[[#This Row],[Left]],IF(Table_Styles[[#This Row],[Left Default]]&lt;&gt;"",Table_Styles[[#This Row],[Left Default]],""))</f>
        <v/>
      </c>
      <c r="CA33" s="55"/>
      <c r="CB33" s="97" t="str">
        <f>IF(AND(Table_Styles[[#This Row],[Selector]]&lt;&gt;"",Table_Styles[[#This Row],[Font Family Used]]&lt;&gt;"",Table_Styles[[#This Row],[Font Weight Used]]&lt;&gt;""),Table_Styles[[#This Row],[Font Family Used]]&amp;" "&amp;Table_Styles[[#This Row],[Font Weight Used]],"")</f>
        <v/>
      </c>
      <c r="CC33" s="97" t="str">
        <f ca="1">IF(AND(Table_Styles[[#This Row],[Selector]],COUNTIF(OFFSET(CC:CC,0,0,ROW()-1,1),"="&amp;Table_Styles[[#This Row],[Font]])=0),Table_Styles[[#This Row],[Font]],"")</f>
        <v/>
      </c>
      <c r="CD33" s="97" t="str">
        <f ca="1">IF(Table_Styles[[#This Row],[Unique Font]]&lt;&gt;"",
"{""fontFamily"":"""&amp;Table_Styles[[#This Row],[Font Family Used]]&amp;""",""fontWeight"":"&amp;Table_Styles[[#This Row],[Font Weight Used]]&amp;"}","")</f>
        <v/>
      </c>
      <c r="CE33"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v>
      </c>
      <c r="CF33" s="100" t="str">
        <f>IF(AND(Table_Styles[[#This Row],[Selector]]&lt;&gt;"", Table_Styles[[#This Row],[Config Properties]]&lt;&gt;""),
Table_Styles[[#This Row],[Selector]]&amp;" { "&amp;Table_Styles[[#This Row],[Config Properties]]&amp;" }","")</f>
        <v>formly-field textarea { font-family: 'Nunito' }</v>
      </c>
      <c r="CG33" s="97" t="str">
        <f xml:space="preserve">
SUBSTITUTE(SUBSTITUTE(SUBSTITUTE(SUBSTITUTE(SUBSTITUTE(SUBSTITUTE(SUBSTITUTE(SUBSTITUTE(Table_Styles[[#This Row],[Config]],
" {","{"),
"{ ","{"),
" }","}"),
"} ","}"),
" ,",","),
", ",","),
" :",":"),
": ",":")</f>
        <v>formly-field textarea{font-family:'Nunito'}</v>
      </c>
    </row>
    <row r="34" spans="2:85" ht="21" customHeight="1">
      <c r="B34" s="97" t="s">
        <v>140</v>
      </c>
      <c r="C34" s="185" t="s">
        <v>501</v>
      </c>
      <c r="D34" s="137"/>
      <c r="E34" s="28" t="str">
        <f>Settings_Styling_Font_Body_Text</f>
        <v>Nunito</v>
      </c>
      <c r="F34" s="48" t="str">
        <f>IF(Table_Styles[[#This Row],[Font Family]]&lt;&gt;"",Table_Styles[[#This Row],[Font Family]],IF(Table_Styles[[#This Row],[Font Family Default]]&lt;&gt;"",Table_Styles[[#This Row],[Font Family Default]],""))</f>
        <v>Nunito</v>
      </c>
      <c r="G34" s="137"/>
      <c r="H34" s="129" t="s">
        <v>472</v>
      </c>
      <c r="I34" s="48" t="str">
        <f>IF(Table_Styles[[#This Row],[Font Size]]&lt;&gt;"",Table_Styles[[#This Row],[Font Size]],IF(Table_Styles[[#This Row],[Font Size Default]]&lt;&gt;"",Table_Styles[[#This Row],[Font Size Default]],""))</f>
        <v>16px</v>
      </c>
      <c r="J34" s="137"/>
      <c r="K34" s="55"/>
      <c r="L34" s="48" t="str">
        <f>IF(Table_Styles[[#This Row],[Font Weight]]&lt;&gt;"",Table_Styles[[#This Row],[Font Weight]],IF(Table_Styles[[#This Row],[Font Weight Default]]&lt;&gt;"",Table_Styles[[#This Row],[Font Weight Default]],""))</f>
        <v/>
      </c>
      <c r="M34" s="137"/>
      <c r="N34" s="55"/>
      <c r="O34" s="48" t="str">
        <f>IF(Table_Styles[[#This Row],[Colour]]&lt;&gt;"",Table_Styles[[#This Row],[Colour]],IF(Table_Styles[[#This Row],[Colour Default]]&lt;&gt;"",Table_Styles[[#This Row],[Colour Default]],""))</f>
        <v/>
      </c>
      <c r="P34" s="137"/>
      <c r="Q34" s="140" t="str">
        <f>Colour_Background_1</f>
        <v>#FFFFFF</v>
      </c>
      <c r="R34" s="48" t="str">
        <f>IF(Table_Styles[[#This Row],[Background]]&lt;&gt;"",Table_Styles[[#This Row],[Background]],IF(Table_Styles[[#This Row],[Background Default]]&lt;&gt;"",Table_Styles[[#This Row],[Background Default]],""))</f>
        <v>#FFFFFF</v>
      </c>
      <c r="S34" s="137"/>
      <c r="T34" s="55"/>
      <c r="U34" s="48" t="str">
        <f>IF(Table_Styles[[#This Row],[Border]]&lt;&gt;"",Table_Styles[[#This Row],[Border]],IF(Table_Styles[[#This Row],[Border Default]]&lt;&gt;"",Table_Styles[[#This Row],[Border Default]],""))</f>
        <v/>
      </c>
      <c r="V34" s="55"/>
      <c r="W34" s="55"/>
      <c r="X34" s="48" t="str">
        <f>IF(Table_Styles[[#This Row],[Border Radius]]&lt;&gt;"",Table_Styles[[#This Row],[Border Radius]],IF(Table_Styles[[#This Row],[Border Radius Default]]&lt;&gt;"",Table_Styles[[#This Row],[Border Radius Default]],""))</f>
        <v/>
      </c>
      <c r="Y34" s="137"/>
      <c r="Z34" s="55"/>
      <c r="AA34" s="48" t="str">
        <f>IF(Table_Styles[[#This Row],[MT]]&lt;&gt;"",Table_Styles[[#This Row],[MT]],IF(Table_Styles[[#This Row],[MT Default]]&lt;&gt;"",Table_Styles[[#This Row],[MT Default]],""))</f>
        <v/>
      </c>
      <c r="AB34" s="137"/>
      <c r="AC34" s="55"/>
      <c r="AD34" s="48" t="str">
        <f>IF(Table_Styles[[#This Row],[MR]]&lt;&gt;"",Table_Styles[[#This Row],[MR]],IF(Table_Styles[[#This Row],[MR Default]]&lt;&gt;"",Table_Styles[[#This Row],[MR Default]],""))</f>
        <v/>
      </c>
      <c r="AE34" s="137"/>
      <c r="AF34" s="55"/>
      <c r="AG34" s="48" t="str">
        <f>IF(Table_Styles[[#This Row],[MB]]&lt;&gt;"",Table_Styles[[#This Row],[MB]],IF(Table_Styles[[#This Row],[MB Default]]&lt;&gt;"",Table_Styles[[#This Row],[MB Default]],""))</f>
        <v/>
      </c>
      <c r="AH34" s="137"/>
      <c r="AI34" s="55"/>
      <c r="AJ34" s="48" t="str">
        <f>IF(Table_Styles[[#This Row],[ML]]&lt;&gt;"",Table_Styles[[#This Row],[ML]],IF(Table_Styles[[#This Row],[ML Default]]&lt;&gt;"",Table_Styles[[#This Row],[ML Default]],""))</f>
        <v/>
      </c>
      <c r="AK34" s="137"/>
      <c r="AL34" s="129" t="s">
        <v>453</v>
      </c>
      <c r="AM34" s="48" t="str">
        <f>IF(Table_Styles[[#This Row],[PT]]&lt;&gt;"",Table_Styles[[#This Row],[PT]],IF(Table_Styles[[#This Row],[PT Default]]&lt;&gt;"",Table_Styles[[#This Row],[PT Default]],""))</f>
        <v>20px</v>
      </c>
      <c r="AN34" s="137"/>
      <c r="AO34" s="129" t="s">
        <v>502</v>
      </c>
      <c r="AP34" s="48" t="str">
        <f>IF(Table_Styles[[#This Row],[PR]]&lt;&gt;"",Table_Styles[[#This Row],[PR]],IF(Table_Styles[[#This Row],[PR Default]]&lt;&gt;"",Table_Styles[[#This Row],[PR Default]],""))</f>
        <v>25px</v>
      </c>
      <c r="AQ34" s="137"/>
      <c r="AR34" s="129" t="s">
        <v>438</v>
      </c>
      <c r="AS34" s="48" t="str">
        <f>IF(Table_Styles[[#This Row],[PB]]&lt;&gt;"",Table_Styles[[#This Row],[PB]],IF(Table_Styles[[#This Row],[PB Default]]&lt;&gt;"",Table_Styles[[#This Row],[PB Default]],""))</f>
        <v>15px</v>
      </c>
      <c r="AT34" s="137"/>
      <c r="AU34" s="129" t="s">
        <v>460</v>
      </c>
      <c r="AV34" s="48" t="str">
        <f>IF(Table_Styles[[#This Row],[PL]]&lt;&gt;"",Table_Styles[[#This Row],[PL]],IF(Table_Styles[[#This Row],[PL Default]]&lt;&gt;"",Table_Styles[[#This Row],[PL Default]],""))</f>
        <v>10px</v>
      </c>
      <c r="AW34" s="137"/>
      <c r="AX34" s="55"/>
      <c r="AY34" s="48" t="str">
        <f>IF(Table_Styles[[#This Row],[BT]]&lt;&gt;"",Table_Styles[[#This Row],[BT]],IF(Table_Styles[[#This Row],[BT Default]]&lt;&gt;"",Table_Styles[[#This Row],[BT Default]],""))</f>
        <v/>
      </c>
      <c r="AZ34" s="137"/>
      <c r="BA34" s="55"/>
      <c r="BB34" s="48" t="str">
        <f>IF(Table_Styles[[#This Row],[BR]]&lt;&gt;"",Table_Styles[[#This Row],[BR]],IF(Table_Styles[[#This Row],[BR Default]]&lt;&gt;"",Table_Styles[[#This Row],[BR Default]],""))</f>
        <v/>
      </c>
      <c r="BC34" s="137"/>
      <c r="BD34" s="55"/>
      <c r="BE34" s="48" t="str">
        <f>IF(Table_Styles[[#This Row],[BB]]&lt;&gt;"",Table_Styles[[#This Row],[BB]],IF(Table_Styles[[#This Row],[BB Default]]&lt;&gt;"",Table_Styles[[#This Row],[BB Default]],""))</f>
        <v/>
      </c>
      <c r="BF34" s="137"/>
      <c r="BG34" s="55"/>
      <c r="BH34" s="48" t="str">
        <f>IF(Table_Styles[[#This Row],[BL]]&lt;&gt;"",Table_Styles[[#This Row],[BL]],IF(Table_Styles[[#This Row],[BL Default]]&lt;&gt;"",Table_Styles[[#This Row],[BL Default]],""))</f>
        <v/>
      </c>
      <c r="BI34" s="55"/>
      <c r="BJ34" s="55"/>
      <c r="BK34" s="48" t="str">
        <f>IF(Table_Styles[[#This Row],[Width]]&lt;&gt;"",Table_Styles[[#This Row],[Width]],IF(Table_Styles[[#This Row],[Width Default]]&lt;&gt;"",Table_Styles[[#This Row],[Width Default]],""))</f>
        <v/>
      </c>
      <c r="BL34" s="55"/>
      <c r="BM34" s="129" t="s">
        <v>503</v>
      </c>
      <c r="BN34" s="48" t="str">
        <f>IF(Table_Styles[[#This Row],[Height]]&lt;&gt;"",Table_Styles[[#This Row],[Height]],IF(Table_Styles[[#This Row],[Height Default]]&lt;&gt;"",Table_Styles[[#This Row],[Height Default]],""))</f>
        <v>300px</v>
      </c>
      <c r="BO34" s="48"/>
      <c r="BP34" s="48"/>
      <c r="BQ34" s="48" t="str">
        <f>IF(Table_Styles[[#This Row],[Top]]&lt;&gt;"",Table_Styles[[#This Row],[Top]],IF(Table_Styles[[#This Row],[Top Default]]&lt;&gt;"",Table_Styles[[#This Row],[Top Default]],""))</f>
        <v/>
      </c>
      <c r="BR34" s="48"/>
      <c r="BS34" s="48"/>
      <c r="BT34" s="48" t="str">
        <f>IF(Table_Styles[[#This Row],[Right]]&lt;&gt;"",Table_Styles[[#This Row],[Right]],IF(Table_Styles[[#This Row],[Right Default]]&lt;&gt;"",Table_Styles[[#This Row],[Right Default]],""))</f>
        <v/>
      </c>
      <c r="BU34" s="48"/>
      <c r="BV34" s="48"/>
      <c r="BW34" s="48" t="str">
        <f>IF(Table_Styles[[#This Row],[Bottom]]&lt;&gt;"",Table_Styles[[#This Row],[Bottom]],IF(Table_Styles[[#This Row],[Bottom Default]]&lt;&gt;"",Table_Styles[[#This Row],[Bottom Default]],""))</f>
        <v/>
      </c>
      <c r="BX34" s="48"/>
      <c r="BY34" s="48"/>
      <c r="BZ34" s="48" t="str">
        <f>IF(Table_Styles[[#This Row],[Left]]&lt;&gt;"",Table_Styles[[#This Row],[Left]],IF(Table_Styles[[#This Row],[Left Default]]&lt;&gt;"",Table_Styles[[#This Row],[Left Default]],""))</f>
        <v/>
      </c>
      <c r="CA34" s="137"/>
      <c r="CB34" s="100" t="str">
        <f>IF(AND(Table_Styles[[#This Row],[Selector]]&lt;&gt;"",Table_Styles[[#This Row],[Font Family Used]]&lt;&gt;"",Table_Styles[[#This Row],[Font Weight Used]]&lt;&gt;""),Table_Styles[[#This Row],[Font Family Used]]&amp;" "&amp;Table_Styles[[#This Row],[Font Weight Used]],"")</f>
        <v/>
      </c>
      <c r="CC34" s="100" t="str">
        <f ca="1">IF(AND(Table_Styles[[#This Row],[Selector]],COUNTIF(OFFSET(CC:CC,0,0,ROW()-1,1),"="&amp;Table_Styles[[#This Row],[Font]])=0),Table_Styles[[#This Row],[Font]],"")</f>
        <v/>
      </c>
      <c r="CD34" s="100" t="str">
        <f ca="1">IF(Table_Styles[[#This Row],[Unique Font]]&lt;&gt;"",
"{""fontFamily"":"""&amp;Table_Styles[[#This Row],[Font Family Used]]&amp;""",""fontWeight"":"&amp;Table_Styles[[#This Row],[Font Weight Used]]&amp;"}","")</f>
        <v/>
      </c>
      <c r="CE34"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16px;background: #FFFFFF;padding-top: 20px;padding-right: 25px;padding-bottom: 15px;padding-left: 10px;height: 300px</v>
      </c>
      <c r="CF34" s="100" t="str">
        <f>IF(AND(Table_Styles[[#This Row],[Selector]]&lt;&gt;"", Table_Styles[[#This Row],[Config Properties]]&lt;&gt;""),
Table_Styles[[#This Row],[Selector]]&amp;" { "&amp;Table_Styles[[#This Row],[Config Properties]]&amp;" }","")</f>
        <v>formly-field div.terms-and-conditions { font-family: 'Nunito';font-size: 16px;background: #FFFFFF;padding-top: 20px;padding-right: 25px;padding-bottom: 15px;padding-left: 10px;height: 300px }</v>
      </c>
      <c r="CG34" s="100" t="str">
        <f xml:space="preserve">
SUBSTITUTE(SUBSTITUTE(SUBSTITUTE(SUBSTITUTE(SUBSTITUTE(SUBSTITUTE(SUBSTITUTE(SUBSTITUTE(Table_Styles[[#This Row],[Config]],
" {","{"),
"{ ","{"),
" }","}"),
"} ","}"),
" ,",","),
", ",","),
" :",":"),
": ",":")</f>
        <v>formly-field div.terms-and-conditions{font-family:'Nunito';font-size:16px;background:#FFFFFF;padding-top:20px;padding-right:25px;padding-bottom:15px;padding-left:10px;height:300px}</v>
      </c>
    </row>
    <row r="35" spans="2:85" ht="21" customHeight="1">
      <c r="B35" s="98" t="s">
        <v>504</v>
      </c>
      <c r="C35" s="185" t="s">
        <v>505</v>
      </c>
      <c r="D35" s="137"/>
      <c r="E35" s="56"/>
      <c r="F35" s="48" t="str">
        <f>IF(Table_Styles[[#This Row],[Font Family]]&lt;&gt;"",Table_Styles[[#This Row],[Font Family]],IF(Table_Styles[[#This Row],[Font Family Default]]&lt;&gt;"",Table_Styles[[#This Row],[Font Family Default]],""))</f>
        <v/>
      </c>
      <c r="G35" s="137"/>
      <c r="H35" s="129"/>
      <c r="I35" s="48" t="str">
        <f>IF(Table_Styles[[#This Row],[Font Size]]&lt;&gt;"",Table_Styles[[#This Row],[Font Size]],IF(Table_Styles[[#This Row],[Font Size Default]]&lt;&gt;"",Table_Styles[[#This Row],[Font Size Default]],""))</f>
        <v/>
      </c>
      <c r="J35" s="137"/>
      <c r="K35" s="55"/>
      <c r="L35" s="48" t="str">
        <f>IF(Table_Styles[[#This Row],[Font Weight]]&lt;&gt;"",Table_Styles[[#This Row],[Font Weight]],IF(Table_Styles[[#This Row],[Font Weight Default]]&lt;&gt;"",Table_Styles[[#This Row],[Font Weight Default]],""))</f>
        <v/>
      </c>
      <c r="M35" s="156"/>
      <c r="N35" s="55"/>
      <c r="O35" s="48" t="str">
        <f>IF(Table_Styles[[#This Row],[Colour]]&lt;&gt;"",Table_Styles[[#This Row],[Colour]],IF(Table_Styles[[#This Row],[Colour Default]]&lt;&gt;"",Table_Styles[[#This Row],[Colour Default]],""))</f>
        <v/>
      </c>
      <c r="P35" s="137"/>
      <c r="Q35" s="129"/>
      <c r="R35" s="48" t="str">
        <f>IF(Table_Styles[[#This Row],[Background]]&lt;&gt;"",Table_Styles[[#This Row],[Background]],IF(Table_Styles[[#This Row],[Background Default]]&lt;&gt;"",Table_Styles[[#This Row],[Background Default]],""))</f>
        <v/>
      </c>
      <c r="S35" s="137"/>
      <c r="T35" s="55"/>
      <c r="U35" s="48" t="str">
        <f>IF(Table_Styles[[#This Row],[Border]]&lt;&gt;"",Table_Styles[[#This Row],[Border]],IF(Table_Styles[[#This Row],[Border Default]]&lt;&gt;"",Table_Styles[[#This Row],[Border Default]],""))</f>
        <v/>
      </c>
      <c r="V35" s="55"/>
      <c r="W35" s="55"/>
      <c r="X35" s="48" t="str">
        <f>IF(Table_Styles[[#This Row],[Border Radius]]&lt;&gt;"",Table_Styles[[#This Row],[Border Radius]],IF(Table_Styles[[#This Row],[Border Radius Default]]&lt;&gt;"",Table_Styles[[#This Row],[Border Radius Default]],""))</f>
        <v/>
      </c>
      <c r="Y35" s="137"/>
      <c r="Z35" s="55"/>
      <c r="AA35" s="48" t="str">
        <f>IF(Table_Styles[[#This Row],[MT]]&lt;&gt;"",Table_Styles[[#This Row],[MT]],IF(Table_Styles[[#This Row],[MT Default]]&lt;&gt;"",Table_Styles[[#This Row],[MT Default]],""))</f>
        <v/>
      </c>
      <c r="AB35" s="137"/>
      <c r="AC35" s="55"/>
      <c r="AD35" s="48" t="str">
        <f>IF(Table_Styles[[#This Row],[MR]]&lt;&gt;"",Table_Styles[[#This Row],[MR]],IF(Table_Styles[[#This Row],[MR Default]]&lt;&gt;"",Table_Styles[[#This Row],[MR Default]],""))</f>
        <v/>
      </c>
      <c r="AE35" s="137"/>
      <c r="AF35" s="55"/>
      <c r="AG35" s="48" t="str">
        <f>IF(Table_Styles[[#This Row],[MB]]&lt;&gt;"",Table_Styles[[#This Row],[MB]],IF(Table_Styles[[#This Row],[MB Default]]&lt;&gt;"",Table_Styles[[#This Row],[MB Default]],""))</f>
        <v/>
      </c>
      <c r="AH35" s="137"/>
      <c r="AI35" s="129" t="s">
        <v>438</v>
      </c>
      <c r="AJ35" s="48" t="str">
        <f>IF(Table_Styles[[#This Row],[ML]]&lt;&gt;"",Table_Styles[[#This Row],[ML]],IF(Table_Styles[[#This Row],[ML Default]]&lt;&gt;"",Table_Styles[[#This Row],[ML Default]],""))</f>
        <v>15px</v>
      </c>
      <c r="AK35" s="137"/>
      <c r="AL35" s="129"/>
      <c r="AM35" s="48" t="str">
        <f>IF(Table_Styles[[#This Row],[PT]]&lt;&gt;"",Table_Styles[[#This Row],[PT]],IF(Table_Styles[[#This Row],[PT Default]]&lt;&gt;"",Table_Styles[[#This Row],[PT Default]],""))</f>
        <v/>
      </c>
      <c r="AN35" s="137"/>
      <c r="AO35" s="129"/>
      <c r="AP35" s="48" t="str">
        <f>IF(Table_Styles[[#This Row],[PR]]&lt;&gt;"",Table_Styles[[#This Row],[PR]],IF(Table_Styles[[#This Row],[PR Default]]&lt;&gt;"",Table_Styles[[#This Row],[PR Default]],""))</f>
        <v/>
      </c>
      <c r="AQ35" s="137"/>
      <c r="AR35" s="129"/>
      <c r="AS35" s="48" t="str">
        <f>IF(Table_Styles[[#This Row],[PB]]&lt;&gt;"",Table_Styles[[#This Row],[PB]],IF(Table_Styles[[#This Row],[PB Default]]&lt;&gt;"",Table_Styles[[#This Row],[PB Default]],""))</f>
        <v/>
      </c>
      <c r="AT35" s="137"/>
      <c r="AU35" s="129"/>
      <c r="AV35" s="48" t="str">
        <f>IF(Table_Styles[[#This Row],[PL]]&lt;&gt;"",Table_Styles[[#This Row],[PL]],IF(Table_Styles[[#This Row],[PL Default]]&lt;&gt;"",Table_Styles[[#This Row],[PL Default]],""))</f>
        <v/>
      </c>
      <c r="AW35" s="137"/>
      <c r="AX35" s="55"/>
      <c r="AY35" s="48" t="str">
        <f>IF(Table_Styles[[#This Row],[BT]]&lt;&gt;"",Table_Styles[[#This Row],[BT]],IF(Table_Styles[[#This Row],[BT Default]]&lt;&gt;"",Table_Styles[[#This Row],[BT Default]],""))</f>
        <v/>
      </c>
      <c r="AZ35" s="137"/>
      <c r="BA35" s="55"/>
      <c r="BB35" s="48" t="str">
        <f>IF(Table_Styles[[#This Row],[BR]]&lt;&gt;"",Table_Styles[[#This Row],[BR]],IF(Table_Styles[[#This Row],[BR Default]]&lt;&gt;"",Table_Styles[[#This Row],[BR Default]],""))</f>
        <v/>
      </c>
      <c r="BC35" s="137"/>
      <c r="BD35" s="55"/>
      <c r="BE35" s="48" t="str">
        <f>IF(Table_Styles[[#This Row],[BB]]&lt;&gt;"",Table_Styles[[#This Row],[BB]],IF(Table_Styles[[#This Row],[BB Default]]&lt;&gt;"",Table_Styles[[#This Row],[BB Default]],""))</f>
        <v/>
      </c>
      <c r="BF35" s="137"/>
      <c r="BG35" s="55"/>
      <c r="BH35" s="48" t="str">
        <f>IF(Table_Styles[[#This Row],[BL]]&lt;&gt;"",Table_Styles[[#This Row],[BL]],IF(Table_Styles[[#This Row],[BL Default]]&lt;&gt;"",Table_Styles[[#This Row],[BL Default]],""))</f>
        <v/>
      </c>
      <c r="BI35" s="55"/>
      <c r="BJ35" s="55"/>
      <c r="BK35" s="48" t="str">
        <f>IF(Table_Styles[[#This Row],[Width]]&lt;&gt;"",Table_Styles[[#This Row],[Width]],IF(Table_Styles[[#This Row],[Width Default]]&lt;&gt;"",Table_Styles[[#This Row],[Width Default]],""))</f>
        <v/>
      </c>
      <c r="BL35" s="55"/>
      <c r="BM35" s="129"/>
      <c r="BN35" s="48" t="str">
        <f>IF(Table_Styles[[#This Row],[Height]]&lt;&gt;"",Table_Styles[[#This Row],[Height]],IF(Table_Styles[[#This Row],[Height Default]]&lt;&gt;"",Table_Styles[[#This Row],[Height Default]],""))</f>
        <v/>
      </c>
      <c r="BO35" s="48"/>
      <c r="BP35" s="48"/>
      <c r="BQ35" s="48" t="str">
        <f>IF(Table_Styles[[#This Row],[Top]]&lt;&gt;"",Table_Styles[[#This Row],[Top]],IF(Table_Styles[[#This Row],[Top Default]]&lt;&gt;"",Table_Styles[[#This Row],[Top Default]],""))</f>
        <v/>
      </c>
      <c r="BR35" s="48"/>
      <c r="BS35" s="48"/>
      <c r="BT35" s="48" t="str">
        <f>IF(Table_Styles[[#This Row],[Right]]&lt;&gt;"",Table_Styles[[#This Row],[Right]],IF(Table_Styles[[#This Row],[Right Default]]&lt;&gt;"",Table_Styles[[#This Row],[Right Default]],""))</f>
        <v/>
      </c>
      <c r="BU35" s="48"/>
      <c r="BV35" s="48"/>
      <c r="BW35" s="48" t="str">
        <f>IF(Table_Styles[[#This Row],[Bottom]]&lt;&gt;"",Table_Styles[[#This Row],[Bottom]],IF(Table_Styles[[#This Row],[Bottom Default]]&lt;&gt;"",Table_Styles[[#This Row],[Bottom Default]],""))</f>
        <v/>
      </c>
      <c r="BX35" s="48"/>
      <c r="BY35" s="48"/>
      <c r="BZ35" s="48" t="str">
        <f>IF(Table_Styles[[#This Row],[Left]]&lt;&gt;"",Table_Styles[[#This Row],[Left]],IF(Table_Styles[[#This Row],[Left Default]]&lt;&gt;"",Table_Styles[[#This Row],[Left Default]],""))</f>
        <v/>
      </c>
      <c r="CA35" s="137"/>
      <c r="CB35" s="100" t="str">
        <f>IF(AND(Table_Styles[[#This Row],[Selector]]&lt;&gt;"",Table_Styles[[#This Row],[Font Family Used]]&lt;&gt;"",Table_Styles[[#This Row],[Font Weight Used]]&lt;&gt;""),Table_Styles[[#This Row],[Font Family Used]]&amp;" "&amp;Table_Styles[[#This Row],[Font Weight Used]],"")</f>
        <v/>
      </c>
      <c r="CC35" s="100" t="str">
        <f ca="1">IF(AND(Table_Styles[[#This Row],[Selector]],COUNTIF(OFFSET(CC:CC,0,0,ROW()-1,1),"="&amp;Table_Styles[[#This Row],[Font]])=0),Table_Styles[[#This Row],[Font]],"")</f>
        <v/>
      </c>
      <c r="CD35" s="100" t="str">
        <f ca="1">IF(Table_Styles[[#This Row],[Unique Font]]&lt;&gt;"",
"{""fontFamily"":"""&amp;Table_Styles[[#This Row],[Font Family Used]]&amp;""",""fontWeight"":"&amp;Table_Styles[[#This Row],[Font Weight Used]]&amp;"}","")</f>
        <v/>
      </c>
      <c r="CE35"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margin-left: 15px</v>
      </c>
      <c r="CF35" s="100" t="str">
        <f>IF(AND(Table_Styles[[#This Row],[Selector]]&lt;&gt;"", Table_Styles[[#This Row],[Config Properties]]&lt;&gt;""),
Table_Styles[[#This Row],[Selector]]&amp;" { "&amp;Table_Styles[[#This Row],[Config Properties]]&amp;" }","")</f>
        <v>formly-field div.terms-and-conditions p { margin-left: 15px }</v>
      </c>
      <c r="CG35" s="100" t="str">
        <f xml:space="preserve">
SUBSTITUTE(SUBSTITUTE(SUBSTITUTE(SUBSTITUTE(SUBSTITUTE(SUBSTITUTE(SUBSTITUTE(SUBSTITUTE(Table_Styles[[#This Row],[Config]],
" {","{"),
"{ ","{"),
" }","}"),
"} ","}"),
" ,",","),
", ",","),
" :",":"),
": ",":")</f>
        <v>formly-field div.terms-and-conditions p{margin-left:15px}</v>
      </c>
    </row>
    <row r="36" spans="2:85" ht="21" customHeight="1">
      <c r="B36" s="98" t="s">
        <v>506</v>
      </c>
      <c r="C36" s="185" t="s">
        <v>507</v>
      </c>
      <c r="D36" s="137"/>
      <c r="E36" s="56"/>
      <c r="F36" s="48" t="str">
        <f>IF(Table_Styles[[#This Row],[Font Family]]&lt;&gt;"",Table_Styles[[#This Row],[Font Family]],IF(Table_Styles[[#This Row],[Font Family Default]]&lt;&gt;"",Table_Styles[[#This Row],[Font Family Default]],""))</f>
        <v/>
      </c>
      <c r="G36" s="137"/>
      <c r="H36" s="129"/>
      <c r="I36" s="48" t="str">
        <f>IF(Table_Styles[[#This Row],[Font Size]]&lt;&gt;"",Table_Styles[[#This Row],[Font Size]],IF(Table_Styles[[#This Row],[Font Size Default]]&lt;&gt;"",Table_Styles[[#This Row],[Font Size Default]],""))</f>
        <v/>
      </c>
      <c r="J36" s="137"/>
      <c r="K36" s="55"/>
      <c r="L36" s="48" t="str">
        <f>IF(Table_Styles[[#This Row],[Font Weight]]&lt;&gt;"",Table_Styles[[#This Row],[Font Weight]],IF(Table_Styles[[#This Row],[Font Weight Default]]&lt;&gt;"",Table_Styles[[#This Row],[Font Weight Default]],""))</f>
        <v/>
      </c>
      <c r="M36" s="137"/>
      <c r="N36" s="55"/>
      <c r="O36" s="48" t="str">
        <f>IF(Table_Styles[[#This Row],[Colour]]&lt;&gt;"",Table_Styles[[#This Row],[Colour]],IF(Table_Styles[[#This Row],[Colour Default]]&lt;&gt;"",Table_Styles[[#This Row],[Colour Default]],""))</f>
        <v/>
      </c>
      <c r="P36" s="137"/>
      <c r="Q36" s="129"/>
      <c r="R36" s="48" t="str">
        <f>IF(Table_Styles[[#This Row],[Background]]&lt;&gt;"",Table_Styles[[#This Row],[Background]],IF(Table_Styles[[#This Row],[Background Default]]&lt;&gt;"",Table_Styles[[#This Row],[Background Default]],""))</f>
        <v/>
      </c>
      <c r="S36" s="137"/>
      <c r="T36" s="55"/>
      <c r="U36" s="48" t="str">
        <f>IF(Table_Styles[[#This Row],[Border]]&lt;&gt;"",Table_Styles[[#This Row],[Border]],IF(Table_Styles[[#This Row],[Border Default]]&lt;&gt;"",Table_Styles[[#This Row],[Border Default]],""))</f>
        <v/>
      </c>
      <c r="V36" s="55"/>
      <c r="W36" s="55"/>
      <c r="X36" s="48" t="str">
        <f>IF(Table_Styles[[#This Row],[Border Radius]]&lt;&gt;"",Table_Styles[[#This Row],[Border Radius]],IF(Table_Styles[[#This Row],[Border Radius Default]]&lt;&gt;"",Table_Styles[[#This Row],[Border Radius Default]],""))</f>
        <v/>
      </c>
      <c r="Y36" s="137"/>
      <c r="Z36" s="55"/>
      <c r="AA36" s="48" t="str">
        <f>IF(Table_Styles[[#This Row],[MT]]&lt;&gt;"",Table_Styles[[#This Row],[MT]],IF(Table_Styles[[#This Row],[MT Default]]&lt;&gt;"",Table_Styles[[#This Row],[MT Default]],""))</f>
        <v/>
      </c>
      <c r="AB36" s="137"/>
      <c r="AC36" s="55"/>
      <c r="AD36" s="48" t="str">
        <f>IF(Table_Styles[[#This Row],[MR]]&lt;&gt;"",Table_Styles[[#This Row],[MR]],IF(Table_Styles[[#This Row],[MR Default]]&lt;&gt;"",Table_Styles[[#This Row],[MR Default]],""))</f>
        <v/>
      </c>
      <c r="AE36" s="137"/>
      <c r="AF36" s="55"/>
      <c r="AG36" s="48" t="str">
        <f>IF(Table_Styles[[#This Row],[MB]]&lt;&gt;"",Table_Styles[[#This Row],[MB]],IF(Table_Styles[[#This Row],[MB Default]]&lt;&gt;"",Table_Styles[[#This Row],[MB Default]],""))</f>
        <v/>
      </c>
      <c r="AH36" s="137"/>
      <c r="AI36" s="129"/>
      <c r="AJ36" s="48" t="str">
        <f>IF(Table_Styles[[#This Row],[ML]]&lt;&gt;"",Table_Styles[[#This Row],[ML]],IF(Table_Styles[[#This Row],[ML Default]]&lt;&gt;"",Table_Styles[[#This Row],[ML Default]],""))</f>
        <v/>
      </c>
      <c r="AK36" s="137"/>
      <c r="AL36" s="129"/>
      <c r="AM36" s="48" t="str">
        <f>IF(Table_Styles[[#This Row],[PT]]&lt;&gt;"",Table_Styles[[#This Row],[PT]],IF(Table_Styles[[#This Row],[PT Default]]&lt;&gt;"",Table_Styles[[#This Row],[PT Default]],""))</f>
        <v/>
      </c>
      <c r="AN36" s="137"/>
      <c r="AO36" s="129"/>
      <c r="AP36" s="48" t="str">
        <f>IF(Table_Styles[[#This Row],[PR]]&lt;&gt;"",Table_Styles[[#This Row],[PR]],IF(Table_Styles[[#This Row],[PR Default]]&lt;&gt;"",Table_Styles[[#This Row],[PR Default]],""))</f>
        <v/>
      </c>
      <c r="AQ36" s="137"/>
      <c r="AR36" s="129"/>
      <c r="AS36" s="48" t="str">
        <f>IF(Table_Styles[[#This Row],[PB]]&lt;&gt;"",Table_Styles[[#This Row],[PB]],IF(Table_Styles[[#This Row],[PB Default]]&lt;&gt;"",Table_Styles[[#This Row],[PB Default]],""))</f>
        <v/>
      </c>
      <c r="AT36" s="137"/>
      <c r="AU36" s="129" t="s">
        <v>439</v>
      </c>
      <c r="AV36" s="48" t="str">
        <f>IF(Table_Styles[[#This Row],[PL]]&lt;&gt;"",Table_Styles[[#This Row],[PL]],IF(Table_Styles[[#This Row],[PL Default]]&lt;&gt;"",Table_Styles[[#This Row],[PL Default]],""))</f>
        <v>30px</v>
      </c>
      <c r="AW36" s="137"/>
      <c r="AX36" s="55"/>
      <c r="AY36" s="48" t="str">
        <f>IF(Table_Styles[[#This Row],[BT]]&lt;&gt;"",Table_Styles[[#This Row],[BT]],IF(Table_Styles[[#This Row],[BT Default]]&lt;&gt;"",Table_Styles[[#This Row],[BT Default]],""))</f>
        <v/>
      </c>
      <c r="AZ36" s="137"/>
      <c r="BA36" s="55"/>
      <c r="BB36" s="48" t="str">
        <f>IF(Table_Styles[[#This Row],[BR]]&lt;&gt;"",Table_Styles[[#This Row],[BR]],IF(Table_Styles[[#This Row],[BR Default]]&lt;&gt;"",Table_Styles[[#This Row],[BR Default]],""))</f>
        <v/>
      </c>
      <c r="BC36" s="137"/>
      <c r="BD36" s="55"/>
      <c r="BE36" s="48" t="str">
        <f>IF(Table_Styles[[#This Row],[BB]]&lt;&gt;"",Table_Styles[[#This Row],[BB]],IF(Table_Styles[[#This Row],[BB Default]]&lt;&gt;"",Table_Styles[[#This Row],[BB Default]],""))</f>
        <v/>
      </c>
      <c r="BF36" s="137"/>
      <c r="BG36" s="55"/>
      <c r="BH36" s="48" t="str">
        <f>IF(Table_Styles[[#This Row],[BL]]&lt;&gt;"",Table_Styles[[#This Row],[BL]],IF(Table_Styles[[#This Row],[BL Default]]&lt;&gt;"",Table_Styles[[#This Row],[BL Default]],""))</f>
        <v/>
      </c>
      <c r="BI36" s="55"/>
      <c r="BJ36" s="55"/>
      <c r="BK36" s="48" t="str">
        <f>IF(Table_Styles[[#This Row],[Width]]&lt;&gt;"",Table_Styles[[#This Row],[Width]],IF(Table_Styles[[#This Row],[Width Default]]&lt;&gt;"",Table_Styles[[#This Row],[Width Default]],""))</f>
        <v/>
      </c>
      <c r="BL36" s="55"/>
      <c r="BM36" s="129"/>
      <c r="BN36" s="48" t="str">
        <f>IF(Table_Styles[[#This Row],[Height]]&lt;&gt;"",Table_Styles[[#This Row],[Height]],IF(Table_Styles[[#This Row],[Height Default]]&lt;&gt;"",Table_Styles[[#This Row],[Height Default]],""))</f>
        <v/>
      </c>
      <c r="BO36" s="48"/>
      <c r="BP36" s="48"/>
      <c r="BQ36" s="48" t="str">
        <f>IF(Table_Styles[[#This Row],[Top]]&lt;&gt;"",Table_Styles[[#This Row],[Top]],IF(Table_Styles[[#This Row],[Top Default]]&lt;&gt;"",Table_Styles[[#This Row],[Top Default]],""))</f>
        <v/>
      </c>
      <c r="BR36" s="48"/>
      <c r="BS36" s="48"/>
      <c r="BT36" s="48" t="str">
        <f>IF(Table_Styles[[#This Row],[Right]]&lt;&gt;"",Table_Styles[[#This Row],[Right]],IF(Table_Styles[[#This Row],[Right Default]]&lt;&gt;"",Table_Styles[[#This Row],[Right Default]],""))</f>
        <v/>
      </c>
      <c r="BU36" s="48"/>
      <c r="BV36" s="48"/>
      <c r="BW36" s="48" t="str">
        <f>IF(Table_Styles[[#This Row],[Bottom]]&lt;&gt;"",Table_Styles[[#This Row],[Bottom]],IF(Table_Styles[[#This Row],[Bottom Default]]&lt;&gt;"",Table_Styles[[#This Row],[Bottom Default]],""))</f>
        <v/>
      </c>
      <c r="BX36" s="48"/>
      <c r="BY36" s="48"/>
      <c r="BZ36" s="48" t="str">
        <f>IF(Table_Styles[[#This Row],[Left]]&lt;&gt;"",Table_Styles[[#This Row],[Left]],IF(Table_Styles[[#This Row],[Left Default]]&lt;&gt;"",Table_Styles[[#This Row],[Left Default]],""))</f>
        <v/>
      </c>
      <c r="CA36" s="137"/>
      <c r="CB36" s="100" t="str">
        <f>IF(AND(Table_Styles[[#This Row],[Selector]]&lt;&gt;"",Table_Styles[[#This Row],[Font Family Used]]&lt;&gt;"",Table_Styles[[#This Row],[Font Weight Used]]&lt;&gt;""),Table_Styles[[#This Row],[Font Family Used]]&amp;" "&amp;Table_Styles[[#This Row],[Font Weight Used]],"")</f>
        <v/>
      </c>
      <c r="CC36" s="100" t="str">
        <f ca="1">IF(AND(Table_Styles[[#This Row],[Selector]],COUNTIF(OFFSET(CC:CC,0,0,ROW()-1,1),"="&amp;Table_Styles[[#This Row],[Font]])=0),Table_Styles[[#This Row],[Font]],"")</f>
        <v/>
      </c>
      <c r="CD36" s="100" t="str">
        <f ca="1">IF(Table_Styles[[#This Row],[Unique Font]]&lt;&gt;"",
"{""fontFamily"":"""&amp;Table_Styles[[#This Row],[Font Family Used]]&amp;""",""fontWeight"":"&amp;Table_Styles[[#This Row],[Font Weight Used]]&amp;"}","")</f>
        <v/>
      </c>
      <c r="CE36"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padding-left: 30px</v>
      </c>
      <c r="CF36" s="100" t="str">
        <f>IF(AND(Table_Styles[[#This Row],[Selector]]&lt;&gt;"", Table_Styles[[#This Row],[Config Properties]]&lt;&gt;""),
Table_Styles[[#This Row],[Selector]]&amp;" { "&amp;Table_Styles[[#This Row],[Config Properties]]&amp;" }","")</f>
        <v>formly-field div.terms-and-conditions ol { padding-left: 30px }</v>
      </c>
      <c r="CG36" s="100" t="str">
        <f xml:space="preserve">
SUBSTITUTE(SUBSTITUTE(SUBSTITUTE(SUBSTITUTE(SUBSTITUTE(SUBSTITUTE(SUBSTITUTE(SUBSTITUTE(Table_Styles[[#This Row],[Config]],
" {","{"),
"{ ","{"),
" }","}"),
"} ","}"),
" ,",","),
", ",","),
" :",":"),
": ",":")</f>
        <v>formly-field div.terms-and-conditions ol{padding-left:30px}</v>
      </c>
    </row>
    <row r="37" spans="2:85" ht="21" customHeight="1">
      <c r="B37" s="98" t="s">
        <v>508</v>
      </c>
      <c r="C37" s="185" t="s">
        <v>509</v>
      </c>
      <c r="D37" s="137"/>
      <c r="E37" s="56"/>
      <c r="F37" s="48" t="str">
        <f>IF(Table_Styles[[#This Row],[Font Family]]&lt;&gt;"",Table_Styles[[#This Row],[Font Family]],IF(Table_Styles[[#This Row],[Font Family Default]]&lt;&gt;"",Table_Styles[[#This Row],[Font Family Default]],""))</f>
        <v/>
      </c>
      <c r="G37" s="137"/>
      <c r="H37" s="129"/>
      <c r="I37" s="48" t="str">
        <f>IF(Table_Styles[[#This Row],[Font Size]]&lt;&gt;"",Table_Styles[[#This Row],[Font Size]],IF(Table_Styles[[#This Row],[Font Size Default]]&lt;&gt;"",Table_Styles[[#This Row],[Font Size Default]],""))</f>
        <v/>
      </c>
      <c r="J37" s="137"/>
      <c r="K37" s="55"/>
      <c r="L37" s="48" t="str">
        <f>IF(Table_Styles[[#This Row],[Font Weight]]&lt;&gt;"",Table_Styles[[#This Row],[Font Weight]],IF(Table_Styles[[#This Row],[Font Weight Default]]&lt;&gt;"",Table_Styles[[#This Row],[Font Weight Default]],""))</f>
        <v/>
      </c>
      <c r="M37" s="137"/>
      <c r="N37" s="55"/>
      <c r="O37" s="48" t="str">
        <f>IF(Table_Styles[[#This Row],[Colour]]&lt;&gt;"",Table_Styles[[#This Row],[Colour]],IF(Table_Styles[[#This Row],[Colour Default]]&lt;&gt;"",Table_Styles[[#This Row],[Colour Default]],""))</f>
        <v/>
      </c>
      <c r="P37" s="137"/>
      <c r="Q37" s="129"/>
      <c r="R37" s="48" t="str">
        <f>IF(Table_Styles[[#This Row],[Background]]&lt;&gt;"",Table_Styles[[#This Row],[Background]],IF(Table_Styles[[#This Row],[Background Default]]&lt;&gt;"",Table_Styles[[#This Row],[Background Default]],""))</f>
        <v/>
      </c>
      <c r="S37" s="137"/>
      <c r="T37" s="55"/>
      <c r="U37" s="48" t="str">
        <f>IF(Table_Styles[[#This Row],[Border]]&lt;&gt;"",Table_Styles[[#This Row],[Border]],IF(Table_Styles[[#This Row],[Border Default]]&lt;&gt;"",Table_Styles[[#This Row],[Border Default]],""))</f>
        <v/>
      </c>
      <c r="V37" s="55"/>
      <c r="W37" s="55"/>
      <c r="X37" s="48" t="str">
        <f>IF(Table_Styles[[#This Row],[Border Radius]]&lt;&gt;"",Table_Styles[[#This Row],[Border Radius]],IF(Table_Styles[[#This Row],[Border Radius Default]]&lt;&gt;"",Table_Styles[[#This Row],[Border Radius Default]],""))</f>
        <v/>
      </c>
      <c r="Y37" s="137"/>
      <c r="Z37" s="55"/>
      <c r="AA37" s="48" t="str">
        <f>IF(Table_Styles[[#This Row],[MT]]&lt;&gt;"",Table_Styles[[#This Row],[MT]],IF(Table_Styles[[#This Row],[MT Default]]&lt;&gt;"",Table_Styles[[#This Row],[MT Default]],""))</f>
        <v/>
      </c>
      <c r="AB37" s="137"/>
      <c r="AC37" s="55"/>
      <c r="AD37" s="48" t="str">
        <f>IF(Table_Styles[[#This Row],[MR]]&lt;&gt;"",Table_Styles[[#This Row],[MR]],IF(Table_Styles[[#This Row],[MR Default]]&lt;&gt;"",Table_Styles[[#This Row],[MR Default]],""))</f>
        <v/>
      </c>
      <c r="AE37" s="137"/>
      <c r="AF37" s="129"/>
      <c r="AG37" s="48" t="str">
        <f>IF(Table_Styles[[#This Row],[MB]]&lt;&gt;"",Table_Styles[[#This Row],[MB]],IF(Table_Styles[[#This Row],[MB Default]]&lt;&gt;"",Table_Styles[[#This Row],[MB Default]],""))</f>
        <v/>
      </c>
      <c r="AH37" s="137"/>
      <c r="AI37" s="55"/>
      <c r="AJ37" s="48" t="str">
        <f>IF(Table_Styles[[#This Row],[ML]]&lt;&gt;"",Table_Styles[[#This Row],[ML]],IF(Table_Styles[[#This Row],[ML Default]]&lt;&gt;"",Table_Styles[[#This Row],[ML Default]],""))</f>
        <v/>
      </c>
      <c r="AK37" s="137"/>
      <c r="AL37" s="129"/>
      <c r="AM37" s="48" t="str">
        <f>IF(Table_Styles[[#This Row],[PT]]&lt;&gt;"",Table_Styles[[#This Row],[PT]],IF(Table_Styles[[#This Row],[PT Default]]&lt;&gt;"",Table_Styles[[#This Row],[PT Default]],""))</f>
        <v/>
      </c>
      <c r="AN37" s="137"/>
      <c r="AO37" s="129"/>
      <c r="AP37" s="48" t="str">
        <f>IF(Table_Styles[[#This Row],[PR]]&lt;&gt;"",Table_Styles[[#This Row],[PR]],IF(Table_Styles[[#This Row],[PR Default]]&lt;&gt;"",Table_Styles[[#This Row],[PR Default]],""))</f>
        <v/>
      </c>
      <c r="AQ37" s="137"/>
      <c r="AR37" s="129"/>
      <c r="AS37" s="48" t="str">
        <f>IF(Table_Styles[[#This Row],[PB]]&lt;&gt;"",Table_Styles[[#This Row],[PB]],IF(Table_Styles[[#This Row],[PB Default]]&lt;&gt;"",Table_Styles[[#This Row],[PB Default]],""))</f>
        <v/>
      </c>
      <c r="AT37" s="137"/>
      <c r="AU37" s="129"/>
      <c r="AV37" s="48" t="str">
        <f>IF(Table_Styles[[#This Row],[PL]]&lt;&gt;"",Table_Styles[[#This Row],[PL]],IF(Table_Styles[[#This Row],[PL Default]]&lt;&gt;"",Table_Styles[[#This Row],[PL Default]],""))</f>
        <v/>
      </c>
      <c r="AW37" s="137"/>
      <c r="AX37" s="55"/>
      <c r="AY37" s="48" t="str">
        <f>IF(Table_Styles[[#This Row],[BT]]&lt;&gt;"",Table_Styles[[#This Row],[BT]],IF(Table_Styles[[#This Row],[BT Default]]&lt;&gt;"",Table_Styles[[#This Row],[BT Default]],""))</f>
        <v/>
      </c>
      <c r="AZ37" s="137"/>
      <c r="BA37" s="55"/>
      <c r="BB37" s="48" t="str">
        <f>IF(Table_Styles[[#This Row],[BR]]&lt;&gt;"",Table_Styles[[#This Row],[BR]],IF(Table_Styles[[#This Row],[BR Default]]&lt;&gt;"",Table_Styles[[#This Row],[BR Default]],""))</f>
        <v/>
      </c>
      <c r="BC37" s="137"/>
      <c r="BD37" s="55"/>
      <c r="BE37" s="48" t="str">
        <f>IF(Table_Styles[[#This Row],[BB]]&lt;&gt;"",Table_Styles[[#This Row],[BB]],IF(Table_Styles[[#This Row],[BB Default]]&lt;&gt;"",Table_Styles[[#This Row],[BB Default]],""))</f>
        <v/>
      </c>
      <c r="BF37" s="137"/>
      <c r="BG37" s="55"/>
      <c r="BH37" s="48" t="str">
        <f>IF(Table_Styles[[#This Row],[BL]]&lt;&gt;"",Table_Styles[[#This Row],[BL]],IF(Table_Styles[[#This Row],[BL Default]]&lt;&gt;"",Table_Styles[[#This Row],[BL Default]],""))</f>
        <v/>
      </c>
      <c r="BI37" s="55"/>
      <c r="BJ37" s="55"/>
      <c r="BK37" s="48" t="str">
        <f>IF(Table_Styles[[#This Row],[Width]]&lt;&gt;"",Table_Styles[[#This Row],[Width]],IF(Table_Styles[[#This Row],[Width Default]]&lt;&gt;"",Table_Styles[[#This Row],[Width Default]],""))</f>
        <v/>
      </c>
      <c r="BL37" s="55"/>
      <c r="BM37" s="129"/>
      <c r="BN37" s="48" t="str">
        <f>IF(Table_Styles[[#This Row],[Height]]&lt;&gt;"",Table_Styles[[#This Row],[Height]],IF(Table_Styles[[#This Row],[Height Default]]&lt;&gt;"",Table_Styles[[#This Row],[Height Default]],""))</f>
        <v/>
      </c>
      <c r="BO37" s="48"/>
      <c r="BP37" s="48"/>
      <c r="BQ37" s="48" t="str">
        <f>IF(Table_Styles[[#This Row],[Top]]&lt;&gt;"",Table_Styles[[#This Row],[Top]],IF(Table_Styles[[#This Row],[Top Default]]&lt;&gt;"",Table_Styles[[#This Row],[Top Default]],""))</f>
        <v/>
      </c>
      <c r="BR37" s="48"/>
      <c r="BS37" s="48"/>
      <c r="BT37" s="48" t="str">
        <f>IF(Table_Styles[[#This Row],[Right]]&lt;&gt;"",Table_Styles[[#This Row],[Right]],IF(Table_Styles[[#This Row],[Right Default]]&lt;&gt;"",Table_Styles[[#This Row],[Right Default]],""))</f>
        <v/>
      </c>
      <c r="BU37" s="48"/>
      <c r="BV37" s="48"/>
      <c r="BW37" s="48" t="str">
        <f>IF(Table_Styles[[#This Row],[Bottom]]&lt;&gt;"",Table_Styles[[#This Row],[Bottom]],IF(Table_Styles[[#This Row],[Bottom Default]]&lt;&gt;"",Table_Styles[[#This Row],[Bottom Default]],""))</f>
        <v/>
      </c>
      <c r="BX37" s="48"/>
      <c r="BY37" s="48"/>
      <c r="BZ37" s="48" t="str">
        <f>IF(Table_Styles[[#This Row],[Left]]&lt;&gt;"",Table_Styles[[#This Row],[Left]],IF(Table_Styles[[#This Row],[Left Default]]&lt;&gt;"",Table_Styles[[#This Row],[Left Default]],""))</f>
        <v/>
      </c>
      <c r="CA37" s="137"/>
      <c r="CB37" s="100" t="str">
        <f>IF(AND(Table_Styles[[#This Row],[Selector]]&lt;&gt;"",Table_Styles[[#This Row],[Font Family Used]]&lt;&gt;"",Table_Styles[[#This Row],[Font Weight Used]]&lt;&gt;""),Table_Styles[[#This Row],[Font Family Used]]&amp;" "&amp;Table_Styles[[#This Row],[Font Weight Used]],"")</f>
        <v/>
      </c>
      <c r="CC37" s="100" t="str">
        <f ca="1">IF(AND(Table_Styles[[#This Row],[Selector]],COUNTIF(OFFSET(CC:CC,0,0,ROW()-1,1),"="&amp;Table_Styles[[#This Row],[Font]])=0),Table_Styles[[#This Row],[Font]],"")</f>
        <v/>
      </c>
      <c r="CD37" s="100" t="str">
        <f ca="1">IF(Table_Styles[[#This Row],[Unique Font]]&lt;&gt;"",
"{""fontFamily"":"""&amp;Table_Styles[[#This Row],[Font Family Used]]&amp;""",""fontWeight"":"&amp;Table_Styles[[#This Row],[Font Weight Used]]&amp;"}","")</f>
        <v/>
      </c>
      <c r="CE37"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37" s="100" t="str">
        <f>IF(AND(Table_Styles[[#This Row],[Selector]]&lt;&gt;"", Table_Styles[[#This Row],[Config Properties]]&lt;&gt;""),
Table_Styles[[#This Row],[Selector]]&amp;" { "&amp;Table_Styles[[#This Row],[Config Properties]]&amp;" }","")</f>
        <v/>
      </c>
      <c r="CG37" s="100" t="str">
        <f xml:space="preserve">
SUBSTITUTE(SUBSTITUTE(SUBSTITUTE(SUBSTITUTE(SUBSTITUTE(SUBSTITUTE(SUBSTITUTE(SUBSTITUTE(Table_Styles[[#This Row],[Config]],
" {","{"),
"{ ","{"),
" }","}"),
"} ","}"),
" ,",","),
", ",","),
" :",":"),
": ",":")</f>
        <v/>
      </c>
    </row>
    <row r="38" spans="2:85" ht="21" customHeight="1">
      <c r="B38" s="97" t="s">
        <v>90</v>
      </c>
      <c r="C38" s="185" t="s">
        <v>510</v>
      </c>
      <c r="D38" s="137"/>
      <c r="E38" s="56"/>
      <c r="F38" s="48" t="str">
        <f>IF(Table_Styles[[#This Row],[Font Family]]&lt;&gt;"",Table_Styles[[#This Row],[Font Family]],IF(Table_Styles[[#This Row],[Font Family Default]]&lt;&gt;"",Table_Styles[[#This Row],[Font Family Default]],""))</f>
        <v/>
      </c>
      <c r="G38" s="137"/>
      <c r="H38" s="55"/>
      <c r="I38" s="48" t="str">
        <f>IF(Table_Styles[[#This Row],[Font Size]]&lt;&gt;"",Table_Styles[[#This Row],[Font Size]],IF(Table_Styles[[#This Row],[Font Size Default]]&lt;&gt;"",Table_Styles[[#This Row],[Font Size Default]],""))</f>
        <v/>
      </c>
      <c r="J38" s="137"/>
      <c r="K38" s="55"/>
      <c r="L38" s="48" t="str">
        <f>IF(Table_Styles[[#This Row],[Font Weight]]&lt;&gt;"",Table_Styles[[#This Row],[Font Weight]],IF(Table_Styles[[#This Row],[Font Weight Default]]&lt;&gt;"",Table_Styles[[#This Row],[Font Weight Default]],""))</f>
        <v/>
      </c>
      <c r="M38" s="137"/>
      <c r="N38" s="55"/>
      <c r="O38" s="48" t="str">
        <f>IF(Table_Styles[[#This Row],[Colour]]&lt;&gt;"",Table_Styles[[#This Row],[Colour]],IF(Table_Styles[[#This Row],[Colour Default]]&lt;&gt;"",Table_Styles[[#This Row],[Colour Default]],""))</f>
        <v/>
      </c>
      <c r="P38" s="137"/>
      <c r="Q38" s="55"/>
      <c r="R38" s="48" t="str">
        <f>IF(Table_Styles[[#This Row],[Background]]&lt;&gt;"",Table_Styles[[#This Row],[Background]],IF(Table_Styles[[#This Row],[Background Default]]&lt;&gt;"",Table_Styles[[#This Row],[Background Default]],""))</f>
        <v/>
      </c>
      <c r="S38" s="137"/>
      <c r="T38" s="55"/>
      <c r="U38" s="48" t="str">
        <f>IF(Table_Styles[[#This Row],[Border]]&lt;&gt;"",Table_Styles[[#This Row],[Border]],IF(Table_Styles[[#This Row],[Border Default]]&lt;&gt;"",Table_Styles[[#This Row],[Border Default]],""))</f>
        <v/>
      </c>
      <c r="V38" s="55"/>
      <c r="W38" s="55"/>
      <c r="X38" s="48" t="str">
        <f>IF(Table_Styles[[#This Row],[Border Radius]]&lt;&gt;"",Table_Styles[[#This Row],[Border Radius]],IF(Table_Styles[[#This Row],[Border Radius Default]]&lt;&gt;"",Table_Styles[[#This Row],[Border Radius Default]],""))</f>
        <v/>
      </c>
      <c r="Y38" s="137"/>
      <c r="Z38" s="55"/>
      <c r="AA38" s="48" t="str">
        <f>IF(Table_Styles[[#This Row],[MT]]&lt;&gt;"",Table_Styles[[#This Row],[MT]],IF(Table_Styles[[#This Row],[MT Default]]&lt;&gt;"",Table_Styles[[#This Row],[MT Default]],""))</f>
        <v/>
      </c>
      <c r="AB38" s="137"/>
      <c r="AC38" s="55"/>
      <c r="AD38" s="48" t="str">
        <f>IF(Table_Styles[[#This Row],[MR]]&lt;&gt;"",Table_Styles[[#This Row],[MR]],IF(Table_Styles[[#This Row],[MR Default]]&lt;&gt;"",Table_Styles[[#This Row],[MR Default]],""))</f>
        <v/>
      </c>
      <c r="AE38" s="137"/>
      <c r="AF38" s="55" t="s">
        <v>511</v>
      </c>
      <c r="AG38" s="48" t="str">
        <f>IF(Table_Styles[[#This Row],[MB]]&lt;&gt;"",Table_Styles[[#This Row],[MB]],IF(Table_Styles[[#This Row],[MB Default]]&lt;&gt;"",Table_Styles[[#This Row],[MB Default]],""))</f>
        <v>-15px</v>
      </c>
      <c r="AH38" s="137"/>
      <c r="AI38" s="55"/>
      <c r="AJ38" s="48" t="str">
        <f>IF(Table_Styles[[#This Row],[ML]]&lt;&gt;"",Table_Styles[[#This Row],[ML]],IF(Table_Styles[[#This Row],[ML Default]]&lt;&gt;"",Table_Styles[[#This Row],[ML Default]],""))</f>
        <v/>
      </c>
      <c r="AK38" s="137"/>
      <c r="AL38" s="55"/>
      <c r="AM38" s="48" t="str">
        <f>IF(Table_Styles[[#This Row],[PT]]&lt;&gt;"",Table_Styles[[#This Row],[PT]],IF(Table_Styles[[#This Row],[PT Default]]&lt;&gt;"",Table_Styles[[#This Row],[PT Default]],""))</f>
        <v/>
      </c>
      <c r="AN38" s="137"/>
      <c r="AO38" s="55"/>
      <c r="AP38" s="48" t="str">
        <f>IF(Table_Styles[[#This Row],[PR]]&lt;&gt;"",Table_Styles[[#This Row],[PR]],IF(Table_Styles[[#This Row],[PR Default]]&lt;&gt;"",Table_Styles[[#This Row],[PR Default]],""))</f>
        <v/>
      </c>
      <c r="AQ38" s="137"/>
      <c r="AR38" s="55"/>
      <c r="AS38" s="48" t="str">
        <f>IF(Table_Styles[[#This Row],[PB]]&lt;&gt;"",Table_Styles[[#This Row],[PB]],IF(Table_Styles[[#This Row],[PB Default]]&lt;&gt;"",Table_Styles[[#This Row],[PB Default]],""))</f>
        <v/>
      </c>
      <c r="AT38" s="137"/>
      <c r="AU38" s="55"/>
      <c r="AV38" s="48" t="str">
        <f>IF(Table_Styles[[#This Row],[PL]]&lt;&gt;"",Table_Styles[[#This Row],[PL]],IF(Table_Styles[[#This Row],[PL Default]]&lt;&gt;"",Table_Styles[[#This Row],[PL Default]],""))</f>
        <v/>
      </c>
      <c r="AW38" s="137"/>
      <c r="AX38" s="55"/>
      <c r="AY38" s="48" t="str">
        <f>IF(Table_Styles[[#This Row],[BT]]&lt;&gt;"",Table_Styles[[#This Row],[BT]],IF(Table_Styles[[#This Row],[BT Default]]&lt;&gt;"",Table_Styles[[#This Row],[BT Default]],""))</f>
        <v/>
      </c>
      <c r="AZ38" s="137"/>
      <c r="BA38" s="55"/>
      <c r="BB38" s="48" t="str">
        <f>IF(Table_Styles[[#This Row],[BR]]&lt;&gt;"",Table_Styles[[#This Row],[BR]],IF(Table_Styles[[#This Row],[BR Default]]&lt;&gt;"",Table_Styles[[#This Row],[BR Default]],""))</f>
        <v/>
      </c>
      <c r="BC38" s="137"/>
      <c r="BD38" s="55"/>
      <c r="BE38" s="48" t="str">
        <f>IF(Table_Styles[[#This Row],[BB]]&lt;&gt;"",Table_Styles[[#This Row],[BB]],IF(Table_Styles[[#This Row],[BB Default]]&lt;&gt;"",Table_Styles[[#This Row],[BB Default]],""))</f>
        <v/>
      </c>
      <c r="BF38" s="137"/>
      <c r="BG38" s="55"/>
      <c r="BH38" s="48" t="str">
        <f>IF(Table_Styles[[#This Row],[BL]]&lt;&gt;"",Table_Styles[[#This Row],[BL]],IF(Table_Styles[[#This Row],[BL Default]]&lt;&gt;"",Table_Styles[[#This Row],[BL Default]],""))</f>
        <v/>
      </c>
      <c r="BI38" s="55"/>
      <c r="BJ38" s="55"/>
      <c r="BK38" s="48" t="str">
        <f>IF(Table_Styles[[#This Row],[Width]]&lt;&gt;"",Table_Styles[[#This Row],[Width]],IF(Table_Styles[[#This Row],[Width Default]]&lt;&gt;"",Table_Styles[[#This Row],[Width Default]],""))</f>
        <v/>
      </c>
      <c r="BL38" s="55"/>
      <c r="BM38" s="55"/>
      <c r="BN38" s="48" t="str">
        <f>IF(Table_Styles[[#This Row],[Height]]&lt;&gt;"",Table_Styles[[#This Row],[Height]],IF(Table_Styles[[#This Row],[Height Default]]&lt;&gt;"",Table_Styles[[#This Row],[Height Default]],""))</f>
        <v/>
      </c>
      <c r="BO38" s="48"/>
      <c r="BP38" s="48"/>
      <c r="BQ38" s="48" t="str">
        <f>IF(Table_Styles[[#This Row],[Top]]&lt;&gt;"",Table_Styles[[#This Row],[Top]],IF(Table_Styles[[#This Row],[Top Default]]&lt;&gt;"",Table_Styles[[#This Row],[Top Default]],""))</f>
        <v/>
      </c>
      <c r="BR38" s="48"/>
      <c r="BS38" s="48"/>
      <c r="BT38" s="48" t="str">
        <f>IF(Table_Styles[[#This Row],[Right]]&lt;&gt;"",Table_Styles[[#This Row],[Right]],IF(Table_Styles[[#This Row],[Right Default]]&lt;&gt;"",Table_Styles[[#This Row],[Right Default]],""))</f>
        <v/>
      </c>
      <c r="BU38" s="48"/>
      <c r="BV38" s="48"/>
      <c r="BW38" s="48" t="str">
        <f>IF(Table_Styles[[#This Row],[Bottom]]&lt;&gt;"",Table_Styles[[#This Row],[Bottom]],IF(Table_Styles[[#This Row],[Bottom Default]]&lt;&gt;"",Table_Styles[[#This Row],[Bottom Default]],""))</f>
        <v/>
      </c>
      <c r="BX38" s="48"/>
      <c r="BY38" s="48"/>
      <c r="BZ38" s="48" t="str">
        <f>IF(Table_Styles[[#This Row],[Left]]&lt;&gt;"",Table_Styles[[#This Row],[Left]],IF(Table_Styles[[#This Row],[Left Default]]&lt;&gt;"",Table_Styles[[#This Row],[Left Default]],""))</f>
        <v/>
      </c>
      <c r="CA38" s="137"/>
      <c r="CB38" s="100" t="str">
        <f>IF(AND(Table_Styles[[#This Row],[Selector]]&lt;&gt;"",Table_Styles[[#This Row],[Font Family Used]]&lt;&gt;"",Table_Styles[[#This Row],[Font Weight Used]]&lt;&gt;""),Table_Styles[[#This Row],[Font Family Used]]&amp;" "&amp;Table_Styles[[#This Row],[Font Weight Used]],"")</f>
        <v/>
      </c>
      <c r="CC38" s="100" t="str">
        <f ca="1">IF(AND(Table_Styles[[#This Row],[Selector]],COUNTIF(OFFSET(CC:CC,0,0,ROW()-1,1),"="&amp;Table_Styles[[#This Row],[Font]])=0),Table_Styles[[#This Row],[Font]],"")</f>
        <v/>
      </c>
      <c r="CD38" s="100" t="str">
        <f ca="1">IF(Table_Styles[[#This Row],[Unique Font]]&lt;&gt;"",
"{""fontFamily"":"""&amp;Table_Styles[[#This Row],[Font Family Used]]&amp;""",""fontWeight"":"&amp;Table_Styles[[#This Row],[Font Weight Used]]&amp;"}","")</f>
        <v/>
      </c>
      <c r="CE38"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-15px</v>
      </c>
      <c r="CF38" s="100" t="str">
        <f>IF(AND(Table_Styles[[#This Row],[Selector]]&lt;&gt;"", Table_Styles[[#This Row],[Config Properties]]&lt;&gt;""),
Table_Styles[[#This Row],[Selector]]&amp;" { "&amp;Table_Styles[[#This Row],[Config Properties]]&amp;" }","")</f>
        <v>formly-field .content-field { margin-bottom: -15px }</v>
      </c>
      <c r="CG38" s="100" t="str">
        <f xml:space="preserve">
SUBSTITUTE(SUBSTITUTE(SUBSTITUTE(SUBSTITUTE(SUBSTITUTE(SUBSTITUTE(SUBSTITUTE(SUBSTITUTE(Table_Styles[[#This Row],[Config]],
" {","{"),
"{ ","{"),
" }","}"),
"} ","}"),
" ,",","),
", ",","),
" :",":"),
": ",":")</f>
        <v>formly-field .content-field{margin-bottom:-15px}</v>
      </c>
    </row>
    <row r="39" spans="2:85" ht="21" customHeight="1" thickBot="1">
      <c r="B39" s="103" t="s">
        <v>512</v>
      </c>
      <c r="C39" s="103"/>
      <c r="D39" s="119"/>
      <c r="E39" s="119"/>
      <c r="F39" s="103" t="str">
        <f>IF(Table_Styles[[#This Row],[Font Family]]&lt;&gt;"",Table_Styles[[#This Row],[Font Family]],IF(Table_Styles[[#This Row],[Font Family Default]]&lt;&gt;"",Table_Styles[[#This Row],[Font Family Default]],""))</f>
        <v/>
      </c>
      <c r="G39" s="119"/>
      <c r="H39" s="119"/>
      <c r="I39" s="103" t="str">
        <f>IF(Table_Styles[[#This Row],[Font Size]]&lt;&gt;"",Table_Styles[[#This Row],[Font Size]],IF(Table_Styles[[#This Row],[Font Size Default]]&lt;&gt;"",Table_Styles[[#This Row],[Font Size Default]],""))</f>
        <v/>
      </c>
      <c r="J39" s="119"/>
      <c r="K39" s="119"/>
      <c r="L39" s="103" t="str">
        <f>IF(Table_Styles[[#This Row],[Font Weight]]&lt;&gt;"",Table_Styles[[#This Row],[Font Weight]],IF(Table_Styles[[#This Row],[Font Weight Default]]&lt;&gt;"",Table_Styles[[#This Row],[Font Weight Default]],""))</f>
        <v/>
      </c>
      <c r="M39" s="119"/>
      <c r="N39" s="119"/>
      <c r="O39" s="103" t="str">
        <f>IF(Table_Styles[[#This Row],[Colour]]&lt;&gt;"",Table_Styles[[#This Row],[Colour]],IF(Table_Styles[[#This Row],[Colour Default]]&lt;&gt;"",Table_Styles[[#This Row],[Colour Default]],""))</f>
        <v/>
      </c>
      <c r="P39" s="119"/>
      <c r="Q39" s="119"/>
      <c r="R39" s="103" t="str">
        <f>IF(Table_Styles[[#This Row],[Background]]&lt;&gt;"",Table_Styles[[#This Row],[Background]],IF(Table_Styles[[#This Row],[Background Default]]&lt;&gt;"",Table_Styles[[#This Row],[Background Default]],""))</f>
        <v/>
      </c>
      <c r="S39" s="119"/>
      <c r="T39" s="119"/>
      <c r="U39" s="103" t="str">
        <f>IF(Table_Styles[[#This Row],[Border]]&lt;&gt;"",Table_Styles[[#This Row],[Border]],IF(Table_Styles[[#This Row],[Border Default]]&lt;&gt;"",Table_Styles[[#This Row],[Border Default]],""))</f>
        <v/>
      </c>
      <c r="V39" s="119"/>
      <c r="W39" s="119"/>
      <c r="X39" s="103" t="str">
        <f>IF(Table_Styles[[#This Row],[Border Radius]]&lt;&gt;"",Table_Styles[[#This Row],[Border Radius]],IF(Table_Styles[[#This Row],[Border Radius Default]]&lt;&gt;"",Table_Styles[[#This Row],[Border Radius Default]],""))</f>
        <v/>
      </c>
      <c r="Y39" s="119"/>
      <c r="Z39" s="119"/>
      <c r="AA39" s="103" t="str">
        <f>IF(Table_Styles[[#This Row],[MT]]&lt;&gt;"",Table_Styles[[#This Row],[MT]],IF(Table_Styles[[#This Row],[MT Default]]&lt;&gt;"",Table_Styles[[#This Row],[MT Default]],""))</f>
        <v/>
      </c>
      <c r="AB39" s="119"/>
      <c r="AC39" s="119"/>
      <c r="AD39" s="103" t="str">
        <f>IF(Table_Styles[[#This Row],[MR]]&lt;&gt;"",Table_Styles[[#This Row],[MR]],IF(Table_Styles[[#This Row],[MR Default]]&lt;&gt;"",Table_Styles[[#This Row],[MR Default]],""))</f>
        <v/>
      </c>
      <c r="AE39" s="119"/>
      <c r="AF39" s="119"/>
      <c r="AG39" s="103" t="str">
        <f>IF(Table_Styles[[#This Row],[MB]]&lt;&gt;"",Table_Styles[[#This Row],[MB]],IF(Table_Styles[[#This Row],[MB Default]]&lt;&gt;"",Table_Styles[[#This Row],[MB Default]],""))</f>
        <v/>
      </c>
      <c r="AH39" s="119"/>
      <c r="AI39" s="119"/>
      <c r="AJ39" s="103" t="str">
        <f>IF(Table_Styles[[#This Row],[ML]]&lt;&gt;"",Table_Styles[[#This Row],[ML]],IF(Table_Styles[[#This Row],[ML Default]]&lt;&gt;"",Table_Styles[[#This Row],[ML Default]],""))</f>
        <v/>
      </c>
      <c r="AK39" s="119"/>
      <c r="AL39" s="119"/>
      <c r="AM39" s="103" t="str">
        <f>IF(Table_Styles[[#This Row],[PT]]&lt;&gt;"",Table_Styles[[#This Row],[PT]],IF(Table_Styles[[#This Row],[PT Default]]&lt;&gt;"",Table_Styles[[#This Row],[PT Default]],""))</f>
        <v/>
      </c>
      <c r="AN39" s="119"/>
      <c r="AO39" s="119"/>
      <c r="AP39" s="103" t="str">
        <f>IF(Table_Styles[[#This Row],[PR]]&lt;&gt;"",Table_Styles[[#This Row],[PR]],IF(Table_Styles[[#This Row],[PR Default]]&lt;&gt;"",Table_Styles[[#This Row],[PR Default]],""))</f>
        <v/>
      </c>
      <c r="AQ39" s="119"/>
      <c r="AR39" s="119"/>
      <c r="AS39" s="103" t="str">
        <f>IF(Table_Styles[[#This Row],[PB]]&lt;&gt;"",Table_Styles[[#This Row],[PB]],IF(Table_Styles[[#This Row],[PB Default]]&lt;&gt;"",Table_Styles[[#This Row],[PB Default]],""))</f>
        <v/>
      </c>
      <c r="AT39" s="119"/>
      <c r="AU39" s="119"/>
      <c r="AV39" s="103" t="str">
        <f>IF(Table_Styles[[#This Row],[PL]]&lt;&gt;"",Table_Styles[[#This Row],[PL]],IF(Table_Styles[[#This Row],[PL Default]]&lt;&gt;"",Table_Styles[[#This Row],[PL Default]],""))</f>
        <v/>
      </c>
      <c r="AW39" s="119"/>
      <c r="AX39" s="119"/>
      <c r="AY39" s="103" t="str">
        <f>IF(Table_Styles[[#This Row],[BT]]&lt;&gt;"",Table_Styles[[#This Row],[BT]],IF(Table_Styles[[#This Row],[BT Default]]&lt;&gt;"",Table_Styles[[#This Row],[BT Default]],""))</f>
        <v/>
      </c>
      <c r="AZ39" s="119"/>
      <c r="BA39" s="119"/>
      <c r="BB39" s="103" t="str">
        <f>IF(Table_Styles[[#This Row],[BR]]&lt;&gt;"",Table_Styles[[#This Row],[BR]],IF(Table_Styles[[#This Row],[BR Default]]&lt;&gt;"",Table_Styles[[#This Row],[BR Default]],""))</f>
        <v/>
      </c>
      <c r="BC39" s="119"/>
      <c r="BD39" s="119"/>
      <c r="BE39" s="103" t="str">
        <f>IF(Table_Styles[[#This Row],[BB]]&lt;&gt;"",Table_Styles[[#This Row],[BB]],IF(Table_Styles[[#This Row],[BB Default]]&lt;&gt;"",Table_Styles[[#This Row],[BB Default]],""))</f>
        <v/>
      </c>
      <c r="BF39" s="119"/>
      <c r="BG39" s="119"/>
      <c r="BH39" s="103" t="str">
        <f>IF(Table_Styles[[#This Row],[BL]]&lt;&gt;"",Table_Styles[[#This Row],[BL]],IF(Table_Styles[[#This Row],[BL Default]]&lt;&gt;"",Table_Styles[[#This Row],[BL Default]],""))</f>
        <v/>
      </c>
      <c r="BI39" s="119"/>
      <c r="BJ39" s="119"/>
      <c r="BK39" s="103" t="str">
        <f>IF(Table_Styles[[#This Row],[Width]]&lt;&gt;"",Table_Styles[[#This Row],[Width]],IF(Table_Styles[[#This Row],[Width Default]]&lt;&gt;"",Table_Styles[[#This Row],[Width Default]],""))</f>
        <v/>
      </c>
      <c r="BL39" s="119"/>
      <c r="BM39" s="119"/>
      <c r="BN39" s="103" t="str">
        <f>IF(Table_Styles[[#This Row],[Height]]&lt;&gt;"",Table_Styles[[#This Row],[Height]],IF(Table_Styles[[#This Row],[Height Default]]&lt;&gt;"",Table_Styles[[#This Row],[Height Default]],""))</f>
        <v/>
      </c>
      <c r="BO39" s="103"/>
      <c r="BP39" s="103"/>
      <c r="BQ39" s="103" t="str">
        <f>IF(Table_Styles[[#This Row],[Top]]&lt;&gt;"",Table_Styles[[#This Row],[Top]],IF(Table_Styles[[#This Row],[Top Default]]&lt;&gt;"",Table_Styles[[#This Row],[Top Default]],""))</f>
        <v/>
      </c>
      <c r="BR39" s="103"/>
      <c r="BS39" s="103"/>
      <c r="BT39" s="103" t="str">
        <f>IF(Table_Styles[[#This Row],[Right]]&lt;&gt;"",Table_Styles[[#This Row],[Right]],IF(Table_Styles[[#This Row],[Right Default]]&lt;&gt;"",Table_Styles[[#This Row],[Right Default]],""))</f>
        <v/>
      </c>
      <c r="BU39" s="103"/>
      <c r="BV39" s="103"/>
      <c r="BW39" s="103" t="str">
        <f>IF(Table_Styles[[#This Row],[Bottom]]&lt;&gt;"",Table_Styles[[#This Row],[Bottom]],IF(Table_Styles[[#This Row],[Bottom Default]]&lt;&gt;"",Table_Styles[[#This Row],[Bottom Default]],""))</f>
        <v/>
      </c>
      <c r="BX39" s="103"/>
      <c r="BY39" s="103"/>
      <c r="BZ39" s="103" t="str">
        <f>IF(Table_Styles[[#This Row],[Left]]&lt;&gt;"",Table_Styles[[#This Row],[Left]],IF(Table_Styles[[#This Row],[Left Default]]&lt;&gt;"",Table_Styles[[#This Row],[Left Default]],""))</f>
        <v/>
      </c>
      <c r="CA39" s="119"/>
      <c r="CB39" s="103" t="str">
        <f>IF(AND(Table_Styles[[#This Row],[Selector]]&lt;&gt;"",Table_Styles[[#This Row],[Font Family Used]]&lt;&gt;"",Table_Styles[[#This Row],[Font Weight Used]]&lt;&gt;""),Table_Styles[[#This Row],[Font Family Used]]&amp;" "&amp;Table_Styles[[#This Row],[Font Weight Used]],"")</f>
        <v/>
      </c>
      <c r="CC39" s="103" t="str">
        <f ca="1">IF(AND(Table_Styles[[#This Row],[Selector]],COUNTIF(OFFSET(CC:CC,0,0,ROW()-1,1),"="&amp;Table_Styles[[#This Row],[Font]])=0),Table_Styles[[#This Row],[Font]],"")</f>
        <v/>
      </c>
      <c r="CD39" s="103" t="str">
        <f ca="1">IF(Table_Styles[[#This Row],[Unique Font]]&lt;&gt;"",
"{""fontFamily"":"""&amp;Table_Styles[[#This Row],[Font Family Used]]&amp;""",""fontWeight"":"&amp;Table_Styles[[#This Row],[Font Weight Used]]&amp;"}","")</f>
        <v/>
      </c>
      <c r="CE39"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39" s="103" t="str">
        <f>IF(AND(Table_Styles[[#This Row],[Selector]]&lt;&gt;"", Table_Styles[[#This Row],[Config Properties]]&lt;&gt;""),
Table_Styles[[#This Row],[Selector]]&amp;" { "&amp;Table_Styles[[#This Row],[Config Properties]]&amp;" }","")</f>
        <v/>
      </c>
      <c r="CG39" s="103" t="str">
        <f xml:space="preserve">
SUBSTITUTE(SUBSTITUTE(SUBSTITUTE(SUBSTITUTE(SUBSTITUTE(SUBSTITUTE(SUBSTITUTE(SUBSTITUTE(Table_Styles[[#This Row],[Config]],
" {","{"),
"{ ","{"),
" }","}"),
"} ","}"),
" ,",","),
", ",","),
" :",":"),
": ",":")</f>
        <v/>
      </c>
    </row>
    <row r="40" spans="2:85" ht="21" customHeight="1" thickBot="1">
      <c r="B40" t="s">
        <v>512</v>
      </c>
      <c r="C40" t="s">
        <v>513</v>
      </c>
      <c r="D40"/>
      <c r="E40"/>
      <c r="F40" t="str">
        <f>IF(Table_Styles[[#This Row],[Font Family]]&lt;&gt;"",Table_Styles[[#This Row],[Font Family]],IF(Table_Styles[[#This Row],[Font Family Default]]&lt;&gt;"",Table_Styles[[#This Row],[Font Family Default]],""))</f>
        <v/>
      </c>
      <c r="G40"/>
      <c r="H40"/>
      <c r="I40" t="str">
        <f>IF(Table_Styles[[#This Row],[Font Size]]&lt;&gt;"",Table_Styles[[#This Row],[Font Size]],IF(Table_Styles[[#This Row],[Font Size Default]]&lt;&gt;"",Table_Styles[[#This Row],[Font Size Default]],""))</f>
        <v/>
      </c>
      <c r="J40"/>
      <c r="K40"/>
      <c r="L40" t="str">
        <f>IF(Table_Styles[[#This Row],[Font Weight]]&lt;&gt;"",Table_Styles[[#This Row],[Font Weight]],IF(Table_Styles[[#This Row],[Font Weight Default]]&lt;&gt;"",Table_Styles[[#This Row],[Font Weight Default]],""))</f>
        <v/>
      </c>
      <c r="M40"/>
      <c r="N40"/>
      <c r="O40" t="str">
        <f>IF(Table_Styles[[#This Row],[Colour]]&lt;&gt;"",Table_Styles[[#This Row],[Colour]],IF(Table_Styles[[#This Row],[Colour Default]]&lt;&gt;"",Table_Styles[[#This Row],[Colour Default]],""))</f>
        <v/>
      </c>
      <c r="P40"/>
      <c r="Q40"/>
      <c r="R40" t="str">
        <f>IF(Table_Styles[[#This Row],[Background]]&lt;&gt;"",Table_Styles[[#This Row],[Background]],IF(Table_Styles[[#This Row],[Background Default]]&lt;&gt;"",Table_Styles[[#This Row],[Background Default]],""))</f>
        <v/>
      </c>
      <c r="S40"/>
      <c r="T40"/>
      <c r="U40" t="str">
        <f>IF(Table_Styles[[#This Row],[Border]]&lt;&gt;"",Table_Styles[[#This Row],[Border]],IF(Table_Styles[[#This Row],[Border Default]]&lt;&gt;"",Table_Styles[[#This Row],[Border Default]],""))</f>
        <v/>
      </c>
      <c r="V40"/>
      <c r="W40"/>
      <c r="X40" t="str">
        <f>IF(Table_Styles[[#This Row],[Border Radius]]&lt;&gt;"",Table_Styles[[#This Row],[Border Radius]],IF(Table_Styles[[#This Row],[Border Radius Default]]&lt;&gt;"",Table_Styles[[#This Row],[Border Radius Default]],""))</f>
        <v/>
      </c>
      <c r="Y40"/>
      <c r="Z40"/>
      <c r="AA40" t="str">
        <f>IF(Table_Styles[[#This Row],[MT]]&lt;&gt;"",Table_Styles[[#This Row],[MT]],IF(Table_Styles[[#This Row],[MT Default]]&lt;&gt;"",Table_Styles[[#This Row],[MT Default]],""))</f>
        <v/>
      </c>
      <c r="AB40"/>
      <c r="AC40"/>
      <c r="AD40" t="str">
        <f>IF(Table_Styles[[#This Row],[MR]]&lt;&gt;"",Table_Styles[[#This Row],[MR]],IF(Table_Styles[[#This Row],[MR Default]]&lt;&gt;"",Table_Styles[[#This Row],[MR Default]],""))</f>
        <v/>
      </c>
      <c r="AE40"/>
      <c r="AF40" t="str">
        <f>"-10px"</f>
        <v>-10px</v>
      </c>
      <c r="AG40" t="str">
        <f>IF(Table_Styles[[#This Row],[MB]]&lt;&gt;"",Table_Styles[[#This Row],[MB]],IF(Table_Styles[[#This Row],[MB Default]]&lt;&gt;"",Table_Styles[[#This Row],[MB Default]],""))</f>
        <v>-10px</v>
      </c>
      <c r="AH40"/>
      <c r="AI40"/>
      <c r="AJ40" t="str">
        <f>IF(Table_Styles[[#This Row],[ML]]&lt;&gt;"",Table_Styles[[#This Row],[ML]],IF(Table_Styles[[#This Row],[ML Default]]&lt;&gt;"",Table_Styles[[#This Row],[ML Default]],""))</f>
        <v/>
      </c>
      <c r="AK40"/>
      <c r="AL40"/>
      <c r="AM40" t="str">
        <f>IF(Table_Styles[[#This Row],[PT]]&lt;&gt;"",Table_Styles[[#This Row],[PT]],IF(Table_Styles[[#This Row],[PT Default]]&lt;&gt;"",Table_Styles[[#This Row],[PT Default]],""))</f>
        <v/>
      </c>
      <c r="AN40"/>
      <c r="AO40"/>
      <c r="AP40" t="str">
        <f>IF(Table_Styles[[#This Row],[PR]]&lt;&gt;"",Table_Styles[[#This Row],[PR]],IF(Table_Styles[[#This Row],[PR Default]]&lt;&gt;"",Table_Styles[[#This Row],[PR Default]],""))</f>
        <v/>
      </c>
      <c r="AQ40"/>
      <c r="AR40"/>
      <c r="AS40" t="str">
        <f>IF(Table_Styles[[#This Row],[PB]]&lt;&gt;"",Table_Styles[[#This Row],[PB]],IF(Table_Styles[[#This Row],[PB Default]]&lt;&gt;"",Table_Styles[[#This Row],[PB Default]],""))</f>
        <v/>
      </c>
      <c r="AT40"/>
      <c r="AU40"/>
      <c r="AV40" t="str">
        <f>IF(Table_Styles[[#This Row],[PL]]&lt;&gt;"",Table_Styles[[#This Row],[PL]],IF(Table_Styles[[#This Row],[PL Default]]&lt;&gt;"",Table_Styles[[#This Row],[PL Default]],""))</f>
        <v/>
      </c>
      <c r="AW40"/>
      <c r="AX40"/>
      <c r="AY40" t="str">
        <f>IF(Table_Styles[[#This Row],[BT]]&lt;&gt;"",Table_Styles[[#This Row],[BT]],IF(Table_Styles[[#This Row],[BT Default]]&lt;&gt;"",Table_Styles[[#This Row],[BT Default]],""))</f>
        <v/>
      </c>
      <c r="AZ40"/>
      <c r="BA40"/>
      <c r="BB40" t="str">
        <f>IF(Table_Styles[[#This Row],[BR]]&lt;&gt;"",Table_Styles[[#This Row],[BR]],IF(Table_Styles[[#This Row],[BR Default]]&lt;&gt;"",Table_Styles[[#This Row],[BR Default]],""))</f>
        <v/>
      </c>
      <c r="BC40"/>
      <c r="BD40"/>
      <c r="BE40" t="str">
        <f>IF(Table_Styles[[#This Row],[BB]]&lt;&gt;"",Table_Styles[[#This Row],[BB]],IF(Table_Styles[[#This Row],[BB Default]]&lt;&gt;"",Table_Styles[[#This Row],[BB Default]],""))</f>
        <v/>
      </c>
      <c r="BF40"/>
      <c r="BG40"/>
      <c r="BH40" t="str">
        <f>IF(Table_Styles[[#This Row],[BL]]&lt;&gt;"",Table_Styles[[#This Row],[BL]],IF(Table_Styles[[#This Row],[BL Default]]&lt;&gt;"",Table_Styles[[#This Row],[BL Default]],""))</f>
        <v/>
      </c>
      <c r="BI40"/>
      <c r="BJ40"/>
      <c r="BK40" t="str">
        <f>IF(Table_Styles[[#This Row],[Width]]&lt;&gt;"",Table_Styles[[#This Row],[Width]],IF(Table_Styles[[#This Row],[Width Default]]&lt;&gt;"",Table_Styles[[#This Row],[Width Default]],""))</f>
        <v/>
      </c>
      <c r="BL40"/>
      <c r="BM40"/>
      <c r="BN40" t="str">
        <f>IF(Table_Styles[[#This Row],[Height]]&lt;&gt;"",Table_Styles[[#This Row],[Height]],IF(Table_Styles[[#This Row],[Height Default]]&lt;&gt;"",Table_Styles[[#This Row],[Height Default]],""))</f>
        <v/>
      </c>
      <c r="BO40"/>
      <c r="BP40"/>
      <c r="BQ40" t="str">
        <f>IF(Table_Styles[[#This Row],[Top]]&lt;&gt;"",Table_Styles[[#This Row],[Top]],IF(Table_Styles[[#This Row],[Top Default]]&lt;&gt;"",Table_Styles[[#This Row],[Top Default]],""))</f>
        <v/>
      </c>
      <c r="BR40"/>
      <c r="BS40"/>
      <c r="BT40" t="str">
        <f>IF(Table_Styles[[#This Row],[Right]]&lt;&gt;"",Table_Styles[[#This Row],[Right]],IF(Table_Styles[[#This Row],[Right Default]]&lt;&gt;"",Table_Styles[[#This Row],[Right Default]],""))</f>
        <v/>
      </c>
      <c r="BU40"/>
      <c r="BV40"/>
      <c r="BW40" t="str">
        <f>IF(Table_Styles[[#This Row],[Bottom]]&lt;&gt;"",Table_Styles[[#This Row],[Bottom]],IF(Table_Styles[[#This Row],[Bottom Default]]&lt;&gt;"",Table_Styles[[#This Row],[Bottom Default]],""))</f>
        <v/>
      </c>
      <c r="BX40"/>
      <c r="BY40"/>
      <c r="BZ40" t="str">
        <f>IF(Table_Styles[[#This Row],[Left]]&lt;&gt;"",Table_Styles[[#This Row],[Left]],IF(Table_Styles[[#This Row],[Left Default]]&lt;&gt;"",Table_Styles[[#This Row],[Left Default]],""))</f>
        <v/>
      </c>
      <c r="CA40" s="6" t="s">
        <v>892</v>
      </c>
      <c r="CB40" s="187" t="str">
        <f>IF(AND(Table_Styles[[#This Row],[Selector]]&lt;&gt;"",Table_Styles[[#This Row],[Font Family Used]]&lt;&gt;"",Table_Styles[[#This Row],[Font Weight Used]]&lt;&gt;""),Table_Styles[[#This Row],[Font Family Used]]&amp;" "&amp;Table_Styles[[#This Row],[Font Weight Used]],"")</f>
        <v/>
      </c>
      <c r="CC40" s="187" t="str">
        <f ca="1">IF(AND(Table_Styles[[#This Row],[Selector]],COUNTIF(OFFSET(CC:CC,0,0,ROW()-1,1),"="&amp;Table_Styles[[#This Row],[Font]])=0),Table_Styles[[#This Row],[Font]],"")</f>
        <v/>
      </c>
      <c r="CD40" s="187" t="str">
        <f ca="1">IF(Table_Styles[[#This Row],[Unique Font]]&lt;&gt;"",
"{""fontFamily"":"""&amp;Table_Styles[[#This Row],[Font Family Used]]&amp;""",""fontWeight"":"&amp;Table_Styles[[#This Row],[Font Weight Used]]&amp;"}","")</f>
        <v/>
      </c>
      <c r="CE40" s="18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-10px;text-align: center;</v>
      </c>
      <c r="CF40" s="100" t="str">
        <f>IF(AND(Table_Styles[[#This Row],[Selector]]&lt;&gt;"", Table_Styles[[#This Row],[Config Properties]]&lt;&gt;""),
Table_Styles[[#This Row],[Selector]]&amp;" { "&amp;Table_Styles[[#This Row],[Config Properties]]&amp;" }","")</f>
        <v>formly-field div.btn-group { margin-bottom: -10px;text-align: center; }</v>
      </c>
      <c r="CG40" s="100" t="str">
        <f xml:space="preserve">
SUBSTITUTE(SUBSTITUTE(SUBSTITUTE(SUBSTITUTE(SUBSTITUTE(SUBSTITUTE(SUBSTITUTE(SUBSTITUTE(Table_Styles[[#This Row],[Config]],
" {","{"),
"{ ","{"),
" }","}"),
"} ","}"),
" ,",","),
", ",","),
" :",":"),
": ",":")</f>
        <v>formly-field div.btn-group{margin-bottom:-10px;text-align:center;}</v>
      </c>
    </row>
    <row r="41" spans="2:85" ht="21" customHeight="1">
      <c r="B41" s="98" t="s">
        <v>514</v>
      </c>
      <c r="C41" s="185" t="s">
        <v>515</v>
      </c>
      <c r="D41" s="56"/>
      <c r="E41" s="56" t="str">
        <f>Settings_Styling_Font_Labels</f>
        <v>Nunito</v>
      </c>
      <c r="F41" s="50" t="str">
        <f>IF(Table_Styles[[#This Row],[Font Family]]&lt;&gt;"",Table_Styles[[#This Row],[Font Family]],IF(Table_Styles[[#This Row],[Font Family Default]]&lt;&gt;"",Table_Styles[[#This Row],[Font Family Default]],""))</f>
        <v>Nunito</v>
      </c>
      <c r="G41" s="210" t="s">
        <v>517</v>
      </c>
      <c r="H41" s="129" t="s">
        <v>472</v>
      </c>
      <c r="I41" s="50" t="str">
        <f>IF(Table_Styles[[#This Row],[Font Size]]&lt;&gt;"",Table_Styles[[#This Row],[Font Size]],IF(Table_Styles[[#This Row],[Font Size Default]]&lt;&gt;"",Table_Styles[[#This Row],[Font Size Default]],""))</f>
        <v>18px</v>
      </c>
      <c r="J41" s="210" t="s">
        <v>891</v>
      </c>
      <c r="K41" s="56">
        <f>Settings_Styling_Font_Weight_Labels</f>
        <v>700</v>
      </c>
      <c r="L41" s="50" t="str">
        <f>IF(Table_Styles[[#This Row],[Font Weight]]&lt;&gt;"",Table_Styles[[#This Row],[Font Weight]],IF(Table_Styles[[#This Row],[Font Weight Default]]&lt;&gt;"",Table_Styles[[#This Row],[Font Weight Default]],""))</f>
        <v>500</v>
      </c>
      <c r="M41" s="140" t="str">
        <f>Colour_Foreground_1</f>
        <v>#303232</v>
      </c>
      <c r="N41" s="55" t="str">
        <f>Colour_Foreground_1</f>
        <v>#303232</v>
      </c>
      <c r="O41" s="50" t="str">
        <f>IF(Table_Styles[[#This Row],[Colour]]&lt;&gt;"",Table_Styles[[#This Row],[Colour]],IF(Table_Styles[[#This Row],[Colour Default]]&lt;&gt;"",Table_Styles[[#This Row],[Colour Default]],""))</f>
        <v>#303232</v>
      </c>
      <c r="P41" s="140" t="str">
        <f>Colour_Background_1</f>
        <v>#FFFFFF</v>
      </c>
      <c r="Q41" s="55" t="str">
        <f>Colour_Background_1</f>
        <v>#FFFFFF</v>
      </c>
      <c r="R41" s="50" t="str">
        <f>IF(Table_Styles[[#This Row],[Background]]&lt;&gt;"",Table_Styles[[#This Row],[Background]],IF(Table_Styles[[#This Row],[Background Default]]&lt;&gt;"",Table_Styles[[#This Row],[Background Default]],""))</f>
        <v>#FFFFFF</v>
      </c>
      <c r="S41" s="211" t="str">
        <f>"1px solid "&amp;Colour_Accent_1</f>
        <v>1px solid #e10982</v>
      </c>
      <c r="T41" s="129" t="s">
        <v>480</v>
      </c>
      <c r="U41" s="50" t="str">
        <f>IF(Table_Styles[[#This Row],[Border]]&lt;&gt;"",Table_Styles[[#This Row],[Border]],IF(Table_Styles[[#This Row],[Border Default]]&lt;&gt;"",Table_Styles[[#This Row],[Border Default]],""))</f>
        <v>1px solid #e10982</v>
      </c>
      <c r="V41" s="210" t="s">
        <v>439</v>
      </c>
      <c r="W41" s="55">
        <f>Settings_Styling_Other_Default_Border_Radius</f>
        <v>0</v>
      </c>
      <c r="X41" s="50" t="str">
        <f>IF(Table_Styles[[#This Row],[Border Radius]]&lt;&gt;"",Table_Styles[[#This Row],[Border Radius]],IF(Table_Styles[[#This Row],[Border Radius Default]]&lt;&gt;"",Table_Styles[[#This Row],[Border Radius Default]],""))</f>
        <v>30px</v>
      </c>
      <c r="Y41" s="55"/>
      <c r="Z41" s="129"/>
      <c r="AA41" s="50" t="str">
        <f>IF(Table_Styles[[#This Row],[MT]]&lt;&gt;"",Table_Styles[[#This Row],[MT]],IF(Table_Styles[[#This Row],[MT Default]]&lt;&gt;"",Table_Styles[[#This Row],[MT Default]],""))</f>
        <v/>
      </c>
      <c r="AB41" s="55"/>
      <c r="AC41" s="129" t="s">
        <v>516</v>
      </c>
      <c r="AD41" s="50" t="str">
        <f>IF(Table_Styles[[#This Row],[MR]]&lt;&gt;"",Table_Styles[[#This Row],[MR]],IF(Table_Styles[[#This Row],[MR Default]]&lt;&gt;"",Table_Styles[[#This Row],[MR Default]],""))</f>
        <v>7px</v>
      </c>
      <c r="AE41" s="55"/>
      <c r="AF41" s="55" t="s">
        <v>460</v>
      </c>
      <c r="AG41" s="50" t="str">
        <f>IF(Table_Styles[[#This Row],[MB]]&lt;&gt;"",Table_Styles[[#This Row],[MB]],IF(Table_Styles[[#This Row],[MB Default]]&lt;&gt;"",Table_Styles[[#This Row],[MB Default]],""))</f>
        <v>10px</v>
      </c>
      <c r="AH41" s="55"/>
      <c r="AI41" s="55">
        <v>0</v>
      </c>
      <c r="AJ41" s="50">
        <f>IF(Table_Styles[[#This Row],[ML]]&lt;&gt;"",Table_Styles[[#This Row],[ML]],IF(Table_Styles[[#This Row],[ML Default]]&lt;&gt;"",Table_Styles[[#This Row],[ML Default]],""))</f>
        <v>0</v>
      </c>
      <c r="AK41" s="55"/>
      <c r="AL41" s="129" t="s">
        <v>481</v>
      </c>
      <c r="AM41" s="50" t="str">
        <f>IF(Table_Styles[[#This Row],[PT]]&lt;&gt;"",Table_Styles[[#This Row],[PT]],IF(Table_Styles[[#This Row],[PT Default]]&lt;&gt;"",Table_Styles[[#This Row],[PT Default]],""))</f>
        <v>12px</v>
      </c>
      <c r="AN41" s="55"/>
      <c r="AO41" s="129" t="s">
        <v>517</v>
      </c>
      <c r="AP41" s="50" t="str">
        <f>IF(Table_Styles[[#This Row],[PR]]&lt;&gt;"",Table_Styles[[#This Row],[PR]],IF(Table_Styles[[#This Row],[PR Default]]&lt;&gt;"",Table_Styles[[#This Row],[PR Default]],""))</f>
        <v>18px</v>
      </c>
      <c r="AQ41" s="55"/>
      <c r="AR41" s="129" t="s">
        <v>481</v>
      </c>
      <c r="AS41" s="50" t="str">
        <f>IF(Table_Styles[[#This Row],[PB]]&lt;&gt;"",Table_Styles[[#This Row],[PB]],IF(Table_Styles[[#This Row],[PB Default]]&lt;&gt;"",Table_Styles[[#This Row],[PB Default]],""))</f>
        <v>12px</v>
      </c>
      <c r="AT41" s="55"/>
      <c r="AU41" s="129" t="s">
        <v>517</v>
      </c>
      <c r="AV41" s="50" t="str">
        <f>IF(Table_Styles[[#This Row],[PL]]&lt;&gt;"",Table_Styles[[#This Row],[PL]],IF(Table_Styles[[#This Row],[PL Default]]&lt;&gt;"",Table_Styles[[#This Row],[PL Default]],""))</f>
        <v>18px</v>
      </c>
      <c r="AW41" s="55"/>
      <c r="AX41" s="55"/>
      <c r="AY41" s="50" t="str">
        <f>IF(Table_Styles[[#This Row],[BT]]&lt;&gt;"",Table_Styles[[#This Row],[BT]],IF(Table_Styles[[#This Row],[BT Default]]&lt;&gt;"",Table_Styles[[#This Row],[BT Default]],""))</f>
        <v/>
      </c>
      <c r="AZ41" s="55"/>
      <c r="BA41" s="55"/>
      <c r="BB41" s="50" t="str">
        <f>IF(Table_Styles[[#This Row],[BR]]&lt;&gt;"",Table_Styles[[#This Row],[BR]],IF(Table_Styles[[#This Row],[BR Default]]&lt;&gt;"",Table_Styles[[#This Row],[BR Default]],""))</f>
        <v/>
      </c>
      <c r="BC41" s="55"/>
      <c r="BD41" s="55"/>
      <c r="BE41" s="50" t="str">
        <f>IF(Table_Styles[[#This Row],[BB]]&lt;&gt;"",Table_Styles[[#This Row],[BB]],IF(Table_Styles[[#This Row],[BB Default]]&lt;&gt;"",Table_Styles[[#This Row],[BB Default]],""))</f>
        <v/>
      </c>
      <c r="BF41" s="55"/>
      <c r="BG41" s="55"/>
      <c r="BH41" s="50" t="str">
        <f>IF(Table_Styles[[#This Row],[BL]]&lt;&gt;"",Table_Styles[[#This Row],[BL]],IF(Table_Styles[[#This Row],[BL Default]]&lt;&gt;"",Table_Styles[[#This Row],[BL Default]],""))</f>
        <v/>
      </c>
      <c r="BI41" s="55"/>
      <c r="BJ41" s="55"/>
      <c r="BK41" s="50" t="str">
        <f>IF(Table_Styles[[#This Row],[Width]]&lt;&gt;"",Table_Styles[[#This Row],[Width]],IF(Table_Styles[[#This Row],[Width Default]]&lt;&gt;"",Table_Styles[[#This Row],[Width Default]],""))</f>
        <v/>
      </c>
      <c r="BL41" s="55"/>
      <c r="BM41" s="129"/>
      <c r="BN41" s="50" t="str">
        <f>IF(Table_Styles[[#This Row],[Height]]&lt;&gt;"",Table_Styles[[#This Row],[Height]],IF(Table_Styles[[#This Row],[Height Default]]&lt;&gt;"",Table_Styles[[#This Row],[Height Default]],""))</f>
        <v/>
      </c>
      <c r="BO41" s="50"/>
      <c r="BP41" s="50"/>
      <c r="BQ41" s="50" t="str">
        <f>IF(Table_Styles[[#This Row],[Top]]&lt;&gt;"",Table_Styles[[#This Row],[Top]],IF(Table_Styles[[#This Row],[Top Default]]&lt;&gt;"",Table_Styles[[#This Row],[Top Default]],""))</f>
        <v/>
      </c>
      <c r="BR41" s="50"/>
      <c r="BS41" s="50"/>
      <c r="BT41" s="50" t="str">
        <f>IF(Table_Styles[[#This Row],[Right]]&lt;&gt;"",Table_Styles[[#This Row],[Right]],IF(Table_Styles[[#This Row],[Right Default]]&lt;&gt;"",Table_Styles[[#This Row],[Right Default]],""))</f>
        <v/>
      </c>
      <c r="BU41" s="50"/>
      <c r="BV41" s="50"/>
      <c r="BW41" s="50" t="str">
        <f>IF(Table_Styles[[#This Row],[Bottom]]&lt;&gt;"",Table_Styles[[#This Row],[Bottom]],IF(Table_Styles[[#This Row],[Bottom Default]]&lt;&gt;"",Table_Styles[[#This Row],[Bottom Default]],""))</f>
        <v/>
      </c>
      <c r="BX41" s="50"/>
      <c r="BY41" s="50"/>
      <c r="BZ41" s="50" t="str">
        <f>IF(Table_Styles[[#This Row],[Left]]&lt;&gt;"",Table_Styles[[#This Row],[Left]],IF(Table_Styles[[#This Row],[Left Default]]&lt;&gt;"",Table_Styles[[#This Row],[Left Default]],""))</f>
        <v/>
      </c>
      <c r="CA41" s="55"/>
      <c r="CB41" s="97" t="str">
        <f>IF(AND(Table_Styles[[#This Row],[Selector]]&lt;&gt;"",Table_Styles[[#This Row],[Font Family Used]]&lt;&gt;"",Table_Styles[[#This Row],[Font Weight Used]]&lt;&gt;""),Table_Styles[[#This Row],[Font Family Used]]&amp;" "&amp;Table_Styles[[#This Row],[Font Weight Used]],"")</f>
        <v>Nunito 500</v>
      </c>
      <c r="CC41" s="97" t="str">
        <f ca="1">IF(AND(Table_Styles[[#This Row],[Selector]],COUNTIF(OFFSET(CC:CC,0,0,ROW()-1,1),"="&amp;Table_Styles[[#This Row],[Font]])=0),Table_Styles[[#This Row],[Font]],"")</f>
        <v>Nunito 500</v>
      </c>
      <c r="CD41" s="97" t="str">
        <f ca="1">IF(Table_Styles[[#This Row],[Unique Font]]&lt;&gt;"",
"{""fontFamily"":"""&amp;Table_Styles[[#This Row],[Font Family Used]]&amp;""",""fontWeight"":"&amp;Table_Styles[[#This Row],[Font Weight Used]]&amp;"}","")</f>
        <v>{"fontFamily":"Nunito","fontWeight":500}</v>
      </c>
      <c r="CE41"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18px;font-weight: 500;color: #303232;background: #FFFFFF;border: 1px solid #e10982;border-radius: 30px;margin-right: 7px;margin-bottom: 10px;margin-left: 0;padding-top: 12px;padding-right: 18px;padding-bottom: 12px;padding-left: 18px</v>
      </c>
      <c r="CF41" s="97" t="str">
        <f>IF(AND(Table_Styles[[#This Row],[Selector]]&lt;&gt;"", Table_Styles[[#This Row],[Config Properties]]&lt;&gt;""),
Table_Styles[[#This Row],[Selector]]&amp;" { "&amp;Table_Styles[[#This Row],[Config Properties]]&amp;" }","")</f>
        <v>formly-field label.btn, formly-field label.btn:hover, formly-field label.btn:active { font-family: 'Nunito';font-size: 18px;font-weight: 500;color: #303232;background: #FFFFFF;border: 1px solid #e10982;border-radius: 30px;margin-right: 7px;margin-bottom: 10px;margin-left: 0;padding-top: 12px;padding-right: 18px;padding-bottom: 12px;padding-left: 18px }</v>
      </c>
      <c r="CG41" s="97" t="str">
        <f xml:space="preserve">
SUBSTITUTE(SUBSTITUTE(SUBSTITUTE(SUBSTITUTE(SUBSTITUTE(SUBSTITUTE(SUBSTITUTE(SUBSTITUTE(Table_Styles[[#This Row],[Config]],
" {","{"),
"{ ","{"),
" }","}"),
"} ","}"),
" ,",","),
", ",","),
" :",":"),
": ",":")</f>
        <v>formly-field label.btn,formly-field label.btn:hover,formly-field label.btn:active{font-family:'Nunito';font-size:18px;font-weight:500;color:#303232;background:#FFFFFF;border:1px solid #e10982;border-radius:30px;margin-right:7px;margin-bottom:10px;margin-left:0;padding-top:12px;padding-right:18px;padding-bottom:12px;padding-left:18px}</v>
      </c>
    </row>
    <row r="42" spans="2:85" ht="21" customHeight="1">
      <c r="B42" s="97" t="s">
        <v>518</v>
      </c>
      <c r="C42" s="97" t="s">
        <v>519</v>
      </c>
      <c r="D42" s="55"/>
      <c r="E42" s="55"/>
      <c r="F42" s="50" t="str">
        <f>IF(Table_Styles[[#This Row],[Font Family]]&lt;&gt;"",Table_Styles[[#This Row],[Font Family]],IF(Table_Styles[[#This Row],[Font Family Default]]&lt;&gt;"",Table_Styles[[#This Row],[Font Family Default]],""))</f>
        <v/>
      </c>
      <c r="G42" s="55"/>
      <c r="H42" s="55"/>
      <c r="I42" s="50" t="str">
        <f>IF(Table_Styles[[#This Row],[Font Size]]&lt;&gt;"",Table_Styles[[#This Row],[Font Size]],IF(Table_Styles[[#This Row],[Font Size Default]]&lt;&gt;"",Table_Styles[[#This Row],[Font Size Default]],""))</f>
        <v/>
      </c>
      <c r="J42" s="55"/>
      <c r="K42" s="55"/>
      <c r="L42" s="50" t="str">
        <f>IF(Table_Styles[[#This Row],[Font Weight]]&lt;&gt;"",Table_Styles[[#This Row],[Font Weight]],IF(Table_Styles[[#This Row],[Font Weight Default]]&lt;&gt;"",Table_Styles[[#This Row],[Font Weight Default]],""))</f>
        <v/>
      </c>
      <c r="M42" s="140" t="str">
        <f>Colour_Background_1</f>
        <v>#FFFFFF</v>
      </c>
      <c r="N42" s="55" t="str">
        <f>Colour_Background_1</f>
        <v>#FFFFFF</v>
      </c>
      <c r="O42" s="50" t="str">
        <f>IF(Table_Styles[[#This Row],[Colour]]&lt;&gt;"",Table_Styles[[#This Row],[Colour]],IF(Table_Styles[[#This Row],[Colour Default]]&lt;&gt;"",Table_Styles[[#This Row],[Colour Default]],""))</f>
        <v>#FFFFFF</v>
      </c>
      <c r="P42" s="48" t="str">
        <f>Colour_Accent_1</f>
        <v>#e10982</v>
      </c>
      <c r="Q42" s="184" t="str">
        <f>Colour_Accent_2</f>
        <v>#e10982</v>
      </c>
      <c r="R42" s="50" t="str">
        <f>IF(Table_Styles[[#This Row],[Background]]&lt;&gt;"",Table_Styles[[#This Row],[Background]],IF(Table_Styles[[#This Row],[Background Default]]&lt;&gt;"",Table_Styles[[#This Row],[Background Default]],""))</f>
        <v>#e10982</v>
      </c>
      <c r="S42" s="211" t="str">
        <f>"3px solid "&amp;Colour_Accent_1</f>
        <v>3px solid #e10982</v>
      </c>
      <c r="T42" s="129" t="s">
        <v>480</v>
      </c>
      <c r="U42" s="50" t="str">
        <f>IF(Table_Styles[[#This Row],[Border]]&lt;&gt;"",Table_Styles[[#This Row],[Border]],IF(Table_Styles[[#This Row],[Border Default]]&lt;&gt;"",Table_Styles[[#This Row],[Border Default]],""))</f>
        <v>3px solid #e10982</v>
      </c>
      <c r="V42" s="210" t="s">
        <v>439</v>
      </c>
      <c r="W42" s="55"/>
      <c r="X42" s="50" t="str">
        <f>IF(Table_Styles[[#This Row],[Border Radius]]&lt;&gt;"",Table_Styles[[#This Row],[Border Radius]],IF(Table_Styles[[#This Row],[Border Radius Default]]&lt;&gt;"",Table_Styles[[#This Row],[Border Radius Default]],""))</f>
        <v>30px</v>
      </c>
      <c r="Y42" s="55"/>
      <c r="Z42" s="55"/>
      <c r="AA42" s="50" t="str">
        <f>IF(Table_Styles[[#This Row],[MT]]&lt;&gt;"",Table_Styles[[#This Row],[MT]],IF(Table_Styles[[#This Row],[MT Default]]&lt;&gt;"",Table_Styles[[#This Row],[MT Default]],""))</f>
        <v/>
      </c>
      <c r="AB42" s="55"/>
      <c r="AC42" s="55"/>
      <c r="AD42" s="50" t="str">
        <f>IF(Table_Styles[[#This Row],[MR]]&lt;&gt;"",Table_Styles[[#This Row],[MR]],IF(Table_Styles[[#This Row],[MR Default]]&lt;&gt;"",Table_Styles[[#This Row],[MR Default]],""))</f>
        <v/>
      </c>
      <c r="AE42" s="55"/>
      <c r="AF42" s="55"/>
      <c r="AG42" s="50" t="str">
        <f>IF(Table_Styles[[#This Row],[MB]]&lt;&gt;"",Table_Styles[[#This Row],[MB]],IF(Table_Styles[[#This Row],[MB Default]]&lt;&gt;"",Table_Styles[[#This Row],[MB Default]],""))</f>
        <v/>
      </c>
      <c r="AH42" s="55"/>
      <c r="AI42" s="55"/>
      <c r="AJ42" s="50" t="str">
        <f>IF(Table_Styles[[#This Row],[ML]]&lt;&gt;"",Table_Styles[[#This Row],[ML]],IF(Table_Styles[[#This Row],[ML Default]]&lt;&gt;"",Table_Styles[[#This Row],[ML Default]],""))</f>
        <v/>
      </c>
      <c r="AK42" s="55" t="s">
        <v>460</v>
      </c>
      <c r="AL42" s="55"/>
      <c r="AM42" s="50" t="str">
        <f>IF(Table_Styles[[#This Row],[PT]]&lt;&gt;"",Table_Styles[[#This Row],[PT]],IF(Table_Styles[[#This Row],[PT Default]]&lt;&gt;"",Table_Styles[[#This Row],[PT Default]],""))</f>
        <v>10px</v>
      </c>
      <c r="AN42" s="55" t="s">
        <v>472</v>
      </c>
      <c r="AO42" s="55"/>
      <c r="AP42" s="50" t="str">
        <f>IF(Table_Styles[[#This Row],[PR]]&lt;&gt;"",Table_Styles[[#This Row],[PR]],IF(Table_Styles[[#This Row],[PR Default]]&lt;&gt;"",Table_Styles[[#This Row],[PR Default]],""))</f>
        <v>16px</v>
      </c>
      <c r="AQ42" s="55" t="s">
        <v>460</v>
      </c>
      <c r="AR42" s="55"/>
      <c r="AS42" s="50" t="str">
        <f>IF(Table_Styles[[#This Row],[PB]]&lt;&gt;"",Table_Styles[[#This Row],[PB]],IF(Table_Styles[[#This Row],[PB Default]]&lt;&gt;"",Table_Styles[[#This Row],[PB Default]],""))</f>
        <v>10px</v>
      </c>
      <c r="AT42" s="55" t="s">
        <v>472</v>
      </c>
      <c r="AU42" s="55"/>
      <c r="AV42" s="50" t="str">
        <f>IF(Table_Styles[[#This Row],[PL]]&lt;&gt;"",Table_Styles[[#This Row],[PL]],IF(Table_Styles[[#This Row],[PL Default]]&lt;&gt;"",Table_Styles[[#This Row],[PL Default]],""))</f>
        <v>16px</v>
      </c>
      <c r="AW42" s="55"/>
      <c r="AX42" s="55"/>
      <c r="AY42" s="50" t="str">
        <f>IF(Table_Styles[[#This Row],[BT]]&lt;&gt;"",Table_Styles[[#This Row],[BT]],IF(Table_Styles[[#This Row],[BT Default]]&lt;&gt;"",Table_Styles[[#This Row],[BT Default]],""))</f>
        <v/>
      </c>
      <c r="AZ42" s="55"/>
      <c r="BA42" s="55"/>
      <c r="BB42" s="50" t="str">
        <f>IF(Table_Styles[[#This Row],[BR]]&lt;&gt;"",Table_Styles[[#This Row],[BR]],IF(Table_Styles[[#This Row],[BR Default]]&lt;&gt;"",Table_Styles[[#This Row],[BR Default]],""))</f>
        <v/>
      </c>
      <c r="BC42" s="55"/>
      <c r="BD42" s="55"/>
      <c r="BE42" s="50" t="str">
        <f>IF(Table_Styles[[#This Row],[BB]]&lt;&gt;"",Table_Styles[[#This Row],[BB]],IF(Table_Styles[[#This Row],[BB Default]]&lt;&gt;"",Table_Styles[[#This Row],[BB Default]],""))</f>
        <v/>
      </c>
      <c r="BF42" s="55"/>
      <c r="BG42" s="55"/>
      <c r="BH42" s="50" t="str">
        <f>IF(Table_Styles[[#This Row],[BL]]&lt;&gt;"",Table_Styles[[#This Row],[BL]],IF(Table_Styles[[#This Row],[BL Default]]&lt;&gt;"",Table_Styles[[#This Row],[BL Default]],""))</f>
        <v/>
      </c>
      <c r="BI42" s="55"/>
      <c r="BJ42" s="55"/>
      <c r="BK42" s="50" t="str">
        <f>IF(Table_Styles[[#This Row],[Width]]&lt;&gt;"",Table_Styles[[#This Row],[Width]],IF(Table_Styles[[#This Row],[Width Default]]&lt;&gt;"",Table_Styles[[#This Row],[Width Default]],""))</f>
        <v/>
      </c>
      <c r="BL42" s="55"/>
      <c r="BM42" s="55"/>
      <c r="BN42" s="50" t="str">
        <f>IF(Table_Styles[[#This Row],[Height]]&lt;&gt;"",Table_Styles[[#This Row],[Height]],IF(Table_Styles[[#This Row],[Height Default]]&lt;&gt;"",Table_Styles[[#This Row],[Height Default]],""))</f>
        <v/>
      </c>
      <c r="BO42" s="50"/>
      <c r="BP42" s="50"/>
      <c r="BQ42" s="50" t="str">
        <f>IF(Table_Styles[[#This Row],[Top]]&lt;&gt;"",Table_Styles[[#This Row],[Top]],IF(Table_Styles[[#This Row],[Top Default]]&lt;&gt;"",Table_Styles[[#This Row],[Top Default]],""))</f>
        <v/>
      </c>
      <c r="BR42" s="50"/>
      <c r="BS42" s="50"/>
      <c r="BT42" s="50" t="str">
        <f>IF(Table_Styles[[#This Row],[Right]]&lt;&gt;"",Table_Styles[[#This Row],[Right]],IF(Table_Styles[[#This Row],[Right Default]]&lt;&gt;"",Table_Styles[[#This Row],[Right Default]],""))</f>
        <v/>
      </c>
      <c r="BU42" s="50"/>
      <c r="BV42" s="50"/>
      <c r="BW42" s="50" t="str">
        <f>IF(Table_Styles[[#This Row],[Bottom]]&lt;&gt;"",Table_Styles[[#This Row],[Bottom]],IF(Table_Styles[[#This Row],[Bottom Default]]&lt;&gt;"",Table_Styles[[#This Row],[Bottom Default]],""))</f>
        <v/>
      </c>
      <c r="BX42" s="50"/>
      <c r="BY42" s="50"/>
      <c r="BZ42" s="50" t="str">
        <f>IF(Table_Styles[[#This Row],[Left]]&lt;&gt;"",Table_Styles[[#This Row],[Left]],IF(Table_Styles[[#This Row],[Left Default]]&lt;&gt;"",Table_Styles[[#This Row],[Left Default]],""))</f>
        <v/>
      </c>
      <c r="CA42" s="55"/>
      <c r="CB42" s="97" t="str">
        <f>IF(AND(Table_Styles[[#This Row],[Selector]]&lt;&gt;"",Table_Styles[[#This Row],[Font Family Used]]&lt;&gt;"",Table_Styles[[#This Row],[Font Weight Used]]&lt;&gt;""),Table_Styles[[#This Row],[Font Family Used]]&amp;" "&amp;Table_Styles[[#This Row],[Font Weight Used]],"")</f>
        <v/>
      </c>
      <c r="CC42" s="97" t="str">
        <f ca="1">IF(AND(Table_Styles[[#This Row],[Selector]],COUNTIF(OFFSET(CC:CC,0,0,ROW()-1,1),"="&amp;Table_Styles[[#This Row],[Font]])=0),Table_Styles[[#This Row],[Font]],"")</f>
        <v/>
      </c>
      <c r="CD42" s="97" t="str">
        <f ca="1">IF(Table_Styles[[#This Row],[Unique Font]]&lt;&gt;"",
"{""fontFamily"":"""&amp;Table_Styles[[#This Row],[Font Family Used]]&amp;""",""fontWeight"":"&amp;Table_Styles[[#This Row],[Font Weight Used]]&amp;"}","")</f>
        <v/>
      </c>
      <c r="CE4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3px solid #e10982;border-radius: 30px;padding-top: 10px;padding-right: 16px;padding-bottom: 10px;padding-left: 16px</v>
      </c>
      <c r="CF42" s="97" t="str">
        <f>IF(AND(Table_Styles[[#This Row],[Selector]]&lt;&gt;"", Table_Styles[[#This Row],[Config Properties]]&lt;&gt;""),
Table_Styles[[#This Row],[Selector]]&amp;" { "&amp;Table_Styles[[#This Row],[Config Properties]]&amp;" }","")</f>
        <v>formly-field label.btn.selected, formly-field label.btn.selected:hover, formly-field label.selected:active { color: #FFFFFF;background: #e10982;border: 3px solid #e10982;border-radius: 30px;padding-top: 10px;padding-right: 16px;padding-bottom: 10px;padding-left: 16px }</v>
      </c>
      <c r="CG42" s="97" t="str">
        <f xml:space="preserve">
SUBSTITUTE(SUBSTITUTE(SUBSTITUTE(SUBSTITUTE(SUBSTITUTE(SUBSTITUTE(SUBSTITUTE(SUBSTITUTE(Table_Styles[[#This Row],[Config]],
" {","{"),
"{ ","{"),
" }","}"),
"} ","}"),
" ,",","),
", ",","),
" :",":"),
": ",":")</f>
        <v>formly-field label.btn.selected,formly-field label.btn.selected:hover,formly-field label.selected:active{color:#FFFFFF;background:#e10982;border:3px solid #e10982;border-radius:30px;padding-top:10px;padding-right:16px;padding-bottom:10px;padding-left:16px}</v>
      </c>
    </row>
    <row r="43" spans="2:85" ht="21" customHeight="1">
      <c r="B43" s="98" t="s">
        <v>520</v>
      </c>
      <c r="C43" s="98" t="s">
        <v>521</v>
      </c>
      <c r="D43" s="55"/>
      <c r="E43" s="55"/>
      <c r="F43" s="48" t="str">
        <f>IF(Table_Styles[[#This Row],[Font Family]]&lt;&gt;"",Table_Styles[[#This Row],[Font Family]],IF(Table_Styles[[#This Row],[Font Family Default]]&lt;&gt;"",Table_Styles[[#This Row],[Font Family Default]],""))</f>
        <v/>
      </c>
      <c r="G43" s="55"/>
      <c r="H43" s="129" t="s">
        <v>502</v>
      </c>
      <c r="I43" s="48" t="str">
        <f>IF(Table_Styles[[#This Row],[Font Size]]&lt;&gt;"",Table_Styles[[#This Row],[Font Size]],IF(Table_Styles[[#This Row],[Font Size Default]]&lt;&gt;"",Table_Styles[[#This Row],[Font Size Default]],""))</f>
        <v>25px</v>
      </c>
      <c r="J43" s="55"/>
      <c r="K43" s="55"/>
      <c r="L43" s="48" t="str">
        <f>IF(Table_Styles[[#This Row],[Font Weight]]&lt;&gt;"",Table_Styles[[#This Row],[Font Weight]],IF(Table_Styles[[#This Row],[Font Weight Default]]&lt;&gt;"",Table_Styles[[#This Row],[Font Weight Default]],""))</f>
        <v/>
      </c>
      <c r="M43" s="55"/>
      <c r="N43" s="55"/>
      <c r="O43" s="48" t="str">
        <f>IF(Table_Styles[[#This Row],[Colour]]&lt;&gt;"",Table_Styles[[#This Row],[Colour]],IF(Table_Styles[[#This Row],[Colour Default]]&lt;&gt;"",Table_Styles[[#This Row],[Colour Default]],""))</f>
        <v/>
      </c>
      <c r="P43" s="55"/>
      <c r="Q43" s="55"/>
      <c r="R43" s="48" t="str">
        <f>IF(Table_Styles[[#This Row],[Background]]&lt;&gt;"",Table_Styles[[#This Row],[Background]],IF(Table_Styles[[#This Row],[Background Default]]&lt;&gt;"",Table_Styles[[#This Row],[Background Default]],""))</f>
        <v/>
      </c>
      <c r="S43" s="55"/>
      <c r="T43" s="55"/>
      <c r="U43" s="48" t="str">
        <f>IF(Table_Styles[[#This Row],[Border]]&lt;&gt;"",Table_Styles[[#This Row],[Border]],IF(Table_Styles[[#This Row],[Border Default]]&lt;&gt;"",Table_Styles[[#This Row],[Border Default]],""))</f>
        <v/>
      </c>
      <c r="V43" s="55"/>
      <c r="W43" s="55"/>
      <c r="X43" s="48" t="str">
        <f>IF(Table_Styles[[#This Row],[Border Radius]]&lt;&gt;"",Table_Styles[[#This Row],[Border Radius]],IF(Table_Styles[[#This Row],[Border Radius Default]]&lt;&gt;"",Table_Styles[[#This Row],[Border Radius Default]],""))</f>
        <v/>
      </c>
      <c r="Y43" s="55"/>
      <c r="Z43" s="129" t="s">
        <v>522</v>
      </c>
      <c r="AA43" s="48" t="str">
        <f>IF(Table_Styles[[#This Row],[MT]]&lt;&gt;"",Table_Styles[[#This Row],[MT]],IF(Table_Styles[[#This Row],[MT Default]]&lt;&gt;"",Table_Styles[[#This Row],[MT Default]],""))</f>
        <v>3px</v>
      </c>
      <c r="AB43" s="55"/>
      <c r="AC43" s="55"/>
      <c r="AD43" s="48" t="str">
        <f>IF(Table_Styles[[#This Row],[MR]]&lt;&gt;"",Table_Styles[[#This Row],[MR]],IF(Table_Styles[[#This Row],[MR Default]]&lt;&gt;"",Table_Styles[[#This Row],[MR Default]],""))</f>
        <v/>
      </c>
      <c r="AE43" s="55"/>
      <c r="AF43" s="55"/>
      <c r="AG43" s="48" t="str">
        <f>IF(Table_Styles[[#This Row],[MB]]&lt;&gt;"",Table_Styles[[#This Row],[MB]],IF(Table_Styles[[#This Row],[MB Default]]&lt;&gt;"",Table_Styles[[#This Row],[MB Default]],""))</f>
        <v/>
      </c>
      <c r="AH43" s="55"/>
      <c r="AI43" s="55"/>
      <c r="AJ43" s="48" t="str">
        <f>IF(Table_Styles[[#This Row],[ML]]&lt;&gt;"",Table_Styles[[#This Row],[ML]],IF(Table_Styles[[#This Row],[ML Default]]&lt;&gt;"",Table_Styles[[#This Row],[ML Default]],""))</f>
        <v/>
      </c>
      <c r="AK43" s="55"/>
      <c r="AL43" s="55"/>
      <c r="AM43" s="48" t="str">
        <f>IF(Table_Styles[[#This Row],[PT]]&lt;&gt;"",Table_Styles[[#This Row],[PT]],IF(Table_Styles[[#This Row],[PT Default]]&lt;&gt;"",Table_Styles[[#This Row],[PT Default]],""))</f>
        <v/>
      </c>
      <c r="AN43" s="55"/>
      <c r="AO43" s="55"/>
      <c r="AP43" s="48" t="str">
        <f>IF(Table_Styles[[#This Row],[PR]]&lt;&gt;"",Table_Styles[[#This Row],[PR]],IF(Table_Styles[[#This Row],[PR Default]]&lt;&gt;"",Table_Styles[[#This Row],[PR Default]],""))</f>
        <v/>
      </c>
      <c r="AQ43" s="55"/>
      <c r="AR43" s="55"/>
      <c r="AS43" s="48" t="str">
        <f>IF(Table_Styles[[#This Row],[PB]]&lt;&gt;"",Table_Styles[[#This Row],[PB]],IF(Table_Styles[[#This Row],[PB Default]]&lt;&gt;"",Table_Styles[[#This Row],[PB Default]],""))</f>
        <v/>
      </c>
      <c r="AT43" s="55"/>
      <c r="AU43" s="55"/>
      <c r="AV43" s="48" t="str">
        <f>IF(Table_Styles[[#This Row],[PL]]&lt;&gt;"",Table_Styles[[#This Row],[PL]],IF(Table_Styles[[#This Row],[PL Default]]&lt;&gt;"",Table_Styles[[#This Row],[PL Default]],""))</f>
        <v/>
      </c>
      <c r="AW43" s="55"/>
      <c r="AX43" s="55"/>
      <c r="AY43" s="48" t="str">
        <f>IF(Table_Styles[[#This Row],[BT]]&lt;&gt;"",Table_Styles[[#This Row],[BT]],IF(Table_Styles[[#This Row],[BT Default]]&lt;&gt;"",Table_Styles[[#This Row],[BT Default]],""))</f>
        <v/>
      </c>
      <c r="AZ43" s="55"/>
      <c r="BA43" s="55"/>
      <c r="BB43" s="48" t="str">
        <f>IF(Table_Styles[[#This Row],[BR]]&lt;&gt;"",Table_Styles[[#This Row],[BR]],IF(Table_Styles[[#This Row],[BR Default]]&lt;&gt;"",Table_Styles[[#This Row],[BR Default]],""))</f>
        <v/>
      </c>
      <c r="BC43" s="55"/>
      <c r="BD43" s="55"/>
      <c r="BE43" s="48" t="str">
        <f>IF(Table_Styles[[#This Row],[BB]]&lt;&gt;"",Table_Styles[[#This Row],[BB]],IF(Table_Styles[[#This Row],[BB Default]]&lt;&gt;"",Table_Styles[[#This Row],[BB Default]],""))</f>
        <v/>
      </c>
      <c r="BF43" s="55"/>
      <c r="BG43" s="55"/>
      <c r="BH43" s="48" t="str">
        <f>IF(Table_Styles[[#This Row],[BL]]&lt;&gt;"",Table_Styles[[#This Row],[BL]],IF(Table_Styles[[#This Row],[BL Default]]&lt;&gt;"",Table_Styles[[#This Row],[BL Default]],""))</f>
        <v/>
      </c>
      <c r="BI43" s="55"/>
      <c r="BJ43" s="55"/>
      <c r="BK43" s="48" t="str">
        <f>IF(Table_Styles[[#This Row],[Width]]&lt;&gt;"",Table_Styles[[#This Row],[Width]],IF(Table_Styles[[#This Row],[Width Default]]&lt;&gt;"",Table_Styles[[#This Row],[Width Default]],""))</f>
        <v/>
      </c>
      <c r="BL43" s="55"/>
      <c r="BM43" s="55"/>
      <c r="BN43" s="48" t="str">
        <f>IF(Table_Styles[[#This Row],[Height]]&lt;&gt;"",Table_Styles[[#This Row],[Height]],IF(Table_Styles[[#This Row],[Height Default]]&lt;&gt;"",Table_Styles[[#This Row],[Height Default]],""))</f>
        <v/>
      </c>
      <c r="BO43" s="48"/>
      <c r="BP43" s="48"/>
      <c r="BQ43" s="48" t="str">
        <f>IF(Table_Styles[[#This Row],[Top]]&lt;&gt;"",Table_Styles[[#This Row],[Top]],IF(Table_Styles[[#This Row],[Top Default]]&lt;&gt;"",Table_Styles[[#This Row],[Top Default]],""))</f>
        <v/>
      </c>
      <c r="BR43" s="48"/>
      <c r="BS43" s="48"/>
      <c r="BT43" s="48" t="str">
        <f>IF(Table_Styles[[#This Row],[Right]]&lt;&gt;"",Table_Styles[[#This Row],[Right]],IF(Table_Styles[[#This Row],[Right Default]]&lt;&gt;"",Table_Styles[[#This Row],[Right Default]],""))</f>
        <v/>
      </c>
      <c r="BU43" s="48"/>
      <c r="BV43" s="48"/>
      <c r="BW43" s="48" t="str">
        <f>IF(Table_Styles[[#This Row],[Bottom]]&lt;&gt;"",Table_Styles[[#This Row],[Bottom]],IF(Table_Styles[[#This Row],[Bottom Default]]&lt;&gt;"",Table_Styles[[#This Row],[Bottom Default]],""))</f>
        <v/>
      </c>
      <c r="BX43" s="48"/>
      <c r="BY43" s="48"/>
      <c r="BZ43" s="48" t="str">
        <f>IF(Table_Styles[[#This Row],[Left]]&lt;&gt;"",Table_Styles[[#This Row],[Left]],IF(Table_Styles[[#This Row],[Left Default]]&lt;&gt;"",Table_Styles[[#This Row],[Left Default]],""))</f>
        <v/>
      </c>
      <c r="CA43" s="55"/>
      <c r="CB43" s="97" t="str">
        <f>IF(AND(Table_Styles[[#This Row],[Selector]]&lt;&gt;"",Table_Styles[[#This Row],[Font Family Used]]&lt;&gt;"",Table_Styles[[#This Row],[Font Weight Used]]&lt;&gt;""),Table_Styles[[#This Row],[Font Family Used]]&amp;" "&amp;Table_Styles[[#This Row],[Font Weight Used]],"")</f>
        <v/>
      </c>
      <c r="CC43" s="97" t="str">
        <f ca="1">IF(AND(Table_Styles[[#This Row],[Selector]],COUNTIF(OFFSET(CC:CC,0,0,ROW()-1,1),"="&amp;Table_Styles[[#This Row],[Font]])=0),Table_Styles[[#This Row],[Font]],"")</f>
        <v/>
      </c>
      <c r="CD43" s="97" t="str">
        <f ca="1">IF(Table_Styles[[#This Row],[Unique Font]]&lt;&gt;"",
"{""fontFamily"":"""&amp;Table_Styles[[#This Row],[Font Family Used]]&amp;""",""fontWeight"":"&amp;Table_Styles[[#This Row],[Font Weight Used]]&amp;"}","")</f>
        <v/>
      </c>
      <c r="CE43"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25px;margin-top: 3px</v>
      </c>
      <c r="CF43" s="100" t="str">
        <f>IF(AND(Table_Styles[[#This Row],[Selector]]&lt;&gt;"", Table_Styles[[#This Row],[Config Properties]]&lt;&gt;""),
Table_Styles[[#This Row],[Selector]]&amp;" { "&amp;Table_Styles[[#This Row],[Config Properties]]&amp;" }","")</f>
        <v>formly-field label .btn-icon { font-size: 25px;margin-top: 3px }</v>
      </c>
      <c r="CG43" s="100" t="str">
        <f xml:space="preserve">
SUBSTITUTE(SUBSTITUTE(SUBSTITUTE(SUBSTITUTE(SUBSTITUTE(SUBSTITUTE(SUBSTITUTE(SUBSTITUTE(Table_Styles[[#This Row],[Config]],
" {","{"),
"{ ","{"),
" }","}"),
"} ","}"),
" ,",","),
", ",","),
" :",":"),
": ",":")</f>
        <v>formly-field label .btn-icon{font-size:25px;margin-top:3px}</v>
      </c>
    </row>
    <row r="44" spans="2:85" ht="21" customHeight="1">
      <c r="B44" s="97" t="s">
        <v>523</v>
      </c>
      <c r="C44" s="98" t="s">
        <v>524</v>
      </c>
      <c r="D44" s="137"/>
      <c r="E44" s="55"/>
      <c r="F44" s="48" t="str">
        <f>IF(Table_Styles[[#This Row],[Font Family]]&lt;&gt;"",Table_Styles[[#This Row],[Font Family]],IF(Table_Styles[[#This Row],[Font Family Default]]&lt;&gt;"",Table_Styles[[#This Row],[Font Family Default]],""))</f>
        <v/>
      </c>
      <c r="G44" s="137"/>
      <c r="H44" s="129" t="s">
        <v>517</v>
      </c>
      <c r="I44" s="48" t="str">
        <f>IF(Table_Styles[[#This Row],[Font Size]]&lt;&gt;"",Table_Styles[[#This Row],[Font Size]],IF(Table_Styles[[#This Row],[Font Size Default]]&lt;&gt;"",Table_Styles[[#This Row],[Font Size Default]],""))</f>
        <v>18px</v>
      </c>
      <c r="J44" s="137"/>
      <c r="K44" s="55"/>
      <c r="L44" s="48" t="str">
        <f>IF(Table_Styles[[#This Row],[Font Weight]]&lt;&gt;"",Table_Styles[[#This Row],[Font Weight]],IF(Table_Styles[[#This Row],[Font Weight Default]]&lt;&gt;"",Table_Styles[[#This Row],[Font Weight Default]],""))</f>
        <v/>
      </c>
      <c r="M44" s="137"/>
      <c r="N44" s="55"/>
      <c r="O44" s="48" t="str">
        <f>IF(Table_Styles[[#This Row],[Colour]]&lt;&gt;"",Table_Styles[[#This Row],[Colour]],IF(Table_Styles[[#This Row],[Colour Default]]&lt;&gt;"",Table_Styles[[#This Row],[Colour Default]],""))</f>
        <v/>
      </c>
      <c r="P44" s="137"/>
      <c r="Q44" s="55"/>
      <c r="R44" s="48" t="str">
        <f>IF(Table_Styles[[#This Row],[Background]]&lt;&gt;"",Table_Styles[[#This Row],[Background]],IF(Table_Styles[[#This Row],[Background Default]]&lt;&gt;"",Table_Styles[[#This Row],[Background Default]],""))</f>
        <v/>
      </c>
      <c r="S44" s="137"/>
      <c r="T44" s="55"/>
      <c r="U44" s="48" t="str">
        <f>IF(Table_Styles[[#This Row],[Border]]&lt;&gt;"",Table_Styles[[#This Row],[Border]],IF(Table_Styles[[#This Row],[Border Default]]&lt;&gt;"",Table_Styles[[#This Row],[Border Default]],""))</f>
        <v/>
      </c>
      <c r="V44" s="55"/>
      <c r="W44" s="55"/>
      <c r="X44" s="48" t="str">
        <f>IF(Table_Styles[[#This Row],[Border Radius]]&lt;&gt;"",Table_Styles[[#This Row],[Border Radius]],IF(Table_Styles[[#This Row],[Border Radius Default]]&lt;&gt;"",Table_Styles[[#This Row],[Border Radius Default]],""))</f>
        <v/>
      </c>
      <c r="Y44" s="137"/>
      <c r="Z44" s="129"/>
      <c r="AA44" s="48" t="str">
        <f>IF(Table_Styles[[#This Row],[MT]]&lt;&gt;"",Table_Styles[[#This Row],[MT]],IF(Table_Styles[[#This Row],[MT Default]]&lt;&gt;"",Table_Styles[[#This Row],[MT Default]],""))</f>
        <v/>
      </c>
      <c r="AB44" s="137"/>
      <c r="AC44" s="55"/>
      <c r="AD44" s="48" t="str">
        <f>IF(Table_Styles[[#This Row],[MR]]&lt;&gt;"",Table_Styles[[#This Row],[MR]],IF(Table_Styles[[#This Row],[MR Default]]&lt;&gt;"",Table_Styles[[#This Row],[MR Default]],""))</f>
        <v/>
      </c>
      <c r="AE44" s="137"/>
      <c r="AF44" s="55"/>
      <c r="AG44" s="48" t="str">
        <f>IF(Table_Styles[[#This Row],[MB]]&lt;&gt;"",Table_Styles[[#This Row],[MB]],IF(Table_Styles[[#This Row],[MB Default]]&lt;&gt;"",Table_Styles[[#This Row],[MB Default]],""))</f>
        <v/>
      </c>
      <c r="AH44" s="137"/>
      <c r="AI44" s="55"/>
      <c r="AJ44" s="48" t="str">
        <f>IF(Table_Styles[[#This Row],[ML]]&lt;&gt;"",Table_Styles[[#This Row],[ML]],IF(Table_Styles[[#This Row],[ML Default]]&lt;&gt;"",Table_Styles[[#This Row],[ML Default]],""))</f>
        <v/>
      </c>
      <c r="AK44" s="137"/>
      <c r="AL44" s="55"/>
      <c r="AM44" s="48" t="str">
        <f>IF(Table_Styles[[#This Row],[PT]]&lt;&gt;"",Table_Styles[[#This Row],[PT]],IF(Table_Styles[[#This Row],[PT Default]]&lt;&gt;"",Table_Styles[[#This Row],[PT Default]],""))</f>
        <v/>
      </c>
      <c r="AN44" s="137"/>
      <c r="AO44" s="55"/>
      <c r="AP44" s="48" t="str">
        <f>IF(Table_Styles[[#This Row],[PR]]&lt;&gt;"",Table_Styles[[#This Row],[PR]],IF(Table_Styles[[#This Row],[PR Default]]&lt;&gt;"",Table_Styles[[#This Row],[PR Default]],""))</f>
        <v/>
      </c>
      <c r="AQ44" s="137"/>
      <c r="AR44" s="55"/>
      <c r="AS44" s="48" t="str">
        <f>IF(Table_Styles[[#This Row],[PB]]&lt;&gt;"",Table_Styles[[#This Row],[PB]],IF(Table_Styles[[#This Row],[PB Default]]&lt;&gt;"",Table_Styles[[#This Row],[PB Default]],""))</f>
        <v/>
      </c>
      <c r="AT44" s="137"/>
      <c r="AU44" s="55"/>
      <c r="AV44" s="48" t="str">
        <f>IF(Table_Styles[[#This Row],[PL]]&lt;&gt;"",Table_Styles[[#This Row],[PL]],IF(Table_Styles[[#This Row],[PL Default]]&lt;&gt;"",Table_Styles[[#This Row],[PL Default]],""))</f>
        <v/>
      </c>
      <c r="AW44" s="137"/>
      <c r="AX44" s="55"/>
      <c r="AY44" s="48" t="str">
        <f>IF(Table_Styles[[#This Row],[BT]]&lt;&gt;"",Table_Styles[[#This Row],[BT]],IF(Table_Styles[[#This Row],[BT Default]]&lt;&gt;"",Table_Styles[[#This Row],[BT Default]],""))</f>
        <v/>
      </c>
      <c r="AZ44" s="137"/>
      <c r="BA44" s="55"/>
      <c r="BB44" s="48" t="str">
        <f>IF(Table_Styles[[#This Row],[BR]]&lt;&gt;"",Table_Styles[[#This Row],[BR]],IF(Table_Styles[[#This Row],[BR Default]]&lt;&gt;"",Table_Styles[[#This Row],[BR Default]],""))</f>
        <v/>
      </c>
      <c r="BC44" s="137"/>
      <c r="BD44" s="55"/>
      <c r="BE44" s="48" t="str">
        <f>IF(Table_Styles[[#This Row],[BB]]&lt;&gt;"",Table_Styles[[#This Row],[BB]],IF(Table_Styles[[#This Row],[BB Default]]&lt;&gt;"",Table_Styles[[#This Row],[BB Default]],""))</f>
        <v/>
      </c>
      <c r="BF44" s="137"/>
      <c r="BG44" s="55"/>
      <c r="BH44" s="48" t="str">
        <f>IF(Table_Styles[[#This Row],[BL]]&lt;&gt;"",Table_Styles[[#This Row],[BL]],IF(Table_Styles[[#This Row],[BL Default]]&lt;&gt;"",Table_Styles[[#This Row],[BL Default]],""))</f>
        <v/>
      </c>
      <c r="BI44" s="55"/>
      <c r="BJ44" s="55"/>
      <c r="BK44" s="48" t="str">
        <f>IF(Table_Styles[[#This Row],[Width]]&lt;&gt;"",Table_Styles[[#This Row],[Width]],IF(Table_Styles[[#This Row],[Width Default]]&lt;&gt;"",Table_Styles[[#This Row],[Width Default]],""))</f>
        <v/>
      </c>
      <c r="BL44" s="55"/>
      <c r="BM44" s="55"/>
      <c r="BN44" s="48" t="str">
        <f>IF(Table_Styles[[#This Row],[Height]]&lt;&gt;"",Table_Styles[[#This Row],[Height]],IF(Table_Styles[[#This Row],[Height Default]]&lt;&gt;"",Table_Styles[[#This Row],[Height Default]],""))</f>
        <v/>
      </c>
      <c r="BO44" s="48"/>
      <c r="BP44" s="129" t="s">
        <v>525</v>
      </c>
      <c r="BQ44" s="48" t="str">
        <f>IF(Table_Styles[[#This Row],[Top]]&lt;&gt;"",Table_Styles[[#This Row],[Top]],IF(Table_Styles[[#This Row],[Top Default]]&lt;&gt;"",Table_Styles[[#This Row],[Top Default]],""))</f>
        <v>-4px</v>
      </c>
      <c r="BR44" s="48"/>
      <c r="BS44" s="48"/>
      <c r="BT44" s="48" t="str">
        <f>IF(Table_Styles[[#This Row],[Right]]&lt;&gt;"",Table_Styles[[#This Row],[Right]],IF(Table_Styles[[#This Row],[Right Default]]&lt;&gt;"",Table_Styles[[#This Row],[Right Default]],""))</f>
        <v/>
      </c>
      <c r="BU44" s="48"/>
      <c r="BV44" s="48"/>
      <c r="BW44" s="48" t="str">
        <f>IF(Table_Styles[[#This Row],[Bottom]]&lt;&gt;"",Table_Styles[[#This Row],[Bottom]],IF(Table_Styles[[#This Row],[Bottom Default]]&lt;&gt;"",Table_Styles[[#This Row],[Bottom Default]],""))</f>
        <v/>
      </c>
      <c r="BX44" s="48"/>
      <c r="BY44" s="48"/>
      <c r="BZ44" s="48" t="str">
        <f>IF(Table_Styles[[#This Row],[Left]]&lt;&gt;"",Table_Styles[[#This Row],[Left]],IF(Table_Styles[[#This Row],[Left Default]]&lt;&gt;"",Table_Styles[[#This Row],[Left Default]],""))</f>
        <v/>
      </c>
      <c r="CA44" s="137"/>
      <c r="CB44" s="100" t="str">
        <f>IF(AND(Table_Styles[[#This Row],[Selector]]&lt;&gt;"",Table_Styles[[#This Row],[Font Family Used]]&lt;&gt;"",Table_Styles[[#This Row],[Font Weight Used]]&lt;&gt;""),Table_Styles[[#This Row],[Font Family Used]]&amp;" "&amp;Table_Styles[[#This Row],[Font Weight Used]],"")</f>
        <v/>
      </c>
      <c r="CC44" s="100" t="str">
        <f ca="1">IF(AND(Table_Styles[[#This Row],[Selector]],COUNTIF(OFFSET(CC:CC,0,0,ROW()-1,1),"="&amp;Table_Styles[[#This Row],[Font]])=0),Table_Styles[[#This Row],[Font]],"")</f>
        <v/>
      </c>
      <c r="CD44" s="100" t="str">
        <f ca="1">IF(Table_Styles[[#This Row],[Unique Font]]&lt;&gt;"",
"{""fontFamily"":"""&amp;Table_Styles[[#This Row],[Font Family Used]]&amp;""",""fontWeight"":"&amp;Table_Styles[[#This Row],[Font Weight Used]]&amp;"}","")</f>
        <v/>
      </c>
      <c r="CE44"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18px;top: -4px</v>
      </c>
      <c r="CF44" s="100" t="str">
        <f>IF(AND(Table_Styles[[#This Row],[Selector]]&lt;&gt;"", Table_Styles[[#This Row],[Config Properties]]&lt;&gt;""),
Table_Styles[[#This Row],[Selector]]&amp;" { "&amp;Table_Styles[[#This Row],[Config Properties]]&amp;" }","")</f>
        <v>formly-field label .btn-icon .sm { font-size: 18px;top: -4px }</v>
      </c>
      <c r="CG44" s="100" t="str">
        <f xml:space="preserve">
SUBSTITUTE(SUBSTITUTE(SUBSTITUTE(SUBSTITUTE(SUBSTITUTE(SUBSTITUTE(SUBSTITUTE(SUBSTITUTE(Table_Styles[[#This Row],[Config]],
" {","{"),
"{ ","{"),
" }","}"),
"} ","}"),
" ,",","),
", ",","),
" :",":"),
": ",":")</f>
        <v>formly-field label .btn-icon .sm{font-size:18px;top:-4px}</v>
      </c>
    </row>
    <row r="45" spans="2:85" ht="21" customHeight="1">
      <c r="B45" s="97" t="s">
        <v>526</v>
      </c>
      <c r="C45" s="98" t="s">
        <v>527</v>
      </c>
      <c r="D45" s="137"/>
      <c r="E45" s="55"/>
      <c r="F45" s="48" t="str">
        <f>IF(Table_Styles[[#This Row],[Font Family]]&lt;&gt;"",Table_Styles[[#This Row],[Font Family]],IF(Table_Styles[[#This Row],[Font Family Default]]&lt;&gt;"",Table_Styles[[#This Row],[Font Family Default]],""))</f>
        <v/>
      </c>
      <c r="G45" s="137"/>
      <c r="H45" s="129" t="s">
        <v>502</v>
      </c>
      <c r="I45" s="48" t="str">
        <f>IF(Table_Styles[[#This Row],[Font Size]]&lt;&gt;"",Table_Styles[[#This Row],[Font Size]],IF(Table_Styles[[#This Row],[Font Size Default]]&lt;&gt;"",Table_Styles[[#This Row],[Font Size Default]],""))</f>
        <v>25px</v>
      </c>
      <c r="J45" s="137"/>
      <c r="K45" s="55"/>
      <c r="L45" s="48" t="str">
        <f>IF(Table_Styles[[#This Row],[Font Weight]]&lt;&gt;"",Table_Styles[[#This Row],[Font Weight]],IF(Table_Styles[[#This Row],[Font Weight Default]]&lt;&gt;"",Table_Styles[[#This Row],[Font Weight Default]],""))</f>
        <v/>
      </c>
      <c r="M45" s="137"/>
      <c r="N45" s="55"/>
      <c r="O45" s="48" t="str">
        <f>IF(Table_Styles[[#This Row],[Colour]]&lt;&gt;"",Table_Styles[[#This Row],[Colour]],IF(Table_Styles[[#This Row],[Colour Default]]&lt;&gt;"",Table_Styles[[#This Row],[Colour Default]],""))</f>
        <v/>
      </c>
      <c r="P45" s="137"/>
      <c r="Q45" s="55"/>
      <c r="R45" s="48" t="str">
        <f>IF(Table_Styles[[#This Row],[Background]]&lt;&gt;"",Table_Styles[[#This Row],[Background]],IF(Table_Styles[[#This Row],[Background Default]]&lt;&gt;"",Table_Styles[[#This Row],[Background Default]],""))</f>
        <v/>
      </c>
      <c r="S45" s="137"/>
      <c r="T45" s="55"/>
      <c r="U45" s="48" t="str">
        <f>IF(Table_Styles[[#This Row],[Border]]&lt;&gt;"",Table_Styles[[#This Row],[Border]],IF(Table_Styles[[#This Row],[Border Default]]&lt;&gt;"",Table_Styles[[#This Row],[Border Default]],""))</f>
        <v/>
      </c>
      <c r="V45" s="55"/>
      <c r="W45" s="55"/>
      <c r="X45" s="48" t="str">
        <f>IF(Table_Styles[[#This Row],[Border Radius]]&lt;&gt;"",Table_Styles[[#This Row],[Border Radius]],IF(Table_Styles[[#This Row],[Border Radius Default]]&lt;&gt;"",Table_Styles[[#This Row],[Border Radius Default]],""))</f>
        <v/>
      </c>
      <c r="Y45" s="137"/>
      <c r="Z45" s="129"/>
      <c r="AA45" s="48" t="str">
        <f>IF(Table_Styles[[#This Row],[MT]]&lt;&gt;"",Table_Styles[[#This Row],[MT]],IF(Table_Styles[[#This Row],[MT Default]]&lt;&gt;"",Table_Styles[[#This Row],[MT Default]],""))</f>
        <v/>
      </c>
      <c r="AB45" s="137"/>
      <c r="AC45" s="55"/>
      <c r="AD45" s="48" t="str">
        <f>IF(Table_Styles[[#This Row],[MR]]&lt;&gt;"",Table_Styles[[#This Row],[MR]],IF(Table_Styles[[#This Row],[MR Default]]&lt;&gt;"",Table_Styles[[#This Row],[MR Default]],""))</f>
        <v/>
      </c>
      <c r="AE45" s="137"/>
      <c r="AF45" s="55"/>
      <c r="AG45" s="48" t="str">
        <f>IF(Table_Styles[[#This Row],[MB]]&lt;&gt;"",Table_Styles[[#This Row],[MB]],IF(Table_Styles[[#This Row],[MB Default]]&lt;&gt;"",Table_Styles[[#This Row],[MB Default]],""))</f>
        <v/>
      </c>
      <c r="AH45" s="137"/>
      <c r="AI45" s="55"/>
      <c r="AJ45" s="48" t="str">
        <f>IF(Table_Styles[[#This Row],[ML]]&lt;&gt;"",Table_Styles[[#This Row],[ML]],IF(Table_Styles[[#This Row],[ML Default]]&lt;&gt;"",Table_Styles[[#This Row],[ML Default]],""))</f>
        <v/>
      </c>
      <c r="AK45" s="137"/>
      <c r="AL45" s="55"/>
      <c r="AM45" s="48" t="str">
        <f>IF(Table_Styles[[#This Row],[PT]]&lt;&gt;"",Table_Styles[[#This Row],[PT]],IF(Table_Styles[[#This Row],[PT Default]]&lt;&gt;"",Table_Styles[[#This Row],[PT Default]],""))</f>
        <v/>
      </c>
      <c r="AN45" s="137"/>
      <c r="AO45" s="55"/>
      <c r="AP45" s="48" t="str">
        <f>IF(Table_Styles[[#This Row],[PR]]&lt;&gt;"",Table_Styles[[#This Row],[PR]],IF(Table_Styles[[#This Row],[PR Default]]&lt;&gt;"",Table_Styles[[#This Row],[PR Default]],""))</f>
        <v/>
      </c>
      <c r="AQ45" s="137"/>
      <c r="AR45" s="55"/>
      <c r="AS45" s="48" t="str">
        <f>IF(Table_Styles[[#This Row],[PB]]&lt;&gt;"",Table_Styles[[#This Row],[PB]],IF(Table_Styles[[#This Row],[PB Default]]&lt;&gt;"",Table_Styles[[#This Row],[PB Default]],""))</f>
        <v/>
      </c>
      <c r="AT45" s="137"/>
      <c r="AU45" s="55"/>
      <c r="AV45" s="48" t="str">
        <f>IF(Table_Styles[[#This Row],[PL]]&lt;&gt;"",Table_Styles[[#This Row],[PL]],IF(Table_Styles[[#This Row],[PL Default]]&lt;&gt;"",Table_Styles[[#This Row],[PL Default]],""))</f>
        <v/>
      </c>
      <c r="AW45" s="137"/>
      <c r="AX45" s="55"/>
      <c r="AY45" s="48" t="str">
        <f>IF(Table_Styles[[#This Row],[BT]]&lt;&gt;"",Table_Styles[[#This Row],[BT]],IF(Table_Styles[[#This Row],[BT Default]]&lt;&gt;"",Table_Styles[[#This Row],[BT Default]],""))</f>
        <v/>
      </c>
      <c r="AZ45" s="137"/>
      <c r="BA45" s="55"/>
      <c r="BB45" s="48" t="str">
        <f>IF(Table_Styles[[#This Row],[BR]]&lt;&gt;"",Table_Styles[[#This Row],[BR]],IF(Table_Styles[[#This Row],[BR Default]]&lt;&gt;"",Table_Styles[[#This Row],[BR Default]],""))</f>
        <v/>
      </c>
      <c r="BC45" s="137"/>
      <c r="BD45" s="55"/>
      <c r="BE45" s="48" t="str">
        <f>IF(Table_Styles[[#This Row],[BB]]&lt;&gt;"",Table_Styles[[#This Row],[BB]],IF(Table_Styles[[#This Row],[BB Default]]&lt;&gt;"",Table_Styles[[#This Row],[BB Default]],""))</f>
        <v/>
      </c>
      <c r="BF45" s="137"/>
      <c r="BG45" s="55"/>
      <c r="BH45" s="48" t="str">
        <f>IF(Table_Styles[[#This Row],[BL]]&lt;&gt;"",Table_Styles[[#This Row],[BL]],IF(Table_Styles[[#This Row],[BL Default]]&lt;&gt;"",Table_Styles[[#This Row],[BL Default]],""))</f>
        <v/>
      </c>
      <c r="BI45" s="55"/>
      <c r="BJ45" s="55"/>
      <c r="BK45" s="48" t="str">
        <f>IF(Table_Styles[[#This Row],[Width]]&lt;&gt;"",Table_Styles[[#This Row],[Width]],IF(Table_Styles[[#This Row],[Width Default]]&lt;&gt;"",Table_Styles[[#This Row],[Width Default]],""))</f>
        <v/>
      </c>
      <c r="BL45" s="55"/>
      <c r="BM45" s="55"/>
      <c r="BN45" s="48" t="str">
        <f>IF(Table_Styles[[#This Row],[Height]]&lt;&gt;"",Table_Styles[[#This Row],[Height]],IF(Table_Styles[[#This Row],[Height Default]]&lt;&gt;"",Table_Styles[[#This Row],[Height Default]],""))</f>
        <v/>
      </c>
      <c r="BO45" s="48"/>
      <c r="BP45" s="129" t="s">
        <v>528</v>
      </c>
      <c r="BQ45" s="48" t="str">
        <f>IF(Table_Styles[[#This Row],[Top]]&lt;&gt;"",Table_Styles[[#This Row],[Top]],IF(Table_Styles[[#This Row],[Top Default]]&lt;&gt;"",Table_Styles[[#This Row],[Top Default]],""))</f>
        <v>-2px</v>
      </c>
      <c r="BR45" s="48"/>
      <c r="BS45" s="48"/>
      <c r="BT45" s="48" t="str">
        <f>IF(Table_Styles[[#This Row],[Right]]&lt;&gt;"",Table_Styles[[#This Row],[Right]],IF(Table_Styles[[#This Row],[Right Default]]&lt;&gt;"",Table_Styles[[#This Row],[Right Default]],""))</f>
        <v/>
      </c>
      <c r="BU45" s="48"/>
      <c r="BV45" s="48"/>
      <c r="BW45" s="48" t="str">
        <f>IF(Table_Styles[[#This Row],[Bottom]]&lt;&gt;"",Table_Styles[[#This Row],[Bottom]],IF(Table_Styles[[#This Row],[Bottom Default]]&lt;&gt;"",Table_Styles[[#This Row],[Bottom Default]],""))</f>
        <v/>
      </c>
      <c r="BX45" s="48"/>
      <c r="BY45" s="48"/>
      <c r="BZ45" s="48" t="str">
        <f>IF(Table_Styles[[#This Row],[Left]]&lt;&gt;"",Table_Styles[[#This Row],[Left]],IF(Table_Styles[[#This Row],[Left Default]]&lt;&gt;"",Table_Styles[[#This Row],[Left Default]],""))</f>
        <v/>
      </c>
      <c r="CA45" s="137"/>
      <c r="CB45" s="100" t="str">
        <f>IF(AND(Table_Styles[[#This Row],[Selector]]&lt;&gt;"",Table_Styles[[#This Row],[Font Family Used]]&lt;&gt;"",Table_Styles[[#This Row],[Font Weight Used]]&lt;&gt;""),Table_Styles[[#This Row],[Font Family Used]]&amp;" "&amp;Table_Styles[[#This Row],[Font Weight Used]],"")</f>
        <v/>
      </c>
      <c r="CC45" s="100" t="str">
        <f ca="1">IF(AND(Table_Styles[[#This Row],[Selector]],COUNTIF(OFFSET(CC:CC,0,0,ROW()-1,1),"="&amp;Table_Styles[[#This Row],[Font]])=0),Table_Styles[[#This Row],[Font]],"")</f>
        <v/>
      </c>
      <c r="CD45" s="100" t="str">
        <f ca="1">IF(Table_Styles[[#This Row],[Unique Font]]&lt;&gt;"",
"{""fontFamily"":"""&amp;Table_Styles[[#This Row],[Font Family Used]]&amp;""",""fontWeight"":"&amp;Table_Styles[[#This Row],[Font Weight Used]]&amp;"}","")</f>
        <v/>
      </c>
      <c r="CE45"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25px;top: -2px</v>
      </c>
      <c r="CF45" s="100" t="str">
        <f>IF(AND(Table_Styles[[#This Row],[Selector]]&lt;&gt;"", Table_Styles[[#This Row],[Config Properties]]&lt;&gt;""),
Table_Styles[[#This Row],[Selector]]&amp;" { "&amp;Table_Styles[[#This Row],[Config Properties]]&amp;" }","")</f>
        <v>formly-field label .btn-icon .md { font-size: 25px;top: -2px }</v>
      </c>
      <c r="CG45" s="100" t="str">
        <f xml:space="preserve">
SUBSTITUTE(SUBSTITUTE(SUBSTITUTE(SUBSTITUTE(SUBSTITUTE(SUBSTITUTE(SUBSTITUTE(SUBSTITUTE(Table_Styles[[#This Row],[Config]],
" {","{"),
"{ ","{"),
" }","}"),
"} ","}"),
" ,",","),
", ",","),
" :",":"),
": ",":")</f>
        <v>formly-field label .btn-icon .md{font-size:25px;top:-2px}</v>
      </c>
    </row>
    <row r="46" spans="2:85" ht="21" customHeight="1">
      <c r="B46" s="97" t="s">
        <v>529</v>
      </c>
      <c r="C46" s="98" t="s">
        <v>530</v>
      </c>
      <c r="D46" s="137"/>
      <c r="E46" s="55"/>
      <c r="F46" s="48" t="str">
        <f>IF(Table_Styles[[#This Row],[Font Family]]&lt;&gt;"",Table_Styles[[#This Row],[Font Family]],IF(Table_Styles[[#This Row],[Font Family Default]]&lt;&gt;"",Table_Styles[[#This Row],[Font Family Default]],""))</f>
        <v/>
      </c>
      <c r="G46" s="137"/>
      <c r="H46" s="129" t="s">
        <v>439</v>
      </c>
      <c r="I46" s="48" t="str">
        <f>IF(Table_Styles[[#This Row],[Font Size]]&lt;&gt;"",Table_Styles[[#This Row],[Font Size]],IF(Table_Styles[[#This Row],[Font Size Default]]&lt;&gt;"",Table_Styles[[#This Row],[Font Size Default]],""))</f>
        <v>30px</v>
      </c>
      <c r="J46" s="137"/>
      <c r="K46" s="55"/>
      <c r="L46" s="48" t="str">
        <f>IF(Table_Styles[[#This Row],[Font Weight]]&lt;&gt;"",Table_Styles[[#This Row],[Font Weight]],IF(Table_Styles[[#This Row],[Font Weight Default]]&lt;&gt;"",Table_Styles[[#This Row],[Font Weight Default]],""))</f>
        <v/>
      </c>
      <c r="M46" s="137"/>
      <c r="N46" s="55"/>
      <c r="O46" s="48" t="str">
        <f>IF(Table_Styles[[#This Row],[Colour]]&lt;&gt;"",Table_Styles[[#This Row],[Colour]],IF(Table_Styles[[#This Row],[Colour Default]]&lt;&gt;"",Table_Styles[[#This Row],[Colour Default]],""))</f>
        <v/>
      </c>
      <c r="P46" s="137"/>
      <c r="Q46" s="55"/>
      <c r="R46" s="48" t="str">
        <f>IF(Table_Styles[[#This Row],[Background]]&lt;&gt;"",Table_Styles[[#This Row],[Background]],IF(Table_Styles[[#This Row],[Background Default]]&lt;&gt;"",Table_Styles[[#This Row],[Background Default]],""))</f>
        <v/>
      </c>
      <c r="S46" s="137"/>
      <c r="T46" s="55"/>
      <c r="U46" s="48" t="str">
        <f>IF(Table_Styles[[#This Row],[Border]]&lt;&gt;"",Table_Styles[[#This Row],[Border]],IF(Table_Styles[[#This Row],[Border Default]]&lt;&gt;"",Table_Styles[[#This Row],[Border Default]],""))</f>
        <v/>
      </c>
      <c r="V46" s="55"/>
      <c r="W46" s="55"/>
      <c r="X46" s="48" t="str">
        <f>IF(Table_Styles[[#This Row],[Border Radius]]&lt;&gt;"",Table_Styles[[#This Row],[Border Radius]],IF(Table_Styles[[#This Row],[Border Radius Default]]&lt;&gt;"",Table_Styles[[#This Row],[Border Radius Default]],""))</f>
        <v/>
      </c>
      <c r="Y46" s="137"/>
      <c r="Z46" s="129"/>
      <c r="AA46" s="48" t="str">
        <f>IF(Table_Styles[[#This Row],[MT]]&lt;&gt;"",Table_Styles[[#This Row],[MT]],IF(Table_Styles[[#This Row],[MT Default]]&lt;&gt;"",Table_Styles[[#This Row],[MT Default]],""))</f>
        <v/>
      </c>
      <c r="AB46" s="137"/>
      <c r="AC46" s="55"/>
      <c r="AD46" s="48" t="str">
        <f>IF(Table_Styles[[#This Row],[MR]]&lt;&gt;"",Table_Styles[[#This Row],[MR]],IF(Table_Styles[[#This Row],[MR Default]]&lt;&gt;"",Table_Styles[[#This Row],[MR Default]],""))</f>
        <v/>
      </c>
      <c r="AE46" s="137"/>
      <c r="AF46" s="55"/>
      <c r="AG46" s="48" t="str">
        <f>IF(Table_Styles[[#This Row],[MB]]&lt;&gt;"",Table_Styles[[#This Row],[MB]],IF(Table_Styles[[#This Row],[MB Default]]&lt;&gt;"",Table_Styles[[#This Row],[MB Default]],""))</f>
        <v/>
      </c>
      <c r="AH46" s="137"/>
      <c r="AI46" s="55"/>
      <c r="AJ46" s="48" t="str">
        <f>IF(Table_Styles[[#This Row],[ML]]&lt;&gt;"",Table_Styles[[#This Row],[ML]],IF(Table_Styles[[#This Row],[ML Default]]&lt;&gt;"",Table_Styles[[#This Row],[ML Default]],""))</f>
        <v/>
      </c>
      <c r="AK46" s="137"/>
      <c r="AL46" s="55"/>
      <c r="AM46" s="48" t="str">
        <f>IF(Table_Styles[[#This Row],[PT]]&lt;&gt;"",Table_Styles[[#This Row],[PT]],IF(Table_Styles[[#This Row],[PT Default]]&lt;&gt;"",Table_Styles[[#This Row],[PT Default]],""))</f>
        <v/>
      </c>
      <c r="AN46" s="137"/>
      <c r="AO46" s="55"/>
      <c r="AP46" s="48" t="str">
        <f>IF(Table_Styles[[#This Row],[PR]]&lt;&gt;"",Table_Styles[[#This Row],[PR]],IF(Table_Styles[[#This Row],[PR Default]]&lt;&gt;"",Table_Styles[[#This Row],[PR Default]],""))</f>
        <v/>
      </c>
      <c r="AQ46" s="137"/>
      <c r="AR46" s="55"/>
      <c r="AS46" s="48" t="str">
        <f>IF(Table_Styles[[#This Row],[PB]]&lt;&gt;"",Table_Styles[[#This Row],[PB]],IF(Table_Styles[[#This Row],[PB Default]]&lt;&gt;"",Table_Styles[[#This Row],[PB Default]],""))</f>
        <v/>
      </c>
      <c r="AT46" s="137"/>
      <c r="AU46" s="55"/>
      <c r="AV46" s="48" t="str">
        <f>IF(Table_Styles[[#This Row],[PL]]&lt;&gt;"",Table_Styles[[#This Row],[PL]],IF(Table_Styles[[#This Row],[PL Default]]&lt;&gt;"",Table_Styles[[#This Row],[PL Default]],""))</f>
        <v/>
      </c>
      <c r="AW46" s="137"/>
      <c r="AX46" s="55"/>
      <c r="AY46" s="48" t="str">
        <f>IF(Table_Styles[[#This Row],[BT]]&lt;&gt;"",Table_Styles[[#This Row],[BT]],IF(Table_Styles[[#This Row],[BT Default]]&lt;&gt;"",Table_Styles[[#This Row],[BT Default]],""))</f>
        <v/>
      </c>
      <c r="AZ46" s="137"/>
      <c r="BA46" s="55"/>
      <c r="BB46" s="48" t="str">
        <f>IF(Table_Styles[[#This Row],[BR]]&lt;&gt;"",Table_Styles[[#This Row],[BR]],IF(Table_Styles[[#This Row],[BR Default]]&lt;&gt;"",Table_Styles[[#This Row],[BR Default]],""))</f>
        <v/>
      </c>
      <c r="BC46" s="137"/>
      <c r="BD46" s="55"/>
      <c r="BE46" s="48" t="str">
        <f>IF(Table_Styles[[#This Row],[BB]]&lt;&gt;"",Table_Styles[[#This Row],[BB]],IF(Table_Styles[[#This Row],[BB Default]]&lt;&gt;"",Table_Styles[[#This Row],[BB Default]],""))</f>
        <v/>
      </c>
      <c r="BF46" s="137"/>
      <c r="BG46" s="55"/>
      <c r="BH46" s="48" t="str">
        <f>IF(Table_Styles[[#This Row],[BL]]&lt;&gt;"",Table_Styles[[#This Row],[BL]],IF(Table_Styles[[#This Row],[BL Default]]&lt;&gt;"",Table_Styles[[#This Row],[BL Default]],""))</f>
        <v/>
      </c>
      <c r="BI46" s="55"/>
      <c r="BJ46" s="55"/>
      <c r="BK46" s="48" t="str">
        <f>IF(Table_Styles[[#This Row],[Width]]&lt;&gt;"",Table_Styles[[#This Row],[Width]],IF(Table_Styles[[#This Row],[Width Default]]&lt;&gt;"",Table_Styles[[#This Row],[Width Default]],""))</f>
        <v/>
      </c>
      <c r="BL46" s="55"/>
      <c r="BM46" s="55"/>
      <c r="BN46" s="48" t="str">
        <f>IF(Table_Styles[[#This Row],[Height]]&lt;&gt;"",Table_Styles[[#This Row],[Height]],IF(Table_Styles[[#This Row],[Height Default]]&lt;&gt;"",Table_Styles[[#This Row],[Height Default]],""))</f>
        <v/>
      </c>
      <c r="BO46" s="48"/>
      <c r="BP46" s="55"/>
      <c r="BQ46" s="48" t="str">
        <f>IF(Table_Styles[[#This Row],[Top]]&lt;&gt;"",Table_Styles[[#This Row],[Top]],IF(Table_Styles[[#This Row],[Top Default]]&lt;&gt;"",Table_Styles[[#This Row],[Top Default]],""))</f>
        <v/>
      </c>
      <c r="BR46" s="48"/>
      <c r="BS46" s="48"/>
      <c r="BT46" s="48" t="str">
        <f>IF(Table_Styles[[#This Row],[Right]]&lt;&gt;"",Table_Styles[[#This Row],[Right]],IF(Table_Styles[[#This Row],[Right Default]]&lt;&gt;"",Table_Styles[[#This Row],[Right Default]],""))</f>
        <v/>
      </c>
      <c r="BU46" s="48"/>
      <c r="BV46" s="48"/>
      <c r="BW46" s="48" t="str">
        <f>IF(Table_Styles[[#This Row],[Bottom]]&lt;&gt;"",Table_Styles[[#This Row],[Bottom]],IF(Table_Styles[[#This Row],[Bottom Default]]&lt;&gt;"",Table_Styles[[#This Row],[Bottom Default]],""))</f>
        <v/>
      </c>
      <c r="BX46" s="48"/>
      <c r="BY46" s="48"/>
      <c r="BZ46" s="48" t="str">
        <f>IF(Table_Styles[[#This Row],[Left]]&lt;&gt;"",Table_Styles[[#This Row],[Left]],IF(Table_Styles[[#This Row],[Left Default]]&lt;&gt;"",Table_Styles[[#This Row],[Left Default]],""))</f>
        <v/>
      </c>
      <c r="CA46" s="137"/>
      <c r="CB46" s="100" t="str">
        <f>IF(AND(Table_Styles[[#This Row],[Selector]]&lt;&gt;"",Table_Styles[[#This Row],[Font Family Used]]&lt;&gt;"",Table_Styles[[#This Row],[Font Weight Used]]&lt;&gt;""),Table_Styles[[#This Row],[Font Family Used]]&amp;" "&amp;Table_Styles[[#This Row],[Font Weight Used]],"")</f>
        <v/>
      </c>
      <c r="CC46" s="100" t="str">
        <f ca="1">IF(AND(Table_Styles[[#This Row],[Selector]],COUNTIF(OFFSET(CC:CC,0,0,ROW()-1,1),"="&amp;Table_Styles[[#This Row],[Font]])=0),Table_Styles[[#This Row],[Font]],"")</f>
        <v/>
      </c>
      <c r="CD46" s="100" t="str">
        <f ca="1">IF(Table_Styles[[#This Row],[Unique Font]]&lt;&gt;"",
"{""fontFamily"":"""&amp;Table_Styles[[#This Row],[Font Family Used]]&amp;""",""fontWeight"":"&amp;Table_Styles[[#This Row],[Font Weight Used]]&amp;"}","")</f>
        <v/>
      </c>
      <c r="CE46"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30px</v>
      </c>
      <c r="CF46" s="100" t="str">
        <f>IF(AND(Table_Styles[[#This Row],[Selector]]&lt;&gt;"", Table_Styles[[#This Row],[Config Properties]]&lt;&gt;""),
Table_Styles[[#This Row],[Selector]]&amp;" { "&amp;Table_Styles[[#This Row],[Config Properties]]&amp;" }","")</f>
        <v>formly-field label .btn-icon .lg { font-size: 30px }</v>
      </c>
      <c r="CG46" s="100" t="str">
        <f xml:space="preserve">
SUBSTITUTE(SUBSTITUTE(SUBSTITUTE(SUBSTITUTE(SUBSTITUTE(SUBSTITUTE(SUBSTITUTE(SUBSTITUTE(Table_Styles[[#This Row],[Config]],
" {","{"),
"{ ","{"),
" }","}"),
"} ","}"),
" ,",","),
", ",","),
" :",":"),
": ",":")</f>
        <v>formly-field label .btn-icon .lg{font-size:30px}</v>
      </c>
    </row>
    <row r="47" spans="2:85" ht="21" customHeight="1" thickBot="1">
      <c r="B47" s="103" t="s">
        <v>98</v>
      </c>
      <c r="C47" s="103"/>
      <c r="D47" s="119"/>
      <c r="E47" s="119"/>
      <c r="F47" s="103" t="str">
        <f>IF(Table_Styles[[#This Row],[Font Family]]&lt;&gt;"",Table_Styles[[#This Row],[Font Family]],IF(Table_Styles[[#This Row],[Font Family Default]]&lt;&gt;"",Table_Styles[[#This Row],[Font Family Default]],""))</f>
        <v/>
      </c>
      <c r="G47" s="119"/>
      <c r="H47" s="119"/>
      <c r="I47" s="103" t="str">
        <f>IF(Table_Styles[[#This Row],[Font Size]]&lt;&gt;"",Table_Styles[[#This Row],[Font Size]],IF(Table_Styles[[#This Row],[Font Size Default]]&lt;&gt;"",Table_Styles[[#This Row],[Font Size Default]],""))</f>
        <v/>
      </c>
      <c r="J47" s="119"/>
      <c r="K47" s="119"/>
      <c r="L47" s="103" t="str">
        <f>IF(Table_Styles[[#This Row],[Font Weight]]&lt;&gt;"",Table_Styles[[#This Row],[Font Weight]],IF(Table_Styles[[#This Row],[Font Weight Default]]&lt;&gt;"",Table_Styles[[#This Row],[Font Weight Default]],""))</f>
        <v/>
      </c>
      <c r="M47" s="119"/>
      <c r="N47" s="119"/>
      <c r="O47" s="103" t="str">
        <f>IF(Table_Styles[[#This Row],[Colour]]&lt;&gt;"",Table_Styles[[#This Row],[Colour]],IF(Table_Styles[[#This Row],[Colour Default]]&lt;&gt;"",Table_Styles[[#This Row],[Colour Default]],""))</f>
        <v/>
      </c>
      <c r="P47" s="119"/>
      <c r="Q47" s="119"/>
      <c r="R47" s="103" t="str">
        <f>IF(Table_Styles[[#This Row],[Background]]&lt;&gt;"",Table_Styles[[#This Row],[Background]],IF(Table_Styles[[#This Row],[Background Default]]&lt;&gt;"",Table_Styles[[#This Row],[Background Default]],""))</f>
        <v/>
      </c>
      <c r="S47" s="119"/>
      <c r="T47" s="119"/>
      <c r="U47" s="103" t="str">
        <f>IF(Table_Styles[[#This Row],[Border]]&lt;&gt;"",Table_Styles[[#This Row],[Border]],IF(Table_Styles[[#This Row],[Border Default]]&lt;&gt;"",Table_Styles[[#This Row],[Border Default]],""))</f>
        <v/>
      </c>
      <c r="V47" s="119"/>
      <c r="W47" s="119"/>
      <c r="X47" s="103" t="str">
        <f>IF(Table_Styles[[#This Row],[Border Radius]]&lt;&gt;"",Table_Styles[[#This Row],[Border Radius]],IF(Table_Styles[[#This Row],[Border Radius Default]]&lt;&gt;"",Table_Styles[[#This Row],[Border Radius Default]],""))</f>
        <v/>
      </c>
      <c r="Y47" s="119"/>
      <c r="Z47" s="119"/>
      <c r="AA47" s="103" t="str">
        <f>IF(Table_Styles[[#This Row],[MT]]&lt;&gt;"",Table_Styles[[#This Row],[MT]],IF(Table_Styles[[#This Row],[MT Default]]&lt;&gt;"",Table_Styles[[#This Row],[MT Default]],""))</f>
        <v/>
      </c>
      <c r="AB47" s="119"/>
      <c r="AC47" s="119"/>
      <c r="AD47" s="103" t="str">
        <f>IF(Table_Styles[[#This Row],[MR]]&lt;&gt;"",Table_Styles[[#This Row],[MR]],IF(Table_Styles[[#This Row],[MR Default]]&lt;&gt;"",Table_Styles[[#This Row],[MR Default]],""))</f>
        <v/>
      </c>
      <c r="AE47" s="119"/>
      <c r="AF47" s="119"/>
      <c r="AG47" s="103" t="str">
        <f>IF(Table_Styles[[#This Row],[MB]]&lt;&gt;"",Table_Styles[[#This Row],[MB]],IF(Table_Styles[[#This Row],[MB Default]]&lt;&gt;"",Table_Styles[[#This Row],[MB Default]],""))</f>
        <v/>
      </c>
      <c r="AH47" s="119"/>
      <c r="AI47" s="119"/>
      <c r="AJ47" s="103" t="str">
        <f>IF(Table_Styles[[#This Row],[ML]]&lt;&gt;"",Table_Styles[[#This Row],[ML]],IF(Table_Styles[[#This Row],[ML Default]]&lt;&gt;"",Table_Styles[[#This Row],[ML Default]],""))</f>
        <v/>
      </c>
      <c r="AK47" s="119"/>
      <c r="AL47" s="119"/>
      <c r="AM47" s="103" t="str">
        <f>IF(Table_Styles[[#This Row],[PT]]&lt;&gt;"",Table_Styles[[#This Row],[PT]],IF(Table_Styles[[#This Row],[PT Default]]&lt;&gt;"",Table_Styles[[#This Row],[PT Default]],""))</f>
        <v/>
      </c>
      <c r="AN47" s="119"/>
      <c r="AO47" s="119"/>
      <c r="AP47" s="103" t="str">
        <f>IF(Table_Styles[[#This Row],[PR]]&lt;&gt;"",Table_Styles[[#This Row],[PR]],IF(Table_Styles[[#This Row],[PR Default]]&lt;&gt;"",Table_Styles[[#This Row],[PR Default]],""))</f>
        <v/>
      </c>
      <c r="AQ47" s="119"/>
      <c r="AR47" s="119"/>
      <c r="AS47" s="103" t="str">
        <f>IF(Table_Styles[[#This Row],[PB]]&lt;&gt;"",Table_Styles[[#This Row],[PB]],IF(Table_Styles[[#This Row],[PB Default]]&lt;&gt;"",Table_Styles[[#This Row],[PB Default]],""))</f>
        <v/>
      </c>
      <c r="AT47" s="119"/>
      <c r="AU47" s="119"/>
      <c r="AV47" s="103" t="str">
        <f>IF(Table_Styles[[#This Row],[PL]]&lt;&gt;"",Table_Styles[[#This Row],[PL]],IF(Table_Styles[[#This Row],[PL Default]]&lt;&gt;"",Table_Styles[[#This Row],[PL Default]],""))</f>
        <v/>
      </c>
      <c r="AW47" s="119"/>
      <c r="AX47" s="119"/>
      <c r="AY47" s="103" t="str">
        <f>IF(Table_Styles[[#This Row],[BT]]&lt;&gt;"",Table_Styles[[#This Row],[BT]],IF(Table_Styles[[#This Row],[BT Default]]&lt;&gt;"",Table_Styles[[#This Row],[BT Default]],""))</f>
        <v/>
      </c>
      <c r="AZ47" s="119"/>
      <c r="BA47" s="119"/>
      <c r="BB47" s="103" t="str">
        <f>IF(Table_Styles[[#This Row],[BR]]&lt;&gt;"",Table_Styles[[#This Row],[BR]],IF(Table_Styles[[#This Row],[BR Default]]&lt;&gt;"",Table_Styles[[#This Row],[BR Default]],""))</f>
        <v/>
      </c>
      <c r="BC47" s="119"/>
      <c r="BD47" s="119"/>
      <c r="BE47" s="103" t="str">
        <f>IF(Table_Styles[[#This Row],[BB]]&lt;&gt;"",Table_Styles[[#This Row],[BB]],IF(Table_Styles[[#This Row],[BB Default]]&lt;&gt;"",Table_Styles[[#This Row],[BB Default]],""))</f>
        <v/>
      </c>
      <c r="BF47" s="119"/>
      <c r="BG47" s="119"/>
      <c r="BH47" s="103" t="str">
        <f>IF(Table_Styles[[#This Row],[BL]]&lt;&gt;"",Table_Styles[[#This Row],[BL]],IF(Table_Styles[[#This Row],[BL Default]]&lt;&gt;"",Table_Styles[[#This Row],[BL Default]],""))</f>
        <v/>
      </c>
      <c r="BI47" s="119"/>
      <c r="BJ47" s="119"/>
      <c r="BK47" s="103" t="str">
        <f>IF(Table_Styles[[#This Row],[Width]]&lt;&gt;"",Table_Styles[[#This Row],[Width]],IF(Table_Styles[[#This Row],[Width Default]]&lt;&gt;"",Table_Styles[[#This Row],[Width Default]],""))</f>
        <v/>
      </c>
      <c r="BL47" s="119"/>
      <c r="BM47" s="119"/>
      <c r="BN47" s="103" t="str">
        <f>IF(Table_Styles[[#This Row],[Height]]&lt;&gt;"",Table_Styles[[#This Row],[Height]],IF(Table_Styles[[#This Row],[Height Default]]&lt;&gt;"",Table_Styles[[#This Row],[Height Default]],""))</f>
        <v/>
      </c>
      <c r="BO47" s="103"/>
      <c r="BP47" s="103"/>
      <c r="BQ47" s="103" t="str">
        <f>IF(Table_Styles[[#This Row],[Top]]&lt;&gt;"",Table_Styles[[#This Row],[Top]],IF(Table_Styles[[#This Row],[Top Default]]&lt;&gt;"",Table_Styles[[#This Row],[Top Default]],""))</f>
        <v/>
      </c>
      <c r="BR47" s="103"/>
      <c r="BS47" s="103"/>
      <c r="BT47" s="103" t="str">
        <f>IF(Table_Styles[[#This Row],[Right]]&lt;&gt;"",Table_Styles[[#This Row],[Right]],IF(Table_Styles[[#This Row],[Right Default]]&lt;&gt;"",Table_Styles[[#This Row],[Right Default]],""))</f>
        <v/>
      </c>
      <c r="BU47" s="103"/>
      <c r="BV47" s="103"/>
      <c r="BW47" s="103" t="str">
        <f>IF(Table_Styles[[#This Row],[Bottom]]&lt;&gt;"",Table_Styles[[#This Row],[Bottom]],IF(Table_Styles[[#This Row],[Bottom Default]]&lt;&gt;"",Table_Styles[[#This Row],[Bottom Default]],""))</f>
        <v/>
      </c>
      <c r="BX47" s="103"/>
      <c r="BY47" s="103"/>
      <c r="BZ47" s="103" t="str">
        <f>IF(Table_Styles[[#This Row],[Left]]&lt;&gt;"",Table_Styles[[#This Row],[Left]],IF(Table_Styles[[#This Row],[Left Default]]&lt;&gt;"",Table_Styles[[#This Row],[Left Default]],""))</f>
        <v/>
      </c>
      <c r="CA47" s="119"/>
      <c r="CB47" s="103" t="str">
        <f>IF(AND(Table_Styles[[#This Row],[Selector]]&lt;&gt;"",Table_Styles[[#This Row],[Font Family Used]]&lt;&gt;"",Table_Styles[[#This Row],[Font Weight Used]]&lt;&gt;""),Table_Styles[[#This Row],[Font Family Used]]&amp;" "&amp;Table_Styles[[#This Row],[Font Weight Used]],"")</f>
        <v/>
      </c>
      <c r="CC47" s="103" t="str">
        <f ca="1">IF(AND(Table_Styles[[#This Row],[Selector]],COUNTIF(OFFSET(CC:CC,0,0,ROW()-1,1),"="&amp;Table_Styles[[#This Row],[Font]])=0),Table_Styles[[#This Row],[Font]],"")</f>
        <v/>
      </c>
      <c r="CD47" s="103" t="str">
        <f ca="1">IF(Table_Styles[[#This Row],[Unique Font]]&lt;&gt;"",
"{""fontFamily"":"""&amp;Table_Styles[[#This Row],[Font Family Used]]&amp;""",""fontWeight"":"&amp;Table_Styles[[#This Row],[Font Weight Used]]&amp;"}","")</f>
        <v/>
      </c>
      <c r="CE4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47" s="103" t="str">
        <f>IF(AND(Table_Styles[[#This Row],[Selector]]&lt;&gt;"", Table_Styles[[#This Row],[Config Properties]]&lt;&gt;""),
Table_Styles[[#This Row],[Selector]]&amp;" { "&amp;Table_Styles[[#This Row],[Config Properties]]&amp;" }","")</f>
        <v/>
      </c>
      <c r="CG47" s="103" t="str">
        <f xml:space="preserve">
SUBSTITUTE(SUBSTITUTE(SUBSTITUTE(SUBSTITUTE(SUBSTITUTE(SUBSTITUTE(SUBSTITUTE(SUBSTITUTE(Table_Styles[[#This Row],[Config]],
" {","{"),
"{ ","{"),
" }","}"),
"} ","}"),
" ,",","),
", ",","),
" :",":"),
": ",":")</f>
        <v/>
      </c>
    </row>
    <row r="48" spans="2:85" ht="21" customHeight="1">
      <c r="B48" s="97" t="s">
        <v>531</v>
      </c>
      <c r="C48" s="98" t="s">
        <v>532</v>
      </c>
      <c r="D48" s="55"/>
      <c r="E48" s="55"/>
      <c r="F48" s="48" t="str">
        <f>IF(Table_Styles[[#This Row],[Font Family]]&lt;&gt;"",Table_Styles[[#This Row],[Font Family]],IF(Table_Styles[[#This Row],[Font Family Default]]&lt;&gt;"",Table_Styles[[#This Row],[Font Family Default]],""))</f>
        <v/>
      </c>
      <c r="G48" s="55"/>
      <c r="H48" s="129"/>
      <c r="I48" s="48" t="str">
        <f>IF(Table_Styles[[#This Row],[Font Size]]&lt;&gt;"",Table_Styles[[#This Row],[Font Size]],IF(Table_Styles[[#This Row],[Font Size Default]]&lt;&gt;"",Table_Styles[[#This Row],[Font Size Default]],""))</f>
        <v/>
      </c>
      <c r="J48" s="55"/>
      <c r="K48" s="55"/>
      <c r="L48" s="48" t="str">
        <f>IF(Table_Styles[[#This Row],[Font Weight]]&lt;&gt;"",Table_Styles[[#This Row],[Font Weight]],IF(Table_Styles[[#This Row],[Font Weight Default]]&lt;&gt;"",Table_Styles[[#This Row],[Font Weight Default]],""))</f>
        <v/>
      </c>
      <c r="M48" s="55"/>
      <c r="N48" s="55"/>
      <c r="O48" s="48" t="str">
        <f>IF(Table_Styles[[#This Row],[Colour]]&lt;&gt;"",Table_Styles[[#This Row],[Colour]],IF(Table_Styles[[#This Row],[Colour Default]]&lt;&gt;"",Table_Styles[[#This Row],[Colour Default]],""))</f>
        <v/>
      </c>
      <c r="P48" s="55"/>
      <c r="Q48" s="55"/>
      <c r="R48" s="48" t="str">
        <f>IF(Table_Styles[[#This Row],[Background]]&lt;&gt;"",Table_Styles[[#This Row],[Background]],IF(Table_Styles[[#This Row],[Background Default]]&lt;&gt;"",Table_Styles[[#This Row],[Background Default]],""))</f>
        <v/>
      </c>
      <c r="S48" s="55"/>
      <c r="T48" s="55"/>
      <c r="U48" s="48" t="str">
        <f>IF(Table_Styles[[#This Row],[Border]]&lt;&gt;"",Table_Styles[[#This Row],[Border]],IF(Table_Styles[[#This Row],[Border Default]]&lt;&gt;"",Table_Styles[[#This Row],[Border Default]],""))</f>
        <v/>
      </c>
      <c r="V48" s="55"/>
      <c r="W48" s="55"/>
      <c r="X48" s="48" t="str">
        <f>IF(Table_Styles[[#This Row],[Border Radius]]&lt;&gt;"",Table_Styles[[#This Row],[Border Radius]],IF(Table_Styles[[#This Row],[Border Radius Default]]&lt;&gt;"",Table_Styles[[#This Row],[Border Radius Default]],""))</f>
        <v/>
      </c>
      <c r="Y48" s="55"/>
      <c r="Z48" s="129" t="s">
        <v>439</v>
      </c>
      <c r="AA48" s="48" t="str">
        <f>IF(Table_Styles[[#This Row],[MT]]&lt;&gt;"",Table_Styles[[#This Row],[MT]],IF(Table_Styles[[#This Row],[MT Default]]&lt;&gt;"",Table_Styles[[#This Row],[MT Default]],""))</f>
        <v>30px</v>
      </c>
      <c r="AB48" s="55"/>
      <c r="AC48" s="55"/>
      <c r="AD48" s="48" t="str">
        <f>IF(Table_Styles[[#This Row],[MR]]&lt;&gt;"",Table_Styles[[#This Row],[MR]],IF(Table_Styles[[#This Row],[MR Default]]&lt;&gt;"",Table_Styles[[#This Row],[MR Default]],""))</f>
        <v/>
      </c>
      <c r="AE48" s="55"/>
      <c r="AF48" s="55"/>
      <c r="AG48" s="48" t="str">
        <f>IF(Table_Styles[[#This Row],[MB]]&lt;&gt;"",Table_Styles[[#This Row],[MB]],IF(Table_Styles[[#This Row],[MB Default]]&lt;&gt;"",Table_Styles[[#This Row],[MB Default]],""))</f>
        <v/>
      </c>
      <c r="AH48" s="55"/>
      <c r="AI48" s="55"/>
      <c r="AJ48" s="48" t="str">
        <f>IF(Table_Styles[[#This Row],[ML]]&lt;&gt;"",Table_Styles[[#This Row],[ML]],IF(Table_Styles[[#This Row],[ML Default]]&lt;&gt;"",Table_Styles[[#This Row],[ML Default]],""))</f>
        <v/>
      </c>
      <c r="AK48" s="55"/>
      <c r="AL48" s="55"/>
      <c r="AM48" s="48" t="str">
        <f>IF(Table_Styles[[#This Row],[PT]]&lt;&gt;"",Table_Styles[[#This Row],[PT]],IF(Table_Styles[[#This Row],[PT Default]]&lt;&gt;"",Table_Styles[[#This Row],[PT Default]],""))</f>
        <v/>
      </c>
      <c r="AN48" s="55"/>
      <c r="AO48" s="55"/>
      <c r="AP48" s="48" t="str">
        <f>IF(Table_Styles[[#This Row],[PR]]&lt;&gt;"",Table_Styles[[#This Row],[PR]],IF(Table_Styles[[#This Row],[PR Default]]&lt;&gt;"",Table_Styles[[#This Row],[PR Default]],""))</f>
        <v/>
      </c>
      <c r="AQ48" s="55"/>
      <c r="AR48" s="55"/>
      <c r="AS48" s="48" t="str">
        <f>IF(Table_Styles[[#This Row],[PB]]&lt;&gt;"",Table_Styles[[#This Row],[PB]],IF(Table_Styles[[#This Row],[PB Default]]&lt;&gt;"",Table_Styles[[#This Row],[PB Default]],""))</f>
        <v/>
      </c>
      <c r="AT48" s="55"/>
      <c r="AU48" s="55"/>
      <c r="AV48" s="48" t="str">
        <f>IF(Table_Styles[[#This Row],[PL]]&lt;&gt;"",Table_Styles[[#This Row],[PL]],IF(Table_Styles[[#This Row],[PL Default]]&lt;&gt;"",Table_Styles[[#This Row],[PL Default]],""))</f>
        <v/>
      </c>
      <c r="AW48" s="55"/>
      <c r="AX48" s="55"/>
      <c r="AY48" s="48" t="str">
        <f>IF(Table_Styles[[#This Row],[BT]]&lt;&gt;"",Table_Styles[[#This Row],[BT]],IF(Table_Styles[[#This Row],[BT Default]]&lt;&gt;"",Table_Styles[[#This Row],[BT Default]],""))</f>
        <v/>
      </c>
      <c r="AZ48" s="55"/>
      <c r="BA48" s="55"/>
      <c r="BB48" s="48" t="str">
        <f>IF(Table_Styles[[#This Row],[BR]]&lt;&gt;"",Table_Styles[[#This Row],[BR]],IF(Table_Styles[[#This Row],[BR Default]]&lt;&gt;"",Table_Styles[[#This Row],[BR Default]],""))</f>
        <v/>
      </c>
      <c r="BC48" s="55"/>
      <c r="BD48" s="55"/>
      <c r="BE48" s="48" t="str">
        <f>IF(Table_Styles[[#This Row],[BB]]&lt;&gt;"",Table_Styles[[#This Row],[BB]],IF(Table_Styles[[#This Row],[BB Default]]&lt;&gt;"",Table_Styles[[#This Row],[BB Default]],""))</f>
        <v/>
      </c>
      <c r="BF48" s="55"/>
      <c r="BG48" s="55"/>
      <c r="BH48" s="48" t="str">
        <f>IF(Table_Styles[[#This Row],[BL]]&lt;&gt;"",Table_Styles[[#This Row],[BL]],IF(Table_Styles[[#This Row],[BL Default]]&lt;&gt;"",Table_Styles[[#This Row],[BL Default]],""))</f>
        <v/>
      </c>
      <c r="BI48" s="55"/>
      <c r="BJ48" s="55"/>
      <c r="BK48" s="48" t="str">
        <f>IF(Table_Styles[[#This Row],[Width]]&lt;&gt;"",Table_Styles[[#This Row],[Width]],IF(Table_Styles[[#This Row],[Width Default]]&lt;&gt;"",Table_Styles[[#This Row],[Width Default]],""))</f>
        <v/>
      </c>
      <c r="BL48" s="55"/>
      <c r="BM48" s="55"/>
      <c r="BN48" s="48" t="str">
        <f>IF(Table_Styles[[#This Row],[Height]]&lt;&gt;"",Table_Styles[[#This Row],[Height]],IF(Table_Styles[[#This Row],[Height Default]]&lt;&gt;"",Table_Styles[[#This Row],[Height Default]],""))</f>
        <v/>
      </c>
      <c r="BO48" s="48"/>
      <c r="BP48" s="48"/>
      <c r="BQ48" s="48" t="str">
        <f>IF(Table_Styles[[#This Row],[Top]]&lt;&gt;"",Table_Styles[[#This Row],[Top]],IF(Table_Styles[[#This Row],[Top Default]]&lt;&gt;"",Table_Styles[[#This Row],[Top Default]],""))</f>
        <v/>
      </c>
      <c r="BR48" s="48"/>
      <c r="BS48" s="48"/>
      <c r="BT48" s="48" t="str">
        <f>IF(Table_Styles[[#This Row],[Right]]&lt;&gt;"",Table_Styles[[#This Row],[Right]],IF(Table_Styles[[#This Row],[Right Default]]&lt;&gt;"",Table_Styles[[#This Row],[Right Default]],""))</f>
        <v/>
      </c>
      <c r="BU48" s="48"/>
      <c r="BV48" s="48"/>
      <c r="BW48" s="48" t="str">
        <f>IF(Table_Styles[[#This Row],[Bottom]]&lt;&gt;"",Table_Styles[[#This Row],[Bottom]],IF(Table_Styles[[#This Row],[Bottom Default]]&lt;&gt;"",Table_Styles[[#This Row],[Bottom Default]],""))</f>
        <v/>
      </c>
      <c r="BX48" s="48"/>
      <c r="BY48" s="48"/>
      <c r="BZ48" s="48" t="str">
        <f>IF(Table_Styles[[#This Row],[Left]]&lt;&gt;"",Table_Styles[[#This Row],[Left]],IF(Table_Styles[[#This Row],[Left Default]]&lt;&gt;"",Table_Styles[[#This Row],[Left Default]],""))</f>
        <v/>
      </c>
      <c r="CA48" s="55"/>
      <c r="CB48" s="97" t="str">
        <f>IF(AND(Table_Styles[[#This Row],[Selector]]&lt;&gt;"",Table_Styles[[#This Row],[Font Family Used]]&lt;&gt;"",Table_Styles[[#This Row],[Font Weight Used]]&lt;&gt;""),Table_Styles[[#This Row],[Font Family Used]]&amp;" "&amp;Table_Styles[[#This Row],[Font Weight Used]],"")</f>
        <v/>
      </c>
      <c r="CC48" s="97" t="str">
        <f ca="1">IF(AND(Table_Styles[[#This Row],[Selector]],COUNTIF(OFFSET(CC:CC,0,0,ROW()-1,1),"="&amp;Table_Styles[[#This Row],[Font]])=0),Table_Styles[[#This Row],[Font]],"")</f>
        <v/>
      </c>
      <c r="CD48" s="97" t="str">
        <f ca="1">IF(Table_Styles[[#This Row],[Unique Font]]&lt;&gt;"",
"{""fontFamily"":"""&amp;Table_Styles[[#This Row],[Font Family Used]]&amp;""",""fontWeight"":"&amp;Table_Styles[[#This Row],[Font Weight Used]]&amp;"}","")</f>
        <v/>
      </c>
      <c r="CE4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30px</v>
      </c>
      <c r="CF48" s="100" t="str">
        <f>IF(AND(Table_Styles[[#This Row],[Selector]]&lt;&gt;"", Table_Styles[[#This Row],[Config Properties]]&lt;&gt;""),
Table_Styles[[#This Row],[Selector]]&amp;" { "&amp;Table_Styles[[#This Row],[Config Properties]]&amp;" }","")</f>
        <v>formly-field .repeating-question-set { margin-top: 30px }</v>
      </c>
      <c r="CG48" s="100" t="str">
        <f xml:space="preserve">
SUBSTITUTE(SUBSTITUTE(SUBSTITUTE(SUBSTITUTE(SUBSTITUTE(SUBSTITUTE(SUBSTITUTE(SUBSTITUTE(Table_Styles[[#This Row],[Config]],
" {","{"),
"{ ","{"),
" }","}"),
"} ","}"),
" ,",","),
", ",","),
" :",":"),
": ",":")</f>
        <v>formly-field .repeating-question-set{margin-top:30px}</v>
      </c>
    </row>
    <row r="49" spans="2:85" ht="21" customHeight="1">
      <c r="B49" s="98" t="s">
        <v>533</v>
      </c>
      <c r="C49" s="98" t="s">
        <v>534</v>
      </c>
      <c r="D49" s="55"/>
      <c r="E49" s="56" t="str">
        <f>Settings_Styling_Font_Body_Text</f>
        <v>Nunito</v>
      </c>
      <c r="F49" s="50" t="str">
        <f>IF(Table_Styles[[#This Row],[Font Family]]&lt;&gt;"",Table_Styles[[#This Row],[Font Family]],IF(Table_Styles[[#This Row],[Font Family Default]]&lt;&gt;"",Table_Styles[[#This Row],[Font Family Default]],""))</f>
        <v>Nunito</v>
      </c>
      <c r="G49" s="55"/>
      <c r="H49" s="267" t="s">
        <v>472</v>
      </c>
      <c r="I49" s="48" t="str">
        <f>IF(Table_Styles[[#This Row],[Font Size]]&lt;&gt;"",Table_Styles[[#This Row],[Font Size]],IF(Table_Styles[[#This Row],[Font Size Default]]&lt;&gt;"",Table_Styles[[#This Row],[Font Size Default]],""))</f>
        <v>16px</v>
      </c>
      <c r="J49" s="55"/>
      <c r="K49" s="56">
        <f>Settings_Styling_Font_Weight_Body_Text</f>
        <v>300</v>
      </c>
      <c r="L49" s="48">
        <f>IF(Table_Styles[[#This Row],[Font Weight]]&lt;&gt;"",Table_Styles[[#This Row],[Font Weight]],IF(Table_Styles[[#This Row],[Font Weight Default]]&lt;&gt;"",Table_Styles[[#This Row],[Font Weight Default]],""))</f>
        <v>300</v>
      </c>
      <c r="M49" s="55"/>
      <c r="N49" s="55"/>
      <c r="O49" s="48" t="str">
        <f>IF(Table_Styles[[#This Row],[Colour]]&lt;&gt;"",Table_Styles[[#This Row],[Colour]],IF(Table_Styles[[#This Row],[Colour Default]]&lt;&gt;"",Table_Styles[[#This Row],[Colour Default]],""))</f>
        <v/>
      </c>
      <c r="P49" s="55"/>
      <c r="Q49" s="55"/>
      <c r="R49" s="48" t="str">
        <f>IF(Table_Styles[[#This Row],[Background]]&lt;&gt;"",Table_Styles[[#This Row],[Background]],IF(Table_Styles[[#This Row],[Background Default]]&lt;&gt;"",Table_Styles[[#This Row],[Background Default]],""))</f>
        <v/>
      </c>
      <c r="S49" s="55"/>
      <c r="T49" s="55"/>
      <c r="U49" s="48" t="str">
        <f>IF(Table_Styles[[#This Row],[Border]]&lt;&gt;"",Table_Styles[[#This Row],[Border]],IF(Table_Styles[[#This Row],[Border Default]]&lt;&gt;"",Table_Styles[[#This Row],[Border Default]],""))</f>
        <v/>
      </c>
      <c r="V49" s="55"/>
      <c r="W49" s="55">
        <f>Settings_Styling_Other_Default_Border_Radius</f>
        <v>0</v>
      </c>
      <c r="X49" s="48">
        <f>IF(Table_Styles[[#This Row],[Border Radius]]&lt;&gt;"",Table_Styles[[#This Row],[Border Radius]],IF(Table_Styles[[#This Row],[Border Radius Default]]&lt;&gt;"",Table_Styles[[#This Row],[Border Radius Default]],""))</f>
        <v>0</v>
      </c>
      <c r="Y49" s="55"/>
      <c r="Z49" s="129"/>
      <c r="AA49" s="48" t="str">
        <f>IF(Table_Styles[[#This Row],[MT]]&lt;&gt;"",Table_Styles[[#This Row],[MT]],IF(Table_Styles[[#This Row],[MT Default]]&lt;&gt;"",Table_Styles[[#This Row],[MT Default]],""))</f>
        <v/>
      </c>
      <c r="AB49" s="55"/>
      <c r="AC49" s="55"/>
      <c r="AD49" s="50" t="str">
        <f>IF(Table_Styles[[#This Row],[MR]]&lt;&gt;"",Table_Styles[[#This Row],[MR]],IF(Table_Styles[[#This Row],[MR Default]]&lt;&gt;"",Table_Styles[[#This Row],[MR Default]],""))</f>
        <v/>
      </c>
      <c r="AE49" s="55"/>
      <c r="AF49" s="55"/>
      <c r="AG49" s="50" t="str">
        <f>IF(Table_Styles[[#This Row],[MB]]&lt;&gt;"",Table_Styles[[#This Row],[MB]],IF(Table_Styles[[#This Row],[MB Default]]&lt;&gt;"",Table_Styles[[#This Row],[MB Default]],""))</f>
        <v/>
      </c>
      <c r="AH49" s="55"/>
      <c r="AI49" s="55"/>
      <c r="AJ49" s="50" t="str">
        <f>IF(Table_Styles[[#This Row],[ML]]&lt;&gt;"",Table_Styles[[#This Row],[ML]],IF(Table_Styles[[#This Row],[ML Default]]&lt;&gt;"",Table_Styles[[#This Row],[ML Default]],""))</f>
        <v/>
      </c>
      <c r="AK49" s="55"/>
      <c r="AL49" s="55" t="s">
        <v>438</v>
      </c>
      <c r="AM49" s="50" t="str">
        <f>IF(Table_Styles[[#This Row],[PT]]&lt;&gt;"",Table_Styles[[#This Row],[PT]],IF(Table_Styles[[#This Row],[PT Default]]&lt;&gt;"",Table_Styles[[#This Row],[PT Default]],""))</f>
        <v>15px</v>
      </c>
      <c r="AN49" s="55"/>
      <c r="AO49" s="194" t="s">
        <v>453</v>
      </c>
      <c r="AP49" s="50" t="str">
        <f>IF(Table_Styles[[#This Row],[PR]]&lt;&gt;"",Table_Styles[[#This Row],[PR]],IF(Table_Styles[[#This Row],[PR Default]]&lt;&gt;"",Table_Styles[[#This Row],[PR Default]],""))</f>
        <v>20px</v>
      </c>
      <c r="AQ49" s="55"/>
      <c r="AR49" s="55" t="s">
        <v>438</v>
      </c>
      <c r="AS49" s="50" t="str">
        <f>IF(Table_Styles[[#This Row],[PB]]&lt;&gt;"",Table_Styles[[#This Row],[PB]],IF(Table_Styles[[#This Row],[PB Default]]&lt;&gt;"",Table_Styles[[#This Row],[PB Default]],""))</f>
        <v>15px</v>
      </c>
      <c r="AT49" s="55"/>
      <c r="AU49" s="194" t="s">
        <v>453</v>
      </c>
      <c r="AV49" s="48" t="str">
        <f>IF(Table_Styles[[#This Row],[PL]]&lt;&gt;"",Table_Styles[[#This Row],[PL]],IF(Table_Styles[[#This Row],[PL Default]]&lt;&gt;"",Table_Styles[[#This Row],[PL Default]],""))</f>
        <v>20px</v>
      </c>
      <c r="AW49" s="55"/>
      <c r="AX49" s="55"/>
      <c r="AY49" s="48" t="str">
        <f>IF(Table_Styles[[#This Row],[BT]]&lt;&gt;"",Table_Styles[[#This Row],[BT]],IF(Table_Styles[[#This Row],[BT Default]]&lt;&gt;"",Table_Styles[[#This Row],[BT Default]],""))</f>
        <v/>
      </c>
      <c r="AZ49" s="55"/>
      <c r="BA49" s="55"/>
      <c r="BB49" s="48" t="str">
        <f>IF(Table_Styles[[#This Row],[BR]]&lt;&gt;"",Table_Styles[[#This Row],[BR]],IF(Table_Styles[[#This Row],[BR Default]]&lt;&gt;"",Table_Styles[[#This Row],[BR Default]],""))</f>
        <v/>
      </c>
      <c r="BC49" s="55"/>
      <c r="BD49" s="55"/>
      <c r="BE49" s="48" t="str">
        <f>IF(Table_Styles[[#This Row],[BB]]&lt;&gt;"",Table_Styles[[#This Row],[BB]],IF(Table_Styles[[#This Row],[BB Default]]&lt;&gt;"",Table_Styles[[#This Row],[BB Default]],""))</f>
        <v/>
      </c>
      <c r="BF49" s="55"/>
      <c r="BG49" s="55"/>
      <c r="BH49" s="48" t="str">
        <f>IF(Table_Styles[[#This Row],[BL]]&lt;&gt;"",Table_Styles[[#This Row],[BL]],IF(Table_Styles[[#This Row],[BL Default]]&lt;&gt;"",Table_Styles[[#This Row],[BL Default]],""))</f>
        <v/>
      </c>
      <c r="BI49" s="55"/>
      <c r="BJ49" s="55"/>
      <c r="BK49" s="48" t="str">
        <f>IF(Table_Styles[[#This Row],[Width]]&lt;&gt;"",Table_Styles[[#This Row],[Width]],IF(Table_Styles[[#This Row],[Width Default]]&lt;&gt;"",Table_Styles[[#This Row],[Width Default]],""))</f>
        <v/>
      </c>
      <c r="BL49" s="55"/>
      <c r="BM49" s="55"/>
      <c r="BN49" s="48" t="str">
        <f>IF(Table_Styles[[#This Row],[Height]]&lt;&gt;"",Table_Styles[[#This Row],[Height]],IF(Table_Styles[[#This Row],[Height Default]]&lt;&gt;"",Table_Styles[[#This Row],[Height Default]],""))</f>
        <v/>
      </c>
      <c r="BO49" s="48"/>
      <c r="BP49" s="48"/>
      <c r="BQ49" s="48" t="str">
        <f>IF(Table_Styles[[#This Row],[Top]]&lt;&gt;"",Table_Styles[[#This Row],[Top]],IF(Table_Styles[[#This Row],[Top Default]]&lt;&gt;"",Table_Styles[[#This Row],[Top Default]],""))</f>
        <v/>
      </c>
      <c r="BR49" s="48"/>
      <c r="BS49" s="48"/>
      <c r="BT49" s="48" t="str">
        <f>IF(Table_Styles[[#This Row],[Right]]&lt;&gt;"",Table_Styles[[#This Row],[Right]],IF(Table_Styles[[#This Row],[Right Default]]&lt;&gt;"",Table_Styles[[#This Row],[Right Default]],""))</f>
        <v/>
      </c>
      <c r="BU49" s="48"/>
      <c r="BV49" s="48"/>
      <c r="BW49" s="48" t="str">
        <f>IF(Table_Styles[[#This Row],[Bottom]]&lt;&gt;"",Table_Styles[[#This Row],[Bottom]],IF(Table_Styles[[#This Row],[Bottom Default]]&lt;&gt;"",Table_Styles[[#This Row],[Bottom Default]],""))</f>
        <v/>
      </c>
      <c r="BX49" s="48"/>
      <c r="BY49" s="48"/>
      <c r="BZ49" s="48" t="str">
        <f>IF(Table_Styles[[#This Row],[Left]]&lt;&gt;"",Table_Styles[[#This Row],[Left]],IF(Table_Styles[[#This Row],[Left Default]]&lt;&gt;"",Table_Styles[[#This Row],[Left Default]],""))</f>
        <v/>
      </c>
      <c r="CA49" s="55"/>
      <c r="CB49" s="97" t="str">
        <f>IF(AND(Table_Styles[[#This Row],[Selector]]&lt;&gt;"",Table_Styles[[#This Row],[Font Family Used]]&lt;&gt;"",Table_Styles[[#This Row],[Font Weight Used]]&lt;&gt;""),Table_Styles[[#This Row],[Font Family Used]]&amp;" "&amp;Table_Styles[[#This Row],[Font Weight Used]],"")</f>
        <v>Nunito 300</v>
      </c>
      <c r="CC49" s="97" t="str">
        <f ca="1">IF(AND(Table_Styles[[#This Row],[Selector]],COUNTIF(OFFSET(CC:CC,0,0,ROW()-1,1),"="&amp;Table_Styles[[#This Row],[Font]])=0),Table_Styles[[#This Row],[Font]],"")</f>
        <v/>
      </c>
      <c r="CD49" s="97" t="str">
        <f ca="1">IF(Table_Styles[[#This Row],[Unique Font]]&lt;&gt;"",
"{""fontFamily"":"""&amp;Table_Styles[[#This Row],[Font Family Used]]&amp;""",""fontWeight"":"&amp;Table_Styles[[#This Row],[Font Weight Used]]&amp;"}","")</f>
        <v/>
      </c>
      <c r="CE49"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300;border-radius: 0;padding-top: 15px;padding-right: 20px;padding-bottom: 15px;padding-left: 20px</v>
      </c>
      <c r="CF49" s="100" t="str">
        <f>IF(AND(Table_Styles[[#This Row],[Selector]]&lt;&gt;"", Table_Styles[[#This Row],[Config Properties]]&lt;&gt;""),
Table_Styles[[#This Row],[Selector]]&amp;" { "&amp;Table_Styles[[#This Row],[Config Properties]]&amp;" }","")</f>
        <v>formly-field .repeating .btn { font-family: 'Nunito';font-size: 16px;font-weight: 300;border-radius: 0;padding-top: 15px;padding-right: 20px;padding-bottom: 15px;padding-left: 20px }</v>
      </c>
      <c r="CG49" s="100" t="str">
        <f xml:space="preserve">
SUBSTITUTE(SUBSTITUTE(SUBSTITUTE(SUBSTITUTE(SUBSTITUTE(SUBSTITUTE(SUBSTITUTE(SUBSTITUTE(Table_Styles[[#This Row],[Config]],
" {","{"),
"{ ","{"),
" }","}"),
"} ","}"),
" ,",","),
", ",","),
" :",":"),
": ",":")</f>
        <v>formly-field .repeating .btn{font-family:'Nunito';font-size:16px;font-weight:300;border-radius:0;padding-top:15px;padding-right:20px;padding-bottom:15px;padding-left:20px}</v>
      </c>
    </row>
    <row r="50" spans="2:85" ht="21" customHeight="1">
      <c r="B50" s="97" t="s">
        <v>535</v>
      </c>
      <c r="C50" s="98" t="s">
        <v>536</v>
      </c>
      <c r="D50" s="55"/>
      <c r="E50" s="56"/>
      <c r="F50" s="50"/>
      <c r="G50" s="55"/>
      <c r="H50" s="55"/>
      <c r="I50" s="48" t="str">
        <f>IF(Table_Styles[[#This Row],[Font Size]]&lt;&gt;"",Table_Styles[[#This Row],[Font Size]],IF(Table_Styles[[#This Row],[Font Size Default]]&lt;&gt;"",Table_Styles[[#This Row],[Font Size Default]],""))</f>
        <v/>
      </c>
      <c r="J50" s="55"/>
      <c r="K50" s="55"/>
      <c r="L50" s="48" t="str">
        <f>IF(Table_Styles[[#This Row],[Font Weight]]&lt;&gt;"",Table_Styles[[#This Row],[Font Weight]],IF(Table_Styles[[#This Row],[Font Weight Default]]&lt;&gt;"",Table_Styles[[#This Row],[Font Weight Default]],""))</f>
        <v/>
      </c>
      <c r="M50" s="55"/>
      <c r="N50" s="58" t="s">
        <v>331</v>
      </c>
      <c r="O50" s="24" t="str">
        <f>IF(Table_Styles[[#This Row],[Colour]]&lt;&gt;"",Table_Styles[[#This Row],[Colour]],IF(Table_Styles[[#This Row],[Colour Default]]&lt;&gt;"",Table_Styles[[#This Row],[Colour Default]],""))</f>
        <v>#FFFFFF</v>
      </c>
      <c r="P50" s="56"/>
      <c r="Q50" s="184" t="str">
        <f>Colour_Accent_1</f>
        <v>#e10982</v>
      </c>
      <c r="R50" s="24" t="str">
        <f>IF(Table_Styles[[#This Row],[Background]]&lt;&gt;"",Table_Styles[[#This Row],[Background]],IF(Table_Styles[[#This Row],[Background Default]]&lt;&gt;"",Table_Styles[[#This Row],[Background Default]],""))</f>
        <v>#e10982</v>
      </c>
      <c r="S50" s="56"/>
      <c r="T50" s="129" t="s">
        <v>480</v>
      </c>
      <c r="U50" s="48" t="str">
        <f>IF(Table_Styles[[#This Row],[Border]]&lt;&gt;"",Table_Styles[[#This Row],[Border]],IF(Table_Styles[[#This Row],[Border Default]]&lt;&gt;"",Table_Styles[[#This Row],[Border Default]],""))</f>
        <v>none</v>
      </c>
      <c r="V50" s="55"/>
      <c r="W50" s="55"/>
      <c r="X50" s="48" t="str">
        <f>IF(Table_Styles[[#This Row],[Border Radius]]&lt;&gt;"",Table_Styles[[#This Row],[Border Radius]],IF(Table_Styles[[#This Row],[Border Radius Default]]&lt;&gt;"",Table_Styles[[#This Row],[Border Radius Default]],""))</f>
        <v/>
      </c>
      <c r="Y50" s="55"/>
      <c r="Z50" s="129" t="s">
        <v>453</v>
      </c>
      <c r="AA50" s="48" t="str">
        <f>IF(Table_Styles[[#This Row],[MT]]&lt;&gt;"",Table_Styles[[#This Row],[MT]],IF(Table_Styles[[#This Row],[MT Default]]&lt;&gt;"",Table_Styles[[#This Row],[MT Default]],""))</f>
        <v>20px</v>
      </c>
      <c r="AB50" s="55"/>
      <c r="AC50" s="55"/>
      <c r="AD50" s="48" t="str">
        <f>IF(Table_Styles[[#This Row],[MR]]&lt;&gt;"",Table_Styles[[#This Row],[MR]],IF(Table_Styles[[#This Row],[MR Default]]&lt;&gt;"",Table_Styles[[#This Row],[MR Default]],""))</f>
        <v/>
      </c>
      <c r="AE50" s="55"/>
      <c r="AF50" s="55"/>
      <c r="AG50" s="48" t="str">
        <f>IF(Table_Styles[[#This Row],[MB]]&lt;&gt;"",Table_Styles[[#This Row],[MB]],IF(Table_Styles[[#This Row],[MB Default]]&lt;&gt;"",Table_Styles[[#This Row],[MB Default]],""))</f>
        <v/>
      </c>
      <c r="AH50" s="55"/>
      <c r="AI50" s="55"/>
      <c r="AJ50" s="48" t="str">
        <f>IF(Table_Styles[[#This Row],[ML]]&lt;&gt;"",Table_Styles[[#This Row],[ML]],IF(Table_Styles[[#This Row],[ML Default]]&lt;&gt;"",Table_Styles[[#This Row],[ML Default]],""))</f>
        <v/>
      </c>
      <c r="AK50" s="55"/>
      <c r="AL50" s="55"/>
      <c r="AM50" s="48" t="str">
        <f>IF(Table_Styles[[#This Row],[PT]]&lt;&gt;"",Table_Styles[[#This Row],[PT]],IF(Table_Styles[[#This Row],[PT Default]]&lt;&gt;"",Table_Styles[[#This Row],[PT Default]],""))</f>
        <v/>
      </c>
      <c r="AN50" s="55"/>
      <c r="AO50" s="55"/>
      <c r="AP50" s="48" t="str">
        <f>IF(Table_Styles[[#This Row],[PR]]&lt;&gt;"",Table_Styles[[#This Row],[PR]],IF(Table_Styles[[#This Row],[PR Default]]&lt;&gt;"",Table_Styles[[#This Row],[PR Default]],""))</f>
        <v/>
      </c>
      <c r="AQ50" s="55"/>
      <c r="AR50" s="55"/>
      <c r="AS50" s="48" t="str">
        <f>IF(Table_Styles[[#This Row],[PB]]&lt;&gt;"",Table_Styles[[#This Row],[PB]],IF(Table_Styles[[#This Row],[PB Default]]&lt;&gt;"",Table_Styles[[#This Row],[PB Default]],""))</f>
        <v/>
      </c>
      <c r="AT50" s="55"/>
      <c r="AU50" s="55"/>
      <c r="AV50" s="48" t="str">
        <f>IF(Table_Styles[[#This Row],[PL]]&lt;&gt;"",Table_Styles[[#This Row],[PL]],IF(Table_Styles[[#This Row],[PL Default]]&lt;&gt;"",Table_Styles[[#This Row],[PL Default]],""))</f>
        <v/>
      </c>
      <c r="AW50" s="55"/>
      <c r="AX50" s="55"/>
      <c r="AY50" s="48" t="str">
        <f>IF(Table_Styles[[#This Row],[BT]]&lt;&gt;"",Table_Styles[[#This Row],[BT]],IF(Table_Styles[[#This Row],[BT Default]]&lt;&gt;"",Table_Styles[[#This Row],[BT Default]],""))</f>
        <v/>
      </c>
      <c r="AZ50" s="55"/>
      <c r="BA50" s="55"/>
      <c r="BB50" s="48" t="str">
        <f>IF(Table_Styles[[#This Row],[BR]]&lt;&gt;"",Table_Styles[[#This Row],[BR]],IF(Table_Styles[[#This Row],[BR Default]]&lt;&gt;"",Table_Styles[[#This Row],[BR Default]],""))</f>
        <v/>
      </c>
      <c r="BC50" s="55"/>
      <c r="BD50" s="55"/>
      <c r="BE50" s="48" t="str">
        <f>IF(Table_Styles[[#This Row],[BB]]&lt;&gt;"",Table_Styles[[#This Row],[BB]],IF(Table_Styles[[#This Row],[BB Default]]&lt;&gt;"",Table_Styles[[#This Row],[BB Default]],""))</f>
        <v/>
      </c>
      <c r="BF50" s="55"/>
      <c r="BG50" s="55"/>
      <c r="BH50" s="48" t="str">
        <f>IF(Table_Styles[[#This Row],[BL]]&lt;&gt;"",Table_Styles[[#This Row],[BL]],IF(Table_Styles[[#This Row],[BL Default]]&lt;&gt;"",Table_Styles[[#This Row],[BL Default]],""))</f>
        <v/>
      </c>
      <c r="BI50" s="55"/>
      <c r="BJ50" s="55"/>
      <c r="BK50" s="48" t="str">
        <f>IF(Table_Styles[[#This Row],[Width]]&lt;&gt;"",Table_Styles[[#This Row],[Width]],IF(Table_Styles[[#This Row],[Width Default]]&lt;&gt;"",Table_Styles[[#This Row],[Width Default]],""))</f>
        <v/>
      </c>
      <c r="BL50" s="55"/>
      <c r="BM50" s="55"/>
      <c r="BN50" s="48" t="str">
        <f>IF(Table_Styles[[#This Row],[Height]]&lt;&gt;"",Table_Styles[[#This Row],[Height]],IF(Table_Styles[[#This Row],[Height Default]]&lt;&gt;"",Table_Styles[[#This Row],[Height Default]],""))</f>
        <v/>
      </c>
      <c r="BO50" s="48"/>
      <c r="BP50" s="48"/>
      <c r="BQ50" s="48" t="str">
        <f>IF(Table_Styles[[#This Row],[Top]]&lt;&gt;"",Table_Styles[[#This Row],[Top]],IF(Table_Styles[[#This Row],[Top Default]]&lt;&gt;"",Table_Styles[[#This Row],[Top Default]],""))</f>
        <v/>
      </c>
      <c r="BR50" s="48"/>
      <c r="BS50" s="48"/>
      <c r="BT50" s="48" t="str">
        <f>IF(Table_Styles[[#This Row],[Right]]&lt;&gt;"",Table_Styles[[#This Row],[Right]],IF(Table_Styles[[#This Row],[Right Default]]&lt;&gt;"",Table_Styles[[#This Row],[Right Default]],""))</f>
        <v/>
      </c>
      <c r="BU50" s="48"/>
      <c r="BV50" s="48"/>
      <c r="BW50" s="48" t="str">
        <f>IF(Table_Styles[[#This Row],[Bottom]]&lt;&gt;"",Table_Styles[[#This Row],[Bottom]],IF(Table_Styles[[#This Row],[Bottom Default]]&lt;&gt;"",Table_Styles[[#This Row],[Bottom Default]],""))</f>
        <v/>
      </c>
      <c r="BX50" s="48"/>
      <c r="BY50" s="48"/>
      <c r="BZ50" s="48" t="str">
        <f>IF(Table_Styles[[#This Row],[Left]]&lt;&gt;"",Table_Styles[[#This Row],[Left]],IF(Table_Styles[[#This Row],[Left Default]]&lt;&gt;"",Table_Styles[[#This Row],[Left Default]],""))</f>
        <v/>
      </c>
      <c r="CA50" s="55"/>
      <c r="CB50" s="97" t="str">
        <f>IF(AND(Table_Styles[[#This Row],[Selector]]&lt;&gt;"",Table_Styles[[#This Row],[Font Family Used]]&lt;&gt;"",Table_Styles[[#This Row],[Font Weight Used]]&lt;&gt;""),Table_Styles[[#This Row],[Font Family Used]]&amp;" "&amp;Table_Styles[[#This Row],[Font Weight Used]],"")</f>
        <v/>
      </c>
      <c r="CC50" s="97" t="str">
        <f ca="1">IF(AND(Table_Styles[[#This Row],[Selector]],COUNTIF(OFFSET(CC:CC,0,0,ROW()-1,1),"="&amp;Table_Styles[[#This Row],[Font]])=0),Table_Styles[[#This Row],[Font]],"")</f>
        <v/>
      </c>
      <c r="CD50" s="97" t="str">
        <f ca="1">IF(Table_Styles[[#This Row],[Unique Font]]&lt;&gt;"",
"{""fontFamily"":"""&amp;Table_Styles[[#This Row],[Font Family Used]]&amp;""",""fontWeight"":"&amp;Table_Styles[[#This Row],[Font Weight Used]]&amp;"}","")</f>
        <v/>
      </c>
      <c r="CE50"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none;margin-top: 20px</v>
      </c>
      <c r="CF50" s="100" t="str">
        <f>IF(AND(Table_Styles[[#This Row],[Selector]]&lt;&gt;"", Table_Styles[[#This Row],[Config Properties]]&lt;&gt;""),
Table_Styles[[#This Row],[Selector]]&amp;" { "&amp;Table_Styles[[#This Row],[Config Properties]]&amp;" }","")</f>
        <v>formly-field .repeating .btn.btn-add-item { color: #FFFFFF;background: #e10982;border: none;margin-top: 20px }</v>
      </c>
      <c r="CG50" s="97" t="str">
        <f xml:space="preserve">
SUBSTITUTE(SUBSTITUTE(SUBSTITUTE(SUBSTITUTE(SUBSTITUTE(SUBSTITUTE(SUBSTITUTE(SUBSTITUTE(Table_Styles[[#This Row],[Config]],
" {","{"),
"{ ","{"),
" }","}"),
"} ","}"),
" ,",","),
", ",","),
" :",":"),
": ",":")</f>
        <v>formly-field .repeating .btn.btn-add-item{color:#FFFFFF;background:#e10982;border:none;margin-top:20px}</v>
      </c>
    </row>
    <row r="51" spans="2:85" ht="21" customHeight="1">
      <c r="B51" s="97" t="s">
        <v>537</v>
      </c>
      <c r="C51" s="98" t="s">
        <v>538</v>
      </c>
      <c r="D51" s="55"/>
      <c r="E51" s="55"/>
      <c r="F51" s="48" t="str">
        <f>IF(Table_Styles[[#This Row],[Font Family]]&lt;&gt;"",Table_Styles[[#This Row],[Font Family]],IF(Table_Styles[[#This Row],[Font Family Default]]&lt;&gt;"",Table_Styles[[#This Row],[Font Family Default]],""))</f>
        <v/>
      </c>
      <c r="G51" s="55"/>
      <c r="H51" s="55"/>
      <c r="I51" s="48" t="str">
        <f>IF(Table_Styles[[#This Row],[Font Size]]&lt;&gt;"",Table_Styles[[#This Row],[Font Size]],IF(Table_Styles[[#This Row],[Font Size Default]]&lt;&gt;"",Table_Styles[[#This Row],[Font Size Default]],""))</f>
        <v/>
      </c>
      <c r="J51" s="55"/>
      <c r="K51" s="55"/>
      <c r="L51" s="48" t="str">
        <f>IF(Table_Styles[[#This Row],[Font Weight]]&lt;&gt;"",Table_Styles[[#This Row],[Font Weight]],IF(Table_Styles[[#This Row],[Font Weight Default]]&lt;&gt;"",Table_Styles[[#This Row],[Font Weight Default]],""))</f>
        <v/>
      </c>
      <c r="M51" s="55"/>
      <c r="N51" s="58" t="s">
        <v>331</v>
      </c>
      <c r="O51" s="24" t="str">
        <f>IF(Table_Styles[[#This Row],[Colour]]&lt;&gt;"",Table_Styles[[#This Row],[Colour]],IF(Table_Styles[[#This Row],[Colour Default]]&lt;&gt;"",Table_Styles[[#This Row],[Colour Default]],""))</f>
        <v>#FFFFFF</v>
      </c>
      <c r="P51" s="56"/>
      <c r="Q51" s="184" t="str">
        <f>Colour_Accent_1</f>
        <v>#e10982</v>
      </c>
      <c r="R51" s="24" t="str">
        <f>IF(Table_Styles[[#This Row],[Background]]&lt;&gt;"",Table_Styles[[#This Row],[Background]],IF(Table_Styles[[#This Row],[Background Default]]&lt;&gt;"",Table_Styles[[#This Row],[Background Default]],""))</f>
        <v>#e10982</v>
      </c>
      <c r="S51" s="56"/>
      <c r="T51" s="129" t="s">
        <v>480</v>
      </c>
      <c r="U51" s="48" t="str">
        <f>IF(Table_Styles[[#This Row],[Border]]&lt;&gt;"",Table_Styles[[#This Row],[Border]],IF(Table_Styles[[#This Row],[Border Default]]&lt;&gt;"",Table_Styles[[#This Row],[Border Default]],""))</f>
        <v>none</v>
      </c>
      <c r="V51" s="55"/>
      <c r="W51" s="55"/>
      <c r="X51" s="48" t="str">
        <f>IF(Table_Styles[[#This Row],[Border Radius]]&lt;&gt;"",Table_Styles[[#This Row],[Border Radius]],IF(Table_Styles[[#This Row],[Border Radius Default]]&lt;&gt;"",Table_Styles[[#This Row],[Border Radius Default]],""))</f>
        <v/>
      </c>
      <c r="Y51" s="55"/>
      <c r="Z51" s="55"/>
      <c r="AA51" s="48" t="str">
        <f>IF(Table_Styles[[#This Row],[MT]]&lt;&gt;"",Table_Styles[[#This Row],[MT]],IF(Table_Styles[[#This Row],[MT Default]]&lt;&gt;"",Table_Styles[[#This Row],[MT Default]],""))</f>
        <v/>
      </c>
      <c r="AB51" s="55"/>
      <c r="AC51" s="55"/>
      <c r="AD51" s="48" t="str">
        <f>IF(Table_Styles[[#This Row],[MR]]&lt;&gt;"",Table_Styles[[#This Row],[MR]],IF(Table_Styles[[#This Row],[MR Default]]&lt;&gt;"",Table_Styles[[#This Row],[MR Default]],""))</f>
        <v/>
      </c>
      <c r="AE51" s="55"/>
      <c r="AF51" s="55"/>
      <c r="AG51" s="48" t="str">
        <f>IF(Table_Styles[[#This Row],[MB]]&lt;&gt;"",Table_Styles[[#This Row],[MB]],IF(Table_Styles[[#This Row],[MB Default]]&lt;&gt;"",Table_Styles[[#This Row],[MB Default]],""))</f>
        <v/>
      </c>
      <c r="AH51" s="55"/>
      <c r="AI51" s="55"/>
      <c r="AJ51" s="48" t="str">
        <f>IF(Table_Styles[[#This Row],[ML]]&lt;&gt;"",Table_Styles[[#This Row],[ML]],IF(Table_Styles[[#This Row],[ML Default]]&lt;&gt;"",Table_Styles[[#This Row],[ML Default]],""))</f>
        <v/>
      </c>
      <c r="AK51" s="55"/>
      <c r="AL51" s="55"/>
      <c r="AM51" s="48" t="str">
        <f>IF(Table_Styles[[#This Row],[PT]]&lt;&gt;"",Table_Styles[[#This Row],[PT]],IF(Table_Styles[[#This Row],[PT Default]]&lt;&gt;"",Table_Styles[[#This Row],[PT Default]],""))</f>
        <v/>
      </c>
      <c r="AN51" s="55"/>
      <c r="AO51" s="55"/>
      <c r="AP51" s="48" t="str">
        <f>IF(Table_Styles[[#This Row],[PR]]&lt;&gt;"",Table_Styles[[#This Row],[PR]],IF(Table_Styles[[#This Row],[PR Default]]&lt;&gt;"",Table_Styles[[#This Row],[PR Default]],""))</f>
        <v/>
      </c>
      <c r="AQ51" s="55"/>
      <c r="AR51" s="55"/>
      <c r="AS51" s="48" t="str">
        <f>IF(Table_Styles[[#This Row],[PB]]&lt;&gt;"",Table_Styles[[#This Row],[PB]],IF(Table_Styles[[#This Row],[PB Default]]&lt;&gt;"",Table_Styles[[#This Row],[PB Default]],""))</f>
        <v/>
      </c>
      <c r="AT51" s="55"/>
      <c r="AU51" s="55"/>
      <c r="AV51" s="48" t="str">
        <f>IF(Table_Styles[[#This Row],[PL]]&lt;&gt;"",Table_Styles[[#This Row],[PL]],IF(Table_Styles[[#This Row],[PL Default]]&lt;&gt;"",Table_Styles[[#This Row],[PL Default]],""))</f>
        <v/>
      </c>
      <c r="AW51" s="55"/>
      <c r="AX51" s="55"/>
      <c r="AY51" s="48" t="str">
        <f>IF(Table_Styles[[#This Row],[BT]]&lt;&gt;"",Table_Styles[[#This Row],[BT]],IF(Table_Styles[[#This Row],[BT Default]]&lt;&gt;"",Table_Styles[[#This Row],[BT Default]],""))</f>
        <v/>
      </c>
      <c r="AZ51" s="55"/>
      <c r="BA51" s="55"/>
      <c r="BB51" s="48" t="str">
        <f>IF(Table_Styles[[#This Row],[BR]]&lt;&gt;"",Table_Styles[[#This Row],[BR]],IF(Table_Styles[[#This Row],[BR Default]]&lt;&gt;"",Table_Styles[[#This Row],[BR Default]],""))</f>
        <v/>
      </c>
      <c r="BC51" s="55"/>
      <c r="BD51" s="55"/>
      <c r="BE51" s="48" t="str">
        <f>IF(Table_Styles[[#This Row],[BB]]&lt;&gt;"",Table_Styles[[#This Row],[BB]],IF(Table_Styles[[#This Row],[BB Default]]&lt;&gt;"",Table_Styles[[#This Row],[BB Default]],""))</f>
        <v/>
      </c>
      <c r="BF51" s="55"/>
      <c r="BG51" s="55"/>
      <c r="BH51" s="48" t="str">
        <f>IF(Table_Styles[[#This Row],[BL]]&lt;&gt;"",Table_Styles[[#This Row],[BL]],IF(Table_Styles[[#This Row],[BL Default]]&lt;&gt;"",Table_Styles[[#This Row],[BL Default]],""))</f>
        <v/>
      </c>
      <c r="BI51" s="55"/>
      <c r="BJ51" s="55"/>
      <c r="BK51" s="48" t="str">
        <f>IF(Table_Styles[[#This Row],[Width]]&lt;&gt;"",Table_Styles[[#This Row],[Width]],IF(Table_Styles[[#This Row],[Width Default]]&lt;&gt;"",Table_Styles[[#This Row],[Width Default]],""))</f>
        <v/>
      </c>
      <c r="BL51" s="55"/>
      <c r="BM51" s="55"/>
      <c r="BN51" s="48" t="str">
        <f>IF(Table_Styles[[#This Row],[Height]]&lt;&gt;"",Table_Styles[[#This Row],[Height]],IF(Table_Styles[[#This Row],[Height Default]]&lt;&gt;"",Table_Styles[[#This Row],[Height Default]],""))</f>
        <v/>
      </c>
      <c r="BO51" s="48"/>
      <c r="BP51" s="48"/>
      <c r="BQ51" s="48" t="str">
        <f>IF(Table_Styles[[#This Row],[Top]]&lt;&gt;"",Table_Styles[[#This Row],[Top]],IF(Table_Styles[[#This Row],[Top Default]]&lt;&gt;"",Table_Styles[[#This Row],[Top Default]],""))</f>
        <v/>
      </c>
      <c r="BR51" s="48"/>
      <c r="BS51" s="48"/>
      <c r="BT51" s="48" t="str">
        <f>IF(Table_Styles[[#This Row],[Right]]&lt;&gt;"",Table_Styles[[#This Row],[Right]],IF(Table_Styles[[#This Row],[Right Default]]&lt;&gt;"",Table_Styles[[#This Row],[Right Default]],""))</f>
        <v/>
      </c>
      <c r="BU51" s="48"/>
      <c r="BV51" s="48"/>
      <c r="BW51" s="48" t="str">
        <f>IF(Table_Styles[[#This Row],[Bottom]]&lt;&gt;"",Table_Styles[[#This Row],[Bottom]],IF(Table_Styles[[#This Row],[Bottom Default]]&lt;&gt;"",Table_Styles[[#This Row],[Bottom Default]],""))</f>
        <v/>
      </c>
      <c r="BX51" s="48"/>
      <c r="BY51" s="48"/>
      <c r="BZ51" s="48" t="str">
        <f>IF(Table_Styles[[#This Row],[Left]]&lt;&gt;"",Table_Styles[[#This Row],[Left]],IF(Table_Styles[[#This Row],[Left Default]]&lt;&gt;"",Table_Styles[[#This Row],[Left Default]],""))</f>
        <v/>
      </c>
      <c r="CA51" s="55"/>
      <c r="CB51" s="97" t="str">
        <f>IF(AND(Table_Styles[[#This Row],[Selector]]&lt;&gt;"",Table_Styles[[#This Row],[Font Family Used]]&lt;&gt;"",Table_Styles[[#This Row],[Font Weight Used]]&lt;&gt;""),Table_Styles[[#This Row],[Font Family Used]]&amp;" "&amp;Table_Styles[[#This Row],[Font Weight Used]],"")</f>
        <v/>
      </c>
      <c r="CC51" s="97" t="str">
        <f ca="1">IF(AND(Table_Styles[[#This Row],[Selector]],COUNTIF(OFFSET(CC:CC,0,0,ROW()-1,1),"="&amp;Table_Styles[[#This Row],[Font]])=0),Table_Styles[[#This Row],[Font]],"")</f>
        <v/>
      </c>
      <c r="CD51" s="97" t="str">
        <f ca="1">IF(Table_Styles[[#This Row],[Unique Font]]&lt;&gt;"",
"{""fontFamily"":"""&amp;Table_Styles[[#This Row],[Font Family Used]]&amp;""",""fontWeight"":"&amp;Table_Styles[[#This Row],[Font Weight Used]]&amp;"}","")</f>
        <v/>
      </c>
      <c r="CE51"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51" s="100" t="str">
        <f>IF(AND(Table_Styles[[#This Row],[Selector]]&lt;&gt;"", Table_Styles[[#This Row],[Config Properties]]&lt;&gt;""),
Table_Styles[[#This Row],[Selector]]&amp;" { "&amp;Table_Styles[[#This Row],[Config Properties]]&amp;" }","")</f>
        <v>formly-field .repeating .btn.btn-add-item:hover { color: #FFFFFF;background: #e10982;border: none }</v>
      </c>
      <c r="CG51" s="97" t="str">
        <f xml:space="preserve">
SUBSTITUTE(SUBSTITUTE(SUBSTITUTE(SUBSTITUTE(SUBSTITUTE(SUBSTITUTE(SUBSTITUTE(SUBSTITUTE(Table_Styles[[#This Row],[Config]],
" {","{"),
"{ ","{"),
" }","}"),
"} ","}"),
" ,",","),
", ",","),
" :",":"),
": ",":")</f>
        <v>formly-field .repeating .btn.btn-add-item:hover{color:#FFFFFF;background:#e10982;border:none}</v>
      </c>
    </row>
    <row r="52" spans="2:85" ht="21" customHeight="1">
      <c r="B52" s="97" t="s">
        <v>539</v>
      </c>
      <c r="C52" s="98" t="s">
        <v>540</v>
      </c>
      <c r="D52" s="55"/>
      <c r="E52" s="55"/>
      <c r="F52" s="48" t="str">
        <f>IF(Table_Styles[[#This Row],[Font Family]]&lt;&gt;"",Table_Styles[[#This Row],[Font Family]],IF(Table_Styles[[#This Row],[Font Family Default]]&lt;&gt;"",Table_Styles[[#This Row],[Font Family Default]],""))</f>
        <v/>
      </c>
      <c r="G52" s="55"/>
      <c r="H52" s="55"/>
      <c r="I52" s="48" t="str">
        <f>IF(Table_Styles[[#This Row],[Font Size]]&lt;&gt;"",Table_Styles[[#This Row],[Font Size]],IF(Table_Styles[[#This Row],[Font Size Default]]&lt;&gt;"",Table_Styles[[#This Row],[Font Size Default]],""))</f>
        <v/>
      </c>
      <c r="J52" s="55"/>
      <c r="K52" s="55"/>
      <c r="L52" s="48" t="str">
        <f>IF(Table_Styles[[#This Row],[Font Weight]]&lt;&gt;"",Table_Styles[[#This Row],[Font Weight]],IF(Table_Styles[[#This Row],[Font Weight Default]]&lt;&gt;"",Table_Styles[[#This Row],[Font Weight Default]],""))</f>
        <v/>
      </c>
      <c r="M52" s="55"/>
      <c r="N52" s="58" t="s">
        <v>331</v>
      </c>
      <c r="O52" s="24" t="str">
        <f>IF(Table_Styles[[#This Row],[Colour]]&lt;&gt;"",Table_Styles[[#This Row],[Colour]],IF(Table_Styles[[#This Row],[Colour Default]]&lt;&gt;"",Table_Styles[[#This Row],[Colour Default]],""))</f>
        <v>#FFFFFF</v>
      </c>
      <c r="P52" s="56"/>
      <c r="Q52" s="184" t="str">
        <f>Colour_Accent_1</f>
        <v>#e10982</v>
      </c>
      <c r="R52" s="24" t="str">
        <f>IF(Table_Styles[[#This Row],[Background]]&lt;&gt;"",Table_Styles[[#This Row],[Background]],IF(Table_Styles[[#This Row],[Background Default]]&lt;&gt;"",Table_Styles[[#This Row],[Background Default]],""))</f>
        <v>#e10982</v>
      </c>
      <c r="S52" s="56"/>
      <c r="T52" s="129" t="s">
        <v>480</v>
      </c>
      <c r="U52" s="48" t="str">
        <f>IF(Table_Styles[[#This Row],[Border]]&lt;&gt;"",Table_Styles[[#This Row],[Border]],IF(Table_Styles[[#This Row],[Border Default]]&lt;&gt;"",Table_Styles[[#This Row],[Border Default]],""))</f>
        <v>none</v>
      </c>
      <c r="V52" s="55"/>
      <c r="W52" s="55"/>
      <c r="X52" s="48" t="str">
        <f>IF(Table_Styles[[#This Row],[Border Radius]]&lt;&gt;"",Table_Styles[[#This Row],[Border Radius]],IF(Table_Styles[[#This Row],[Border Radius Default]]&lt;&gt;"",Table_Styles[[#This Row],[Border Radius Default]],""))</f>
        <v/>
      </c>
      <c r="Y52" s="55"/>
      <c r="Z52" s="55"/>
      <c r="AA52" s="48" t="str">
        <f>IF(Table_Styles[[#This Row],[MT]]&lt;&gt;"",Table_Styles[[#This Row],[MT]],IF(Table_Styles[[#This Row],[MT Default]]&lt;&gt;"",Table_Styles[[#This Row],[MT Default]],""))</f>
        <v/>
      </c>
      <c r="AB52" s="55"/>
      <c r="AC52" s="55"/>
      <c r="AD52" s="48" t="str">
        <f>IF(Table_Styles[[#This Row],[MR]]&lt;&gt;"",Table_Styles[[#This Row],[MR]],IF(Table_Styles[[#This Row],[MR Default]]&lt;&gt;"",Table_Styles[[#This Row],[MR Default]],""))</f>
        <v/>
      </c>
      <c r="AE52" s="55"/>
      <c r="AF52" s="55"/>
      <c r="AG52" s="48" t="str">
        <f>IF(Table_Styles[[#This Row],[MB]]&lt;&gt;"",Table_Styles[[#This Row],[MB]],IF(Table_Styles[[#This Row],[MB Default]]&lt;&gt;"",Table_Styles[[#This Row],[MB Default]],""))</f>
        <v/>
      </c>
      <c r="AH52" s="55"/>
      <c r="AI52" s="55"/>
      <c r="AJ52" s="48" t="str">
        <f>IF(Table_Styles[[#This Row],[ML]]&lt;&gt;"",Table_Styles[[#This Row],[ML]],IF(Table_Styles[[#This Row],[ML Default]]&lt;&gt;"",Table_Styles[[#This Row],[ML Default]],""))</f>
        <v/>
      </c>
      <c r="AK52" s="55"/>
      <c r="AL52" s="55"/>
      <c r="AM52" s="48" t="str">
        <f>IF(Table_Styles[[#This Row],[PT]]&lt;&gt;"",Table_Styles[[#This Row],[PT]],IF(Table_Styles[[#This Row],[PT Default]]&lt;&gt;"",Table_Styles[[#This Row],[PT Default]],""))</f>
        <v/>
      </c>
      <c r="AN52" s="55"/>
      <c r="AO52" s="55"/>
      <c r="AP52" s="48" t="str">
        <f>IF(Table_Styles[[#This Row],[PR]]&lt;&gt;"",Table_Styles[[#This Row],[PR]],IF(Table_Styles[[#This Row],[PR Default]]&lt;&gt;"",Table_Styles[[#This Row],[PR Default]],""))</f>
        <v/>
      </c>
      <c r="AQ52" s="55"/>
      <c r="AR52" s="55"/>
      <c r="AS52" s="48" t="str">
        <f>IF(Table_Styles[[#This Row],[PB]]&lt;&gt;"",Table_Styles[[#This Row],[PB]],IF(Table_Styles[[#This Row],[PB Default]]&lt;&gt;"",Table_Styles[[#This Row],[PB Default]],""))</f>
        <v/>
      </c>
      <c r="AT52" s="55"/>
      <c r="AU52" s="55"/>
      <c r="AV52" s="48" t="str">
        <f>IF(Table_Styles[[#This Row],[PL]]&lt;&gt;"",Table_Styles[[#This Row],[PL]],IF(Table_Styles[[#This Row],[PL Default]]&lt;&gt;"",Table_Styles[[#This Row],[PL Default]],""))</f>
        <v/>
      </c>
      <c r="AW52" s="55"/>
      <c r="AX52" s="55"/>
      <c r="AY52" s="48" t="str">
        <f>IF(Table_Styles[[#This Row],[BT]]&lt;&gt;"",Table_Styles[[#This Row],[BT]],IF(Table_Styles[[#This Row],[BT Default]]&lt;&gt;"",Table_Styles[[#This Row],[BT Default]],""))</f>
        <v/>
      </c>
      <c r="AZ52" s="55"/>
      <c r="BA52" s="55"/>
      <c r="BB52" s="48" t="str">
        <f>IF(Table_Styles[[#This Row],[BR]]&lt;&gt;"",Table_Styles[[#This Row],[BR]],IF(Table_Styles[[#This Row],[BR Default]]&lt;&gt;"",Table_Styles[[#This Row],[BR Default]],""))</f>
        <v/>
      </c>
      <c r="BC52" s="55"/>
      <c r="BD52" s="55"/>
      <c r="BE52" s="48" t="str">
        <f>IF(Table_Styles[[#This Row],[BB]]&lt;&gt;"",Table_Styles[[#This Row],[BB]],IF(Table_Styles[[#This Row],[BB Default]]&lt;&gt;"",Table_Styles[[#This Row],[BB Default]],""))</f>
        <v/>
      </c>
      <c r="BF52" s="55"/>
      <c r="BG52" s="55"/>
      <c r="BH52" s="48" t="str">
        <f>IF(Table_Styles[[#This Row],[BL]]&lt;&gt;"",Table_Styles[[#This Row],[BL]],IF(Table_Styles[[#This Row],[BL Default]]&lt;&gt;"",Table_Styles[[#This Row],[BL Default]],""))</f>
        <v/>
      </c>
      <c r="BI52" s="55"/>
      <c r="BJ52" s="55"/>
      <c r="BK52" s="48" t="str">
        <f>IF(Table_Styles[[#This Row],[Width]]&lt;&gt;"",Table_Styles[[#This Row],[Width]],IF(Table_Styles[[#This Row],[Width Default]]&lt;&gt;"",Table_Styles[[#This Row],[Width Default]],""))</f>
        <v/>
      </c>
      <c r="BL52" s="55"/>
      <c r="BM52" s="55"/>
      <c r="BN52" s="48" t="str">
        <f>IF(Table_Styles[[#This Row],[Height]]&lt;&gt;"",Table_Styles[[#This Row],[Height]],IF(Table_Styles[[#This Row],[Height Default]]&lt;&gt;"",Table_Styles[[#This Row],[Height Default]],""))</f>
        <v/>
      </c>
      <c r="BO52" s="48"/>
      <c r="BP52" s="48"/>
      <c r="BQ52" s="48" t="str">
        <f>IF(Table_Styles[[#This Row],[Top]]&lt;&gt;"",Table_Styles[[#This Row],[Top]],IF(Table_Styles[[#This Row],[Top Default]]&lt;&gt;"",Table_Styles[[#This Row],[Top Default]],""))</f>
        <v/>
      </c>
      <c r="BR52" s="48"/>
      <c r="BS52" s="48"/>
      <c r="BT52" s="48" t="str">
        <f>IF(Table_Styles[[#This Row],[Right]]&lt;&gt;"",Table_Styles[[#This Row],[Right]],IF(Table_Styles[[#This Row],[Right Default]]&lt;&gt;"",Table_Styles[[#This Row],[Right Default]],""))</f>
        <v/>
      </c>
      <c r="BU52" s="48"/>
      <c r="BV52" s="48"/>
      <c r="BW52" s="48" t="str">
        <f>IF(Table_Styles[[#This Row],[Bottom]]&lt;&gt;"",Table_Styles[[#This Row],[Bottom]],IF(Table_Styles[[#This Row],[Bottom Default]]&lt;&gt;"",Table_Styles[[#This Row],[Bottom Default]],""))</f>
        <v/>
      </c>
      <c r="BX52" s="48"/>
      <c r="BY52" s="48"/>
      <c r="BZ52" s="48" t="str">
        <f>IF(Table_Styles[[#This Row],[Left]]&lt;&gt;"",Table_Styles[[#This Row],[Left]],IF(Table_Styles[[#This Row],[Left Default]]&lt;&gt;"",Table_Styles[[#This Row],[Left Default]],""))</f>
        <v/>
      </c>
      <c r="CA52" s="55"/>
      <c r="CB52" s="97" t="str">
        <f>IF(AND(Table_Styles[[#This Row],[Selector]]&lt;&gt;"",Table_Styles[[#This Row],[Font Family Used]]&lt;&gt;"",Table_Styles[[#This Row],[Font Weight Used]]&lt;&gt;""),Table_Styles[[#This Row],[Font Family Used]]&amp;" "&amp;Table_Styles[[#This Row],[Font Weight Used]],"")</f>
        <v/>
      </c>
      <c r="CC52" s="97" t="str">
        <f ca="1">IF(AND(Table_Styles[[#This Row],[Selector]],COUNTIF(OFFSET(CC:CC,0,0,ROW()-1,1),"="&amp;Table_Styles[[#This Row],[Font]])=0),Table_Styles[[#This Row],[Font]],"")</f>
        <v/>
      </c>
      <c r="CD52" s="97" t="str">
        <f ca="1">IF(Table_Styles[[#This Row],[Unique Font]]&lt;&gt;"",
"{""fontFamily"":"""&amp;Table_Styles[[#This Row],[Font Family Used]]&amp;""",""fontWeight"":"&amp;Table_Styles[[#This Row],[Font Weight Used]]&amp;"}","")</f>
        <v/>
      </c>
      <c r="CE5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52" s="100" t="str">
        <f>IF(AND(Table_Styles[[#This Row],[Selector]]&lt;&gt;"", Table_Styles[[#This Row],[Config Properties]]&lt;&gt;""),
Table_Styles[[#This Row],[Selector]]&amp;" { "&amp;Table_Styles[[#This Row],[Config Properties]]&amp;" }","")</f>
        <v>formly-field .repeating .btn.btn-add-item:active { color: #FFFFFF;background: #e10982;border: none }</v>
      </c>
      <c r="CG52" s="97" t="str">
        <f xml:space="preserve">
SUBSTITUTE(SUBSTITUTE(SUBSTITUTE(SUBSTITUTE(SUBSTITUTE(SUBSTITUTE(SUBSTITUTE(SUBSTITUTE(Table_Styles[[#This Row],[Config]],
" {","{"),
"{ ","{"),
" }","}"),
"} ","}"),
" ,",","),
", ",","),
" :",":"),
": ",":")</f>
        <v>formly-field .repeating .btn.btn-add-item:active{color:#FFFFFF;background:#e10982;border:none}</v>
      </c>
    </row>
    <row r="53" spans="2:85" ht="21" customHeight="1">
      <c r="B53" s="185" t="s">
        <v>541</v>
      </c>
      <c r="C53" s="98" t="s">
        <v>542</v>
      </c>
      <c r="D53" s="55"/>
      <c r="E53" s="56"/>
      <c r="F53" s="48" t="str">
        <f>IF(Table_Styles[[#This Row],[Font Family]]&lt;&gt;"",Table_Styles[[#This Row],[Font Family]],IF(Table_Styles[[#This Row],[Font Family Default]]&lt;&gt;"",Table_Styles[[#This Row],[Font Family Default]],""))</f>
        <v/>
      </c>
      <c r="G53" s="55"/>
      <c r="H53" s="268" t="s">
        <v>472</v>
      </c>
      <c r="I53" s="48" t="str">
        <f>IF(Table_Styles[[#This Row],[Font Size]]&lt;&gt;"",Table_Styles[[#This Row],[Font Size]],IF(Table_Styles[[#This Row],[Font Size Default]]&lt;&gt;"",Table_Styles[[#This Row],[Font Size Default]],""))</f>
        <v>16px</v>
      </c>
      <c r="J53" s="55"/>
      <c r="K53" s="56"/>
      <c r="L53" s="48" t="str">
        <f>IF(Table_Styles[[#This Row],[Font Weight]]&lt;&gt;"",Table_Styles[[#This Row],[Font Weight]],IF(Table_Styles[[#This Row],[Font Weight Default]]&lt;&gt;"",Table_Styles[[#This Row],[Font Weight Default]],""))</f>
        <v/>
      </c>
      <c r="M53" s="55"/>
      <c r="N53" s="55"/>
      <c r="O53" s="48" t="str">
        <f>IF(Table_Styles[[#This Row],[Colour]]&lt;&gt;"",Table_Styles[[#This Row],[Colour]],IF(Table_Styles[[#This Row],[Colour Default]]&lt;&gt;"",Table_Styles[[#This Row],[Colour Default]],""))</f>
        <v/>
      </c>
      <c r="P53" s="55"/>
      <c r="Q53" s="55"/>
      <c r="R53" s="48" t="str">
        <f>IF(Table_Styles[[#This Row],[Background]]&lt;&gt;"",Table_Styles[[#This Row],[Background]],IF(Table_Styles[[#This Row],[Background Default]]&lt;&gt;"",Table_Styles[[#This Row],[Background Default]],""))</f>
        <v/>
      </c>
      <c r="S53" s="55"/>
      <c r="T53" s="55"/>
      <c r="U53" s="48" t="str">
        <f>IF(Table_Styles[[#This Row],[Border]]&lt;&gt;"",Table_Styles[[#This Row],[Border]],IF(Table_Styles[[#This Row],[Border Default]]&lt;&gt;"",Table_Styles[[#This Row],[Border Default]],""))</f>
        <v/>
      </c>
      <c r="V53" s="55"/>
      <c r="W53" s="55"/>
      <c r="X53" s="48" t="str">
        <f>IF(Table_Styles[[#This Row],[Border Radius]]&lt;&gt;"",Table_Styles[[#This Row],[Border Radius]],IF(Table_Styles[[#This Row],[Border Radius Default]]&lt;&gt;"",Table_Styles[[#This Row],[Border Radius Default]],""))</f>
        <v/>
      </c>
      <c r="Y53" s="55"/>
      <c r="Z53" s="194" t="s">
        <v>525</v>
      </c>
      <c r="AA53" s="48" t="str">
        <f>IF(Table_Styles[[#This Row],[MT]]&lt;&gt;"",Table_Styles[[#This Row],[MT]],IF(Table_Styles[[#This Row],[MT Default]]&lt;&gt;"",Table_Styles[[#This Row],[MT Default]],""))</f>
        <v>-4px</v>
      </c>
      <c r="AB53" s="55"/>
      <c r="AC53" s="194" t="s">
        <v>465</v>
      </c>
      <c r="AD53" s="48" t="str">
        <f>IF(Table_Styles[[#This Row],[MR]]&lt;&gt;"",Table_Styles[[#This Row],[MR]],IF(Table_Styles[[#This Row],[MR Default]]&lt;&gt;"",Table_Styles[[#This Row],[MR Default]],""))</f>
        <v>5px</v>
      </c>
      <c r="AE53" s="55"/>
      <c r="AF53" s="55"/>
      <c r="AG53" s="48" t="str">
        <f>IF(Table_Styles[[#This Row],[MB]]&lt;&gt;"",Table_Styles[[#This Row],[MB]],IF(Table_Styles[[#This Row],[MB Default]]&lt;&gt;"",Table_Styles[[#This Row],[MB Default]],""))</f>
        <v/>
      </c>
      <c r="AH53" s="55"/>
      <c r="AI53" s="194" t="s">
        <v>543</v>
      </c>
      <c r="AJ53" s="48" t="str">
        <f>IF(Table_Styles[[#This Row],[ML]]&lt;&gt;"",Table_Styles[[#This Row],[ML]],IF(Table_Styles[[#This Row],[ML Default]]&lt;&gt;"",Table_Styles[[#This Row],[ML Default]],""))</f>
        <v>2px</v>
      </c>
      <c r="AK53" s="55"/>
      <c r="AL53" s="55"/>
      <c r="AM53" s="48" t="str">
        <f>IF(Table_Styles[[#This Row],[PT]]&lt;&gt;"",Table_Styles[[#This Row],[PT]],IF(Table_Styles[[#This Row],[PT Default]]&lt;&gt;"",Table_Styles[[#This Row],[PT Default]],""))</f>
        <v/>
      </c>
      <c r="AN53" s="55"/>
      <c r="AO53" s="55"/>
      <c r="AP53" s="48" t="str">
        <f>IF(Table_Styles[[#This Row],[PR]]&lt;&gt;"",Table_Styles[[#This Row],[PR]],IF(Table_Styles[[#This Row],[PR Default]]&lt;&gt;"",Table_Styles[[#This Row],[PR Default]],""))</f>
        <v/>
      </c>
      <c r="AQ53" s="55"/>
      <c r="AR53" s="55"/>
      <c r="AS53" s="48" t="str">
        <f>IF(Table_Styles[[#This Row],[PB]]&lt;&gt;"",Table_Styles[[#This Row],[PB]],IF(Table_Styles[[#This Row],[PB Default]]&lt;&gt;"",Table_Styles[[#This Row],[PB Default]],""))</f>
        <v/>
      </c>
      <c r="AT53" s="55"/>
      <c r="AU53" s="55"/>
      <c r="AV53" s="48" t="str">
        <f>IF(Table_Styles[[#This Row],[PL]]&lt;&gt;"",Table_Styles[[#This Row],[PL]],IF(Table_Styles[[#This Row],[PL Default]]&lt;&gt;"",Table_Styles[[#This Row],[PL Default]],""))</f>
        <v/>
      </c>
      <c r="AW53" s="55"/>
      <c r="AX53" s="55"/>
      <c r="AY53" s="48" t="str">
        <f>IF(Table_Styles[[#This Row],[BT]]&lt;&gt;"",Table_Styles[[#This Row],[BT]],IF(Table_Styles[[#This Row],[BT Default]]&lt;&gt;"",Table_Styles[[#This Row],[BT Default]],""))</f>
        <v/>
      </c>
      <c r="AZ53" s="55"/>
      <c r="BA53" s="55"/>
      <c r="BB53" s="48" t="str">
        <f>IF(Table_Styles[[#This Row],[BR]]&lt;&gt;"",Table_Styles[[#This Row],[BR]],IF(Table_Styles[[#This Row],[BR Default]]&lt;&gt;"",Table_Styles[[#This Row],[BR Default]],""))</f>
        <v/>
      </c>
      <c r="BC53" s="55"/>
      <c r="BD53" s="55"/>
      <c r="BE53" s="48" t="str">
        <f>IF(Table_Styles[[#This Row],[BB]]&lt;&gt;"",Table_Styles[[#This Row],[BB]],IF(Table_Styles[[#This Row],[BB Default]]&lt;&gt;"",Table_Styles[[#This Row],[BB Default]],""))</f>
        <v/>
      </c>
      <c r="BF53" s="55"/>
      <c r="BG53" s="55"/>
      <c r="BH53" s="48" t="str">
        <f>IF(Table_Styles[[#This Row],[BL]]&lt;&gt;"",Table_Styles[[#This Row],[BL]],IF(Table_Styles[[#This Row],[BL Default]]&lt;&gt;"",Table_Styles[[#This Row],[BL Default]],""))</f>
        <v/>
      </c>
      <c r="BI53" s="55"/>
      <c r="BJ53" s="55"/>
      <c r="BK53" s="48" t="str">
        <f>IF(Table_Styles[[#This Row],[Width]]&lt;&gt;"",Table_Styles[[#This Row],[Width]],IF(Table_Styles[[#This Row],[Width Default]]&lt;&gt;"",Table_Styles[[#This Row],[Width Default]],""))</f>
        <v/>
      </c>
      <c r="BL53" s="55"/>
      <c r="BM53" s="55"/>
      <c r="BN53" s="48" t="str">
        <f>IF(Table_Styles[[#This Row],[Height]]&lt;&gt;"",Table_Styles[[#This Row],[Height]],IF(Table_Styles[[#This Row],[Height Default]]&lt;&gt;"",Table_Styles[[#This Row],[Height Default]],""))</f>
        <v/>
      </c>
      <c r="BO53" s="48"/>
      <c r="BP53" s="201" t="s">
        <v>544</v>
      </c>
      <c r="BQ53" s="48" t="str">
        <f>IF(Table_Styles[[#This Row],[Top]]&lt;&gt;"",Table_Styles[[#This Row],[Top]],IF(Table_Styles[[#This Row],[Top Default]]&lt;&gt;"",Table_Styles[[#This Row],[Top Default]],""))</f>
        <v>1px</v>
      </c>
      <c r="BR53" s="48"/>
      <c r="BS53" s="48"/>
      <c r="BT53" s="48" t="str">
        <f>IF(Table_Styles[[#This Row],[Right]]&lt;&gt;"",Table_Styles[[#This Row],[Right]],IF(Table_Styles[[#This Row],[Right Default]]&lt;&gt;"",Table_Styles[[#This Row],[Right Default]],""))</f>
        <v/>
      </c>
      <c r="BU53" s="48"/>
      <c r="BV53" s="48"/>
      <c r="BW53" s="48" t="str">
        <f>IF(Table_Styles[[#This Row],[Bottom]]&lt;&gt;"",Table_Styles[[#This Row],[Bottom]],IF(Table_Styles[[#This Row],[Bottom Default]]&lt;&gt;"",Table_Styles[[#This Row],[Bottom Default]],""))</f>
        <v/>
      </c>
      <c r="BX53" s="48"/>
      <c r="BY53" s="48"/>
      <c r="BZ53" s="48" t="str">
        <f>IF(Table_Styles[[#This Row],[Left]]&lt;&gt;"",Table_Styles[[#This Row],[Left]],IF(Table_Styles[[#This Row],[Left Default]]&lt;&gt;"",Table_Styles[[#This Row],[Left Default]],""))</f>
        <v/>
      </c>
      <c r="CA53" s="55"/>
      <c r="CB53" s="100" t="str">
        <f>IF(AND(Table_Styles[[#This Row],[Selector]]&lt;&gt;"",Table_Styles[[#This Row],[Font Family Used]]&lt;&gt;"",Table_Styles[[#This Row],[Font Weight Used]]&lt;&gt;""),Table_Styles[[#This Row],[Font Family Used]]&amp;" "&amp;Table_Styles[[#This Row],[Font Weight Used]],"")</f>
        <v/>
      </c>
      <c r="CC53" s="100" t="str">
        <f ca="1">IF(AND(Table_Styles[[#This Row],[Selector]],COUNTIF(OFFSET(CC:CC,0,0,ROW()-1,1),"="&amp;Table_Styles[[#This Row],[Font]])=0),Table_Styles[[#This Row],[Font]],"")</f>
        <v/>
      </c>
      <c r="CD53" s="100" t="str">
        <f ca="1">IF(Table_Styles[[#This Row],[Unique Font]]&lt;&gt;"",
"{""fontFamily"":"""&amp;Table_Styles[[#This Row],[Font Family Used]]&amp;""",""fontWeight"":"&amp;Table_Styles[[#This Row],[Font Weight Used]]&amp;"}","")</f>
        <v/>
      </c>
      <c r="CE53"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16px;margin-top: -4px;margin-right: 5px;margin-left: 2px;top: 1px</v>
      </c>
      <c r="CF53" s="100" t="str">
        <f>IF(AND(Table_Styles[[#This Row],[Selector]]&lt;&gt;"", Table_Styles[[#This Row],[Config Properties]]&lt;&gt;""),
Table_Styles[[#This Row],[Selector]]&amp;" { "&amp;Table_Styles[[#This Row],[Config Properties]]&amp;" }","")</f>
        <v>formly-field .repeating .btn.btn-add-item .btn-icon { font-size: 16px;margin-top: -4px;margin-right: 5px;margin-left: 2px;top: 1px }</v>
      </c>
      <c r="CG53" s="100" t="str">
        <f xml:space="preserve">
SUBSTITUTE(SUBSTITUTE(SUBSTITUTE(SUBSTITUTE(SUBSTITUTE(SUBSTITUTE(SUBSTITUTE(SUBSTITUTE(Table_Styles[[#This Row],[Config]],
" {","{"),
"{ ","{"),
" }","}"),
"} ","}"),
" ,",","),
", ",","),
" :",":"),
": ",":")</f>
        <v>formly-field .repeating .btn.btn-add-item .btn-icon{font-size:16px;margin-top:-4px;margin-right:5px;margin-left:2px;top:1px}</v>
      </c>
    </row>
    <row r="54" spans="2:85" ht="21" customHeight="1">
      <c r="B54" s="97" t="s">
        <v>545</v>
      </c>
      <c r="C54" s="98" t="s">
        <v>546</v>
      </c>
      <c r="D54" s="55"/>
      <c r="E54" s="56"/>
      <c r="F54" s="50"/>
      <c r="G54" s="55"/>
      <c r="H54" s="55"/>
      <c r="I54" s="48" t="str">
        <f>IF(Table_Styles[[#This Row],[Font Size]]&lt;&gt;"",Table_Styles[[#This Row],[Font Size]],IF(Table_Styles[[#This Row],[Font Size Default]]&lt;&gt;"",Table_Styles[[#This Row],[Font Size Default]],""))</f>
        <v/>
      </c>
      <c r="J54" s="55"/>
      <c r="K54" s="55"/>
      <c r="L54" s="48" t="str">
        <f>IF(Table_Styles[[#This Row],[Font Weight]]&lt;&gt;"",Table_Styles[[#This Row],[Font Weight]],IF(Table_Styles[[#This Row],[Font Weight Default]]&lt;&gt;"",Table_Styles[[#This Row],[Font Weight Default]],""))</f>
        <v/>
      </c>
      <c r="M54" s="55"/>
      <c r="N54" s="58" t="str">
        <f>Colour_Foreground_1</f>
        <v>#303232</v>
      </c>
      <c r="O54" s="24" t="str">
        <f>IF(Table_Styles[[#This Row],[Colour]]&lt;&gt;"",Table_Styles[[#This Row],[Colour]],IF(Table_Styles[[#This Row],[Colour Default]]&lt;&gt;"",Table_Styles[[#This Row],[Colour Default]],""))</f>
        <v>#303232</v>
      </c>
      <c r="P54" s="56"/>
      <c r="Q54" s="55" t="str">
        <f>Colour_Background_1</f>
        <v>#FFFFFF</v>
      </c>
      <c r="R54" s="50" t="str">
        <f>IF(Table_Styles[[#This Row],[Background]]&lt;&gt;"",Table_Styles[[#This Row],[Background]],IF(Table_Styles[[#This Row],[Background Default]]&lt;&gt;"",Table_Styles[[#This Row],[Background Default]],""))</f>
        <v>#FFFFFF</v>
      </c>
      <c r="S54" s="55"/>
      <c r="T54" s="129" t="s">
        <v>480</v>
      </c>
      <c r="U54" s="48" t="str">
        <f>IF(Table_Styles[[#This Row],[Border]]&lt;&gt;"",Table_Styles[[#This Row],[Border]],IF(Table_Styles[[#This Row],[Border Default]]&lt;&gt;"",Table_Styles[[#This Row],[Border Default]],""))</f>
        <v>none</v>
      </c>
      <c r="V54" s="55"/>
      <c r="W54" s="55"/>
      <c r="X54" s="48" t="str">
        <f>IF(Table_Styles[[#This Row],[Border Radius]]&lt;&gt;"",Table_Styles[[#This Row],[Border Radius]],IF(Table_Styles[[#This Row],[Border Radius Default]]&lt;&gt;"",Table_Styles[[#This Row],[Border Radius Default]],""))</f>
        <v/>
      </c>
      <c r="Y54" s="55"/>
      <c r="Z54" s="129" t="s">
        <v>502</v>
      </c>
      <c r="AA54" s="48" t="str">
        <f>IF(Table_Styles[[#This Row],[MT]]&lt;&gt;"",Table_Styles[[#This Row],[MT]],IF(Table_Styles[[#This Row],[MT Default]]&lt;&gt;"",Table_Styles[[#This Row],[MT Default]],""))</f>
        <v>25px</v>
      </c>
      <c r="AB54" s="55"/>
      <c r="AC54" s="55"/>
      <c r="AD54" s="48" t="str">
        <f>IF(Table_Styles[[#This Row],[MR]]&lt;&gt;"",Table_Styles[[#This Row],[MR]],IF(Table_Styles[[#This Row],[MR Default]]&lt;&gt;"",Table_Styles[[#This Row],[MR Default]],""))</f>
        <v/>
      </c>
      <c r="AE54" s="55"/>
      <c r="AF54" s="55"/>
      <c r="AG54" s="48" t="str">
        <f>IF(Table_Styles[[#This Row],[MB]]&lt;&gt;"",Table_Styles[[#This Row],[MB]],IF(Table_Styles[[#This Row],[MB Default]]&lt;&gt;"",Table_Styles[[#This Row],[MB Default]],""))</f>
        <v/>
      </c>
      <c r="AH54" s="55"/>
      <c r="AI54" s="55"/>
      <c r="AJ54" s="48" t="str">
        <f>IF(Table_Styles[[#This Row],[ML]]&lt;&gt;"",Table_Styles[[#This Row],[ML]],IF(Table_Styles[[#This Row],[ML Default]]&lt;&gt;"",Table_Styles[[#This Row],[ML Default]],""))</f>
        <v/>
      </c>
      <c r="AK54" s="55"/>
      <c r="AL54" s="55"/>
      <c r="AM54" s="48" t="str">
        <f>IF(Table_Styles[[#This Row],[PT]]&lt;&gt;"",Table_Styles[[#This Row],[PT]],IF(Table_Styles[[#This Row],[PT Default]]&lt;&gt;"",Table_Styles[[#This Row],[PT Default]],""))</f>
        <v/>
      </c>
      <c r="AN54" s="55"/>
      <c r="AO54" s="55"/>
      <c r="AP54" s="48" t="str">
        <f>IF(Table_Styles[[#This Row],[PR]]&lt;&gt;"",Table_Styles[[#This Row],[PR]],IF(Table_Styles[[#This Row],[PR Default]]&lt;&gt;"",Table_Styles[[#This Row],[PR Default]],""))</f>
        <v/>
      </c>
      <c r="AQ54" s="55"/>
      <c r="AR54" s="55"/>
      <c r="AS54" s="48" t="str">
        <f>IF(Table_Styles[[#This Row],[PB]]&lt;&gt;"",Table_Styles[[#This Row],[PB]],IF(Table_Styles[[#This Row],[PB Default]]&lt;&gt;"",Table_Styles[[#This Row],[PB Default]],""))</f>
        <v/>
      </c>
      <c r="AT54" s="55"/>
      <c r="AU54" s="55"/>
      <c r="AV54" s="48" t="str">
        <f>IF(Table_Styles[[#This Row],[PL]]&lt;&gt;"",Table_Styles[[#This Row],[PL]],IF(Table_Styles[[#This Row],[PL Default]]&lt;&gt;"",Table_Styles[[#This Row],[PL Default]],""))</f>
        <v/>
      </c>
      <c r="AW54" s="55"/>
      <c r="AX54" s="55"/>
      <c r="AY54" s="48" t="str">
        <f>IF(Table_Styles[[#This Row],[BT]]&lt;&gt;"",Table_Styles[[#This Row],[BT]],IF(Table_Styles[[#This Row],[BT Default]]&lt;&gt;"",Table_Styles[[#This Row],[BT Default]],""))</f>
        <v/>
      </c>
      <c r="AZ54" s="55"/>
      <c r="BA54" s="55"/>
      <c r="BB54" s="48" t="str">
        <f>IF(Table_Styles[[#This Row],[BR]]&lt;&gt;"",Table_Styles[[#This Row],[BR]],IF(Table_Styles[[#This Row],[BR Default]]&lt;&gt;"",Table_Styles[[#This Row],[BR Default]],""))</f>
        <v/>
      </c>
      <c r="BC54" s="55"/>
      <c r="BD54" s="55"/>
      <c r="BE54" s="48" t="str">
        <f>IF(Table_Styles[[#This Row],[BB]]&lt;&gt;"",Table_Styles[[#This Row],[BB]],IF(Table_Styles[[#This Row],[BB Default]]&lt;&gt;"",Table_Styles[[#This Row],[BB Default]],""))</f>
        <v/>
      </c>
      <c r="BF54" s="55"/>
      <c r="BG54" s="55"/>
      <c r="BH54" s="48" t="str">
        <f>IF(Table_Styles[[#This Row],[BL]]&lt;&gt;"",Table_Styles[[#This Row],[BL]],IF(Table_Styles[[#This Row],[BL Default]]&lt;&gt;"",Table_Styles[[#This Row],[BL Default]],""))</f>
        <v/>
      </c>
      <c r="BI54" s="55"/>
      <c r="BJ54" s="55"/>
      <c r="BK54" s="48" t="str">
        <f>IF(Table_Styles[[#This Row],[Width]]&lt;&gt;"",Table_Styles[[#This Row],[Width]],IF(Table_Styles[[#This Row],[Width Default]]&lt;&gt;"",Table_Styles[[#This Row],[Width Default]],""))</f>
        <v/>
      </c>
      <c r="BL54" s="55"/>
      <c r="BM54" s="55"/>
      <c r="BN54" s="48" t="str">
        <f>IF(Table_Styles[[#This Row],[Height]]&lt;&gt;"",Table_Styles[[#This Row],[Height]],IF(Table_Styles[[#This Row],[Height Default]]&lt;&gt;"",Table_Styles[[#This Row],[Height Default]],""))</f>
        <v/>
      </c>
      <c r="BO54" s="48"/>
      <c r="BP54" s="48"/>
      <c r="BQ54" s="48" t="str">
        <f>IF(Table_Styles[[#This Row],[Top]]&lt;&gt;"",Table_Styles[[#This Row],[Top]],IF(Table_Styles[[#This Row],[Top Default]]&lt;&gt;"",Table_Styles[[#This Row],[Top Default]],""))</f>
        <v/>
      </c>
      <c r="BR54" s="48"/>
      <c r="BS54" s="48"/>
      <c r="BT54" s="48" t="str">
        <f>IF(Table_Styles[[#This Row],[Right]]&lt;&gt;"",Table_Styles[[#This Row],[Right]],IF(Table_Styles[[#This Row],[Right Default]]&lt;&gt;"",Table_Styles[[#This Row],[Right Default]],""))</f>
        <v/>
      </c>
      <c r="BU54" s="48"/>
      <c r="BV54" s="48"/>
      <c r="BW54" s="48" t="str">
        <f>IF(Table_Styles[[#This Row],[Bottom]]&lt;&gt;"",Table_Styles[[#This Row],[Bottom]],IF(Table_Styles[[#This Row],[Bottom Default]]&lt;&gt;"",Table_Styles[[#This Row],[Bottom Default]],""))</f>
        <v/>
      </c>
      <c r="BX54" s="48"/>
      <c r="BY54" s="48"/>
      <c r="BZ54" s="48" t="str">
        <f>IF(Table_Styles[[#This Row],[Left]]&lt;&gt;"",Table_Styles[[#This Row],[Left]],IF(Table_Styles[[#This Row],[Left Default]]&lt;&gt;"",Table_Styles[[#This Row],[Left Default]],""))</f>
        <v/>
      </c>
      <c r="CA54" s="55"/>
      <c r="CB54" s="97" t="str">
        <f>IF(AND(Table_Styles[[#This Row],[Selector]]&lt;&gt;"",Table_Styles[[#This Row],[Font Family Used]]&lt;&gt;"",Table_Styles[[#This Row],[Font Weight Used]]&lt;&gt;""),Table_Styles[[#This Row],[Font Family Used]]&amp;" "&amp;Table_Styles[[#This Row],[Font Weight Used]],"")</f>
        <v/>
      </c>
      <c r="CC54" s="97" t="str">
        <f ca="1">IF(AND(Table_Styles[[#This Row],[Selector]],COUNTIF(OFFSET(CC:CC,0,0,ROW()-1,1),"="&amp;Table_Styles[[#This Row],[Font]])=0),Table_Styles[[#This Row],[Font]],"")</f>
        <v/>
      </c>
      <c r="CD54" s="97" t="str">
        <f ca="1">IF(Table_Styles[[#This Row],[Unique Font]]&lt;&gt;"",
"{""fontFamily"":"""&amp;Table_Styles[[#This Row],[Font Family Used]]&amp;""",""fontWeight"":"&amp;Table_Styles[[#This Row],[Font Weight Used]]&amp;"}","")</f>
        <v/>
      </c>
      <c r="CE54"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#FFFFFF;border: none;margin-top: 25px</v>
      </c>
      <c r="CF54" s="100" t="str">
        <f>IF(AND(Table_Styles[[#This Row],[Selector]]&lt;&gt;"", Table_Styles[[#This Row],[Config Properties]]&lt;&gt;""),
Table_Styles[[#This Row],[Selector]]&amp;" { "&amp;Table_Styles[[#This Row],[Config Properties]]&amp;" }","")</f>
        <v>formly-field .repeating .btn.btn-remove-item { color: #303232;background: #FFFFFF;border: none;margin-top: 25px }</v>
      </c>
      <c r="CG54" s="97" t="str">
        <f xml:space="preserve">
SUBSTITUTE(SUBSTITUTE(SUBSTITUTE(SUBSTITUTE(SUBSTITUTE(SUBSTITUTE(SUBSTITUTE(SUBSTITUTE(Table_Styles[[#This Row],[Config]],
" {","{"),
"{ ","{"),
" }","}"),
"} ","}"),
" ,",","),
", ",","),
" :",":"),
": ",":")</f>
        <v>formly-field .repeating .btn.btn-remove-item{color:#303232;background:#FFFFFF;border:none;margin-top:25px}</v>
      </c>
    </row>
    <row r="55" spans="2:85" ht="21" customHeight="1">
      <c r="B55" s="97" t="s">
        <v>547</v>
      </c>
      <c r="C55" s="98" t="s">
        <v>548</v>
      </c>
      <c r="D55" s="55"/>
      <c r="E55" s="55"/>
      <c r="F55" s="48" t="str">
        <f>IF(Table_Styles[[#This Row],[Font Family]]&lt;&gt;"",Table_Styles[[#This Row],[Font Family]],IF(Table_Styles[[#This Row],[Font Family Default]]&lt;&gt;"",Table_Styles[[#This Row],[Font Family Default]],""))</f>
        <v/>
      </c>
      <c r="G55" s="55"/>
      <c r="H55" s="55"/>
      <c r="I55" s="48" t="str">
        <f>IF(Table_Styles[[#This Row],[Font Size]]&lt;&gt;"",Table_Styles[[#This Row],[Font Size]],IF(Table_Styles[[#This Row],[Font Size Default]]&lt;&gt;"",Table_Styles[[#This Row],[Font Size Default]],""))</f>
        <v/>
      </c>
      <c r="J55" s="55"/>
      <c r="K55" s="55"/>
      <c r="L55" s="48" t="str">
        <f>IF(Table_Styles[[#This Row],[Font Weight]]&lt;&gt;"",Table_Styles[[#This Row],[Font Weight]],IF(Table_Styles[[#This Row],[Font Weight Default]]&lt;&gt;"",Table_Styles[[#This Row],[Font Weight Default]],""))</f>
        <v/>
      </c>
      <c r="M55" s="55"/>
      <c r="N55" s="58" t="str">
        <f>Colour_Foreground_1</f>
        <v>#303232</v>
      </c>
      <c r="O55" s="24" t="str">
        <f>IF(Table_Styles[[#This Row],[Colour]]&lt;&gt;"",Table_Styles[[#This Row],[Colour]],IF(Table_Styles[[#This Row],[Colour Default]]&lt;&gt;"",Table_Styles[[#This Row],[Colour Default]],""))</f>
        <v>#303232</v>
      </c>
      <c r="P55" s="56"/>
      <c r="Q55" s="55" t="str">
        <f>Colour_Background_1</f>
        <v>#FFFFFF</v>
      </c>
      <c r="R55" s="50" t="str">
        <f>IF(Table_Styles[[#This Row],[Background]]&lt;&gt;"",Table_Styles[[#This Row],[Background]],IF(Table_Styles[[#This Row],[Background Default]]&lt;&gt;"",Table_Styles[[#This Row],[Background Default]],""))</f>
        <v>#FFFFFF</v>
      </c>
      <c r="S55" s="55"/>
      <c r="T55" s="129" t="s">
        <v>480</v>
      </c>
      <c r="U55" s="48" t="str">
        <f>IF(Table_Styles[[#This Row],[Border]]&lt;&gt;"",Table_Styles[[#This Row],[Border]],IF(Table_Styles[[#This Row],[Border Default]]&lt;&gt;"",Table_Styles[[#This Row],[Border Default]],""))</f>
        <v>none</v>
      </c>
      <c r="V55" s="55"/>
      <c r="W55" s="55"/>
      <c r="X55" s="48" t="str">
        <f>IF(Table_Styles[[#This Row],[Border Radius]]&lt;&gt;"",Table_Styles[[#This Row],[Border Radius]],IF(Table_Styles[[#This Row],[Border Radius Default]]&lt;&gt;"",Table_Styles[[#This Row],[Border Radius Default]],""))</f>
        <v/>
      </c>
      <c r="Y55" s="55"/>
      <c r="Z55" s="55"/>
      <c r="AA55" s="48" t="str">
        <f>IF(Table_Styles[[#This Row],[MT]]&lt;&gt;"",Table_Styles[[#This Row],[MT]],IF(Table_Styles[[#This Row],[MT Default]]&lt;&gt;"",Table_Styles[[#This Row],[MT Default]],""))</f>
        <v/>
      </c>
      <c r="AB55" s="55"/>
      <c r="AC55" s="55"/>
      <c r="AD55" s="48" t="str">
        <f>IF(Table_Styles[[#This Row],[MR]]&lt;&gt;"",Table_Styles[[#This Row],[MR]],IF(Table_Styles[[#This Row],[MR Default]]&lt;&gt;"",Table_Styles[[#This Row],[MR Default]],""))</f>
        <v/>
      </c>
      <c r="AE55" s="55"/>
      <c r="AF55" s="55"/>
      <c r="AG55" s="48" t="str">
        <f>IF(Table_Styles[[#This Row],[MB]]&lt;&gt;"",Table_Styles[[#This Row],[MB]],IF(Table_Styles[[#This Row],[MB Default]]&lt;&gt;"",Table_Styles[[#This Row],[MB Default]],""))</f>
        <v/>
      </c>
      <c r="AH55" s="55"/>
      <c r="AI55" s="55"/>
      <c r="AJ55" s="48" t="str">
        <f>IF(Table_Styles[[#This Row],[ML]]&lt;&gt;"",Table_Styles[[#This Row],[ML]],IF(Table_Styles[[#This Row],[ML Default]]&lt;&gt;"",Table_Styles[[#This Row],[ML Default]],""))</f>
        <v/>
      </c>
      <c r="AK55" s="55"/>
      <c r="AL55" s="55"/>
      <c r="AM55" s="48" t="str">
        <f>IF(Table_Styles[[#This Row],[PT]]&lt;&gt;"",Table_Styles[[#This Row],[PT]],IF(Table_Styles[[#This Row],[PT Default]]&lt;&gt;"",Table_Styles[[#This Row],[PT Default]],""))</f>
        <v/>
      </c>
      <c r="AN55" s="55"/>
      <c r="AO55" s="55"/>
      <c r="AP55" s="48" t="str">
        <f>IF(Table_Styles[[#This Row],[PR]]&lt;&gt;"",Table_Styles[[#This Row],[PR]],IF(Table_Styles[[#This Row],[PR Default]]&lt;&gt;"",Table_Styles[[#This Row],[PR Default]],""))</f>
        <v/>
      </c>
      <c r="AQ55" s="55"/>
      <c r="AR55" s="55"/>
      <c r="AS55" s="48" t="str">
        <f>IF(Table_Styles[[#This Row],[PB]]&lt;&gt;"",Table_Styles[[#This Row],[PB]],IF(Table_Styles[[#This Row],[PB Default]]&lt;&gt;"",Table_Styles[[#This Row],[PB Default]],""))</f>
        <v/>
      </c>
      <c r="AT55" s="55"/>
      <c r="AU55" s="55"/>
      <c r="AV55" s="48" t="str">
        <f>IF(Table_Styles[[#This Row],[PL]]&lt;&gt;"",Table_Styles[[#This Row],[PL]],IF(Table_Styles[[#This Row],[PL Default]]&lt;&gt;"",Table_Styles[[#This Row],[PL Default]],""))</f>
        <v/>
      </c>
      <c r="AW55" s="55"/>
      <c r="AX55" s="55"/>
      <c r="AY55" s="48" t="str">
        <f>IF(Table_Styles[[#This Row],[BT]]&lt;&gt;"",Table_Styles[[#This Row],[BT]],IF(Table_Styles[[#This Row],[BT Default]]&lt;&gt;"",Table_Styles[[#This Row],[BT Default]],""))</f>
        <v/>
      </c>
      <c r="AZ55" s="55"/>
      <c r="BA55" s="55"/>
      <c r="BB55" s="48" t="str">
        <f>IF(Table_Styles[[#This Row],[BR]]&lt;&gt;"",Table_Styles[[#This Row],[BR]],IF(Table_Styles[[#This Row],[BR Default]]&lt;&gt;"",Table_Styles[[#This Row],[BR Default]],""))</f>
        <v/>
      </c>
      <c r="BC55" s="55"/>
      <c r="BD55" s="55"/>
      <c r="BE55" s="48" t="str">
        <f>IF(Table_Styles[[#This Row],[BB]]&lt;&gt;"",Table_Styles[[#This Row],[BB]],IF(Table_Styles[[#This Row],[BB Default]]&lt;&gt;"",Table_Styles[[#This Row],[BB Default]],""))</f>
        <v/>
      </c>
      <c r="BF55" s="55"/>
      <c r="BG55" s="55"/>
      <c r="BH55" s="48" t="str">
        <f>IF(Table_Styles[[#This Row],[BL]]&lt;&gt;"",Table_Styles[[#This Row],[BL]],IF(Table_Styles[[#This Row],[BL Default]]&lt;&gt;"",Table_Styles[[#This Row],[BL Default]],""))</f>
        <v/>
      </c>
      <c r="BI55" s="55"/>
      <c r="BJ55" s="55"/>
      <c r="BK55" s="48" t="str">
        <f>IF(Table_Styles[[#This Row],[Width]]&lt;&gt;"",Table_Styles[[#This Row],[Width]],IF(Table_Styles[[#This Row],[Width Default]]&lt;&gt;"",Table_Styles[[#This Row],[Width Default]],""))</f>
        <v/>
      </c>
      <c r="BL55" s="55"/>
      <c r="BM55" s="55"/>
      <c r="BN55" s="48" t="str">
        <f>IF(Table_Styles[[#This Row],[Height]]&lt;&gt;"",Table_Styles[[#This Row],[Height]],IF(Table_Styles[[#This Row],[Height Default]]&lt;&gt;"",Table_Styles[[#This Row],[Height Default]],""))</f>
        <v/>
      </c>
      <c r="BO55" s="48"/>
      <c r="BP55" s="48"/>
      <c r="BQ55" s="48" t="str">
        <f>IF(Table_Styles[[#This Row],[Top]]&lt;&gt;"",Table_Styles[[#This Row],[Top]],IF(Table_Styles[[#This Row],[Top Default]]&lt;&gt;"",Table_Styles[[#This Row],[Top Default]],""))</f>
        <v/>
      </c>
      <c r="BR55" s="48"/>
      <c r="BS55" s="48"/>
      <c r="BT55" s="48" t="str">
        <f>IF(Table_Styles[[#This Row],[Right]]&lt;&gt;"",Table_Styles[[#This Row],[Right]],IF(Table_Styles[[#This Row],[Right Default]]&lt;&gt;"",Table_Styles[[#This Row],[Right Default]],""))</f>
        <v/>
      </c>
      <c r="BU55" s="48"/>
      <c r="BV55" s="48"/>
      <c r="BW55" s="48" t="str">
        <f>IF(Table_Styles[[#This Row],[Bottom]]&lt;&gt;"",Table_Styles[[#This Row],[Bottom]],IF(Table_Styles[[#This Row],[Bottom Default]]&lt;&gt;"",Table_Styles[[#This Row],[Bottom Default]],""))</f>
        <v/>
      </c>
      <c r="BX55" s="48"/>
      <c r="BY55" s="48"/>
      <c r="BZ55" s="48" t="str">
        <f>IF(Table_Styles[[#This Row],[Left]]&lt;&gt;"",Table_Styles[[#This Row],[Left]],IF(Table_Styles[[#This Row],[Left Default]]&lt;&gt;"",Table_Styles[[#This Row],[Left Default]],""))</f>
        <v/>
      </c>
      <c r="CA55" s="55"/>
      <c r="CB55" s="97" t="str">
        <f>IF(AND(Table_Styles[[#This Row],[Selector]]&lt;&gt;"",Table_Styles[[#This Row],[Font Family Used]]&lt;&gt;"",Table_Styles[[#This Row],[Font Weight Used]]&lt;&gt;""),Table_Styles[[#This Row],[Font Family Used]]&amp;" "&amp;Table_Styles[[#This Row],[Font Weight Used]],"")</f>
        <v/>
      </c>
      <c r="CC55" s="97" t="str">
        <f ca="1">IF(AND(Table_Styles[[#This Row],[Selector]],COUNTIF(OFFSET(CC:CC,0,0,ROW()-1,1),"="&amp;Table_Styles[[#This Row],[Font]])=0),Table_Styles[[#This Row],[Font]],"")</f>
        <v/>
      </c>
      <c r="CD55" s="97" t="str">
        <f ca="1">IF(Table_Styles[[#This Row],[Unique Font]]&lt;&gt;"",
"{""fontFamily"":"""&amp;Table_Styles[[#This Row],[Font Family Used]]&amp;""",""fontWeight"":"&amp;Table_Styles[[#This Row],[Font Weight Used]]&amp;"}","")</f>
        <v/>
      </c>
      <c r="CE55"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#FFFFFF;border: none</v>
      </c>
      <c r="CF55" s="100" t="str">
        <f>IF(AND(Table_Styles[[#This Row],[Selector]]&lt;&gt;"", Table_Styles[[#This Row],[Config Properties]]&lt;&gt;""),
Table_Styles[[#This Row],[Selector]]&amp;" { "&amp;Table_Styles[[#This Row],[Config Properties]]&amp;" }","")</f>
        <v>formly-field .repeating .btn.btn-remove-item:hover { color: #303232;background: #FFFFFF;border: none }</v>
      </c>
      <c r="CG55" s="97" t="str">
        <f xml:space="preserve">
SUBSTITUTE(SUBSTITUTE(SUBSTITUTE(SUBSTITUTE(SUBSTITUTE(SUBSTITUTE(SUBSTITUTE(SUBSTITUTE(Table_Styles[[#This Row],[Config]],
" {","{"),
"{ ","{"),
" }","}"),
"} ","}"),
" ,",","),
", ",","),
" :",":"),
": ",":")</f>
        <v>formly-field .repeating .btn.btn-remove-item:hover{color:#303232;background:#FFFFFF;border:none}</v>
      </c>
    </row>
    <row r="56" spans="2:85" ht="21" customHeight="1">
      <c r="B56" s="97" t="s">
        <v>549</v>
      </c>
      <c r="C56" s="98" t="s">
        <v>550</v>
      </c>
      <c r="D56" s="55"/>
      <c r="E56" s="55"/>
      <c r="F56" s="48" t="str">
        <f>IF(Table_Styles[[#This Row],[Font Family]]&lt;&gt;"",Table_Styles[[#This Row],[Font Family]],IF(Table_Styles[[#This Row],[Font Family Default]]&lt;&gt;"",Table_Styles[[#This Row],[Font Family Default]],""))</f>
        <v/>
      </c>
      <c r="G56" s="55"/>
      <c r="H56" s="55"/>
      <c r="I56" s="48" t="str">
        <f>IF(Table_Styles[[#This Row],[Font Size]]&lt;&gt;"",Table_Styles[[#This Row],[Font Size]],IF(Table_Styles[[#This Row],[Font Size Default]]&lt;&gt;"",Table_Styles[[#This Row],[Font Size Default]],""))</f>
        <v/>
      </c>
      <c r="J56" s="55"/>
      <c r="K56" s="55"/>
      <c r="L56" s="48" t="str">
        <f>IF(Table_Styles[[#This Row],[Font Weight]]&lt;&gt;"",Table_Styles[[#This Row],[Font Weight]],IF(Table_Styles[[#This Row],[Font Weight Default]]&lt;&gt;"",Table_Styles[[#This Row],[Font Weight Default]],""))</f>
        <v/>
      </c>
      <c r="M56" s="55"/>
      <c r="N56" s="58" t="str">
        <f>Colour_Foreground_1</f>
        <v>#303232</v>
      </c>
      <c r="O56" s="24" t="str">
        <f>IF(Table_Styles[[#This Row],[Colour]]&lt;&gt;"",Table_Styles[[#This Row],[Colour]],IF(Table_Styles[[#This Row],[Colour Default]]&lt;&gt;"",Table_Styles[[#This Row],[Colour Default]],""))</f>
        <v>#303232</v>
      </c>
      <c r="P56" s="56"/>
      <c r="Q56" s="55" t="str">
        <f>Colour_Background_1</f>
        <v>#FFFFFF</v>
      </c>
      <c r="R56" s="50" t="str">
        <f>IF(Table_Styles[[#This Row],[Background]]&lt;&gt;"",Table_Styles[[#This Row],[Background]],IF(Table_Styles[[#This Row],[Background Default]]&lt;&gt;"",Table_Styles[[#This Row],[Background Default]],""))</f>
        <v>#FFFFFF</v>
      </c>
      <c r="S56" s="55"/>
      <c r="T56" s="129" t="s">
        <v>480</v>
      </c>
      <c r="U56" s="48" t="str">
        <f>IF(Table_Styles[[#This Row],[Border]]&lt;&gt;"",Table_Styles[[#This Row],[Border]],IF(Table_Styles[[#This Row],[Border Default]]&lt;&gt;"",Table_Styles[[#This Row],[Border Default]],""))</f>
        <v>none</v>
      </c>
      <c r="V56" s="55"/>
      <c r="W56" s="55"/>
      <c r="X56" s="48" t="str">
        <f>IF(Table_Styles[[#This Row],[Border Radius]]&lt;&gt;"",Table_Styles[[#This Row],[Border Radius]],IF(Table_Styles[[#This Row],[Border Radius Default]]&lt;&gt;"",Table_Styles[[#This Row],[Border Radius Default]],""))</f>
        <v/>
      </c>
      <c r="Y56" s="55"/>
      <c r="Z56" s="55"/>
      <c r="AA56" s="48" t="str">
        <f>IF(Table_Styles[[#This Row],[MT]]&lt;&gt;"",Table_Styles[[#This Row],[MT]],IF(Table_Styles[[#This Row],[MT Default]]&lt;&gt;"",Table_Styles[[#This Row],[MT Default]],""))</f>
        <v/>
      </c>
      <c r="AB56" s="55"/>
      <c r="AC56" s="55"/>
      <c r="AD56" s="48" t="str">
        <f>IF(Table_Styles[[#This Row],[MR]]&lt;&gt;"",Table_Styles[[#This Row],[MR]],IF(Table_Styles[[#This Row],[MR Default]]&lt;&gt;"",Table_Styles[[#This Row],[MR Default]],""))</f>
        <v/>
      </c>
      <c r="AE56" s="55"/>
      <c r="AF56" s="55"/>
      <c r="AG56" s="48" t="str">
        <f>IF(Table_Styles[[#This Row],[MB]]&lt;&gt;"",Table_Styles[[#This Row],[MB]],IF(Table_Styles[[#This Row],[MB Default]]&lt;&gt;"",Table_Styles[[#This Row],[MB Default]],""))</f>
        <v/>
      </c>
      <c r="AH56" s="55"/>
      <c r="AI56" s="55"/>
      <c r="AJ56" s="48" t="str">
        <f>IF(Table_Styles[[#This Row],[ML]]&lt;&gt;"",Table_Styles[[#This Row],[ML]],IF(Table_Styles[[#This Row],[ML Default]]&lt;&gt;"",Table_Styles[[#This Row],[ML Default]],""))</f>
        <v/>
      </c>
      <c r="AK56" s="55"/>
      <c r="AL56" s="55"/>
      <c r="AM56" s="48" t="str">
        <f>IF(Table_Styles[[#This Row],[PT]]&lt;&gt;"",Table_Styles[[#This Row],[PT]],IF(Table_Styles[[#This Row],[PT Default]]&lt;&gt;"",Table_Styles[[#This Row],[PT Default]],""))</f>
        <v/>
      </c>
      <c r="AN56" s="55"/>
      <c r="AO56" s="55"/>
      <c r="AP56" s="48" t="str">
        <f>IF(Table_Styles[[#This Row],[PR]]&lt;&gt;"",Table_Styles[[#This Row],[PR]],IF(Table_Styles[[#This Row],[PR Default]]&lt;&gt;"",Table_Styles[[#This Row],[PR Default]],""))</f>
        <v/>
      </c>
      <c r="AQ56" s="55"/>
      <c r="AR56" s="55"/>
      <c r="AS56" s="48" t="str">
        <f>IF(Table_Styles[[#This Row],[PB]]&lt;&gt;"",Table_Styles[[#This Row],[PB]],IF(Table_Styles[[#This Row],[PB Default]]&lt;&gt;"",Table_Styles[[#This Row],[PB Default]],""))</f>
        <v/>
      </c>
      <c r="AT56" s="55"/>
      <c r="AU56" s="55"/>
      <c r="AV56" s="48" t="str">
        <f>IF(Table_Styles[[#This Row],[PL]]&lt;&gt;"",Table_Styles[[#This Row],[PL]],IF(Table_Styles[[#This Row],[PL Default]]&lt;&gt;"",Table_Styles[[#This Row],[PL Default]],""))</f>
        <v/>
      </c>
      <c r="AW56" s="55"/>
      <c r="AX56" s="55"/>
      <c r="AY56" s="48" t="str">
        <f>IF(Table_Styles[[#This Row],[BT]]&lt;&gt;"",Table_Styles[[#This Row],[BT]],IF(Table_Styles[[#This Row],[BT Default]]&lt;&gt;"",Table_Styles[[#This Row],[BT Default]],""))</f>
        <v/>
      </c>
      <c r="AZ56" s="55"/>
      <c r="BA56" s="55"/>
      <c r="BB56" s="48" t="str">
        <f>IF(Table_Styles[[#This Row],[BR]]&lt;&gt;"",Table_Styles[[#This Row],[BR]],IF(Table_Styles[[#This Row],[BR Default]]&lt;&gt;"",Table_Styles[[#This Row],[BR Default]],""))</f>
        <v/>
      </c>
      <c r="BC56" s="55"/>
      <c r="BD56" s="55"/>
      <c r="BE56" s="48" t="str">
        <f>IF(Table_Styles[[#This Row],[BB]]&lt;&gt;"",Table_Styles[[#This Row],[BB]],IF(Table_Styles[[#This Row],[BB Default]]&lt;&gt;"",Table_Styles[[#This Row],[BB Default]],""))</f>
        <v/>
      </c>
      <c r="BF56" s="55"/>
      <c r="BG56" s="55"/>
      <c r="BH56" s="48" t="str">
        <f>IF(Table_Styles[[#This Row],[BL]]&lt;&gt;"",Table_Styles[[#This Row],[BL]],IF(Table_Styles[[#This Row],[BL Default]]&lt;&gt;"",Table_Styles[[#This Row],[BL Default]],""))</f>
        <v/>
      </c>
      <c r="BI56" s="55"/>
      <c r="BJ56" s="55"/>
      <c r="BK56" s="48" t="str">
        <f>IF(Table_Styles[[#This Row],[Width]]&lt;&gt;"",Table_Styles[[#This Row],[Width]],IF(Table_Styles[[#This Row],[Width Default]]&lt;&gt;"",Table_Styles[[#This Row],[Width Default]],""))</f>
        <v/>
      </c>
      <c r="BL56" s="55"/>
      <c r="BM56" s="55"/>
      <c r="BN56" s="48" t="str">
        <f>IF(Table_Styles[[#This Row],[Height]]&lt;&gt;"",Table_Styles[[#This Row],[Height]],IF(Table_Styles[[#This Row],[Height Default]]&lt;&gt;"",Table_Styles[[#This Row],[Height Default]],""))</f>
        <v/>
      </c>
      <c r="BO56" s="48"/>
      <c r="BP56" s="48"/>
      <c r="BQ56" s="48" t="str">
        <f>IF(Table_Styles[[#This Row],[Top]]&lt;&gt;"",Table_Styles[[#This Row],[Top]],IF(Table_Styles[[#This Row],[Top Default]]&lt;&gt;"",Table_Styles[[#This Row],[Top Default]],""))</f>
        <v/>
      </c>
      <c r="BR56" s="48"/>
      <c r="BS56" s="48"/>
      <c r="BT56" s="48" t="str">
        <f>IF(Table_Styles[[#This Row],[Right]]&lt;&gt;"",Table_Styles[[#This Row],[Right]],IF(Table_Styles[[#This Row],[Right Default]]&lt;&gt;"",Table_Styles[[#This Row],[Right Default]],""))</f>
        <v/>
      </c>
      <c r="BU56" s="48"/>
      <c r="BV56" s="48"/>
      <c r="BW56" s="48" t="str">
        <f>IF(Table_Styles[[#This Row],[Bottom]]&lt;&gt;"",Table_Styles[[#This Row],[Bottom]],IF(Table_Styles[[#This Row],[Bottom Default]]&lt;&gt;"",Table_Styles[[#This Row],[Bottom Default]],""))</f>
        <v/>
      </c>
      <c r="BX56" s="48"/>
      <c r="BY56" s="48"/>
      <c r="BZ56" s="48" t="str">
        <f>IF(Table_Styles[[#This Row],[Left]]&lt;&gt;"",Table_Styles[[#This Row],[Left]],IF(Table_Styles[[#This Row],[Left Default]]&lt;&gt;"",Table_Styles[[#This Row],[Left Default]],""))</f>
        <v/>
      </c>
      <c r="CA56" s="55"/>
      <c r="CB56" s="97" t="str">
        <f>IF(AND(Table_Styles[[#This Row],[Selector]]&lt;&gt;"",Table_Styles[[#This Row],[Font Family Used]]&lt;&gt;"",Table_Styles[[#This Row],[Font Weight Used]]&lt;&gt;""),Table_Styles[[#This Row],[Font Family Used]]&amp;" "&amp;Table_Styles[[#This Row],[Font Weight Used]],"")</f>
        <v/>
      </c>
      <c r="CC56" s="97" t="str">
        <f ca="1">IF(AND(Table_Styles[[#This Row],[Selector]],COUNTIF(OFFSET(CC:CC,0,0,ROW()-1,1),"="&amp;Table_Styles[[#This Row],[Font]])=0),Table_Styles[[#This Row],[Font]],"")</f>
        <v/>
      </c>
      <c r="CD56" s="97" t="str">
        <f ca="1">IF(Table_Styles[[#This Row],[Unique Font]]&lt;&gt;"",
"{""fontFamily"":"""&amp;Table_Styles[[#This Row],[Font Family Used]]&amp;""",""fontWeight"":"&amp;Table_Styles[[#This Row],[Font Weight Used]]&amp;"}","")</f>
        <v/>
      </c>
      <c r="CE56"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#FFFFFF;border: none</v>
      </c>
      <c r="CF56" s="100" t="str">
        <f>IF(AND(Table_Styles[[#This Row],[Selector]]&lt;&gt;"", Table_Styles[[#This Row],[Config Properties]]&lt;&gt;""),
Table_Styles[[#This Row],[Selector]]&amp;" { "&amp;Table_Styles[[#This Row],[Config Properties]]&amp;" }","")</f>
        <v>formly-field .repeating .btn.btn-remove-item:active { color: #303232;background: #FFFFFF;border: none }</v>
      </c>
      <c r="CG56" s="97" t="str">
        <f xml:space="preserve">
SUBSTITUTE(SUBSTITUTE(SUBSTITUTE(SUBSTITUTE(SUBSTITUTE(SUBSTITUTE(SUBSTITUTE(SUBSTITUTE(Table_Styles[[#This Row],[Config]],
" {","{"),
"{ ","{"),
" }","}"),
"} ","}"),
" ,",","),
", ",","),
" :",":"),
": ",":")</f>
        <v>formly-field .repeating .btn.btn-remove-item:active{color:#303232;background:#FFFFFF;border:none}</v>
      </c>
    </row>
    <row r="57" spans="2:85" ht="21" customHeight="1">
      <c r="B57" s="185" t="s">
        <v>551</v>
      </c>
      <c r="C57" s="98" t="s">
        <v>552</v>
      </c>
      <c r="D57" s="55"/>
      <c r="E57" s="55"/>
      <c r="F57" s="48" t="str">
        <f>IF(Table_Styles[[#This Row],[Font Family]]&lt;&gt;"",Table_Styles[[#This Row],[Font Family]],IF(Table_Styles[[#This Row],[Font Family Default]]&lt;&gt;"",Table_Styles[[#This Row],[Font Family Default]],""))</f>
        <v/>
      </c>
      <c r="G57" s="55"/>
      <c r="H57" s="190" t="s">
        <v>472</v>
      </c>
      <c r="I57" s="48" t="str">
        <f>IF(Table_Styles[[#This Row],[Font Size]]&lt;&gt;"",Table_Styles[[#This Row],[Font Size]],IF(Table_Styles[[#This Row],[Font Size Default]]&lt;&gt;"",Table_Styles[[#This Row],[Font Size Default]],""))</f>
        <v>16px</v>
      </c>
      <c r="J57" s="55"/>
      <c r="K57" s="55"/>
      <c r="L57" s="48" t="str">
        <f>IF(Table_Styles[[#This Row],[Font Weight]]&lt;&gt;"",Table_Styles[[#This Row],[Font Weight]],IF(Table_Styles[[#This Row],[Font Weight Default]]&lt;&gt;"",Table_Styles[[#This Row],[Font Weight Default]],""))</f>
        <v/>
      </c>
      <c r="M57" s="55"/>
      <c r="N57" s="58"/>
      <c r="O57" s="28" t="str">
        <f>IF(Table_Styles[[#This Row],[Colour]]&lt;&gt;"",Table_Styles[[#This Row],[Colour]],IF(Table_Styles[[#This Row],[Colour Default]]&lt;&gt;"",Table_Styles[[#This Row],[Colour Default]],""))</f>
        <v/>
      </c>
      <c r="P57" s="55"/>
      <c r="Q57" s="55"/>
      <c r="R57" s="48" t="str">
        <f>IF(Table_Styles[[#This Row],[Background]]&lt;&gt;"",Table_Styles[[#This Row],[Background]],IF(Table_Styles[[#This Row],[Background Default]]&lt;&gt;"",Table_Styles[[#This Row],[Background Default]],""))</f>
        <v/>
      </c>
      <c r="S57" s="55"/>
      <c r="T57" s="129"/>
      <c r="U57" s="48" t="str">
        <f>IF(Table_Styles[[#This Row],[Border]]&lt;&gt;"",Table_Styles[[#This Row],[Border]],IF(Table_Styles[[#This Row],[Border Default]]&lt;&gt;"",Table_Styles[[#This Row],[Border Default]],""))</f>
        <v/>
      </c>
      <c r="V57" s="55"/>
      <c r="W57" s="55"/>
      <c r="X57" s="48" t="str">
        <f>IF(Table_Styles[[#This Row],[Border Radius]]&lt;&gt;"",Table_Styles[[#This Row],[Border Radius]],IF(Table_Styles[[#This Row],[Border Radius Default]]&lt;&gt;"",Table_Styles[[#This Row],[Border Radius Default]],""))</f>
        <v/>
      </c>
      <c r="Y57" s="55"/>
      <c r="Z57" s="194" t="s">
        <v>525</v>
      </c>
      <c r="AA57" s="48" t="str">
        <f>IF(Table_Styles[[#This Row],[MT]]&lt;&gt;"",Table_Styles[[#This Row],[MT]],IF(Table_Styles[[#This Row],[MT Default]]&lt;&gt;"",Table_Styles[[#This Row],[MT Default]],""))</f>
        <v>-4px</v>
      </c>
      <c r="AB57" s="55"/>
      <c r="AC57" s="194" t="s">
        <v>465</v>
      </c>
      <c r="AD57" s="48" t="str">
        <f>IF(Table_Styles[[#This Row],[MR]]&lt;&gt;"",Table_Styles[[#This Row],[MR]],IF(Table_Styles[[#This Row],[MR Default]]&lt;&gt;"",Table_Styles[[#This Row],[MR Default]],""))</f>
        <v>5px</v>
      </c>
      <c r="AE57" s="55"/>
      <c r="AF57" s="55"/>
      <c r="AG57" s="48" t="str">
        <f>IF(Table_Styles[[#This Row],[MB]]&lt;&gt;"",Table_Styles[[#This Row],[MB]],IF(Table_Styles[[#This Row],[MB Default]]&lt;&gt;"",Table_Styles[[#This Row],[MB Default]],""))</f>
        <v/>
      </c>
      <c r="AH57" s="55"/>
      <c r="AI57" s="194"/>
      <c r="AJ57" s="48" t="str">
        <f>IF(Table_Styles[[#This Row],[ML]]&lt;&gt;"",Table_Styles[[#This Row],[ML]],IF(Table_Styles[[#This Row],[ML Default]]&lt;&gt;"",Table_Styles[[#This Row],[ML Default]],""))</f>
        <v/>
      </c>
      <c r="AK57" s="55"/>
      <c r="AL57" s="55"/>
      <c r="AM57" s="48" t="str">
        <f>IF(Table_Styles[[#This Row],[PT]]&lt;&gt;"",Table_Styles[[#This Row],[PT]],IF(Table_Styles[[#This Row],[PT Default]]&lt;&gt;"",Table_Styles[[#This Row],[PT Default]],""))</f>
        <v/>
      </c>
      <c r="AN57" s="55"/>
      <c r="AO57" s="55"/>
      <c r="AP57" s="48" t="str">
        <f>IF(Table_Styles[[#This Row],[PR]]&lt;&gt;"",Table_Styles[[#This Row],[PR]],IF(Table_Styles[[#This Row],[PR Default]]&lt;&gt;"",Table_Styles[[#This Row],[PR Default]],""))</f>
        <v/>
      </c>
      <c r="AQ57" s="55"/>
      <c r="AR57" s="55"/>
      <c r="AS57" s="48" t="str">
        <f>IF(Table_Styles[[#This Row],[PB]]&lt;&gt;"",Table_Styles[[#This Row],[PB]],IF(Table_Styles[[#This Row],[PB Default]]&lt;&gt;"",Table_Styles[[#This Row],[PB Default]],""))</f>
        <v/>
      </c>
      <c r="AT57" s="55"/>
      <c r="AU57" s="55"/>
      <c r="AV57" s="48" t="str">
        <f>IF(Table_Styles[[#This Row],[PL]]&lt;&gt;"",Table_Styles[[#This Row],[PL]],IF(Table_Styles[[#This Row],[PL Default]]&lt;&gt;"",Table_Styles[[#This Row],[PL Default]],""))</f>
        <v/>
      </c>
      <c r="AW57" s="55"/>
      <c r="AX57" s="55"/>
      <c r="AY57" s="48" t="str">
        <f>IF(Table_Styles[[#This Row],[BT]]&lt;&gt;"",Table_Styles[[#This Row],[BT]],IF(Table_Styles[[#This Row],[BT Default]]&lt;&gt;"",Table_Styles[[#This Row],[BT Default]],""))</f>
        <v/>
      </c>
      <c r="AZ57" s="55"/>
      <c r="BA57" s="55"/>
      <c r="BB57" s="48" t="str">
        <f>IF(Table_Styles[[#This Row],[BR]]&lt;&gt;"",Table_Styles[[#This Row],[BR]],IF(Table_Styles[[#This Row],[BR Default]]&lt;&gt;"",Table_Styles[[#This Row],[BR Default]],""))</f>
        <v/>
      </c>
      <c r="BC57" s="55"/>
      <c r="BD57" s="55"/>
      <c r="BE57" s="48" t="str">
        <f>IF(Table_Styles[[#This Row],[BB]]&lt;&gt;"",Table_Styles[[#This Row],[BB]],IF(Table_Styles[[#This Row],[BB Default]]&lt;&gt;"",Table_Styles[[#This Row],[BB Default]],""))</f>
        <v/>
      </c>
      <c r="BF57" s="55"/>
      <c r="BG57" s="55"/>
      <c r="BH57" s="48" t="str">
        <f>IF(Table_Styles[[#This Row],[BL]]&lt;&gt;"",Table_Styles[[#This Row],[BL]],IF(Table_Styles[[#This Row],[BL Default]]&lt;&gt;"",Table_Styles[[#This Row],[BL Default]],""))</f>
        <v/>
      </c>
      <c r="BI57" s="55"/>
      <c r="BJ57" s="55"/>
      <c r="BK57" s="48" t="str">
        <f>IF(Table_Styles[[#This Row],[Width]]&lt;&gt;"",Table_Styles[[#This Row],[Width]],IF(Table_Styles[[#This Row],[Width Default]]&lt;&gt;"",Table_Styles[[#This Row],[Width Default]],""))</f>
        <v/>
      </c>
      <c r="BL57" s="55"/>
      <c r="BM57" s="55"/>
      <c r="BN57" s="48" t="str">
        <f>IF(Table_Styles[[#This Row],[Height]]&lt;&gt;"",Table_Styles[[#This Row],[Height]],IF(Table_Styles[[#This Row],[Height Default]]&lt;&gt;"",Table_Styles[[#This Row],[Height Default]],""))</f>
        <v/>
      </c>
      <c r="BO57" s="48"/>
      <c r="BP57" s="201" t="s">
        <v>543</v>
      </c>
      <c r="BQ57" s="48" t="str">
        <f>IF(Table_Styles[[#This Row],[Top]]&lt;&gt;"",Table_Styles[[#This Row],[Top]],IF(Table_Styles[[#This Row],[Top Default]]&lt;&gt;"",Table_Styles[[#This Row],[Top Default]],""))</f>
        <v>2px</v>
      </c>
      <c r="BR57" s="48"/>
      <c r="BS57" s="48"/>
      <c r="BT57" s="48" t="str">
        <f>IF(Table_Styles[[#This Row],[Right]]&lt;&gt;"",Table_Styles[[#This Row],[Right]],IF(Table_Styles[[#This Row],[Right Default]]&lt;&gt;"",Table_Styles[[#This Row],[Right Default]],""))</f>
        <v/>
      </c>
      <c r="BU57" s="48"/>
      <c r="BV57" s="48"/>
      <c r="BW57" s="48" t="str">
        <f>IF(Table_Styles[[#This Row],[Bottom]]&lt;&gt;"",Table_Styles[[#This Row],[Bottom]],IF(Table_Styles[[#This Row],[Bottom Default]]&lt;&gt;"",Table_Styles[[#This Row],[Bottom Default]],""))</f>
        <v/>
      </c>
      <c r="BX57" s="48"/>
      <c r="BY57" s="201"/>
      <c r="BZ57" s="48" t="str">
        <f>IF(Table_Styles[[#This Row],[Left]]&lt;&gt;"",Table_Styles[[#This Row],[Left]],IF(Table_Styles[[#This Row],[Left Default]]&lt;&gt;"",Table_Styles[[#This Row],[Left Default]],""))</f>
        <v/>
      </c>
      <c r="CA57" s="55"/>
      <c r="CB57" s="100" t="str">
        <f>IF(AND(Table_Styles[[#This Row],[Selector]]&lt;&gt;"",Table_Styles[[#This Row],[Font Family Used]]&lt;&gt;"",Table_Styles[[#This Row],[Font Weight Used]]&lt;&gt;""),Table_Styles[[#This Row],[Font Family Used]]&amp;" "&amp;Table_Styles[[#This Row],[Font Weight Used]],"")</f>
        <v/>
      </c>
      <c r="CC57" s="100" t="str">
        <f ca="1">IF(AND(Table_Styles[[#This Row],[Selector]],COUNTIF(OFFSET(CC:CC,0,0,ROW()-1,1),"="&amp;Table_Styles[[#This Row],[Font]])=0),Table_Styles[[#This Row],[Font]],"")</f>
        <v/>
      </c>
      <c r="CD57" s="100" t="str">
        <f ca="1">IF(Table_Styles[[#This Row],[Unique Font]]&lt;&gt;"",
"{""fontFamily"":"""&amp;Table_Styles[[#This Row],[Font Family Used]]&amp;""",""fontWeight"":"&amp;Table_Styles[[#This Row],[Font Weight Used]]&amp;"}","")</f>
        <v/>
      </c>
      <c r="CE57"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16px;margin-top: -4px;margin-right: 5px;top: 2px</v>
      </c>
      <c r="CF57" s="100" t="str">
        <f>IF(AND(Table_Styles[[#This Row],[Selector]]&lt;&gt;"", Table_Styles[[#This Row],[Config Properties]]&lt;&gt;""),
Table_Styles[[#This Row],[Selector]]&amp;" { "&amp;Table_Styles[[#This Row],[Config Properties]]&amp;" }","")</f>
        <v>formly-field .repeating .btn.btn-remove-item .btn-icon { font-size: 16px;margin-top: -4px;margin-right: 5px;top: 2px }</v>
      </c>
      <c r="CG57" s="100" t="str">
        <f xml:space="preserve">
SUBSTITUTE(SUBSTITUTE(SUBSTITUTE(SUBSTITUTE(SUBSTITUTE(SUBSTITUTE(SUBSTITUTE(SUBSTITUTE(Table_Styles[[#This Row],[Config]],
" {","{"),
"{ ","{"),
" }","}"),
"} ","}"),
" ,",","),
", ",","),
" :",":"),
": ",":")</f>
        <v>formly-field .repeating .btn.btn-remove-item .btn-icon{font-size:16px;margin-top:-4px;margin-right:5px;top:2px}</v>
      </c>
    </row>
    <row r="58" spans="2:85" ht="21" customHeight="1" thickBot="1">
      <c r="B58" s="103" t="s">
        <v>553</v>
      </c>
      <c r="C58" s="103"/>
      <c r="D58" s="119"/>
      <c r="E58" s="119"/>
      <c r="F58" s="103" t="str">
        <f>IF(Table_Styles[[#This Row],[Font Family]]&lt;&gt;"",Table_Styles[[#This Row],[Font Family]],IF(Table_Styles[[#This Row],[Font Family Default]]&lt;&gt;"",Table_Styles[[#This Row],[Font Family Default]],""))</f>
        <v/>
      </c>
      <c r="G58" s="119"/>
      <c r="H58" s="119"/>
      <c r="I58" s="103" t="str">
        <f>IF(Table_Styles[[#This Row],[Font Size]]&lt;&gt;"",Table_Styles[[#This Row],[Font Size]],IF(Table_Styles[[#This Row],[Font Size Default]]&lt;&gt;"",Table_Styles[[#This Row],[Font Size Default]],""))</f>
        <v/>
      </c>
      <c r="J58" s="119"/>
      <c r="K58" s="119"/>
      <c r="L58" s="103" t="str">
        <f>IF(Table_Styles[[#This Row],[Font Weight]]&lt;&gt;"",Table_Styles[[#This Row],[Font Weight]],IF(Table_Styles[[#This Row],[Font Weight Default]]&lt;&gt;"",Table_Styles[[#This Row],[Font Weight Default]],""))</f>
        <v/>
      </c>
      <c r="M58" s="119"/>
      <c r="N58" s="119"/>
      <c r="O58" s="103" t="str">
        <f>IF(Table_Styles[[#This Row],[Colour]]&lt;&gt;"",Table_Styles[[#This Row],[Colour]],IF(Table_Styles[[#This Row],[Colour Default]]&lt;&gt;"",Table_Styles[[#This Row],[Colour Default]],""))</f>
        <v/>
      </c>
      <c r="P58" s="119"/>
      <c r="Q58" s="119"/>
      <c r="R58" s="103" t="str">
        <f>IF(Table_Styles[[#This Row],[Background]]&lt;&gt;"",Table_Styles[[#This Row],[Background]],IF(Table_Styles[[#This Row],[Background Default]]&lt;&gt;"",Table_Styles[[#This Row],[Background Default]],""))</f>
        <v/>
      </c>
      <c r="S58" s="119"/>
      <c r="T58" s="119"/>
      <c r="U58" s="103" t="str">
        <f>IF(Table_Styles[[#This Row],[Border]]&lt;&gt;"",Table_Styles[[#This Row],[Border]],IF(Table_Styles[[#This Row],[Border Default]]&lt;&gt;"",Table_Styles[[#This Row],[Border Default]],""))</f>
        <v/>
      </c>
      <c r="V58" s="119"/>
      <c r="W58" s="119"/>
      <c r="X58" s="103" t="str">
        <f>IF(Table_Styles[[#This Row],[Border Radius]]&lt;&gt;"",Table_Styles[[#This Row],[Border Radius]],IF(Table_Styles[[#This Row],[Border Radius Default]]&lt;&gt;"",Table_Styles[[#This Row],[Border Radius Default]],""))</f>
        <v/>
      </c>
      <c r="Y58" s="119"/>
      <c r="Z58" s="119"/>
      <c r="AA58" s="103" t="str">
        <f>IF(Table_Styles[[#This Row],[MT]]&lt;&gt;"",Table_Styles[[#This Row],[MT]],IF(Table_Styles[[#This Row],[MT Default]]&lt;&gt;"",Table_Styles[[#This Row],[MT Default]],""))</f>
        <v/>
      </c>
      <c r="AB58" s="119"/>
      <c r="AC58" s="119"/>
      <c r="AD58" s="103" t="str">
        <f>IF(Table_Styles[[#This Row],[MR]]&lt;&gt;"",Table_Styles[[#This Row],[MR]],IF(Table_Styles[[#This Row],[MR Default]]&lt;&gt;"",Table_Styles[[#This Row],[MR Default]],""))</f>
        <v/>
      </c>
      <c r="AE58" s="119"/>
      <c r="AF58" s="119"/>
      <c r="AG58" s="103" t="str">
        <f>IF(Table_Styles[[#This Row],[MB]]&lt;&gt;"",Table_Styles[[#This Row],[MB]],IF(Table_Styles[[#This Row],[MB Default]]&lt;&gt;"",Table_Styles[[#This Row],[MB Default]],""))</f>
        <v/>
      </c>
      <c r="AH58" s="119"/>
      <c r="AI58" s="119"/>
      <c r="AJ58" s="103" t="str">
        <f>IF(Table_Styles[[#This Row],[ML]]&lt;&gt;"",Table_Styles[[#This Row],[ML]],IF(Table_Styles[[#This Row],[ML Default]]&lt;&gt;"",Table_Styles[[#This Row],[ML Default]],""))</f>
        <v/>
      </c>
      <c r="AK58" s="119"/>
      <c r="AL58" s="119"/>
      <c r="AM58" s="103" t="str">
        <f>IF(Table_Styles[[#This Row],[PT]]&lt;&gt;"",Table_Styles[[#This Row],[PT]],IF(Table_Styles[[#This Row],[PT Default]]&lt;&gt;"",Table_Styles[[#This Row],[PT Default]],""))</f>
        <v/>
      </c>
      <c r="AN58" s="119"/>
      <c r="AO58" s="119"/>
      <c r="AP58" s="103" t="str">
        <f>IF(Table_Styles[[#This Row],[PR]]&lt;&gt;"",Table_Styles[[#This Row],[PR]],IF(Table_Styles[[#This Row],[PR Default]]&lt;&gt;"",Table_Styles[[#This Row],[PR Default]],""))</f>
        <v/>
      </c>
      <c r="AQ58" s="119"/>
      <c r="AR58" s="119"/>
      <c r="AS58" s="103" t="str">
        <f>IF(Table_Styles[[#This Row],[PB]]&lt;&gt;"",Table_Styles[[#This Row],[PB]],IF(Table_Styles[[#This Row],[PB Default]]&lt;&gt;"",Table_Styles[[#This Row],[PB Default]],""))</f>
        <v/>
      </c>
      <c r="AT58" s="119"/>
      <c r="AU58" s="119"/>
      <c r="AV58" s="103" t="str">
        <f>IF(Table_Styles[[#This Row],[PL]]&lt;&gt;"",Table_Styles[[#This Row],[PL]],IF(Table_Styles[[#This Row],[PL Default]]&lt;&gt;"",Table_Styles[[#This Row],[PL Default]],""))</f>
        <v/>
      </c>
      <c r="AW58" s="119"/>
      <c r="AX58" s="119"/>
      <c r="AY58" s="103" t="str">
        <f>IF(Table_Styles[[#This Row],[BT]]&lt;&gt;"",Table_Styles[[#This Row],[BT]],IF(Table_Styles[[#This Row],[BT Default]]&lt;&gt;"",Table_Styles[[#This Row],[BT Default]],""))</f>
        <v/>
      </c>
      <c r="AZ58" s="119"/>
      <c r="BA58" s="119"/>
      <c r="BB58" s="103" t="str">
        <f>IF(Table_Styles[[#This Row],[BR]]&lt;&gt;"",Table_Styles[[#This Row],[BR]],IF(Table_Styles[[#This Row],[BR Default]]&lt;&gt;"",Table_Styles[[#This Row],[BR Default]],""))</f>
        <v/>
      </c>
      <c r="BC58" s="119"/>
      <c r="BD58" s="119"/>
      <c r="BE58" s="103" t="str">
        <f>IF(Table_Styles[[#This Row],[BB]]&lt;&gt;"",Table_Styles[[#This Row],[BB]],IF(Table_Styles[[#This Row],[BB Default]]&lt;&gt;"",Table_Styles[[#This Row],[BB Default]],""))</f>
        <v/>
      </c>
      <c r="BF58" s="119"/>
      <c r="BG58" s="119"/>
      <c r="BH58" s="103" t="str">
        <f>IF(Table_Styles[[#This Row],[BL]]&lt;&gt;"",Table_Styles[[#This Row],[BL]],IF(Table_Styles[[#This Row],[BL Default]]&lt;&gt;"",Table_Styles[[#This Row],[BL Default]],""))</f>
        <v/>
      </c>
      <c r="BI58" s="119"/>
      <c r="BJ58" s="119"/>
      <c r="BK58" s="103" t="str">
        <f>IF(Table_Styles[[#This Row],[Width]]&lt;&gt;"",Table_Styles[[#This Row],[Width]],IF(Table_Styles[[#This Row],[Width Default]]&lt;&gt;"",Table_Styles[[#This Row],[Width Default]],""))</f>
        <v/>
      </c>
      <c r="BL58" s="119"/>
      <c r="BM58" s="119"/>
      <c r="BN58" s="103" t="str">
        <f>IF(Table_Styles[[#This Row],[Height]]&lt;&gt;"",Table_Styles[[#This Row],[Height]],IF(Table_Styles[[#This Row],[Height Default]]&lt;&gt;"",Table_Styles[[#This Row],[Height Default]],""))</f>
        <v/>
      </c>
      <c r="BO58" s="103"/>
      <c r="BP58" s="103"/>
      <c r="BQ58" s="103" t="str">
        <f>IF(Table_Styles[[#This Row],[Top]]&lt;&gt;"",Table_Styles[[#This Row],[Top]],IF(Table_Styles[[#This Row],[Top Default]]&lt;&gt;"",Table_Styles[[#This Row],[Top Default]],""))</f>
        <v/>
      </c>
      <c r="BR58" s="103"/>
      <c r="BS58" s="103"/>
      <c r="BT58" s="103" t="str">
        <f>IF(Table_Styles[[#This Row],[Right]]&lt;&gt;"",Table_Styles[[#This Row],[Right]],IF(Table_Styles[[#This Row],[Right Default]]&lt;&gt;"",Table_Styles[[#This Row],[Right Default]],""))</f>
        <v/>
      </c>
      <c r="BU58" s="103"/>
      <c r="BV58" s="103"/>
      <c r="BW58" s="103" t="str">
        <f>IF(Table_Styles[[#This Row],[Bottom]]&lt;&gt;"",Table_Styles[[#This Row],[Bottom]],IF(Table_Styles[[#This Row],[Bottom Default]]&lt;&gt;"",Table_Styles[[#This Row],[Bottom Default]],""))</f>
        <v/>
      </c>
      <c r="BX58" s="103"/>
      <c r="BY58" s="103"/>
      <c r="BZ58" s="103" t="str">
        <f>IF(Table_Styles[[#This Row],[Left]]&lt;&gt;"",Table_Styles[[#This Row],[Left]],IF(Table_Styles[[#This Row],[Left Default]]&lt;&gt;"",Table_Styles[[#This Row],[Left Default]],""))</f>
        <v/>
      </c>
      <c r="CA58" s="119"/>
      <c r="CB58" s="103" t="str">
        <f>IF(AND(Table_Styles[[#This Row],[Selector]]&lt;&gt;"",Table_Styles[[#This Row],[Font Family Used]]&lt;&gt;"",Table_Styles[[#This Row],[Font Weight Used]]&lt;&gt;""),Table_Styles[[#This Row],[Font Family Used]]&amp;" "&amp;Table_Styles[[#This Row],[Font Weight Used]],"")</f>
        <v/>
      </c>
      <c r="CC58" s="103" t="str">
        <f ca="1">IF(AND(Table_Styles[[#This Row],[Selector]],COUNTIF(OFFSET(CC:CC,0,0,ROW()-1,1),"="&amp;Table_Styles[[#This Row],[Font]])=0),Table_Styles[[#This Row],[Font]],"")</f>
        <v/>
      </c>
      <c r="CD58" s="103" t="str">
        <f ca="1">IF(Table_Styles[[#This Row],[Unique Font]]&lt;&gt;"",
"{""fontFamily"":"""&amp;Table_Styles[[#This Row],[Font Family Used]]&amp;""",""fontWeight"":"&amp;Table_Styles[[#This Row],[Font Weight Used]]&amp;"}","")</f>
        <v/>
      </c>
      <c r="CE5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58" s="103" t="str">
        <f>IF(AND(Table_Styles[[#This Row],[Selector]]&lt;&gt;"", Table_Styles[[#This Row],[Config Properties]]&lt;&gt;""),
Table_Styles[[#This Row],[Selector]]&amp;" { "&amp;Table_Styles[[#This Row],[Config Properties]]&amp;" }","")</f>
        <v/>
      </c>
      <c r="CG58" s="103" t="str">
        <f xml:space="preserve">
SUBSTITUTE(SUBSTITUTE(SUBSTITUTE(SUBSTITUTE(SUBSTITUTE(SUBSTITUTE(SUBSTITUTE(SUBSTITUTE(Table_Styles[[#This Row],[Config]],
" {","{"),
"{ ","{"),
" }","}"),
"} ","}"),
" ,",","),
", ",","),
" :",":"),
": ",":")</f>
        <v/>
      </c>
    </row>
    <row r="59" spans="2:85" ht="21" customHeight="1">
      <c r="B59" s="199" t="s">
        <v>554</v>
      </c>
      <c r="C59" s="99" t="s">
        <v>555</v>
      </c>
      <c r="D59" s="56"/>
      <c r="E59" s="56"/>
      <c r="F59" s="24" t="str">
        <f>IF(Table_Styles[[#This Row],[Font Family]]&lt;&gt;"",Table_Styles[[#This Row],[Font Family]],IF(Table_Styles[[#This Row],[Font Family Default]]&lt;&gt;"",Table_Styles[[#This Row],[Font Family Default]],""))</f>
        <v/>
      </c>
      <c r="G59" s="56"/>
      <c r="H59" s="56"/>
      <c r="I59" s="24" t="str">
        <f>IF(Table_Styles[[#This Row],[Font Size]]&lt;&gt;"",Table_Styles[[#This Row],[Font Size]],IF(Table_Styles[[#This Row],[Font Size Default]]&lt;&gt;"",Table_Styles[[#This Row],[Font Size Default]],""))</f>
        <v/>
      </c>
      <c r="J59" s="56"/>
      <c r="K59" s="56"/>
      <c r="L59" s="24" t="str">
        <f>IF(Table_Styles[[#This Row],[Font Weight]]&lt;&gt;"",Table_Styles[[#This Row],[Font Weight]],IF(Table_Styles[[#This Row],[Font Weight Default]]&lt;&gt;"",Table_Styles[[#This Row],[Font Weight Default]],""))</f>
        <v/>
      </c>
      <c r="M59" s="56"/>
      <c r="N59" s="56"/>
      <c r="O59" s="24" t="str">
        <f>IF(Table_Styles[[#This Row],[Colour]]&lt;&gt;"",Table_Styles[[#This Row],[Colour]],IF(Table_Styles[[#This Row],[Colour Default]]&lt;&gt;"",Table_Styles[[#This Row],[Colour Default]],""))</f>
        <v/>
      </c>
      <c r="P59" s="56"/>
      <c r="Q59" s="56" t="str">
        <f>Colour_Background_1</f>
        <v>#FFFFFF</v>
      </c>
      <c r="R59" s="24" t="str">
        <f>IF(Table_Styles[[#This Row],[Background]]&lt;&gt;"",Table_Styles[[#This Row],[Background]],IF(Table_Styles[[#This Row],[Background Default]]&lt;&gt;"",Table_Styles[[#This Row],[Background Default]],""))</f>
        <v>#FFFFFF</v>
      </c>
      <c r="S59" s="56"/>
      <c r="T59" s="129" t="s">
        <v>480</v>
      </c>
      <c r="U59" s="24" t="str">
        <f>IF(Table_Styles[[#This Row],[Border]]&lt;&gt;"",Table_Styles[[#This Row],[Border]],IF(Table_Styles[[#This Row],[Border Default]]&lt;&gt;"",Table_Styles[[#This Row],[Border Default]],""))</f>
        <v>none</v>
      </c>
      <c r="V59" s="56"/>
      <c r="W59" s="55">
        <f>Settings_Styling_Other_Default_Border_Radius</f>
        <v>0</v>
      </c>
      <c r="X59" s="24">
        <f>IF(Table_Styles[[#This Row],[Border Radius]]&lt;&gt;"",Table_Styles[[#This Row],[Border Radius]],IF(Table_Styles[[#This Row],[Border Radius Default]]&lt;&gt;"",Table_Styles[[#This Row],[Border Radius Default]],""))</f>
        <v>0</v>
      </c>
      <c r="Y59" s="56"/>
      <c r="Z59" s="56"/>
      <c r="AA59" s="24" t="str">
        <f>IF(Table_Styles[[#This Row],[MT]]&lt;&gt;"",Table_Styles[[#This Row],[MT]],IF(Table_Styles[[#This Row],[MT Default]]&lt;&gt;"",Table_Styles[[#This Row],[MT Default]],""))</f>
        <v/>
      </c>
      <c r="AB59" s="56"/>
      <c r="AC59" s="56"/>
      <c r="AD59" s="24" t="str">
        <f>IF(Table_Styles[[#This Row],[MR]]&lt;&gt;"",Table_Styles[[#This Row],[MR]],IF(Table_Styles[[#This Row],[MR Default]]&lt;&gt;"",Table_Styles[[#This Row],[MR Default]],""))</f>
        <v/>
      </c>
      <c r="AE59" s="56"/>
      <c r="AF59" s="56"/>
      <c r="AG59" s="24" t="str">
        <f>IF(Table_Styles[[#This Row],[MB]]&lt;&gt;"",Table_Styles[[#This Row],[MB]],IF(Table_Styles[[#This Row],[MB Default]]&lt;&gt;"",Table_Styles[[#This Row],[MB Default]],""))</f>
        <v/>
      </c>
      <c r="AH59" s="56"/>
      <c r="AI59" s="56"/>
      <c r="AJ59" s="24" t="str">
        <f>IF(Table_Styles[[#This Row],[ML]]&lt;&gt;"",Table_Styles[[#This Row],[ML]],IF(Table_Styles[[#This Row],[ML Default]]&lt;&gt;"",Table_Styles[[#This Row],[ML Default]],""))</f>
        <v/>
      </c>
      <c r="AK59" s="56"/>
      <c r="AL59" s="194" t="s">
        <v>465</v>
      </c>
      <c r="AM59" s="24" t="str">
        <f>IF(Table_Styles[[#This Row],[PT]]&lt;&gt;"",Table_Styles[[#This Row],[PT]],IF(Table_Styles[[#This Row],[PT Default]]&lt;&gt;"",Table_Styles[[#This Row],[PT Default]],""))</f>
        <v>5px</v>
      </c>
      <c r="AN59" s="56"/>
      <c r="AO59" s="194" t="s">
        <v>465</v>
      </c>
      <c r="AP59" s="24" t="str">
        <f>IF(Table_Styles[[#This Row],[PR]]&lt;&gt;"",Table_Styles[[#This Row],[PR]],IF(Table_Styles[[#This Row],[PR Default]]&lt;&gt;"",Table_Styles[[#This Row],[PR Default]],""))</f>
        <v>5px</v>
      </c>
      <c r="AQ59" s="56"/>
      <c r="AR59" s="194" t="s">
        <v>465</v>
      </c>
      <c r="AS59" s="24" t="str">
        <f>IF(Table_Styles[[#This Row],[PB]]&lt;&gt;"",Table_Styles[[#This Row],[PB]],IF(Table_Styles[[#This Row],[PB Default]]&lt;&gt;"",Table_Styles[[#This Row],[PB Default]],""))</f>
        <v>5px</v>
      </c>
      <c r="AT59" s="56"/>
      <c r="AU59" s="194" t="s">
        <v>556</v>
      </c>
      <c r="AV59" s="24" t="str">
        <f>IF(Table_Styles[[#This Row],[PL]]&lt;&gt;"",Table_Styles[[#This Row],[PL]],IF(Table_Styles[[#This Row],[PL Default]]&lt;&gt;"",Table_Styles[[#This Row],[PL Default]],""))</f>
        <v>4px</v>
      </c>
      <c r="AW59" s="56"/>
      <c r="AX59" s="56"/>
      <c r="AY59" s="24" t="str">
        <f>IF(Table_Styles[[#This Row],[BT]]&lt;&gt;"",Table_Styles[[#This Row],[BT]],IF(Table_Styles[[#This Row],[BT Default]]&lt;&gt;"",Table_Styles[[#This Row],[BT Default]],""))</f>
        <v/>
      </c>
      <c r="AZ59" s="56"/>
      <c r="BA59" s="56"/>
      <c r="BB59" s="24" t="str">
        <f>IF(Table_Styles[[#This Row],[BR]]&lt;&gt;"",Table_Styles[[#This Row],[BR]],IF(Table_Styles[[#This Row],[BR Default]]&lt;&gt;"",Table_Styles[[#This Row],[BR Default]],""))</f>
        <v/>
      </c>
      <c r="BC59" s="56"/>
      <c r="BD59" s="56"/>
      <c r="BE59" s="24" t="str">
        <f>IF(Table_Styles[[#This Row],[BB]]&lt;&gt;"",Table_Styles[[#This Row],[BB]],IF(Table_Styles[[#This Row],[BB Default]]&lt;&gt;"",Table_Styles[[#This Row],[BB Default]],""))</f>
        <v/>
      </c>
      <c r="BF59" s="56"/>
      <c r="BG59" s="56"/>
      <c r="BH59" s="24" t="str">
        <f>IF(Table_Styles[[#This Row],[BL]]&lt;&gt;"",Table_Styles[[#This Row],[BL]],IF(Table_Styles[[#This Row],[BL Default]]&lt;&gt;"",Table_Styles[[#This Row],[BL Default]],""))</f>
        <v/>
      </c>
      <c r="BI59" s="56"/>
      <c r="BJ59" s="56"/>
      <c r="BK59" s="24" t="str">
        <f>IF(Table_Styles[[#This Row],[Width]]&lt;&gt;"",Table_Styles[[#This Row],[Width]],IF(Table_Styles[[#This Row],[Width Default]]&lt;&gt;"",Table_Styles[[#This Row],[Width Default]],""))</f>
        <v/>
      </c>
      <c r="BL59" s="56"/>
      <c r="BM59" s="56"/>
      <c r="BN59" s="24" t="str">
        <f>IF(Table_Styles[[#This Row],[Height]]&lt;&gt;"",Table_Styles[[#This Row],[Height]],IF(Table_Styles[[#This Row],[Height Default]]&lt;&gt;"",Table_Styles[[#This Row],[Height Default]],""))</f>
        <v/>
      </c>
      <c r="BO59" s="24"/>
      <c r="BP59" s="24"/>
      <c r="BQ59" s="24" t="str">
        <f>IF(Table_Styles[[#This Row],[Top]]&lt;&gt;"",Table_Styles[[#This Row],[Top]],IF(Table_Styles[[#This Row],[Top Default]]&lt;&gt;"",Table_Styles[[#This Row],[Top Default]],""))</f>
        <v/>
      </c>
      <c r="BR59" s="24"/>
      <c r="BS59" s="24"/>
      <c r="BT59" s="24" t="str">
        <f>IF(Table_Styles[[#This Row],[Right]]&lt;&gt;"",Table_Styles[[#This Row],[Right]],IF(Table_Styles[[#This Row],[Right Default]]&lt;&gt;"",Table_Styles[[#This Row],[Right Default]],""))</f>
        <v/>
      </c>
      <c r="BU59" s="24"/>
      <c r="BV59" s="24"/>
      <c r="BW59" s="24" t="str">
        <f>IF(Table_Styles[[#This Row],[Bottom]]&lt;&gt;"",Table_Styles[[#This Row],[Bottom]],IF(Table_Styles[[#This Row],[Bottom Default]]&lt;&gt;"",Table_Styles[[#This Row],[Bottom Default]],""))</f>
        <v/>
      </c>
      <c r="BX59" s="24"/>
      <c r="BY59" s="24"/>
      <c r="BZ59" s="24" t="str">
        <f>IF(Table_Styles[[#This Row],[Left]]&lt;&gt;"",Table_Styles[[#This Row],[Left]],IF(Table_Styles[[#This Row],[Left Default]]&lt;&gt;"",Table_Styles[[#This Row],[Left Default]],""))</f>
        <v/>
      </c>
      <c r="CA59" s="56"/>
      <c r="CB59" s="95" t="str">
        <f>IF(AND(Table_Styles[[#This Row],[Selector]]&lt;&gt;"",Table_Styles[[#This Row],[Font Family Used]]&lt;&gt;"",Table_Styles[[#This Row],[Font Weight Used]]&lt;&gt;""),Table_Styles[[#This Row],[Font Family Used]]&amp;" "&amp;Table_Styles[[#This Row],[Font Weight Used]],"")</f>
        <v/>
      </c>
      <c r="CC59" s="95" t="str">
        <f ca="1">IF(AND(Table_Styles[[#This Row],[Selector]],COUNTIF(OFFSET(CC:CC,0,0,ROW()-1,1),"="&amp;Table_Styles[[#This Row],[Font]])=0),Table_Styles[[#This Row],[Font]],"")</f>
        <v/>
      </c>
      <c r="CD59" s="95" t="str">
        <f ca="1">IF(Table_Styles[[#This Row],[Unique Font]]&lt;&gt;"",
"{""fontFamily"":"""&amp;Table_Styles[[#This Row],[Font Family Used]]&amp;""",""fontWeight"":"&amp;Table_Styles[[#This Row],[Font Weight Used]]&amp;"}","")</f>
        <v/>
      </c>
      <c r="CE59"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#FFFFFF;border: none;border-radius: 0;padding-top: 5px;padding-right: 5px;padding-bottom: 5px;padding-left: 4px</v>
      </c>
      <c r="CF59" s="95" t="str">
        <f>IF(AND(Table_Styles[[#This Row],[Selector]]&lt;&gt;"", Table_Styles[[#This Row],[Config Properties]]&lt;&gt;""),
Table_Styles[[#This Row],[Selector]]&amp;" { "&amp;Table_Styles[[#This Row],[Config Properties]]&amp;" }","")</f>
        <v>.ui-datepicker.ui-widget.ui-widget-content { background: #FFFFFF;border: none;border-radius: 0;padding-top: 5px;padding-right: 5px;padding-bottom: 5px;padding-left: 4px }</v>
      </c>
      <c r="CG59" s="95" t="str">
        <f xml:space="preserve">
SUBSTITUTE(SUBSTITUTE(SUBSTITUTE(SUBSTITUTE(SUBSTITUTE(SUBSTITUTE(SUBSTITUTE(SUBSTITUTE(Table_Styles[[#This Row],[Config]],
" {","{"),
"{ ","{"),
" }","}"),
"} ","}"),
" ,",","),
", ",","),
" :",":"),
": ",":")</f>
        <v>.ui-datepicker.ui-widget.ui-widget-content{background:#FFFFFF;border:none;border-radius:0;padding-top:5px;padding-right:5px;padding-bottom:5px;padding-left:4px}</v>
      </c>
    </row>
    <row r="60" spans="2:85" ht="21" customHeight="1">
      <c r="B60" s="185" t="s">
        <v>2</v>
      </c>
      <c r="C60" s="95" t="s">
        <v>557</v>
      </c>
      <c r="D60" s="55"/>
      <c r="E60" s="56"/>
      <c r="F60" s="28" t="str">
        <f>IF(Table_Styles[[#This Row],[Font Family]]&lt;&gt;"",Table_Styles[[#This Row],[Font Family]],IF(Table_Styles[[#This Row],[Font Family Default]]&lt;&gt;"",Table_Styles[[#This Row],[Font Family Default]],""))</f>
        <v/>
      </c>
      <c r="G60" s="55"/>
      <c r="H60" s="56"/>
      <c r="I60" s="28" t="str">
        <f>IF(Table_Styles[[#This Row],[Font Size]]&lt;&gt;"",Table_Styles[[#This Row],[Font Size]],IF(Table_Styles[[#This Row],[Font Size Default]]&lt;&gt;"",Table_Styles[[#This Row],[Font Size Default]],""))</f>
        <v/>
      </c>
      <c r="J60" s="55"/>
      <c r="K60" s="56"/>
      <c r="L60" s="28" t="str">
        <f>IF(Table_Styles[[#This Row],[Font Weight]]&lt;&gt;"",Table_Styles[[#This Row],[Font Weight]],IF(Table_Styles[[#This Row],[Font Weight Default]]&lt;&gt;"",Table_Styles[[#This Row],[Font Weight Default]],""))</f>
        <v/>
      </c>
      <c r="M60" s="55"/>
      <c r="N60" s="56"/>
      <c r="O60" s="28" t="str">
        <f>IF(Table_Styles[[#This Row],[Colour]]&lt;&gt;"",Table_Styles[[#This Row],[Colour]],IF(Table_Styles[[#This Row],[Colour Default]]&lt;&gt;"",Table_Styles[[#This Row],[Colour Default]],""))</f>
        <v/>
      </c>
      <c r="P60" s="55"/>
      <c r="Q60" s="129" t="str">
        <f>Colour_Background_2</f>
        <v>#f0f2f7</v>
      </c>
      <c r="R60" s="28" t="str">
        <f>IF(Table_Styles[[#This Row],[Background]]&lt;&gt;"",Table_Styles[[#This Row],[Background]],IF(Table_Styles[[#This Row],[Background Default]]&lt;&gt;"",Table_Styles[[#This Row],[Background Default]],""))</f>
        <v>#f0f2f7</v>
      </c>
      <c r="S60" s="55"/>
      <c r="T60" s="58" t="s">
        <v>480</v>
      </c>
      <c r="U60" s="28" t="str">
        <f>IF(Table_Styles[[#This Row],[Border]]&lt;&gt;"",Table_Styles[[#This Row],[Border]],IF(Table_Styles[[#This Row],[Border Default]]&lt;&gt;"",Table_Styles[[#This Row],[Border Default]],""))</f>
        <v>none</v>
      </c>
      <c r="V60" s="56"/>
      <c r="W60" s="55">
        <f>Settings_Styling_Other_Default_Border_Radius</f>
        <v>0</v>
      </c>
      <c r="X60" s="28">
        <f>IF(Table_Styles[[#This Row],[Border Radius]]&lt;&gt;"",Table_Styles[[#This Row],[Border Radius]],IF(Table_Styles[[#This Row],[Border Radius Default]]&lt;&gt;"",Table_Styles[[#This Row],[Border Radius Default]],""))</f>
        <v>0</v>
      </c>
      <c r="Y60" s="55"/>
      <c r="Z60" s="58" t="s">
        <v>544</v>
      </c>
      <c r="AA60" s="28" t="str">
        <f>IF(Table_Styles[[#This Row],[MT]]&lt;&gt;"",Table_Styles[[#This Row],[MT]],IF(Table_Styles[[#This Row],[MT Default]]&lt;&gt;"",Table_Styles[[#This Row],[MT Default]],""))</f>
        <v>1px</v>
      </c>
      <c r="AB60" s="55"/>
      <c r="AC60" s="58" t="s">
        <v>544</v>
      </c>
      <c r="AD60" s="28" t="str">
        <f>IF(Table_Styles[[#This Row],[MR]]&lt;&gt;"",Table_Styles[[#This Row],[MR]],IF(Table_Styles[[#This Row],[MR Default]]&lt;&gt;"",Table_Styles[[#This Row],[MR Default]],""))</f>
        <v>1px</v>
      </c>
      <c r="AE60" s="55"/>
      <c r="AF60" s="58" t="s">
        <v>544</v>
      </c>
      <c r="AG60" s="28" t="str">
        <f>IF(Table_Styles[[#This Row],[MB]]&lt;&gt;"",Table_Styles[[#This Row],[MB]],IF(Table_Styles[[#This Row],[MB Default]]&lt;&gt;"",Table_Styles[[#This Row],[MB Default]],""))</f>
        <v>1px</v>
      </c>
      <c r="AH60" s="55"/>
      <c r="AI60" s="58" t="s">
        <v>543</v>
      </c>
      <c r="AJ60" s="28" t="str">
        <f>IF(Table_Styles[[#This Row],[ML]]&lt;&gt;"",Table_Styles[[#This Row],[ML]],IF(Table_Styles[[#This Row],[ML Default]]&lt;&gt;"",Table_Styles[[#This Row],[ML Default]],""))</f>
        <v>2px</v>
      </c>
      <c r="AK60" s="55"/>
      <c r="AL60" s="56"/>
      <c r="AM60" s="28" t="str">
        <f>IF(Table_Styles[[#This Row],[PT]]&lt;&gt;"",Table_Styles[[#This Row],[PT]],IF(Table_Styles[[#This Row],[PT Default]]&lt;&gt;"",Table_Styles[[#This Row],[PT Default]],""))</f>
        <v/>
      </c>
      <c r="AN60" s="55"/>
      <c r="AO60" s="56"/>
      <c r="AP60" s="28" t="str">
        <f>IF(Table_Styles[[#This Row],[PR]]&lt;&gt;"",Table_Styles[[#This Row],[PR]],IF(Table_Styles[[#This Row],[PR Default]]&lt;&gt;"",Table_Styles[[#This Row],[PR Default]],""))</f>
        <v/>
      </c>
      <c r="AQ60" s="55"/>
      <c r="AR60" s="56"/>
      <c r="AS60" s="28" t="str">
        <f>IF(Table_Styles[[#This Row],[PB]]&lt;&gt;"",Table_Styles[[#This Row],[PB]],IF(Table_Styles[[#This Row],[PB Default]]&lt;&gt;"",Table_Styles[[#This Row],[PB Default]],""))</f>
        <v/>
      </c>
      <c r="AT60" s="55"/>
      <c r="AU60" s="56"/>
      <c r="AV60" s="28" t="str">
        <f>IF(Table_Styles[[#This Row],[PL]]&lt;&gt;"",Table_Styles[[#This Row],[PL]],IF(Table_Styles[[#This Row],[PL Default]]&lt;&gt;"",Table_Styles[[#This Row],[PL Default]],""))</f>
        <v/>
      </c>
      <c r="AW60" s="55"/>
      <c r="AX60" s="56"/>
      <c r="AY60" s="28" t="str">
        <f>IF(Table_Styles[[#This Row],[BT]]&lt;&gt;"",Table_Styles[[#This Row],[BT]],IF(Table_Styles[[#This Row],[BT Default]]&lt;&gt;"",Table_Styles[[#This Row],[BT Default]],""))</f>
        <v/>
      </c>
      <c r="AZ60" s="55"/>
      <c r="BA60" s="56"/>
      <c r="BB60" s="28" t="str">
        <f>IF(Table_Styles[[#This Row],[BR]]&lt;&gt;"",Table_Styles[[#This Row],[BR]],IF(Table_Styles[[#This Row],[BR Default]]&lt;&gt;"",Table_Styles[[#This Row],[BR Default]],""))</f>
        <v/>
      </c>
      <c r="BC60" s="55"/>
      <c r="BD60" s="56"/>
      <c r="BE60" s="28" t="str">
        <f>IF(Table_Styles[[#This Row],[BB]]&lt;&gt;"",Table_Styles[[#This Row],[BB]],IF(Table_Styles[[#This Row],[BB Default]]&lt;&gt;"",Table_Styles[[#This Row],[BB Default]],""))</f>
        <v/>
      </c>
      <c r="BF60" s="55"/>
      <c r="BG60" s="56"/>
      <c r="BH60" s="28" t="str">
        <f>IF(Table_Styles[[#This Row],[BL]]&lt;&gt;"",Table_Styles[[#This Row],[BL]],IF(Table_Styles[[#This Row],[BL Default]]&lt;&gt;"",Table_Styles[[#This Row],[BL Default]],""))</f>
        <v/>
      </c>
      <c r="BI60" s="56"/>
      <c r="BJ60" s="56"/>
      <c r="BK60" s="28" t="str">
        <f>IF(Table_Styles[[#This Row],[Width]]&lt;&gt;"",Table_Styles[[#This Row],[Width]],IF(Table_Styles[[#This Row],[Width Default]]&lt;&gt;"",Table_Styles[[#This Row],[Width Default]],""))</f>
        <v/>
      </c>
      <c r="BL60" s="56"/>
      <c r="BM60" s="56"/>
      <c r="BN60" s="28" t="str">
        <f>IF(Table_Styles[[#This Row],[Height]]&lt;&gt;"",Table_Styles[[#This Row],[Height]],IF(Table_Styles[[#This Row],[Height Default]]&lt;&gt;"",Table_Styles[[#This Row],[Height Default]],""))</f>
        <v/>
      </c>
      <c r="BO60" s="28"/>
      <c r="BP60" s="28"/>
      <c r="BQ60" s="28" t="str">
        <f>IF(Table_Styles[[#This Row],[Top]]&lt;&gt;"",Table_Styles[[#This Row],[Top]],IF(Table_Styles[[#This Row],[Top Default]]&lt;&gt;"",Table_Styles[[#This Row],[Top Default]],""))</f>
        <v/>
      </c>
      <c r="BR60" s="28"/>
      <c r="BS60" s="28"/>
      <c r="BT60" s="28" t="str">
        <f>IF(Table_Styles[[#This Row],[Right]]&lt;&gt;"",Table_Styles[[#This Row],[Right]],IF(Table_Styles[[#This Row],[Right Default]]&lt;&gt;"",Table_Styles[[#This Row],[Right Default]],""))</f>
        <v/>
      </c>
      <c r="BU60" s="28"/>
      <c r="BV60" s="28"/>
      <c r="BW60" s="28" t="str">
        <f>IF(Table_Styles[[#This Row],[Bottom]]&lt;&gt;"",Table_Styles[[#This Row],[Bottom]],IF(Table_Styles[[#This Row],[Bottom Default]]&lt;&gt;"",Table_Styles[[#This Row],[Bottom Default]],""))</f>
        <v/>
      </c>
      <c r="BX60" s="28"/>
      <c r="BY60" s="28"/>
      <c r="BZ60" s="28" t="str">
        <f>IF(Table_Styles[[#This Row],[Left]]&lt;&gt;"",Table_Styles[[#This Row],[Left]],IF(Table_Styles[[#This Row],[Left Default]]&lt;&gt;"",Table_Styles[[#This Row],[Left Default]],""))</f>
        <v/>
      </c>
      <c r="CA60" s="55"/>
      <c r="CB60" s="97" t="str">
        <f>IF(AND(Table_Styles[[#This Row],[Selector]]&lt;&gt;"",Table_Styles[[#This Row],[Font Family Used]]&lt;&gt;"",Table_Styles[[#This Row],[Font Weight Used]]&lt;&gt;""),Table_Styles[[#This Row],[Font Family Used]]&amp;" "&amp;Table_Styles[[#This Row],[Font Weight Used]],"")</f>
        <v/>
      </c>
      <c r="CC60" s="97" t="str">
        <f ca="1">IF(AND(Table_Styles[[#This Row],[Selector]],COUNTIF(OFFSET(CC:CC,0,0,ROW()-1,1),"="&amp;Table_Styles[[#This Row],[Font]])=0),Table_Styles[[#This Row],[Font]],"")</f>
        <v/>
      </c>
      <c r="CD60" s="97" t="str">
        <f ca="1">IF(Table_Styles[[#This Row],[Unique Font]]&lt;&gt;"",
"{""fontFamily"":"""&amp;Table_Styles[[#This Row],[Font Family Used]]&amp;""",""fontWeight"":"&amp;Table_Styles[[#This Row],[Font Weight Used]]&amp;"}","")</f>
        <v/>
      </c>
      <c r="CE60"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#f0f2f7;border: none;border-radius: 0;margin-top: 1px;margin-right: 1px;margin-bottom: 1px;margin-left: 2px</v>
      </c>
      <c r="CF60" s="100" t="str">
        <f>IF(AND(Table_Styles[[#This Row],[Selector]]&lt;&gt;"", Table_Styles[[#This Row],[Config Properties]]&lt;&gt;""),
Table_Styles[[#This Row],[Selector]]&amp;" { "&amp;Table_Styles[[#This Row],[Config Properties]]&amp;" }","")</f>
        <v>.ui-datepicker .ui-datepicker-header { background: #f0f2f7;border: none;border-radius: 0;margin-top: 1px;margin-right: 1px;margin-bottom: 1px;margin-left: 2px }</v>
      </c>
      <c r="CG60" s="100" t="str">
        <f xml:space="preserve">
SUBSTITUTE(SUBSTITUTE(SUBSTITUTE(SUBSTITUTE(SUBSTITUTE(SUBSTITUTE(SUBSTITUTE(SUBSTITUTE(Table_Styles[[#This Row],[Config]],
" {","{"),
"{ ","{"),
" }","}"),
"} ","}"),
" ,",","),
", ",","),
" :",":"),
": ",":")</f>
        <v>.ui-datepicker .ui-datepicker-header{background:#f0f2f7;border:none;border-radius:0;margin-top:1px;margin-right:1px;margin-bottom:1px;margin-left:2px}</v>
      </c>
    </row>
    <row r="61" spans="2:85" ht="21" customHeight="1">
      <c r="B61" s="97" t="s">
        <v>558</v>
      </c>
      <c r="C61" s="95" t="s">
        <v>559</v>
      </c>
      <c r="D61" s="55"/>
      <c r="E61" s="56" t="str">
        <f>Settings_Styling_Font_Body_Text</f>
        <v>Nunito</v>
      </c>
      <c r="F61" s="28" t="str">
        <f>IF(Table_Styles[[#This Row],[Font Family]]&lt;&gt;"",Table_Styles[[#This Row],[Font Family]],IF(Table_Styles[[#This Row],[Font Family Default]]&lt;&gt;"",Table_Styles[[#This Row],[Font Family Default]],""))</f>
        <v>Nunito</v>
      </c>
      <c r="G61" s="55"/>
      <c r="H61" s="129" t="s">
        <v>472</v>
      </c>
      <c r="I61" s="28" t="str">
        <f>IF(Table_Styles[[#This Row],[Font Size]]&lt;&gt;"",Table_Styles[[#This Row],[Font Size]],IF(Table_Styles[[#This Row],[Font Size Default]]&lt;&gt;"",Table_Styles[[#This Row],[Font Size Default]],""))</f>
        <v>16px</v>
      </c>
      <c r="J61" s="55"/>
      <c r="K61" s="56">
        <f>Settings_Styling_Font_Weight_Body_Text</f>
        <v>300</v>
      </c>
      <c r="L61" s="28">
        <f>IF(Table_Styles[[#This Row],[Font Weight]]&lt;&gt;"",Table_Styles[[#This Row],[Font Weight]],IF(Table_Styles[[#This Row],[Font Weight Default]]&lt;&gt;"",Table_Styles[[#This Row],[Font Weight Default]],""))</f>
        <v>300</v>
      </c>
      <c r="M61" s="55"/>
      <c r="N61" s="56" t="str">
        <f>Colour_Foreground_1</f>
        <v>#303232</v>
      </c>
      <c r="O61" s="28" t="str">
        <f>IF(Table_Styles[[#This Row],[Colour]]&lt;&gt;"",Table_Styles[[#This Row],[Colour]],IF(Table_Styles[[#This Row],[Colour Default]]&lt;&gt;"",Table_Styles[[#This Row],[Colour Default]],""))</f>
        <v>#303232</v>
      </c>
      <c r="P61" s="55"/>
      <c r="Q61" s="56" t="str">
        <f>Colour_Background_1</f>
        <v>#FFFFFF</v>
      </c>
      <c r="R61" s="28" t="str">
        <f>IF(Table_Styles[[#This Row],[Background]]&lt;&gt;"",Table_Styles[[#This Row],[Background]],IF(Table_Styles[[#This Row],[Background Default]]&lt;&gt;"",Table_Styles[[#This Row],[Background Default]],""))</f>
        <v>#FFFFFF</v>
      </c>
      <c r="S61" s="55"/>
      <c r="T61" s="129" t="s">
        <v>480</v>
      </c>
      <c r="U61" s="28" t="str">
        <f>IF(Table_Styles[[#This Row],[Border]]&lt;&gt;"",Table_Styles[[#This Row],[Border]],IF(Table_Styles[[#This Row],[Border Default]]&lt;&gt;"",Table_Styles[[#This Row],[Border Default]],""))</f>
        <v>none</v>
      </c>
      <c r="V61" s="56"/>
      <c r="W61" s="55">
        <f>Settings_Styling_Other_Default_Border_Radius</f>
        <v>0</v>
      </c>
      <c r="X61" s="28">
        <f>IF(Table_Styles[[#This Row],[Border Radius]]&lt;&gt;"",Table_Styles[[#This Row],[Border Radius]],IF(Table_Styles[[#This Row],[Border Radius Default]]&lt;&gt;"",Table_Styles[[#This Row],[Border Radius Default]],""))</f>
        <v>0</v>
      </c>
      <c r="Y61" s="55"/>
      <c r="Z61" s="56" t="s">
        <v>543</v>
      </c>
      <c r="AA61" s="28" t="str">
        <f>IF(Table_Styles[[#This Row],[MT]]&lt;&gt;"",Table_Styles[[#This Row],[MT]],IF(Table_Styles[[#This Row],[MT Default]]&lt;&gt;"",Table_Styles[[#This Row],[MT Default]],""))</f>
        <v>2px</v>
      </c>
      <c r="AB61" s="55"/>
      <c r="AC61" s="56" t="s">
        <v>543</v>
      </c>
      <c r="AD61" s="28" t="str">
        <f>IF(Table_Styles[[#This Row],[MR]]&lt;&gt;"",Table_Styles[[#This Row],[MR]],IF(Table_Styles[[#This Row],[MR Default]]&lt;&gt;"",Table_Styles[[#This Row],[MR Default]],""))</f>
        <v>2px</v>
      </c>
      <c r="AE61" s="55"/>
      <c r="AF61" s="56" t="s">
        <v>543</v>
      </c>
      <c r="AG61" s="28" t="str">
        <f>IF(Table_Styles[[#This Row],[MB]]&lt;&gt;"",Table_Styles[[#This Row],[MB]],IF(Table_Styles[[#This Row],[MB Default]]&lt;&gt;"",Table_Styles[[#This Row],[MB Default]],""))</f>
        <v>2px</v>
      </c>
      <c r="AH61" s="55"/>
      <c r="AI61" s="58" t="s">
        <v>543</v>
      </c>
      <c r="AJ61" s="28" t="str">
        <f>IF(Table_Styles[[#This Row],[ML]]&lt;&gt;"",Table_Styles[[#This Row],[ML]],IF(Table_Styles[[#This Row],[ML Default]]&lt;&gt;"",Table_Styles[[#This Row],[ML Default]],""))</f>
        <v>2px</v>
      </c>
      <c r="AK61" s="55"/>
      <c r="AL61" s="56"/>
      <c r="AM61" s="28" t="str">
        <f>IF(Table_Styles[[#This Row],[PT]]&lt;&gt;"",Table_Styles[[#This Row],[PT]],IF(Table_Styles[[#This Row],[PT Default]]&lt;&gt;"",Table_Styles[[#This Row],[PT Default]],""))</f>
        <v/>
      </c>
      <c r="AN61" s="55"/>
      <c r="AO61" s="56"/>
      <c r="AP61" s="28" t="str">
        <f>IF(Table_Styles[[#This Row],[PR]]&lt;&gt;"",Table_Styles[[#This Row],[PR]],IF(Table_Styles[[#This Row],[PR Default]]&lt;&gt;"",Table_Styles[[#This Row],[PR Default]],""))</f>
        <v/>
      </c>
      <c r="AQ61" s="55"/>
      <c r="AR61" s="56"/>
      <c r="AS61" s="28" t="str">
        <f>IF(Table_Styles[[#This Row],[PB]]&lt;&gt;"",Table_Styles[[#This Row],[PB]],IF(Table_Styles[[#This Row],[PB Default]]&lt;&gt;"",Table_Styles[[#This Row],[PB Default]],""))</f>
        <v/>
      </c>
      <c r="AT61" s="55"/>
      <c r="AU61" s="56"/>
      <c r="AV61" s="28" t="str">
        <f>IF(Table_Styles[[#This Row],[PL]]&lt;&gt;"",Table_Styles[[#This Row],[PL]],IF(Table_Styles[[#This Row],[PL Default]]&lt;&gt;"",Table_Styles[[#This Row],[PL Default]],""))</f>
        <v/>
      </c>
      <c r="AW61" s="55"/>
      <c r="AX61" s="56"/>
      <c r="AY61" s="28" t="str">
        <f>IF(Table_Styles[[#This Row],[BT]]&lt;&gt;"",Table_Styles[[#This Row],[BT]],IF(Table_Styles[[#This Row],[BT Default]]&lt;&gt;"",Table_Styles[[#This Row],[BT Default]],""))</f>
        <v/>
      </c>
      <c r="AZ61" s="55"/>
      <c r="BA61" s="56"/>
      <c r="BB61" s="28" t="str">
        <f>IF(Table_Styles[[#This Row],[BR]]&lt;&gt;"",Table_Styles[[#This Row],[BR]],IF(Table_Styles[[#This Row],[BR Default]]&lt;&gt;"",Table_Styles[[#This Row],[BR Default]],""))</f>
        <v/>
      </c>
      <c r="BC61" s="55"/>
      <c r="BD61" s="56"/>
      <c r="BE61" s="28" t="str">
        <f>IF(Table_Styles[[#This Row],[BB]]&lt;&gt;"",Table_Styles[[#This Row],[BB]],IF(Table_Styles[[#This Row],[BB Default]]&lt;&gt;"",Table_Styles[[#This Row],[BB Default]],""))</f>
        <v/>
      </c>
      <c r="BF61" s="55"/>
      <c r="BG61" s="56"/>
      <c r="BH61" s="28" t="str">
        <f>IF(Table_Styles[[#This Row],[BL]]&lt;&gt;"",Table_Styles[[#This Row],[BL]],IF(Table_Styles[[#This Row],[BL Default]]&lt;&gt;"",Table_Styles[[#This Row],[BL Default]],""))</f>
        <v/>
      </c>
      <c r="BI61" s="56"/>
      <c r="BJ61" s="58" t="s">
        <v>560</v>
      </c>
      <c r="BK61" s="28" t="str">
        <f>IF(Table_Styles[[#This Row],[Width]]&lt;&gt;"",Table_Styles[[#This Row],[Width]],IF(Table_Styles[[#This Row],[Width Default]]&lt;&gt;"",Table_Styles[[#This Row],[Width Default]],""))</f>
        <v>40%</v>
      </c>
      <c r="BL61" s="56"/>
      <c r="BM61" s="56"/>
      <c r="BN61" s="28" t="str">
        <f>IF(Table_Styles[[#This Row],[Height]]&lt;&gt;"",Table_Styles[[#This Row],[Height]],IF(Table_Styles[[#This Row],[Height Default]]&lt;&gt;"",Table_Styles[[#This Row],[Height Default]],""))</f>
        <v/>
      </c>
      <c r="BO61" s="28"/>
      <c r="BP61" s="28"/>
      <c r="BQ61" s="28" t="str">
        <f>IF(Table_Styles[[#This Row],[Top]]&lt;&gt;"",Table_Styles[[#This Row],[Top]],IF(Table_Styles[[#This Row],[Top Default]]&lt;&gt;"",Table_Styles[[#This Row],[Top Default]],""))</f>
        <v/>
      </c>
      <c r="BR61" s="28"/>
      <c r="BS61" s="28"/>
      <c r="BT61" s="28" t="str">
        <f>IF(Table_Styles[[#This Row],[Right]]&lt;&gt;"",Table_Styles[[#This Row],[Right]],IF(Table_Styles[[#This Row],[Right Default]]&lt;&gt;"",Table_Styles[[#This Row],[Right Default]],""))</f>
        <v/>
      </c>
      <c r="BU61" s="28"/>
      <c r="BV61" s="28"/>
      <c r="BW61" s="28" t="str">
        <f>IF(Table_Styles[[#This Row],[Bottom]]&lt;&gt;"",Table_Styles[[#This Row],[Bottom]],IF(Table_Styles[[#This Row],[Bottom Default]]&lt;&gt;"",Table_Styles[[#This Row],[Bottom Default]],""))</f>
        <v/>
      </c>
      <c r="BX61" s="28"/>
      <c r="BY61" s="28"/>
      <c r="BZ61" s="28" t="str">
        <f>IF(Table_Styles[[#This Row],[Left]]&lt;&gt;"",Table_Styles[[#This Row],[Left]],IF(Table_Styles[[#This Row],[Left Default]]&lt;&gt;"",Table_Styles[[#This Row],[Left Default]],""))</f>
        <v/>
      </c>
      <c r="CA61" s="55"/>
      <c r="CB61" s="97" t="str">
        <f>IF(AND(Table_Styles[[#This Row],[Selector]]&lt;&gt;"",Table_Styles[[#This Row],[Font Family Used]]&lt;&gt;"",Table_Styles[[#This Row],[Font Weight Used]]&lt;&gt;""),Table_Styles[[#This Row],[Font Family Used]]&amp;" "&amp;Table_Styles[[#This Row],[Font Weight Used]],"")</f>
        <v>Nunito 300</v>
      </c>
      <c r="CC61" s="97" t="str">
        <f ca="1">IF(AND(Table_Styles[[#This Row],[Selector]],COUNTIF(OFFSET(CC:CC,0,0,ROW()-1,1),"="&amp;Table_Styles[[#This Row],[Font]])=0),Table_Styles[[#This Row],[Font]],"")</f>
        <v/>
      </c>
      <c r="CD61" s="97" t="str">
        <f ca="1">IF(Table_Styles[[#This Row],[Unique Font]]&lt;&gt;"",
"{""fontFamily"":"""&amp;Table_Styles[[#This Row],[Font Family Used]]&amp;""",""fontWeight"":"&amp;Table_Styles[[#This Row],[Font Weight Used]]&amp;"}","")</f>
        <v/>
      </c>
      <c r="CE61"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#303232;background: #FFFFFF;border: none;border-radius: 0;margin-top: 2px;margin-right: 2px;margin-bottom: 2px;margin-left: 2px;width: 40%</v>
      </c>
      <c r="CF61" s="100" t="str">
        <f>IF(AND(Table_Styles[[#This Row],[Selector]]&lt;&gt;"", Table_Styles[[#This Row],[Config Properties]]&lt;&gt;""),
Table_Styles[[#This Row],[Selector]]&amp;" { "&amp;Table_Styles[[#This Row],[Config Properties]]&amp;" }","")</f>
        <v>.ui-datepicker .ui-datepicker-title select, .ui-datepicker select.ui-datepicker-month, .ui-datepicker select.ui-datepicker-year { font-family: 'Nunito';font-size: 16px;font-weight: 300;color: #303232;background: #FFFFFF;border: none;border-radius: 0;margin-top: 2px;margin-right: 2px;margin-bottom: 2px;margin-left: 2px;width: 40% }</v>
      </c>
      <c r="CG61" s="100" t="str">
        <f xml:space="preserve">
SUBSTITUTE(SUBSTITUTE(SUBSTITUTE(SUBSTITUTE(SUBSTITUTE(SUBSTITUTE(SUBSTITUTE(SUBSTITUTE(Table_Styles[[#This Row],[Config]],
" {","{"),
"{ ","{"),
" }","}"),
"} ","}"),
" ,",","),
", ",","),
" :",":"),
": ",":")</f>
        <v>.ui-datepicker .ui-datepicker-title select,.ui-datepicker select.ui-datepicker-month,.ui-datepicker select.ui-datepicker-year{font-family:'Nunito';font-size:16px;font-weight:300;color:#303232;background:#FFFFFF;border:none;border-radius:0;margin-top:2px;margin-right:2px;margin-bottom:2px;margin-left:2px;width:40%}</v>
      </c>
    </row>
    <row r="62" spans="2:85" ht="21" customHeight="1">
      <c r="B62" s="97" t="s">
        <v>561</v>
      </c>
      <c r="C62" s="95" t="s">
        <v>562</v>
      </c>
      <c r="D62" s="55"/>
      <c r="E62" s="56" t="str">
        <f>Settings_Styling_Font_Labels</f>
        <v>Nunito</v>
      </c>
      <c r="F62" s="50" t="str">
        <f>IF(Table_Styles[[#This Row],[Font Family]]&lt;&gt;"",Table_Styles[[#This Row],[Font Family]],IF(Table_Styles[[#This Row],[Font Family Default]]&lt;&gt;"",Table_Styles[[#This Row],[Font Family Default]],""))</f>
        <v>Nunito</v>
      </c>
      <c r="G62" s="55"/>
      <c r="H62" s="129" t="s">
        <v>472</v>
      </c>
      <c r="I62" s="50" t="str">
        <f>IF(Table_Styles[[#This Row],[Font Size]]&lt;&gt;"",Table_Styles[[#This Row],[Font Size]],IF(Table_Styles[[#This Row],[Font Size Default]]&lt;&gt;"",Table_Styles[[#This Row],[Font Size Default]],""))</f>
        <v>16px</v>
      </c>
      <c r="J62" s="55"/>
      <c r="K62" s="56">
        <f>Settings_Styling_Font_Weight_Labels</f>
        <v>700</v>
      </c>
      <c r="L62" s="50">
        <f>IF(Table_Styles[[#This Row],[Font Weight]]&lt;&gt;"",Table_Styles[[#This Row],[Font Weight]],IF(Table_Styles[[#This Row],[Font Weight Default]]&lt;&gt;"",Table_Styles[[#This Row],[Font Weight Default]],""))</f>
        <v>700</v>
      </c>
      <c r="M62" s="55"/>
      <c r="N62" s="55" t="str">
        <f>Colour_Foreground_1</f>
        <v>#303232</v>
      </c>
      <c r="O62" s="28" t="str">
        <f>IF(Table_Styles[[#This Row],[Colour]]&lt;&gt;"",Table_Styles[[#This Row],[Colour]],IF(Table_Styles[[#This Row],[Colour Default]]&lt;&gt;"",Table_Styles[[#This Row],[Colour Default]],""))</f>
        <v>#303232</v>
      </c>
      <c r="P62" s="55"/>
      <c r="Q62" s="56"/>
      <c r="R62" s="28" t="str">
        <f>IF(Table_Styles[[#This Row],[Background]]&lt;&gt;"",Table_Styles[[#This Row],[Background]],IF(Table_Styles[[#This Row],[Background Default]]&lt;&gt;"",Table_Styles[[#This Row],[Background Default]],""))</f>
        <v/>
      </c>
      <c r="S62" s="55"/>
      <c r="T62" s="56"/>
      <c r="U62" s="28" t="str">
        <f>IF(Table_Styles[[#This Row],[Border]]&lt;&gt;"",Table_Styles[[#This Row],[Border]],IF(Table_Styles[[#This Row],[Border Default]]&lt;&gt;"",Table_Styles[[#This Row],[Border Default]],""))</f>
        <v/>
      </c>
      <c r="V62" s="56"/>
      <c r="W62" s="56"/>
      <c r="X62" s="28" t="str">
        <f>IF(Table_Styles[[#This Row],[Border Radius]]&lt;&gt;"",Table_Styles[[#This Row],[Border Radius]],IF(Table_Styles[[#This Row],[Border Radius Default]]&lt;&gt;"",Table_Styles[[#This Row],[Border Radius Default]],""))</f>
        <v/>
      </c>
      <c r="Y62" s="55"/>
      <c r="Z62" s="56"/>
      <c r="AA62" s="28" t="str">
        <f>IF(Table_Styles[[#This Row],[MT]]&lt;&gt;"",Table_Styles[[#This Row],[MT]],IF(Table_Styles[[#This Row],[MT Default]]&lt;&gt;"",Table_Styles[[#This Row],[MT Default]],""))</f>
        <v/>
      </c>
      <c r="AB62" s="55"/>
      <c r="AC62" s="56"/>
      <c r="AD62" s="28" t="str">
        <f>IF(Table_Styles[[#This Row],[MR]]&lt;&gt;"",Table_Styles[[#This Row],[MR]],IF(Table_Styles[[#This Row],[MR Default]]&lt;&gt;"",Table_Styles[[#This Row],[MR Default]],""))</f>
        <v/>
      </c>
      <c r="AE62" s="55"/>
      <c r="AF62" s="56"/>
      <c r="AG62" s="28" t="str">
        <f>IF(Table_Styles[[#This Row],[MB]]&lt;&gt;"",Table_Styles[[#This Row],[MB]],IF(Table_Styles[[#This Row],[MB Default]]&lt;&gt;"",Table_Styles[[#This Row],[MB Default]],""))</f>
        <v/>
      </c>
      <c r="AH62" s="55"/>
      <c r="AI62" s="56"/>
      <c r="AJ62" s="28" t="str">
        <f>IF(Table_Styles[[#This Row],[ML]]&lt;&gt;"",Table_Styles[[#This Row],[ML]],IF(Table_Styles[[#This Row],[ML Default]]&lt;&gt;"",Table_Styles[[#This Row],[ML Default]],""))</f>
        <v/>
      </c>
      <c r="AK62" s="55"/>
      <c r="AL62" s="56"/>
      <c r="AM62" s="28" t="str">
        <f>IF(Table_Styles[[#This Row],[PT]]&lt;&gt;"",Table_Styles[[#This Row],[PT]],IF(Table_Styles[[#This Row],[PT Default]]&lt;&gt;"",Table_Styles[[#This Row],[PT Default]],""))</f>
        <v/>
      </c>
      <c r="AN62" s="55"/>
      <c r="AO62" s="56"/>
      <c r="AP62" s="28" t="str">
        <f>IF(Table_Styles[[#This Row],[PR]]&lt;&gt;"",Table_Styles[[#This Row],[PR]],IF(Table_Styles[[#This Row],[PR Default]]&lt;&gt;"",Table_Styles[[#This Row],[PR Default]],""))</f>
        <v/>
      </c>
      <c r="AQ62" s="55"/>
      <c r="AR62" s="56"/>
      <c r="AS62" s="28" t="str">
        <f>IF(Table_Styles[[#This Row],[PB]]&lt;&gt;"",Table_Styles[[#This Row],[PB]],IF(Table_Styles[[#This Row],[PB Default]]&lt;&gt;"",Table_Styles[[#This Row],[PB Default]],""))</f>
        <v/>
      </c>
      <c r="AT62" s="55"/>
      <c r="AU62" s="56"/>
      <c r="AV62" s="28" t="str">
        <f>IF(Table_Styles[[#This Row],[PL]]&lt;&gt;"",Table_Styles[[#This Row],[PL]],IF(Table_Styles[[#This Row],[PL Default]]&lt;&gt;"",Table_Styles[[#This Row],[PL Default]],""))</f>
        <v/>
      </c>
      <c r="AW62" s="55"/>
      <c r="AX62" s="56"/>
      <c r="AY62" s="28" t="str">
        <f>IF(Table_Styles[[#This Row],[BT]]&lt;&gt;"",Table_Styles[[#This Row],[BT]],IF(Table_Styles[[#This Row],[BT Default]]&lt;&gt;"",Table_Styles[[#This Row],[BT Default]],""))</f>
        <v/>
      </c>
      <c r="AZ62" s="55"/>
      <c r="BA62" s="56"/>
      <c r="BB62" s="28" t="str">
        <f>IF(Table_Styles[[#This Row],[BR]]&lt;&gt;"",Table_Styles[[#This Row],[BR]],IF(Table_Styles[[#This Row],[BR Default]]&lt;&gt;"",Table_Styles[[#This Row],[BR Default]],""))</f>
        <v/>
      </c>
      <c r="BC62" s="55"/>
      <c r="BD62" s="56"/>
      <c r="BE62" s="28" t="str">
        <f>IF(Table_Styles[[#This Row],[BB]]&lt;&gt;"",Table_Styles[[#This Row],[BB]],IF(Table_Styles[[#This Row],[BB Default]]&lt;&gt;"",Table_Styles[[#This Row],[BB Default]],""))</f>
        <v/>
      </c>
      <c r="BF62" s="55"/>
      <c r="BG62" s="56"/>
      <c r="BH62" s="28" t="str">
        <f>IF(Table_Styles[[#This Row],[BL]]&lt;&gt;"",Table_Styles[[#This Row],[BL]],IF(Table_Styles[[#This Row],[BL Default]]&lt;&gt;"",Table_Styles[[#This Row],[BL Default]],""))</f>
        <v/>
      </c>
      <c r="BI62" s="56"/>
      <c r="BJ62" s="56"/>
      <c r="BK62" s="28" t="str">
        <f>IF(Table_Styles[[#This Row],[Width]]&lt;&gt;"",Table_Styles[[#This Row],[Width]],IF(Table_Styles[[#This Row],[Width Default]]&lt;&gt;"",Table_Styles[[#This Row],[Width Default]],""))</f>
        <v/>
      </c>
      <c r="BL62" s="56"/>
      <c r="BM62" s="56"/>
      <c r="BN62" s="28" t="str">
        <f>IF(Table_Styles[[#This Row],[Height]]&lt;&gt;"",Table_Styles[[#This Row],[Height]],IF(Table_Styles[[#This Row],[Height Default]]&lt;&gt;"",Table_Styles[[#This Row],[Height Default]],""))</f>
        <v/>
      </c>
      <c r="BO62" s="28"/>
      <c r="BP62" s="28"/>
      <c r="BQ62" s="28" t="str">
        <f>IF(Table_Styles[[#This Row],[Top]]&lt;&gt;"",Table_Styles[[#This Row],[Top]],IF(Table_Styles[[#This Row],[Top Default]]&lt;&gt;"",Table_Styles[[#This Row],[Top Default]],""))</f>
        <v/>
      </c>
      <c r="BR62" s="28"/>
      <c r="BS62" s="28"/>
      <c r="BT62" s="28" t="str">
        <f>IF(Table_Styles[[#This Row],[Right]]&lt;&gt;"",Table_Styles[[#This Row],[Right]],IF(Table_Styles[[#This Row],[Right Default]]&lt;&gt;"",Table_Styles[[#This Row],[Right Default]],""))</f>
        <v/>
      </c>
      <c r="BU62" s="28"/>
      <c r="BV62" s="28"/>
      <c r="BW62" s="28" t="str">
        <f>IF(Table_Styles[[#This Row],[Bottom]]&lt;&gt;"",Table_Styles[[#This Row],[Bottom]],IF(Table_Styles[[#This Row],[Bottom Default]]&lt;&gt;"",Table_Styles[[#This Row],[Bottom Default]],""))</f>
        <v/>
      </c>
      <c r="BX62" s="28"/>
      <c r="BY62" s="28"/>
      <c r="BZ62" s="28" t="str">
        <f>IF(Table_Styles[[#This Row],[Left]]&lt;&gt;"",Table_Styles[[#This Row],[Left]],IF(Table_Styles[[#This Row],[Left Default]]&lt;&gt;"",Table_Styles[[#This Row],[Left Default]],""))</f>
        <v/>
      </c>
      <c r="CA62" s="55"/>
      <c r="CB62" s="97" t="str">
        <f>IF(AND(Table_Styles[[#This Row],[Selector]]&lt;&gt;"",Table_Styles[[#This Row],[Font Family Used]]&lt;&gt;"",Table_Styles[[#This Row],[Font Weight Used]]&lt;&gt;""),Table_Styles[[#This Row],[Font Family Used]]&amp;" "&amp;Table_Styles[[#This Row],[Font Weight Used]],"")</f>
        <v>Nunito 700</v>
      </c>
      <c r="CC62" s="97" t="str">
        <f ca="1">IF(AND(Table_Styles[[#This Row],[Selector]],COUNTIF(OFFSET(CC:CC,0,0,ROW()-1,1),"="&amp;Table_Styles[[#This Row],[Font]])=0),Table_Styles[[#This Row],[Font]],"")</f>
        <v/>
      </c>
      <c r="CD62" s="97" t="str">
        <f ca="1">IF(Table_Styles[[#This Row],[Unique Font]]&lt;&gt;"",
"{""fontFamily"":"""&amp;Table_Styles[[#This Row],[Font Family Used]]&amp;""",""fontWeight"":"&amp;Table_Styles[[#This Row],[Font Weight Used]]&amp;"}","")</f>
        <v/>
      </c>
      <c r="CE6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#303232</v>
      </c>
      <c r="CF62" s="100" t="str">
        <f>IF(AND(Table_Styles[[#This Row],[Selector]]&lt;&gt;"", Table_Styles[[#This Row],[Config Properties]]&lt;&gt;""),
Table_Styles[[#This Row],[Selector]]&amp;" { "&amp;Table_Styles[[#This Row],[Config Properties]]&amp;" }","")</f>
        <v>.ui-datepicker .ui-datepicker-calendar th { font-family: 'Nunito';font-size: 16px;font-weight: 700;color: #303232 }</v>
      </c>
      <c r="CG62" s="100" t="str">
        <f xml:space="preserve">
SUBSTITUTE(SUBSTITUTE(SUBSTITUTE(SUBSTITUTE(SUBSTITUTE(SUBSTITUTE(SUBSTITUTE(SUBSTITUTE(Table_Styles[[#This Row],[Config]],
" {","{"),
"{ ","{"),
" }","}"),
"} ","}"),
" ,",","),
", ",","),
" :",":"),
": ",":")</f>
        <v>.ui-datepicker .ui-datepicker-calendar th{font-family:'Nunito';font-size:16px;font-weight:700;color:#303232}</v>
      </c>
    </row>
    <row r="63" spans="2:85" ht="21" customHeight="1">
      <c r="B63" s="97" t="s">
        <v>563</v>
      </c>
      <c r="C63" s="185" t="s">
        <v>564</v>
      </c>
      <c r="D63" s="55"/>
      <c r="E63" s="56" t="str">
        <f>Settings_Styling_Font_Body_Text</f>
        <v>Nunito</v>
      </c>
      <c r="F63" s="28" t="str">
        <f>IF(Table_Styles[[#This Row],[Font Family]]&lt;&gt;"",Table_Styles[[#This Row],[Font Family]],IF(Table_Styles[[#This Row],[Font Family Default]]&lt;&gt;"",Table_Styles[[#This Row],[Font Family Default]],""))</f>
        <v>Nunito</v>
      </c>
      <c r="G63" s="55"/>
      <c r="H63" s="129" t="s">
        <v>472</v>
      </c>
      <c r="I63" s="48" t="str">
        <f>IF(Table_Styles[[#This Row],[Font Size]]&lt;&gt;"",Table_Styles[[#This Row],[Font Size]],IF(Table_Styles[[#This Row],[Font Size Default]]&lt;&gt;"",Table_Styles[[#This Row],[Font Size Default]],""))</f>
        <v>16px</v>
      </c>
      <c r="J63" s="55"/>
      <c r="K63" s="56">
        <f>Settings_Styling_Font_Weight_Body_Text</f>
        <v>300</v>
      </c>
      <c r="L63" s="48">
        <f>IF(Table_Styles[[#This Row],[Font Weight]]&lt;&gt;"",Table_Styles[[#This Row],[Font Weight]],IF(Table_Styles[[#This Row],[Font Weight Default]]&lt;&gt;"",Table_Styles[[#This Row],[Font Weight Default]],""))</f>
        <v>300</v>
      </c>
      <c r="M63" s="55"/>
      <c r="N63" s="55" t="str">
        <f>Colour_Foreground_1</f>
        <v>#303232</v>
      </c>
      <c r="O63" s="48" t="str">
        <f>IF(Table_Styles[[#This Row],[Colour]]&lt;&gt;"",Table_Styles[[#This Row],[Colour]],IF(Table_Styles[[#This Row],[Colour Default]]&lt;&gt;"",Table_Styles[[#This Row],[Colour Default]],""))</f>
        <v>#303232</v>
      </c>
      <c r="P63" s="55"/>
      <c r="Q63" s="129" t="str">
        <f>Colour_Background_2</f>
        <v>#f0f2f7</v>
      </c>
      <c r="R63" s="48" t="str">
        <f>IF(Table_Styles[[#This Row],[Background]]&lt;&gt;"",Table_Styles[[#This Row],[Background]],IF(Table_Styles[[#This Row],[Background Default]]&lt;&gt;"",Table_Styles[[#This Row],[Background Default]],""))</f>
        <v>#f0f2f7</v>
      </c>
      <c r="S63" s="55"/>
      <c r="T63" s="55" t="s">
        <v>480</v>
      </c>
      <c r="U63" s="48" t="str">
        <f>IF(Table_Styles[[#This Row],[Border]]&lt;&gt;"",Table_Styles[[#This Row],[Border]],IF(Table_Styles[[#This Row],[Border Default]]&lt;&gt;"",Table_Styles[[#This Row],[Border Default]],""))</f>
        <v>none</v>
      </c>
      <c r="V63" s="55"/>
      <c r="W63" s="55"/>
      <c r="X63" s="48" t="str">
        <f>IF(Table_Styles[[#This Row],[Border Radius]]&lt;&gt;"",Table_Styles[[#This Row],[Border Radius]],IF(Table_Styles[[#This Row],[Border Radius Default]]&lt;&gt;"",Table_Styles[[#This Row],[Border Radius Default]],""))</f>
        <v/>
      </c>
      <c r="Y63" s="55"/>
      <c r="Z63" s="55"/>
      <c r="AA63" s="48" t="str">
        <f>IF(Table_Styles[[#This Row],[MT]]&lt;&gt;"",Table_Styles[[#This Row],[MT]],IF(Table_Styles[[#This Row],[MT Default]]&lt;&gt;"",Table_Styles[[#This Row],[MT Default]],""))</f>
        <v/>
      </c>
      <c r="AB63" s="55"/>
      <c r="AC63" s="55"/>
      <c r="AD63" s="48" t="str">
        <f>IF(Table_Styles[[#This Row],[MR]]&lt;&gt;"",Table_Styles[[#This Row],[MR]],IF(Table_Styles[[#This Row],[MR Default]]&lt;&gt;"",Table_Styles[[#This Row],[MR Default]],""))</f>
        <v/>
      </c>
      <c r="AE63" s="55"/>
      <c r="AF63" s="55"/>
      <c r="AG63" s="48" t="str">
        <f>IF(Table_Styles[[#This Row],[MB]]&lt;&gt;"",Table_Styles[[#This Row],[MB]],IF(Table_Styles[[#This Row],[MB Default]]&lt;&gt;"",Table_Styles[[#This Row],[MB Default]],""))</f>
        <v/>
      </c>
      <c r="AH63" s="55"/>
      <c r="AI63" s="55"/>
      <c r="AJ63" s="48" t="str">
        <f>IF(Table_Styles[[#This Row],[ML]]&lt;&gt;"",Table_Styles[[#This Row],[ML]],IF(Table_Styles[[#This Row],[ML Default]]&lt;&gt;"",Table_Styles[[#This Row],[ML Default]],""))</f>
        <v/>
      </c>
      <c r="AK63" s="55"/>
      <c r="AL63" s="55"/>
      <c r="AM63" s="48" t="str">
        <f>IF(Table_Styles[[#This Row],[PT]]&lt;&gt;"",Table_Styles[[#This Row],[PT]],IF(Table_Styles[[#This Row],[PT Default]]&lt;&gt;"",Table_Styles[[#This Row],[PT Default]],""))</f>
        <v/>
      </c>
      <c r="AN63" s="55"/>
      <c r="AO63" s="129" t="s">
        <v>556</v>
      </c>
      <c r="AP63" s="48" t="str">
        <f>IF(Table_Styles[[#This Row],[PR]]&lt;&gt;"",Table_Styles[[#This Row],[PR]],IF(Table_Styles[[#This Row],[PR Default]]&lt;&gt;"",Table_Styles[[#This Row],[PR Default]],""))</f>
        <v>4px</v>
      </c>
      <c r="AQ63" s="55"/>
      <c r="AR63" s="129" t="s">
        <v>522</v>
      </c>
      <c r="AS63" s="48" t="str">
        <f>IF(Table_Styles[[#This Row],[PB]]&lt;&gt;"",Table_Styles[[#This Row],[PB]],IF(Table_Styles[[#This Row],[PB Default]]&lt;&gt;"",Table_Styles[[#This Row],[PB Default]],""))</f>
        <v>3px</v>
      </c>
      <c r="AT63" s="55"/>
      <c r="AU63" s="55"/>
      <c r="AV63" s="48" t="str">
        <f>IF(Table_Styles[[#This Row],[PL]]&lt;&gt;"",Table_Styles[[#This Row],[PL]],IF(Table_Styles[[#This Row],[PL Default]]&lt;&gt;"",Table_Styles[[#This Row],[PL Default]],""))</f>
        <v/>
      </c>
      <c r="AW63" s="55"/>
      <c r="AX63" s="55"/>
      <c r="AY63" s="48" t="str">
        <f>IF(Table_Styles[[#This Row],[BT]]&lt;&gt;"",Table_Styles[[#This Row],[BT]],IF(Table_Styles[[#This Row],[BT Default]]&lt;&gt;"",Table_Styles[[#This Row],[BT Default]],""))</f>
        <v/>
      </c>
      <c r="AZ63" s="55"/>
      <c r="BA63" s="55"/>
      <c r="BB63" s="48" t="str">
        <f>IF(Table_Styles[[#This Row],[BR]]&lt;&gt;"",Table_Styles[[#This Row],[BR]],IF(Table_Styles[[#This Row],[BR Default]]&lt;&gt;"",Table_Styles[[#This Row],[BR Default]],""))</f>
        <v/>
      </c>
      <c r="BC63" s="55"/>
      <c r="BD63" s="55"/>
      <c r="BE63" s="48" t="str">
        <f>IF(Table_Styles[[#This Row],[BB]]&lt;&gt;"",Table_Styles[[#This Row],[BB]],IF(Table_Styles[[#This Row],[BB Default]]&lt;&gt;"",Table_Styles[[#This Row],[BB Default]],""))</f>
        <v/>
      </c>
      <c r="BF63" s="55"/>
      <c r="BG63" s="55"/>
      <c r="BH63" s="48" t="str">
        <f>IF(Table_Styles[[#This Row],[BL]]&lt;&gt;"",Table_Styles[[#This Row],[BL]],IF(Table_Styles[[#This Row],[BL Default]]&lt;&gt;"",Table_Styles[[#This Row],[BL Default]],""))</f>
        <v/>
      </c>
      <c r="BI63" s="55"/>
      <c r="BJ63" s="55"/>
      <c r="BK63" s="48" t="str">
        <f>IF(Table_Styles[[#This Row],[Width]]&lt;&gt;"",Table_Styles[[#This Row],[Width]],IF(Table_Styles[[#This Row],[Width Default]]&lt;&gt;"",Table_Styles[[#This Row],[Width Default]],""))</f>
        <v/>
      </c>
      <c r="BL63" s="55"/>
      <c r="BM63" s="55"/>
      <c r="BN63" s="48" t="str">
        <f>IF(Table_Styles[[#This Row],[Height]]&lt;&gt;"",Table_Styles[[#This Row],[Height]],IF(Table_Styles[[#This Row],[Height Default]]&lt;&gt;"",Table_Styles[[#This Row],[Height Default]],""))</f>
        <v/>
      </c>
      <c r="BO63" s="48"/>
      <c r="BP63" s="48"/>
      <c r="BQ63" s="48" t="str">
        <f>IF(Table_Styles[[#This Row],[Top]]&lt;&gt;"",Table_Styles[[#This Row],[Top]],IF(Table_Styles[[#This Row],[Top Default]]&lt;&gt;"",Table_Styles[[#This Row],[Top Default]],""))</f>
        <v/>
      </c>
      <c r="BR63" s="48"/>
      <c r="BS63" s="48"/>
      <c r="BT63" s="48" t="str">
        <f>IF(Table_Styles[[#This Row],[Right]]&lt;&gt;"",Table_Styles[[#This Row],[Right]],IF(Table_Styles[[#This Row],[Right Default]]&lt;&gt;"",Table_Styles[[#This Row],[Right Default]],""))</f>
        <v/>
      </c>
      <c r="BU63" s="48"/>
      <c r="BV63" s="48"/>
      <c r="BW63" s="48" t="str">
        <f>IF(Table_Styles[[#This Row],[Bottom]]&lt;&gt;"",Table_Styles[[#This Row],[Bottom]],IF(Table_Styles[[#This Row],[Bottom Default]]&lt;&gt;"",Table_Styles[[#This Row],[Bottom Default]],""))</f>
        <v/>
      </c>
      <c r="BX63" s="48"/>
      <c r="BY63" s="48"/>
      <c r="BZ63" s="48" t="str">
        <f>IF(Table_Styles[[#This Row],[Left]]&lt;&gt;"",Table_Styles[[#This Row],[Left]],IF(Table_Styles[[#This Row],[Left Default]]&lt;&gt;"",Table_Styles[[#This Row],[Left Default]],""))</f>
        <v/>
      </c>
      <c r="CA63" s="55"/>
      <c r="CB63" s="97" t="str">
        <f>IF(AND(Table_Styles[[#This Row],[Selector]]&lt;&gt;"",Table_Styles[[#This Row],[Font Family Used]]&lt;&gt;"",Table_Styles[[#This Row],[Font Weight Used]]&lt;&gt;""),Table_Styles[[#This Row],[Font Family Used]]&amp;" "&amp;Table_Styles[[#This Row],[Font Weight Used]],"")</f>
        <v>Nunito 300</v>
      </c>
      <c r="CC63" s="97" t="str">
        <f ca="1">IF(AND(Table_Styles[[#This Row],[Selector]],COUNTIF(OFFSET(CC:CC,0,0,ROW()-1,1),"="&amp;Table_Styles[[#This Row],[Font]])=0),Table_Styles[[#This Row],[Font]],"")</f>
        <v/>
      </c>
      <c r="CD63" s="97" t="str">
        <f ca="1">IF(Table_Styles[[#This Row],[Unique Font]]&lt;&gt;"",
"{""fontFamily"":"""&amp;Table_Styles[[#This Row],[Font Family Used]]&amp;""",""fontWeight"":"&amp;Table_Styles[[#This Row],[Font Weight Used]]&amp;"}","")</f>
        <v/>
      </c>
      <c r="CE63"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#303232;background: #f0f2f7;border: none;padding-right: 4px;padding-bottom: 3px</v>
      </c>
      <c r="CF63" s="100" t="str">
        <f>IF(AND(Table_Styles[[#This Row],[Selector]]&lt;&gt;"", Table_Styles[[#This Row],[Config Properties]]&lt;&gt;""),
Table_Styles[[#This Row],[Selector]]&amp;" { "&amp;Table_Styles[[#This Row],[Config Properties]]&amp;" }","")</f>
        <v>.ui-widget-content .ui-state-default { font-family: 'Nunito';font-size: 16px;font-weight: 300;color: #303232;background: #f0f2f7;border: none;padding-right: 4px;padding-bottom: 3px }</v>
      </c>
      <c r="CG63" s="100" t="str">
        <f xml:space="preserve">
SUBSTITUTE(SUBSTITUTE(SUBSTITUTE(SUBSTITUTE(SUBSTITUTE(SUBSTITUTE(SUBSTITUTE(SUBSTITUTE(Table_Styles[[#This Row],[Config]],
" {","{"),
"{ ","{"),
" }","}"),
"} ","}"),
" ,",","),
", ",","),
" :",":"),
": ",":")</f>
        <v>.ui-widget-content .ui-state-default{font-family:'Nunito';font-size:16px;font-weight:300;color:#303232;background:#f0f2f7;border:none;padding-right:4px;padding-bottom:3px}</v>
      </c>
    </row>
    <row r="64" spans="2:85" ht="21" customHeight="1">
      <c r="B64" s="97" t="s">
        <v>565</v>
      </c>
      <c r="C64" s="185" t="s">
        <v>566</v>
      </c>
      <c r="D64" s="55"/>
      <c r="E64" s="56"/>
      <c r="F64" s="28" t="str">
        <f>IF(Table_Styles[[#This Row],[Font Family]]&lt;&gt;"",Table_Styles[[#This Row],[Font Family]],IF(Table_Styles[[#This Row],[Font Family Default]]&lt;&gt;"",Table_Styles[[#This Row],[Font Family Default]],""))</f>
        <v/>
      </c>
      <c r="G64" s="55"/>
      <c r="H64" s="129"/>
      <c r="I64" s="48" t="str">
        <f>IF(Table_Styles[[#This Row],[Font Size]]&lt;&gt;"",Table_Styles[[#This Row],[Font Size]],IF(Table_Styles[[#This Row],[Font Size Default]]&lt;&gt;"",Table_Styles[[#This Row],[Font Size Default]],""))</f>
        <v/>
      </c>
      <c r="J64" s="55"/>
      <c r="K64" s="56"/>
      <c r="L64" s="48" t="str">
        <f>IF(Table_Styles[[#This Row],[Font Weight]]&lt;&gt;"",Table_Styles[[#This Row],[Font Weight]],IF(Table_Styles[[#This Row],[Font Weight Default]]&lt;&gt;"",Table_Styles[[#This Row],[Font Weight Default]],""))</f>
        <v/>
      </c>
      <c r="M64" s="55"/>
      <c r="N64" s="55" t="str">
        <f>Colour_Foreground_1</f>
        <v>#303232</v>
      </c>
      <c r="O64" s="48" t="str">
        <f>IF(Table_Styles[[#This Row],[Colour]]&lt;&gt;"",Table_Styles[[#This Row],[Colour]],IF(Table_Styles[[#This Row],[Colour Default]]&lt;&gt;"",Table_Styles[[#This Row],[Colour Default]],""))</f>
        <v>#303232</v>
      </c>
      <c r="P64" s="55"/>
      <c r="Q64" s="129" t="str">
        <f>Colour_Background_3</f>
        <v>#bfc7d1</v>
      </c>
      <c r="R64" s="48" t="str">
        <f>IF(Table_Styles[[#This Row],[Background]]&lt;&gt;"",Table_Styles[[#This Row],[Background]],IF(Table_Styles[[#This Row],[Background Default]]&lt;&gt;"",Table_Styles[[#This Row],[Background Default]],""))</f>
        <v>#bfc7d1</v>
      </c>
      <c r="S64" s="55"/>
      <c r="T64" s="55" t="s">
        <v>480</v>
      </c>
      <c r="U64" s="48" t="str">
        <f>IF(Table_Styles[[#This Row],[Border]]&lt;&gt;"",Table_Styles[[#This Row],[Border]],IF(Table_Styles[[#This Row],[Border Default]]&lt;&gt;"",Table_Styles[[#This Row],[Border Default]],""))</f>
        <v>none</v>
      </c>
      <c r="V64" s="55"/>
      <c r="W64" s="55"/>
      <c r="X64" s="48" t="str">
        <f>IF(Table_Styles[[#This Row],[Border Radius]]&lt;&gt;"",Table_Styles[[#This Row],[Border Radius]],IF(Table_Styles[[#This Row],[Border Radius Default]]&lt;&gt;"",Table_Styles[[#This Row],[Border Radius Default]],""))</f>
        <v/>
      </c>
      <c r="Y64" s="55"/>
      <c r="Z64" s="55"/>
      <c r="AA64" s="48" t="str">
        <f>IF(Table_Styles[[#This Row],[MT]]&lt;&gt;"",Table_Styles[[#This Row],[MT]],IF(Table_Styles[[#This Row],[MT Default]]&lt;&gt;"",Table_Styles[[#This Row],[MT Default]],""))</f>
        <v/>
      </c>
      <c r="AB64" s="55"/>
      <c r="AC64" s="55"/>
      <c r="AD64" s="48" t="str">
        <f>IF(Table_Styles[[#This Row],[MR]]&lt;&gt;"",Table_Styles[[#This Row],[MR]],IF(Table_Styles[[#This Row],[MR Default]]&lt;&gt;"",Table_Styles[[#This Row],[MR Default]],""))</f>
        <v/>
      </c>
      <c r="AE64" s="55"/>
      <c r="AF64" s="55"/>
      <c r="AG64" s="48" t="str">
        <f>IF(Table_Styles[[#This Row],[MB]]&lt;&gt;"",Table_Styles[[#This Row],[MB]],IF(Table_Styles[[#This Row],[MB Default]]&lt;&gt;"",Table_Styles[[#This Row],[MB Default]],""))</f>
        <v/>
      </c>
      <c r="AH64" s="55"/>
      <c r="AI64" s="55"/>
      <c r="AJ64" s="48" t="str">
        <f>IF(Table_Styles[[#This Row],[ML]]&lt;&gt;"",Table_Styles[[#This Row],[ML]],IF(Table_Styles[[#This Row],[ML Default]]&lt;&gt;"",Table_Styles[[#This Row],[ML Default]],""))</f>
        <v/>
      </c>
      <c r="AK64" s="55"/>
      <c r="AL64" s="55"/>
      <c r="AM64" s="48" t="str">
        <f>IF(Table_Styles[[#This Row],[PT]]&lt;&gt;"",Table_Styles[[#This Row],[PT]],IF(Table_Styles[[#This Row],[PT Default]]&lt;&gt;"",Table_Styles[[#This Row],[PT Default]],""))</f>
        <v/>
      </c>
      <c r="AN64" s="55"/>
      <c r="AO64" s="55"/>
      <c r="AP64" s="48" t="str">
        <f>IF(Table_Styles[[#This Row],[PR]]&lt;&gt;"",Table_Styles[[#This Row],[PR]],IF(Table_Styles[[#This Row],[PR Default]]&lt;&gt;"",Table_Styles[[#This Row],[PR Default]],""))</f>
        <v/>
      </c>
      <c r="AQ64" s="55"/>
      <c r="AR64" s="55"/>
      <c r="AS64" s="48" t="str">
        <f>IF(Table_Styles[[#This Row],[PB]]&lt;&gt;"",Table_Styles[[#This Row],[PB]],IF(Table_Styles[[#This Row],[PB Default]]&lt;&gt;"",Table_Styles[[#This Row],[PB Default]],""))</f>
        <v/>
      </c>
      <c r="AT64" s="55"/>
      <c r="AU64" s="55"/>
      <c r="AV64" s="48" t="str">
        <f>IF(Table_Styles[[#This Row],[PL]]&lt;&gt;"",Table_Styles[[#This Row],[PL]],IF(Table_Styles[[#This Row],[PL Default]]&lt;&gt;"",Table_Styles[[#This Row],[PL Default]],""))</f>
        <v/>
      </c>
      <c r="AW64" s="55"/>
      <c r="AX64" s="55"/>
      <c r="AY64" s="48" t="str">
        <f>IF(Table_Styles[[#This Row],[BT]]&lt;&gt;"",Table_Styles[[#This Row],[BT]],IF(Table_Styles[[#This Row],[BT Default]]&lt;&gt;"",Table_Styles[[#This Row],[BT Default]],""))</f>
        <v/>
      </c>
      <c r="AZ64" s="55"/>
      <c r="BA64" s="55"/>
      <c r="BB64" s="48" t="str">
        <f>IF(Table_Styles[[#This Row],[BR]]&lt;&gt;"",Table_Styles[[#This Row],[BR]],IF(Table_Styles[[#This Row],[BR Default]]&lt;&gt;"",Table_Styles[[#This Row],[BR Default]],""))</f>
        <v/>
      </c>
      <c r="BC64" s="55"/>
      <c r="BD64" s="55"/>
      <c r="BE64" s="48" t="str">
        <f>IF(Table_Styles[[#This Row],[BB]]&lt;&gt;"",Table_Styles[[#This Row],[BB]],IF(Table_Styles[[#This Row],[BB Default]]&lt;&gt;"",Table_Styles[[#This Row],[BB Default]],""))</f>
        <v/>
      </c>
      <c r="BF64" s="55"/>
      <c r="BG64" s="55"/>
      <c r="BH64" s="48" t="str">
        <f>IF(Table_Styles[[#This Row],[BL]]&lt;&gt;"",Table_Styles[[#This Row],[BL]],IF(Table_Styles[[#This Row],[BL Default]]&lt;&gt;"",Table_Styles[[#This Row],[BL Default]],""))</f>
        <v/>
      </c>
      <c r="BI64" s="55"/>
      <c r="BJ64" s="55"/>
      <c r="BK64" s="48" t="str">
        <f>IF(Table_Styles[[#This Row],[Width]]&lt;&gt;"",Table_Styles[[#This Row],[Width]],IF(Table_Styles[[#This Row],[Width Default]]&lt;&gt;"",Table_Styles[[#This Row],[Width Default]],""))</f>
        <v/>
      </c>
      <c r="BL64" s="55"/>
      <c r="BM64" s="55"/>
      <c r="BN64" s="48" t="str">
        <f>IF(Table_Styles[[#This Row],[Height]]&lt;&gt;"",Table_Styles[[#This Row],[Height]],IF(Table_Styles[[#This Row],[Height Default]]&lt;&gt;"",Table_Styles[[#This Row],[Height Default]],""))</f>
        <v/>
      </c>
      <c r="BO64" s="48"/>
      <c r="BP64" s="48"/>
      <c r="BQ64" s="48" t="str">
        <f>IF(Table_Styles[[#This Row],[Top]]&lt;&gt;"",Table_Styles[[#This Row],[Top]],IF(Table_Styles[[#This Row],[Top Default]]&lt;&gt;"",Table_Styles[[#This Row],[Top Default]],""))</f>
        <v/>
      </c>
      <c r="BR64" s="48"/>
      <c r="BS64" s="48"/>
      <c r="BT64" s="48" t="str">
        <f>IF(Table_Styles[[#This Row],[Right]]&lt;&gt;"",Table_Styles[[#This Row],[Right]],IF(Table_Styles[[#This Row],[Right Default]]&lt;&gt;"",Table_Styles[[#This Row],[Right Default]],""))</f>
        <v/>
      </c>
      <c r="BU64" s="48"/>
      <c r="BV64" s="48"/>
      <c r="BW64" s="48" t="str">
        <f>IF(Table_Styles[[#This Row],[Bottom]]&lt;&gt;"",Table_Styles[[#This Row],[Bottom]],IF(Table_Styles[[#This Row],[Bottom Default]]&lt;&gt;"",Table_Styles[[#This Row],[Bottom Default]],""))</f>
        <v/>
      </c>
      <c r="BX64" s="48"/>
      <c r="BY64" s="48"/>
      <c r="BZ64" s="48" t="str">
        <f>IF(Table_Styles[[#This Row],[Left]]&lt;&gt;"",Table_Styles[[#This Row],[Left]],IF(Table_Styles[[#This Row],[Left Default]]&lt;&gt;"",Table_Styles[[#This Row],[Left Default]],""))</f>
        <v/>
      </c>
      <c r="CA64" s="55"/>
      <c r="CB64" s="97" t="str">
        <f>IF(AND(Table_Styles[[#This Row],[Selector]]&lt;&gt;"",Table_Styles[[#This Row],[Font Family Used]]&lt;&gt;"",Table_Styles[[#This Row],[Font Weight Used]]&lt;&gt;""),Table_Styles[[#This Row],[Font Family Used]]&amp;" "&amp;Table_Styles[[#This Row],[Font Weight Used]],"")</f>
        <v/>
      </c>
      <c r="CC64" s="97" t="str">
        <f ca="1">IF(AND(Table_Styles[[#This Row],[Selector]],COUNTIF(OFFSET(CC:CC,0,0,ROW()-1,1),"="&amp;Table_Styles[[#This Row],[Font]])=0),Table_Styles[[#This Row],[Font]],"")</f>
        <v/>
      </c>
      <c r="CD64" s="97" t="str">
        <f ca="1">IF(Table_Styles[[#This Row],[Unique Font]]&lt;&gt;"",
"{""fontFamily"":"""&amp;Table_Styles[[#This Row],[Font Family Used]]&amp;""",""fontWeight"":"&amp;Table_Styles[[#This Row],[Font Weight Used]]&amp;"}","")</f>
        <v/>
      </c>
      <c r="CE64"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#bfc7d1;border: none</v>
      </c>
      <c r="CF64" s="100" t="str">
        <f>IF(AND(Table_Styles[[#This Row],[Selector]]&lt;&gt;"", Table_Styles[[#This Row],[Config Properties]]&lt;&gt;""),
Table_Styles[[#This Row],[Selector]]&amp;" { "&amp;Table_Styles[[#This Row],[Config Properties]]&amp;" }","")</f>
        <v>.ui-widget-content .ui-state-hover { color: #303232;background: #bfc7d1;border: none }</v>
      </c>
      <c r="CG64" s="100" t="str">
        <f xml:space="preserve">
SUBSTITUTE(SUBSTITUTE(SUBSTITUTE(SUBSTITUTE(SUBSTITUTE(SUBSTITUTE(SUBSTITUTE(SUBSTITUTE(Table_Styles[[#This Row],[Config]],
" {","{"),
"{ ","{"),
" }","}"),
"} ","}"),
" ,",","),
", ",","),
" :",":"),
": ",":")</f>
        <v>.ui-widget-content .ui-state-hover{color:#303232;background:#bfc7d1;border:none}</v>
      </c>
    </row>
    <row r="65" spans="2:85" ht="21" customHeight="1">
      <c r="B65" s="97" t="s">
        <v>567</v>
      </c>
      <c r="C65" s="185" t="s">
        <v>568</v>
      </c>
      <c r="D65" s="55"/>
      <c r="E65" s="56"/>
      <c r="F65" s="48" t="str">
        <f>IF(Table_Styles[[#This Row],[Font Family]]&lt;&gt;"",Table_Styles[[#This Row],[Font Family]],IF(Table_Styles[[#This Row],[Font Family Default]]&lt;&gt;"",Table_Styles[[#This Row],[Font Family Default]],""))</f>
        <v/>
      </c>
      <c r="G65" s="55"/>
      <c r="H65" s="129"/>
      <c r="I65" s="48" t="str">
        <f>IF(Table_Styles[[#This Row],[Font Size]]&lt;&gt;"",Table_Styles[[#This Row],[Font Size]],IF(Table_Styles[[#This Row],[Font Size Default]]&lt;&gt;"",Table_Styles[[#This Row],[Font Size Default]],""))</f>
        <v/>
      </c>
      <c r="J65" s="55"/>
      <c r="K65" s="56"/>
      <c r="L65" s="48" t="str">
        <f>IF(Table_Styles[[#This Row],[Font Weight]]&lt;&gt;"",Table_Styles[[#This Row],[Font Weight]],IF(Table_Styles[[#This Row],[Font Weight Default]]&lt;&gt;"",Table_Styles[[#This Row],[Font Weight Default]],""))</f>
        <v/>
      </c>
      <c r="M65" s="55"/>
      <c r="N65" s="55" t="str">
        <f>Colour_Background_1</f>
        <v>#FFFFFF</v>
      </c>
      <c r="O65" s="48" t="str">
        <f>IF(Table_Styles[[#This Row],[Colour]]&lt;&gt;"",Table_Styles[[#This Row],[Colour]],IF(Table_Styles[[#This Row],[Colour Default]]&lt;&gt;"",Table_Styles[[#This Row],[Colour Default]],""))</f>
        <v>#FFFFFF</v>
      </c>
      <c r="P65" s="55"/>
      <c r="Q65" s="55" t="str">
        <f>Colour_Foreground_2</f>
        <v>#4e4e4f</v>
      </c>
      <c r="R65" s="48" t="str">
        <f>IF(Table_Styles[[#This Row],[Background]]&lt;&gt;"",Table_Styles[[#This Row],[Background]],IF(Table_Styles[[#This Row],[Background Default]]&lt;&gt;"",Table_Styles[[#This Row],[Background Default]],""))</f>
        <v>#4e4e4f</v>
      </c>
      <c r="S65" s="55"/>
      <c r="T65" s="55" t="s">
        <v>480</v>
      </c>
      <c r="U65" s="48" t="str">
        <f>IF(Table_Styles[[#This Row],[Border]]&lt;&gt;"",Table_Styles[[#This Row],[Border]],IF(Table_Styles[[#This Row],[Border Default]]&lt;&gt;"",Table_Styles[[#This Row],[Border Default]],""))</f>
        <v>none</v>
      </c>
      <c r="V65" s="55"/>
      <c r="W65" s="55"/>
      <c r="X65" s="48" t="str">
        <f>IF(Table_Styles[[#This Row],[Border Radius]]&lt;&gt;"",Table_Styles[[#This Row],[Border Radius]],IF(Table_Styles[[#This Row],[Border Radius Default]]&lt;&gt;"",Table_Styles[[#This Row],[Border Radius Default]],""))</f>
        <v/>
      </c>
      <c r="Y65" s="55"/>
      <c r="Z65" s="55"/>
      <c r="AA65" s="48" t="str">
        <f>IF(Table_Styles[[#This Row],[MT]]&lt;&gt;"",Table_Styles[[#This Row],[MT]],IF(Table_Styles[[#This Row],[MT Default]]&lt;&gt;"",Table_Styles[[#This Row],[MT Default]],""))</f>
        <v/>
      </c>
      <c r="AB65" s="55"/>
      <c r="AC65" s="55"/>
      <c r="AD65" s="48" t="str">
        <f>IF(Table_Styles[[#This Row],[MR]]&lt;&gt;"",Table_Styles[[#This Row],[MR]],IF(Table_Styles[[#This Row],[MR Default]]&lt;&gt;"",Table_Styles[[#This Row],[MR Default]],""))</f>
        <v/>
      </c>
      <c r="AE65" s="55"/>
      <c r="AF65" s="55"/>
      <c r="AG65" s="48" t="str">
        <f>IF(Table_Styles[[#This Row],[MB]]&lt;&gt;"",Table_Styles[[#This Row],[MB]],IF(Table_Styles[[#This Row],[MB Default]]&lt;&gt;"",Table_Styles[[#This Row],[MB Default]],""))</f>
        <v/>
      </c>
      <c r="AH65" s="55"/>
      <c r="AI65" s="55"/>
      <c r="AJ65" s="48" t="str">
        <f>IF(Table_Styles[[#This Row],[ML]]&lt;&gt;"",Table_Styles[[#This Row],[ML]],IF(Table_Styles[[#This Row],[ML Default]]&lt;&gt;"",Table_Styles[[#This Row],[ML Default]],""))</f>
        <v/>
      </c>
      <c r="AK65" s="55"/>
      <c r="AL65" s="55"/>
      <c r="AM65" s="48" t="str">
        <f>IF(Table_Styles[[#This Row],[PT]]&lt;&gt;"",Table_Styles[[#This Row],[PT]],IF(Table_Styles[[#This Row],[PT Default]]&lt;&gt;"",Table_Styles[[#This Row],[PT Default]],""))</f>
        <v/>
      </c>
      <c r="AN65" s="55"/>
      <c r="AO65" s="55"/>
      <c r="AP65" s="48" t="str">
        <f>IF(Table_Styles[[#This Row],[PR]]&lt;&gt;"",Table_Styles[[#This Row],[PR]],IF(Table_Styles[[#This Row],[PR Default]]&lt;&gt;"",Table_Styles[[#This Row],[PR Default]],""))</f>
        <v/>
      </c>
      <c r="AQ65" s="55"/>
      <c r="AR65" s="55"/>
      <c r="AS65" s="48" t="str">
        <f>IF(Table_Styles[[#This Row],[PB]]&lt;&gt;"",Table_Styles[[#This Row],[PB]],IF(Table_Styles[[#This Row],[PB Default]]&lt;&gt;"",Table_Styles[[#This Row],[PB Default]],""))</f>
        <v/>
      </c>
      <c r="AT65" s="55"/>
      <c r="AU65" s="55"/>
      <c r="AV65" s="48" t="str">
        <f>IF(Table_Styles[[#This Row],[PL]]&lt;&gt;"",Table_Styles[[#This Row],[PL]],IF(Table_Styles[[#This Row],[PL Default]]&lt;&gt;"",Table_Styles[[#This Row],[PL Default]],""))</f>
        <v/>
      </c>
      <c r="AW65" s="55"/>
      <c r="AX65" s="55"/>
      <c r="AY65" s="48" t="str">
        <f>IF(Table_Styles[[#This Row],[BT]]&lt;&gt;"",Table_Styles[[#This Row],[BT]],IF(Table_Styles[[#This Row],[BT Default]]&lt;&gt;"",Table_Styles[[#This Row],[BT Default]],""))</f>
        <v/>
      </c>
      <c r="AZ65" s="55"/>
      <c r="BA65" s="55"/>
      <c r="BB65" s="48" t="str">
        <f>IF(Table_Styles[[#This Row],[BR]]&lt;&gt;"",Table_Styles[[#This Row],[BR]],IF(Table_Styles[[#This Row],[BR Default]]&lt;&gt;"",Table_Styles[[#This Row],[BR Default]],""))</f>
        <v/>
      </c>
      <c r="BC65" s="55"/>
      <c r="BD65" s="55"/>
      <c r="BE65" s="48" t="str">
        <f>IF(Table_Styles[[#This Row],[BB]]&lt;&gt;"",Table_Styles[[#This Row],[BB]],IF(Table_Styles[[#This Row],[BB Default]]&lt;&gt;"",Table_Styles[[#This Row],[BB Default]],""))</f>
        <v/>
      </c>
      <c r="BF65" s="55"/>
      <c r="BG65" s="55"/>
      <c r="BH65" s="48" t="str">
        <f>IF(Table_Styles[[#This Row],[BL]]&lt;&gt;"",Table_Styles[[#This Row],[BL]],IF(Table_Styles[[#This Row],[BL Default]]&lt;&gt;"",Table_Styles[[#This Row],[BL Default]],""))</f>
        <v/>
      </c>
      <c r="BI65" s="55"/>
      <c r="BJ65" s="55"/>
      <c r="BK65" s="48" t="str">
        <f>IF(Table_Styles[[#This Row],[Width]]&lt;&gt;"",Table_Styles[[#This Row],[Width]],IF(Table_Styles[[#This Row],[Width Default]]&lt;&gt;"",Table_Styles[[#This Row],[Width Default]],""))</f>
        <v/>
      </c>
      <c r="BL65" s="55"/>
      <c r="BM65" s="55"/>
      <c r="BN65" s="48" t="str">
        <f>IF(Table_Styles[[#This Row],[Height]]&lt;&gt;"",Table_Styles[[#This Row],[Height]],IF(Table_Styles[[#This Row],[Height Default]]&lt;&gt;"",Table_Styles[[#This Row],[Height Default]],""))</f>
        <v/>
      </c>
      <c r="BO65" s="48"/>
      <c r="BP65" s="48"/>
      <c r="BQ65" s="48" t="str">
        <f>IF(Table_Styles[[#This Row],[Top]]&lt;&gt;"",Table_Styles[[#This Row],[Top]],IF(Table_Styles[[#This Row],[Top Default]]&lt;&gt;"",Table_Styles[[#This Row],[Top Default]],""))</f>
        <v/>
      </c>
      <c r="BR65" s="48"/>
      <c r="BS65" s="48"/>
      <c r="BT65" s="48" t="str">
        <f>IF(Table_Styles[[#This Row],[Right]]&lt;&gt;"",Table_Styles[[#This Row],[Right]],IF(Table_Styles[[#This Row],[Right Default]]&lt;&gt;"",Table_Styles[[#This Row],[Right Default]],""))</f>
        <v/>
      </c>
      <c r="BU65" s="48"/>
      <c r="BV65" s="48"/>
      <c r="BW65" s="48" t="str">
        <f>IF(Table_Styles[[#This Row],[Bottom]]&lt;&gt;"",Table_Styles[[#This Row],[Bottom]],IF(Table_Styles[[#This Row],[Bottom Default]]&lt;&gt;"",Table_Styles[[#This Row],[Bottom Default]],""))</f>
        <v/>
      </c>
      <c r="BX65" s="48"/>
      <c r="BY65" s="48"/>
      <c r="BZ65" s="48" t="str">
        <f>IF(Table_Styles[[#This Row],[Left]]&lt;&gt;"",Table_Styles[[#This Row],[Left]],IF(Table_Styles[[#This Row],[Left Default]]&lt;&gt;"",Table_Styles[[#This Row],[Left Default]],""))</f>
        <v/>
      </c>
      <c r="CA65" s="55"/>
      <c r="CB65" s="97" t="str">
        <f>IF(AND(Table_Styles[[#This Row],[Selector]]&lt;&gt;"",Table_Styles[[#This Row],[Font Family Used]]&lt;&gt;"",Table_Styles[[#This Row],[Font Weight Used]]&lt;&gt;""),Table_Styles[[#This Row],[Font Family Used]]&amp;" "&amp;Table_Styles[[#This Row],[Font Weight Used]],"")</f>
        <v/>
      </c>
      <c r="CC65" s="97" t="str">
        <f ca="1">IF(AND(Table_Styles[[#This Row],[Selector]],COUNTIF(OFFSET(CC:CC,0,0,ROW()-1,1),"="&amp;Table_Styles[[#This Row],[Font]])=0),Table_Styles[[#This Row],[Font]],"")</f>
        <v/>
      </c>
      <c r="CD65" s="97" t="str">
        <f ca="1">IF(Table_Styles[[#This Row],[Unique Font]]&lt;&gt;"",
"{""fontFamily"":"""&amp;Table_Styles[[#This Row],[Font Family Used]]&amp;""",""fontWeight"":"&amp;Table_Styles[[#This Row],[Font Weight Used]]&amp;"}","")</f>
        <v/>
      </c>
      <c r="CE65"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#4e4e4f;border: none</v>
      </c>
      <c r="CF65" s="100" t="str">
        <f>IF(AND(Table_Styles[[#This Row],[Selector]]&lt;&gt;"", Table_Styles[[#This Row],[Config Properties]]&lt;&gt;""),
Table_Styles[[#This Row],[Selector]]&amp;" { "&amp;Table_Styles[[#This Row],[Config Properties]]&amp;" }","")</f>
        <v>.ui-widget-content .ui-state-highlight { color: #FFFFFF;background: #4e4e4f;border: none }</v>
      </c>
      <c r="CG65" s="100" t="str">
        <f xml:space="preserve">
SUBSTITUTE(SUBSTITUTE(SUBSTITUTE(SUBSTITUTE(SUBSTITUTE(SUBSTITUTE(SUBSTITUTE(SUBSTITUTE(Table_Styles[[#This Row],[Config]],
" {","{"),
"{ ","{"),
" }","}"),
"} ","}"),
" ,",","),
", ",","),
" :",":"),
": ",":")</f>
        <v>.ui-widget-content .ui-state-highlight{color:#FFFFFF;background:#4e4e4f;border:none}</v>
      </c>
    </row>
    <row r="66" spans="2:85" ht="21" customHeight="1">
      <c r="B66" s="97" t="s">
        <v>569</v>
      </c>
      <c r="C66" s="185" t="s">
        <v>570</v>
      </c>
      <c r="D66" s="55"/>
      <c r="E66" s="56"/>
      <c r="F66" s="48" t="str">
        <f>IF(Table_Styles[[#This Row],[Font Family]]&lt;&gt;"",Table_Styles[[#This Row],[Font Family]],IF(Table_Styles[[#This Row],[Font Family Default]]&lt;&gt;"",Table_Styles[[#This Row],[Font Family Default]],""))</f>
        <v/>
      </c>
      <c r="G66" s="55"/>
      <c r="H66" s="129"/>
      <c r="I66" s="48" t="str">
        <f>IF(Table_Styles[[#This Row],[Font Size]]&lt;&gt;"",Table_Styles[[#This Row],[Font Size]],IF(Table_Styles[[#This Row],[Font Size Default]]&lt;&gt;"",Table_Styles[[#This Row],[Font Size Default]],""))</f>
        <v/>
      </c>
      <c r="J66" s="55"/>
      <c r="K66" s="56"/>
      <c r="L66" s="48" t="str">
        <f>IF(Table_Styles[[#This Row],[Font Weight]]&lt;&gt;"",Table_Styles[[#This Row],[Font Weight]],IF(Table_Styles[[#This Row],[Font Weight Default]]&lt;&gt;"",Table_Styles[[#This Row],[Font Weight Default]],""))</f>
        <v/>
      </c>
      <c r="M66" s="55"/>
      <c r="N66" s="55" t="str">
        <f>Colour_Background_1</f>
        <v>#FFFFFF</v>
      </c>
      <c r="O66" s="48" t="str">
        <f>IF(Table_Styles[[#This Row],[Colour]]&lt;&gt;"",Table_Styles[[#This Row],[Colour]],IF(Table_Styles[[#This Row],[Colour Default]]&lt;&gt;"",Table_Styles[[#This Row],[Colour Default]],""))</f>
        <v>#FFFFFF</v>
      </c>
      <c r="P66" s="55"/>
      <c r="Q66" s="55" t="str">
        <f>Colour_Accent_1</f>
        <v>#e10982</v>
      </c>
      <c r="R66" s="48" t="str">
        <f>IF(Table_Styles[[#This Row],[Background]]&lt;&gt;"",Table_Styles[[#This Row],[Background]],IF(Table_Styles[[#This Row],[Background Default]]&lt;&gt;"",Table_Styles[[#This Row],[Background Default]],""))</f>
        <v>#e10982</v>
      </c>
      <c r="S66" s="55"/>
      <c r="T66" s="55" t="s">
        <v>480</v>
      </c>
      <c r="U66" s="48" t="str">
        <f>IF(Table_Styles[[#This Row],[Border]]&lt;&gt;"",Table_Styles[[#This Row],[Border]],IF(Table_Styles[[#This Row],[Border Default]]&lt;&gt;"",Table_Styles[[#This Row],[Border Default]],""))</f>
        <v>none</v>
      </c>
      <c r="V66" s="55"/>
      <c r="W66" s="55"/>
      <c r="X66" s="48" t="str">
        <f>IF(Table_Styles[[#This Row],[Border Radius]]&lt;&gt;"",Table_Styles[[#This Row],[Border Radius]],IF(Table_Styles[[#This Row],[Border Radius Default]]&lt;&gt;"",Table_Styles[[#This Row],[Border Radius Default]],""))</f>
        <v/>
      </c>
      <c r="Y66" s="55"/>
      <c r="Z66" s="55"/>
      <c r="AA66" s="48" t="str">
        <f>IF(Table_Styles[[#This Row],[MT]]&lt;&gt;"",Table_Styles[[#This Row],[MT]],IF(Table_Styles[[#This Row],[MT Default]]&lt;&gt;"",Table_Styles[[#This Row],[MT Default]],""))</f>
        <v/>
      </c>
      <c r="AB66" s="55"/>
      <c r="AC66" s="55"/>
      <c r="AD66" s="48" t="str">
        <f>IF(Table_Styles[[#This Row],[MR]]&lt;&gt;"",Table_Styles[[#This Row],[MR]],IF(Table_Styles[[#This Row],[MR Default]]&lt;&gt;"",Table_Styles[[#This Row],[MR Default]],""))</f>
        <v/>
      </c>
      <c r="AE66" s="55"/>
      <c r="AF66" s="55"/>
      <c r="AG66" s="48" t="str">
        <f>IF(Table_Styles[[#This Row],[MB]]&lt;&gt;"",Table_Styles[[#This Row],[MB]],IF(Table_Styles[[#This Row],[MB Default]]&lt;&gt;"",Table_Styles[[#This Row],[MB Default]],""))</f>
        <v/>
      </c>
      <c r="AH66" s="55"/>
      <c r="AI66" s="55"/>
      <c r="AJ66" s="48" t="str">
        <f>IF(Table_Styles[[#This Row],[ML]]&lt;&gt;"",Table_Styles[[#This Row],[ML]],IF(Table_Styles[[#This Row],[ML Default]]&lt;&gt;"",Table_Styles[[#This Row],[ML Default]],""))</f>
        <v/>
      </c>
      <c r="AK66" s="55"/>
      <c r="AL66" s="55"/>
      <c r="AM66" s="48" t="str">
        <f>IF(Table_Styles[[#This Row],[PT]]&lt;&gt;"",Table_Styles[[#This Row],[PT]],IF(Table_Styles[[#This Row],[PT Default]]&lt;&gt;"",Table_Styles[[#This Row],[PT Default]],""))</f>
        <v/>
      </c>
      <c r="AN66" s="55"/>
      <c r="AO66" s="55"/>
      <c r="AP66" s="48" t="str">
        <f>IF(Table_Styles[[#This Row],[PR]]&lt;&gt;"",Table_Styles[[#This Row],[PR]],IF(Table_Styles[[#This Row],[PR Default]]&lt;&gt;"",Table_Styles[[#This Row],[PR Default]],""))</f>
        <v/>
      </c>
      <c r="AQ66" s="55"/>
      <c r="AR66" s="55"/>
      <c r="AS66" s="48" t="str">
        <f>IF(Table_Styles[[#This Row],[PB]]&lt;&gt;"",Table_Styles[[#This Row],[PB]],IF(Table_Styles[[#This Row],[PB Default]]&lt;&gt;"",Table_Styles[[#This Row],[PB Default]],""))</f>
        <v/>
      </c>
      <c r="AT66" s="55"/>
      <c r="AU66" s="55"/>
      <c r="AV66" s="48" t="str">
        <f>IF(Table_Styles[[#This Row],[PL]]&lt;&gt;"",Table_Styles[[#This Row],[PL]],IF(Table_Styles[[#This Row],[PL Default]]&lt;&gt;"",Table_Styles[[#This Row],[PL Default]],""))</f>
        <v/>
      </c>
      <c r="AW66" s="55"/>
      <c r="AX66" s="55"/>
      <c r="AY66" s="48" t="str">
        <f>IF(Table_Styles[[#This Row],[BT]]&lt;&gt;"",Table_Styles[[#This Row],[BT]],IF(Table_Styles[[#This Row],[BT Default]]&lt;&gt;"",Table_Styles[[#This Row],[BT Default]],""))</f>
        <v/>
      </c>
      <c r="AZ66" s="55"/>
      <c r="BA66" s="55"/>
      <c r="BB66" s="48" t="str">
        <f>IF(Table_Styles[[#This Row],[BR]]&lt;&gt;"",Table_Styles[[#This Row],[BR]],IF(Table_Styles[[#This Row],[BR Default]]&lt;&gt;"",Table_Styles[[#This Row],[BR Default]],""))</f>
        <v/>
      </c>
      <c r="BC66" s="55"/>
      <c r="BD66" s="55"/>
      <c r="BE66" s="48" t="str">
        <f>IF(Table_Styles[[#This Row],[BB]]&lt;&gt;"",Table_Styles[[#This Row],[BB]],IF(Table_Styles[[#This Row],[BB Default]]&lt;&gt;"",Table_Styles[[#This Row],[BB Default]],""))</f>
        <v/>
      </c>
      <c r="BF66" s="55"/>
      <c r="BG66" s="55"/>
      <c r="BH66" s="48" t="str">
        <f>IF(Table_Styles[[#This Row],[BL]]&lt;&gt;"",Table_Styles[[#This Row],[BL]],IF(Table_Styles[[#This Row],[BL Default]]&lt;&gt;"",Table_Styles[[#This Row],[BL Default]],""))</f>
        <v/>
      </c>
      <c r="BI66" s="55"/>
      <c r="BJ66" s="55"/>
      <c r="BK66" s="48" t="str">
        <f>IF(Table_Styles[[#This Row],[Width]]&lt;&gt;"",Table_Styles[[#This Row],[Width]],IF(Table_Styles[[#This Row],[Width Default]]&lt;&gt;"",Table_Styles[[#This Row],[Width Default]],""))</f>
        <v/>
      </c>
      <c r="BL66" s="55"/>
      <c r="BM66" s="55"/>
      <c r="BN66" s="48" t="str">
        <f>IF(Table_Styles[[#This Row],[Height]]&lt;&gt;"",Table_Styles[[#This Row],[Height]],IF(Table_Styles[[#This Row],[Height Default]]&lt;&gt;"",Table_Styles[[#This Row],[Height Default]],""))</f>
        <v/>
      </c>
      <c r="BO66" s="48"/>
      <c r="BP66" s="48"/>
      <c r="BQ66" s="48" t="str">
        <f>IF(Table_Styles[[#This Row],[Top]]&lt;&gt;"",Table_Styles[[#This Row],[Top]],IF(Table_Styles[[#This Row],[Top Default]]&lt;&gt;"",Table_Styles[[#This Row],[Top Default]],""))</f>
        <v/>
      </c>
      <c r="BR66" s="48"/>
      <c r="BS66" s="48"/>
      <c r="BT66" s="48" t="str">
        <f>IF(Table_Styles[[#This Row],[Right]]&lt;&gt;"",Table_Styles[[#This Row],[Right]],IF(Table_Styles[[#This Row],[Right Default]]&lt;&gt;"",Table_Styles[[#This Row],[Right Default]],""))</f>
        <v/>
      </c>
      <c r="BU66" s="48"/>
      <c r="BV66" s="48"/>
      <c r="BW66" s="48" t="str">
        <f>IF(Table_Styles[[#This Row],[Bottom]]&lt;&gt;"",Table_Styles[[#This Row],[Bottom]],IF(Table_Styles[[#This Row],[Bottom Default]]&lt;&gt;"",Table_Styles[[#This Row],[Bottom Default]],""))</f>
        <v/>
      </c>
      <c r="BX66" s="48"/>
      <c r="BY66" s="48"/>
      <c r="BZ66" s="48" t="str">
        <f>IF(Table_Styles[[#This Row],[Left]]&lt;&gt;"",Table_Styles[[#This Row],[Left]],IF(Table_Styles[[#This Row],[Left Default]]&lt;&gt;"",Table_Styles[[#This Row],[Left Default]],""))</f>
        <v/>
      </c>
      <c r="CA66" s="55"/>
      <c r="CB66" s="97" t="str">
        <f>IF(AND(Table_Styles[[#This Row],[Selector]]&lt;&gt;"",Table_Styles[[#This Row],[Font Family Used]]&lt;&gt;"",Table_Styles[[#This Row],[Font Weight Used]]&lt;&gt;""),Table_Styles[[#This Row],[Font Family Used]]&amp;" "&amp;Table_Styles[[#This Row],[Font Weight Used]],"")</f>
        <v/>
      </c>
      <c r="CC66" s="97" t="str">
        <f ca="1">IF(AND(Table_Styles[[#This Row],[Selector]],COUNTIF(OFFSET(CC:CC,0,0,ROW()-1,1),"="&amp;Table_Styles[[#This Row],[Font]])=0),Table_Styles[[#This Row],[Font]],"")</f>
        <v/>
      </c>
      <c r="CD66" s="97" t="str">
        <f ca="1">IF(Table_Styles[[#This Row],[Unique Font]]&lt;&gt;"",
"{""fontFamily"":"""&amp;Table_Styles[[#This Row],[Font Family Used]]&amp;""",""fontWeight"":"&amp;Table_Styles[[#This Row],[Font Weight Used]]&amp;"}","")</f>
        <v/>
      </c>
      <c r="CE66"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66" s="100" t="str">
        <f>IF(AND(Table_Styles[[#This Row],[Selector]]&lt;&gt;"", Table_Styles[[#This Row],[Config Properties]]&lt;&gt;""),
Table_Styles[[#This Row],[Selector]]&amp;" { "&amp;Table_Styles[[#This Row],[Config Properties]]&amp;" }","")</f>
        <v>.ui-widget-content .ui-state-active { color: #FFFFFF;background: #e10982;border: none }</v>
      </c>
      <c r="CG66" s="100" t="str">
        <f xml:space="preserve">
SUBSTITUTE(SUBSTITUTE(SUBSTITUTE(SUBSTITUTE(SUBSTITUTE(SUBSTITUTE(SUBSTITUTE(SUBSTITUTE(Table_Styles[[#This Row],[Config]],
" {","{"),
"{ ","{"),
" }","}"),
"} ","}"),
" ,",","),
", ",","),
" :",":"),
": ",":")</f>
        <v>.ui-widget-content .ui-state-active{color:#FFFFFF;background:#e10982;border:none}</v>
      </c>
    </row>
    <row r="67" spans="2:85" ht="21.75" thickBot="1">
      <c r="B67" s="103" t="s">
        <v>82</v>
      </c>
      <c r="C67" s="103"/>
      <c r="D67" s="119"/>
      <c r="E67" s="119"/>
      <c r="F67" s="103" t="str">
        <f>IF(Table_Styles[[#This Row],[Font Family]]&lt;&gt;"",Table_Styles[[#This Row],[Font Family]],IF(Table_Styles[[#This Row],[Font Family Default]]&lt;&gt;"",Table_Styles[[#This Row],[Font Family Default]],""))</f>
        <v/>
      </c>
      <c r="G67" s="119"/>
      <c r="H67" s="119"/>
      <c r="I67" s="103" t="str">
        <f>IF(Table_Styles[[#This Row],[Font Size]]&lt;&gt;"",Table_Styles[[#This Row],[Font Size]],IF(Table_Styles[[#This Row],[Font Size Default]]&lt;&gt;"",Table_Styles[[#This Row],[Font Size Default]],""))</f>
        <v/>
      </c>
      <c r="J67" s="119"/>
      <c r="K67" s="119"/>
      <c r="L67" s="103" t="str">
        <f>IF(Table_Styles[[#This Row],[Font Weight]]&lt;&gt;"",Table_Styles[[#This Row],[Font Weight]],IF(Table_Styles[[#This Row],[Font Weight Default]]&lt;&gt;"",Table_Styles[[#This Row],[Font Weight Default]],""))</f>
        <v/>
      </c>
      <c r="M67" s="119"/>
      <c r="N67" s="119"/>
      <c r="O67" s="103" t="str">
        <f>IF(Table_Styles[[#This Row],[Colour]]&lt;&gt;"",Table_Styles[[#This Row],[Colour]],IF(Table_Styles[[#This Row],[Colour Default]]&lt;&gt;"",Table_Styles[[#This Row],[Colour Default]],""))</f>
        <v/>
      </c>
      <c r="P67" s="119"/>
      <c r="Q67" s="119"/>
      <c r="R67" s="103" t="str">
        <f>IF(Table_Styles[[#This Row],[Background]]&lt;&gt;"",Table_Styles[[#This Row],[Background]],IF(Table_Styles[[#This Row],[Background Default]]&lt;&gt;"",Table_Styles[[#This Row],[Background Default]],""))</f>
        <v/>
      </c>
      <c r="S67" s="119"/>
      <c r="T67" s="119"/>
      <c r="U67" s="103" t="str">
        <f>IF(Table_Styles[[#This Row],[Border]]&lt;&gt;"",Table_Styles[[#This Row],[Border]],IF(Table_Styles[[#This Row],[Border Default]]&lt;&gt;"",Table_Styles[[#This Row],[Border Default]],""))</f>
        <v/>
      </c>
      <c r="V67" s="119"/>
      <c r="W67" s="119"/>
      <c r="X67" s="103" t="str">
        <f>IF(Table_Styles[[#This Row],[Border Radius]]&lt;&gt;"",Table_Styles[[#This Row],[Border Radius]],IF(Table_Styles[[#This Row],[Border Radius Default]]&lt;&gt;"",Table_Styles[[#This Row],[Border Radius Default]],""))</f>
        <v/>
      </c>
      <c r="Y67" s="119"/>
      <c r="Z67" s="119"/>
      <c r="AA67" s="103" t="str">
        <f>IF(Table_Styles[[#This Row],[MT]]&lt;&gt;"",Table_Styles[[#This Row],[MT]],IF(Table_Styles[[#This Row],[MT Default]]&lt;&gt;"",Table_Styles[[#This Row],[MT Default]],""))</f>
        <v/>
      </c>
      <c r="AB67" s="119"/>
      <c r="AC67" s="119"/>
      <c r="AD67" s="103" t="str">
        <f>IF(Table_Styles[[#This Row],[MR]]&lt;&gt;"",Table_Styles[[#This Row],[MR]],IF(Table_Styles[[#This Row],[MR Default]]&lt;&gt;"",Table_Styles[[#This Row],[MR Default]],""))</f>
        <v/>
      </c>
      <c r="AE67" s="119"/>
      <c r="AF67" s="119"/>
      <c r="AG67" s="103" t="str">
        <f>IF(Table_Styles[[#This Row],[MB]]&lt;&gt;"",Table_Styles[[#This Row],[MB]],IF(Table_Styles[[#This Row],[MB Default]]&lt;&gt;"",Table_Styles[[#This Row],[MB Default]],""))</f>
        <v/>
      </c>
      <c r="AH67" s="119"/>
      <c r="AI67" s="119"/>
      <c r="AJ67" s="103" t="str">
        <f>IF(Table_Styles[[#This Row],[ML]]&lt;&gt;"",Table_Styles[[#This Row],[ML]],IF(Table_Styles[[#This Row],[ML Default]]&lt;&gt;"",Table_Styles[[#This Row],[ML Default]],""))</f>
        <v/>
      </c>
      <c r="AK67" s="119"/>
      <c r="AL67" s="119"/>
      <c r="AM67" s="103" t="str">
        <f>IF(Table_Styles[[#This Row],[PT]]&lt;&gt;"",Table_Styles[[#This Row],[PT]],IF(Table_Styles[[#This Row],[PT Default]]&lt;&gt;"",Table_Styles[[#This Row],[PT Default]],""))</f>
        <v/>
      </c>
      <c r="AN67" s="119"/>
      <c r="AO67" s="119"/>
      <c r="AP67" s="103" t="str">
        <f>IF(Table_Styles[[#This Row],[PR]]&lt;&gt;"",Table_Styles[[#This Row],[PR]],IF(Table_Styles[[#This Row],[PR Default]]&lt;&gt;"",Table_Styles[[#This Row],[PR Default]],""))</f>
        <v/>
      </c>
      <c r="AQ67" s="119"/>
      <c r="AR67" s="119"/>
      <c r="AS67" s="103" t="str">
        <f>IF(Table_Styles[[#This Row],[PB]]&lt;&gt;"",Table_Styles[[#This Row],[PB]],IF(Table_Styles[[#This Row],[PB Default]]&lt;&gt;"",Table_Styles[[#This Row],[PB Default]],""))</f>
        <v/>
      </c>
      <c r="AT67" s="119"/>
      <c r="AU67" s="119"/>
      <c r="AV67" s="103" t="str">
        <f>IF(Table_Styles[[#This Row],[PL]]&lt;&gt;"",Table_Styles[[#This Row],[PL]],IF(Table_Styles[[#This Row],[PL Default]]&lt;&gt;"",Table_Styles[[#This Row],[PL Default]],""))</f>
        <v/>
      </c>
      <c r="AW67" s="119"/>
      <c r="AX67" s="119"/>
      <c r="AY67" s="103" t="str">
        <f>IF(Table_Styles[[#This Row],[BT]]&lt;&gt;"",Table_Styles[[#This Row],[BT]],IF(Table_Styles[[#This Row],[BT Default]]&lt;&gt;"",Table_Styles[[#This Row],[BT Default]],""))</f>
        <v/>
      </c>
      <c r="AZ67" s="119"/>
      <c r="BA67" s="119"/>
      <c r="BB67" s="103" t="str">
        <f>IF(Table_Styles[[#This Row],[BR]]&lt;&gt;"",Table_Styles[[#This Row],[BR]],IF(Table_Styles[[#This Row],[BR Default]]&lt;&gt;"",Table_Styles[[#This Row],[BR Default]],""))</f>
        <v/>
      </c>
      <c r="BC67" s="119"/>
      <c r="BD67" s="119"/>
      <c r="BE67" s="103" t="str">
        <f>IF(Table_Styles[[#This Row],[BB]]&lt;&gt;"",Table_Styles[[#This Row],[BB]],IF(Table_Styles[[#This Row],[BB Default]]&lt;&gt;"",Table_Styles[[#This Row],[BB Default]],""))</f>
        <v/>
      </c>
      <c r="BF67" s="119"/>
      <c r="BG67" s="119"/>
      <c r="BH67" s="103" t="str">
        <f>IF(Table_Styles[[#This Row],[BL]]&lt;&gt;"",Table_Styles[[#This Row],[BL]],IF(Table_Styles[[#This Row],[BL Default]]&lt;&gt;"",Table_Styles[[#This Row],[BL Default]],""))</f>
        <v/>
      </c>
      <c r="BI67" s="119"/>
      <c r="BJ67" s="119"/>
      <c r="BK67" s="103" t="str">
        <f>IF(Table_Styles[[#This Row],[Width]]&lt;&gt;"",Table_Styles[[#This Row],[Width]],IF(Table_Styles[[#This Row],[Width Default]]&lt;&gt;"",Table_Styles[[#This Row],[Width Default]],""))</f>
        <v/>
      </c>
      <c r="BL67" s="119"/>
      <c r="BM67" s="119"/>
      <c r="BN67" s="103" t="str">
        <f>IF(Table_Styles[[#This Row],[Height]]&lt;&gt;"",Table_Styles[[#This Row],[Height]],IF(Table_Styles[[#This Row],[Height Default]]&lt;&gt;"",Table_Styles[[#This Row],[Height Default]],""))</f>
        <v/>
      </c>
      <c r="BO67" s="103"/>
      <c r="BP67" s="103"/>
      <c r="BQ67" s="103" t="str">
        <f>IF(Table_Styles[[#This Row],[Top]]&lt;&gt;"",Table_Styles[[#This Row],[Top]],IF(Table_Styles[[#This Row],[Top Default]]&lt;&gt;"",Table_Styles[[#This Row],[Top Default]],""))</f>
        <v/>
      </c>
      <c r="BR67" s="103"/>
      <c r="BS67" s="103"/>
      <c r="BT67" s="103" t="str">
        <f>IF(Table_Styles[[#This Row],[Right]]&lt;&gt;"",Table_Styles[[#This Row],[Right]],IF(Table_Styles[[#This Row],[Right Default]]&lt;&gt;"",Table_Styles[[#This Row],[Right Default]],""))</f>
        <v/>
      </c>
      <c r="BU67" s="103"/>
      <c r="BV67" s="103"/>
      <c r="BW67" s="103" t="str">
        <f>IF(Table_Styles[[#This Row],[Bottom]]&lt;&gt;"",Table_Styles[[#This Row],[Bottom]],IF(Table_Styles[[#This Row],[Bottom Default]]&lt;&gt;"",Table_Styles[[#This Row],[Bottom Default]],""))</f>
        <v/>
      </c>
      <c r="BX67" s="103"/>
      <c r="BY67" s="103"/>
      <c r="BZ67" s="103" t="str">
        <f>IF(Table_Styles[[#This Row],[Left]]&lt;&gt;"",Table_Styles[[#This Row],[Left]],IF(Table_Styles[[#This Row],[Left Default]]&lt;&gt;"",Table_Styles[[#This Row],[Left Default]],""))</f>
        <v/>
      </c>
      <c r="CA67" s="119"/>
      <c r="CB67" s="103" t="str">
        <f>IF(AND(Table_Styles[[#This Row],[Selector]]&lt;&gt;"",Table_Styles[[#This Row],[Font Family Used]]&lt;&gt;"",Table_Styles[[#This Row],[Font Weight Used]]&lt;&gt;""),Table_Styles[[#This Row],[Font Family Used]]&amp;" "&amp;Table_Styles[[#This Row],[Font Weight Used]],"")</f>
        <v/>
      </c>
      <c r="CC67" s="103" t="str">
        <f ca="1">IF(AND(Table_Styles[[#This Row],[Selector]],COUNTIF(OFFSET(CC:CC,0,0,ROW()-1,1),"="&amp;Table_Styles[[#This Row],[Font]])=0),Table_Styles[[#This Row],[Font]],"")</f>
        <v/>
      </c>
      <c r="CD67" s="103" t="str">
        <f ca="1">IF(Table_Styles[[#This Row],[Unique Font]]&lt;&gt;"",
"{""fontFamily"":"""&amp;Table_Styles[[#This Row],[Font Family Used]]&amp;""",""fontWeight"":"&amp;Table_Styles[[#This Row],[Font Weight Used]]&amp;"}","")</f>
        <v/>
      </c>
      <c r="CE6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67" s="103" t="str">
        <f>IF(AND(Table_Styles[[#This Row],[Selector]]&lt;&gt;"", Table_Styles[[#This Row],[Config Properties]]&lt;&gt;""),
Table_Styles[[#This Row],[Selector]]&amp;" { "&amp;Table_Styles[[#This Row],[Config Properties]]&amp;" }","")</f>
        <v/>
      </c>
      <c r="CG67" s="103" t="str">
        <f xml:space="preserve">
SUBSTITUTE(SUBSTITUTE(SUBSTITUTE(SUBSTITUTE(SUBSTITUTE(SUBSTITUTE(SUBSTITUTE(SUBSTITUTE(Table_Styles[[#This Row],[Config]],
" {","{"),
"{ ","{"),
" }","}"),
"} ","}"),
" ,",","),
", ",","),
" :",":"),
": ",":")</f>
        <v/>
      </c>
    </row>
    <row r="68" spans="2:85" ht="21" customHeight="1">
      <c r="B68" s="98" t="s">
        <v>554</v>
      </c>
      <c r="C68" s="99" t="s">
        <v>571</v>
      </c>
      <c r="D68" s="56"/>
      <c r="E68" s="56"/>
      <c r="F68" s="24" t="str">
        <f>IF(Table_Styles[[#This Row],[Font Family]]&lt;&gt;"",Table_Styles[[#This Row],[Font Family]],IF(Table_Styles[[#This Row],[Font Family Default]]&lt;&gt;"",Table_Styles[[#This Row],[Font Family Default]],""))</f>
        <v/>
      </c>
      <c r="G68" s="56"/>
      <c r="H68" s="56"/>
      <c r="I68" s="24" t="str">
        <f>IF(Table_Styles[[#This Row],[Font Size]]&lt;&gt;"",Table_Styles[[#This Row],[Font Size]],IF(Table_Styles[[#This Row],[Font Size Default]]&lt;&gt;"",Table_Styles[[#This Row],[Font Size Default]],""))</f>
        <v/>
      </c>
      <c r="J68" s="56"/>
      <c r="K68" s="56"/>
      <c r="L68" s="24" t="str">
        <f>IF(Table_Styles[[#This Row],[Font Weight]]&lt;&gt;"",Table_Styles[[#This Row],[Font Weight]],IF(Table_Styles[[#This Row],[Font Weight Default]]&lt;&gt;"",Table_Styles[[#This Row],[Font Weight Default]],""))</f>
        <v/>
      </c>
      <c r="M68" s="56"/>
      <c r="N68" s="56"/>
      <c r="O68" s="24" t="str">
        <f>IF(Table_Styles[[#This Row],[Colour]]&lt;&gt;"",Table_Styles[[#This Row],[Colour]],IF(Table_Styles[[#This Row],[Colour Default]]&lt;&gt;"",Table_Styles[[#This Row],[Colour Default]],""))</f>
        <v/>
      </c>
      <c r="P68" s="56"/>
      <c r="Q68" s="56"/>
      <c r="R68" s="24" t="str">
        <f>IF(Table_Styles[[#This Row],[Background]]&lt;&gt;"",Table_Styles[[#This Row],[Background]],IF(Table_Styles[[#This Row],[Background Default]]&lt;&gt;"",Table_Styles[[#This Row],[Background Default]],""))</f>
        <v/>
      </c>
      <c r="S68" s="56"/>
      <c r="T68" s="56"/>
      <c r="U68" s="24" t="str">
        <f>IF(Table_Styles[[#This Row],[Border]]&lt;&gt;"",Table_Styles[[#This Row],[Border]],IF(Table_Styles[[#This Row],[Border Default]]&lt;&gt;"",Table_Styles[[#This Row],[Border Default]],""))</f>
        <v/>
      </c>
      <c r="V68" s="56"/>
      <c r="W68" s="56"/>
      <c r="X68" s="24" t="str">
        <f>IF(Table_Styles[[#This Row],[Border Radius]]&lt;&gt;"",Table_Styles[[#This Row],[Border Radius]],IF(Table_Styles[[#This Row],[Border Radius Default]]&lt;&gt;"",Table_Styles[[#This Row],[Border Radius Default]],""))</f>
        <v/>
      </c>
      <c r="Y68" s="56"/>
      <c r="Z68" s="58" t="s">
        <v>460</v>
      </c>
      <c r="AA68" s="24" t="str">
        <f>IF(Table_Styles[[#This Row],[MT]]&lt;&gt;"",Table_Styles[[#This Row],[MT]],IF(Table_Styles[[#This Row],[MT Default]]&lt;&gt;"",Table_Styles[[#This Row],[MT Default]],""))</f>
        <v>10px</v>
      </c>
      <c r="AB68" s="56"/>
      <c r="AC68" s="56"/>
      <c r="AD68" s="24" t="str">
        <f>IF(Table_Styles[[#This Row],[MR]]&lt;&gt;"",Table_Styles[[#This Row],[MR]],IF(Table_Styles[[#This Row],[MR Default]]&lt;&gt;"",Table_Styles[[#This Row],[MR Default]],""))</f>
        <v/>
      </c>
      <c r="AE68" s="56"/>
      <c r="AF68" s="56"/>
      <c r="AG68" s="24" t="str">
        <f>IF(Table_Styles[[#This Row],[MB]]&lt;&gt;"",Table_Styles[[#This Row],[MB]],IF(Table_Styles[[#This Row],[MB Default]]&lt;&gt;"",Table_Styles[[#This Row],[MB Default]],""))</f>
        <v/>
      </c>
      <c r="AH68" s="56"/>
      <c r="AI68" s="56"/>
      <c r="AJ68" s="24" t="str">
        <f>IF(Table_Styles[[#This Row],[ML]]&lt;&gt;"",Table_Styles[[#This Row],[ML]],IF(Table_Styles[[#This Row],[ML Default]]&lt;&gt;"",Table_Styles[[#This Row],[ML Default]],""))</f>
        <v/>
      </c>
      <c r="AK68" s="56"/>
      <c r="AL68" s="56"/>
      <c r="AM68" s="24" t="str">
        <f>IF(Table_Styles[[#This Row],[PT]]&lt;&gt;"",Table_Styles[[#This Row],[PT]],IF(Table_Styles[[#This Row],[PT Default]]&lt;&gt;"",Table_Styles[[#This Row],[PT Default]],""))</f>
        <v/>
      </c>
      <c r="AN68" s="56"/>
      <c r="AO68" s="56"/>
      <c r="AP68" s="24" t="str">
        <f>IF(Table_Styles[[#This Row],[PR]]&lt;&gt;"",Table_Styles[[#This Row],[PR]],IF(Table_Styles[[#This Row],[PR Default]]&lt;&gt;"",Table_Styles[[#This Row],[PR Default]],""))</f>
        <v/>
      </c>
      <c r="AQ68" s="56"/>
      <c r="AR68" s="56"/>
      <c r="AS68" s="24" t="str">
        <f>IF(Table_Styles[[#This Row],[PB]]&lt;&gt;"",Table_Styles[[#This Row],[PB]],IF(Table_Styles[[#This Row],[PB Default]]&lt;&gt;"",Table_Styles[[#This Row],[PB Default]],""))</f>
        <v/>
      </c>
      <c r="AT68" s="56"/>
      <c r="AU68" s="56"/>
      <c r="AV68" s="24" t="str">
        <f>IF(Table_Styles[[#This Row],[PL]]&lt;&gt;"",Table_Styles[[#This Row],[PL]],IF(Table_Styles[[#This Row],[PL Default]]&lt;&gt;"",Table_Styles[[#This Row],[PL Default]],""))</f>
        <v/>
      </c>
      <c r="AW68" s="56"/>
      <c r="AX68" s="56"/>
      <c r="AY68" s="24" t="str">
        <f>IF(Table_Styles[[#This Row],[BT]]&lt;&gt;"",Table_Styles[[#This Row],[BT]],IF(Table_Styles[[#This Row],[BT Default]]&lt;&gt;"",Table_Styles[[#This Row],[BT Default]],""))</f>
        <v/>
      </c>
      <c r="AZ68" s="56"/>
      <c r="BA68" s="56"/>
      <c r="BB68" s="24" t="str">
        <f>IF(Table_Styles[[#This Row],[BR]]&lt;&gt;"",Table_Styles[[#This Row],[BR]],IF(Table_Styles[[#This Row],[BR Default]]&lt;&gt;"",Table_Styles[[#This Row],[BR Default]],""))</f>
        <v/>
      </c>
      <c r="BC68" s="56"/>
      <c r="BD68" s="56"/>
      <c r="BE68" s="24" t="str">
        <f>IF(Table_Styles[[#This Row],[BB]]&lt;&gt;"",Table_Styles[[#This Row],[BB]],IF(Table_Styles[[#This Row],[BB Default]]&lt;&gt;"",Table_Styles[[#This Row],[BB Default]],""))</f>
        <v/>
      </c>
      <c r="BF68" s="56"/>
      <c r="BG68" s="56"/>
      <c r="BH68" s="24" t="str">
        <f>IF(Table_Styles[[#This Row],[BL]]&lt;&gt;"",Table_Styles[[#This Row],[BL]],IF(Table_Styles[[#This Row],[BL Default]]&lt;&gt;"",Table_Styles[[#This Row],[BL Default]],""))</f>
        <v/>
      </c>
      <c r="BI68" s="56"/>
      <c r="BJ68" s="56"/>
      <c r="BK68" s="24" t="str">
        <f>IF(Table_Styles[[#This Row],[Width]]&lt;&gt;"",Table_Styles[[#This Row],[Width]],IF(Table_Styles[[#This Row],[Width Default]]&lt;&gt;"",Table_Styles[[#This Row],[Width Default]],""))</f>
        <v/>
      </c>
      <c r="BL68" s="56"/>
      <c r="BM68" s="58"/>
      <c r="BN68" s="24" t="str">
        <f>IF(Table_Styles[[#This Row],[Height]]&lt;&gt;"",Table_Styles[[#This Row],[Height]],IF(Table_Styles[[#This Row],[Height Default]]&lt;&gt;"",Table_Styles[[#This Row],[Height Default]],""))</f>
        <v/>
      </c>
      <c r="BO68" s="24"/>
      <c r="BP68" s="24"/>
      <c r="BQ68" s="24" t="str">
        <f>IF(Table_Styles[[#This Row],[Top]]&lt;&gt;"",Table_Styles[[#This Row],[Top]],IF(Table_Styles[[#This Row],[Top Default]]&lt;&gt;"",Table_Styles[[#This Row],[Top Default]],""))</f>
        <v/>
      </c>
      <c r="BR68" s="24"/>
      <c r="BS68" s="24"/>
      <c r="BT68" s="24" t="str">
        <f>IF(Table_Styles[[#This Row],[Right]]&lt;&gt;"",Table_Styles[[#This Row],[Right]],IF(Table_Styles[[#This Row],[Right Default]]&lt;&gt;"",Table_Styles[[#This Row],[Right Default]],""))</f>
        <v/>
      </c>
      <c r="BU68" s="24"/>
      <c r="BV68" s="24"/>
      <c r="BW68" s="24" t="str">
        <f>IF(Table_Styles[[#This Row],[Bottom]]&lt;&gt;"",Table_Styles[[#This Row],[Bottom]],IF(Table_Styles[[#This Row],[Bottom Default]]&lt;&gt;"",Table_Styles[[#This Row],[Bottom Default]],""))</f>
        <v/>
      </c>
      <c r="BX68" s="24"/>
      <c r="BY68" s="24"/>
      <c r="BZ68" s="24" t="str">
        <f>IF(Table_Styles[[#This Row],[Left]]&lt;&gt;"",Table_Styles[[#This Row],[Left]],IF(Table_Styles[[#This Row],[Left Default]]&lt;&gt;"",Table_Styles[[#This Row],[Left Default]],""))</f>
        <v/>
      </c>
      <c r="CA68" s="56"/>
      <c r="CB68" s="95" t="str">
        <f>IF(AND(Table_Styles[[#This Row],[Selector]]&lt;&gt;"",Table_Styles[[#This Row],[Font Family Used]]&lt;&gt;"",Table_Styles[[#This Row],[Font Weight Used]]&lt;&gt;""),Table_Styles[[#This Row],[Font Family Used]]&amp;" "&amp;Table_Styles[[#This Row],[Font Weight Used]],"")</f>
        <v/>
      </c>
      <c r="CC68" s="95" t="str">
        <f ca="1">IF(AND(Table_Styles[[#This Row],[Selector]],COUNTIF(OFFSET(CC:CC,0,0,ROW()-1,1),"="&amp;Table_Styles[[#This Row],[Font]])=0),Table_Styles[[#This Row],[Font]],"")</f>
        <v/>
      </c>
      <c r="CD68" s="95" t="str">
        <f ca="1">IF(Table_Styles[[#This Row],[Unique Font]]&lt;&gt;"",
"{""fontFamily"":"""&amp;Table_Styles[[#This Row],[Font Family Used]]&amp;""",""fontWeight"":"&amp;Table_Styles[[#This Row],[Font Weight Used]]&amp;"}","")</f>
        <v/>
      </c>
      <c r="CE68"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v>
      </c>
      <c r="CF68" s="95" t="str">
        <f>IF(AND(Table_Styles[[#This Row],[Selector]]&lt;&gt;"", Table_Styles[[#This Row],[Config Properties]]&lt;&gt;""),
Table_Styles[[#This Row],[Selector]]&amp;" { "&amp;Table_Styles[[#This Row],[Config Properties]]&amp;" }","")</f>
        <v>formly-field radio-field { margin-top: 10px }</v>
      </c>
      <c r="CG68" s="95" t="str">
        <f xml:space="preserve">
SUBSTITUTE(SUBSTITUTE(SUBSTITUTE(SUBSTITUTE(SUBSTITUTE(SUBSTITUTE(SUBSTITUTE(SUBSTITUTE(Table_Styles[[#This Row],[Config]],
" {","{"),
"{ ","{"),
" }","}"),
"} ","}"),
" ,",","),
", ",","),
" :",":"),
": ",":")</f>
        <v>formly-field radio-field{margin-top:10px}</v>
      </c>
    </row>
    <row r="69" spans="2:85" ht="21" customHeight="1">
      <c r="B69" s="98" t="s">
        <v>19</v>
      </c>
      <c r="C69" s="185" t="s">
        <v>572</v>
      </c>
      <c r="D69" s="55"/>
      <c r="E69" s="56" t="str">
        <f>Settings_Styling_Font_Body_Text</f>
        <v>Nunito</v>
      </c>
      <c r="F69" s="48" t="str">
        <f>IF(Table_Styles[[#This Row],[Font Family]]&lt;&gt;"",Table_Styles[[#This Row],[Font Family]],IF(Table_Styles[[#This Row],[Font Family Default]]&lt;&gt;"",Table_Styles[[#This Row],[Font Family Default]],""))</f>
        <v>Nunito</v>
      </c>
      <c r="G69" s="55"/>
      <c r="H69" s="267" t="s">
        <v>472</v>
      </c>
      <c r="I69" s="48" t="str">
        <f>IF(Table_Styles[[#This Row],[Font Size]]&lt;&gt;"",Table_Styles[[#This Row],[Font Size]],IF(Table_Styles[[#This Row],[Font Size Default]]&lt;&gt;"",Table_Styles[[#This Row],[Font Size Default]],""))</f>
        <v>16px</v>
      </c>
      <c r="J69" s="55"/>
      <c r="K69" s="56">
        <f>Settings_Styling_Font_Weight_Body_Text</f>
        <v>300</v>
      </c>
      <c r="L69" s="48">
        <f>IF(Table_Styles[[#This Row],[Font Weight]]&lt;&gt;"",Table_Styles[[#This Row],[Font Weight]],IF(Table_Styles[[#This Row],[Font Weight Default]]&lt;&gt;"",Table_Styles[[#This Row],[Font Weight Default]],""))</f>
        <v>300</v>
      </c>
      <c r="M69" s="55"/>
      <c r="N69" s="56" t="str">
        <f>Colour_Foreground_1</f>
        <v>#303232</v>
      </c>
      <c r="O69" s="48" t="str">
        <f>IF(Table_Styles[[#This Row],[Colour]]&lt;&gt;"",Table_Styles[[#This Row],[Colour]],IF(Table_Styles[[#This Row],[Colour Default]]&lt;&gt;"",Table_Styles[[#This Row],[Colour Default]],""))</f>
        <v>#303232</v>
      </c>
      <c r="P69" s="55"/>
      <c r="Q69" s="55"/>
      <c r="R69" s="48" t="str">
        <f>IF(Table_Styles[[#This Row],[Background]]&lt;&gt;"",Table_Styles[[#This Row],[Background]],IF(Table_Styles[[#This Row],[Background Default]]&lt;&gt;"",Table_Styles[[#This Row],[Background Default]],""))</f>
        <v/>
      </c>
      <c r="S69" s="55"/>
      <c r="T69" s="55"/>
      <c r="U69" s="48" t="str">
        <f>IF(Table_Styles[[#This Row],[Border]]&lt;&gt;"",Table_Styles[[#This Row],[Border]],IF(Table_Styles[[#This Row],[Border Default]]&lt;&gt;"",Table_Styles[[#This Row],[Border Default]],""))</f>
        <v/>
      </c>
      <c r="V69" s="55"/>
      <c r="W69" s="55"/>
      <c r="X69" s="48" t="str">
        <f>IF(Table_Styles[[#This Row],[Border Radius]]&lt;&gt;"",Table_Styles[[#This Row],[Border Radius]],IF(Table_Styles[[#This Row],[Border Radius Default]]&lt;&gt;"",Table_Styles[[#This Row],[Border Radius Default]],""))</f>
        <v/>
      </c>
      <c r="Y69" s="55"/>
      <c r="Z69" s="55"/>
      <c r="AA69" s="48" t="str">
        <f>IF(Table_Styles[[#This Row],[MT]]&lt;&gt;"",Table_Styles[[#This Row],[MT]],IF(Table_Styles[[#This Row],[MT Default]]&lt;&gt;"",Table_Styles[[#This Row],[MT Default]],""))</f>
        <v/>
      </c>
      <c r="AB69" s="55"/>
      <c r="AC69" s="55"/>
      <c r="AD69" s="48" t="str">
        <f>IF(Table_Styles[[#This Row],[MR]]&lt;&gt;"",Table_Styles[[#This Row],[MR]],IF(Table_Styles[[#This Row],[MR Default]]&lt;&gt;"",Table_Styles[[#This Row],[MR Default]],""))</f>
        <v/>
      </c>
      <c r="AE69" s="55"/>
      <c r="AF69" s="129" t="s">
        <v>522</v>
      </c>
      <c r="AG69" s="48" t="str">
        <f>IF(Table_Styles[[#This Row],[MB]]&lt;&gt;"",Table_Styles[[#This Row],[MB]],IF(Table_Styles[[#This Row],[MB Default]]&lt;&gt;"",Table_Styles[[#This Row],[MB Default]],""))</f>
        <v>3px</v>
      </c>
      <c r="AH69" s="55"/>
      <c r="AI69" s="129" t="s">
        <v>460</v>
      </c>
      <c r="AJ69" s="48" t="str">
        <f>IF(Table_Styles[[#This Row],[ML]]&lt;&gt;"",Table_Styles[[#This Row],[ML]],IF(Table_Styles[[#This Row],[ML Default]]&lt;&gt;"",Table_Styles[[#This Row],[ML Default]],""))</f>
        <v>10px</v>
      </c>
      <c r="AK69" s="55"/>
      <c r="AL69" s="55"/>
      <c r="AM69" s="48" t="str">
        <f>IF(Table_Styles[[#This Row],[PT]]&lt;&gt;"",Table_Styles[[#This Row],[PT]],IF(Table_Styles[[#This Row],[PT Default]]&lt;&gt;"",Table_Styles[[#This Row],[PT Default]],""))</f>
        <v/>
      </c>
      <c r="AN69" s="55"/>
      <c r="AO69" s="55"/>
      <c r="AP69" s="48" t="str">
        <f>IF(Table_Styles[[#This Row],[PR]]&lt;&gt;"",Table_Styles[[#This Row],[PR]],IF(Table_Styles[[#This Row],[PR Default]]&lt;&gt;"",Table_Styles[[#This Row],[PR Default]],""))</f>
        <v/>
      </c>
      <c r="AQ69" s="55"/>
      <c r="AR69" s="55"/>
      <c r="AS69" s="48" t="str">
        <f>IF(Table_Styles[[#This Row],[PB]]&lt;&gt;"",Table_Styles[[#This Row],[PB]],IF(Table_Styles[[#This Row],[PB Default]]&lt;&gt;"",Table_Styles[[#This Row],[PB Default]],""))</f>
        <v/>
      </c>
      <c r="AT69" s="55"/>
      <c r="AU69" s="55"/>
      <c r="AV69" s="48" t="str">
        <f>IF(Table_Styles[[#This Row],[PL]]&lt;&gt;"",Table_Styles[[#This Row],[PL]],IF(Table_Styles[[#This Row],[PL Default]]&lt;&gt;"",Table_Styles[[#This Row],[PL Default]],""))</f>
        <v/>
      </c>
      <c r="AW69" s="55"/>
      <c r="AX69" s="55"/>
      <c r="AY69" s="48" t="str">
        <f>IF(Table_Styles[[#This Row],[BT]]&lt;&gt;"",Table_Styles[[#This Row],[BT]],IF(Table_Styles[[#This Row],[BT Default]]&lt;&gt;"",Table_Styles[[#This Row],[BT Default]],""))</f>
        <v/>
      </c>
      <c r="AZ69" s="55"/>
      <c r="BA69" s="55"/>
      <c r="BB69" s="48" t="str">
        <f>IF(Table_Styles[[#This Row],[BR]]&lt;&gt;"",Table_Styles[[#This Row],[BR]],IF(Table_Styles[[#This Row],[BR Default]]&lt;&gt;"",Table_Styles[[#This Row],[BR Default]],""))</f>
        <v/>
      </c>
      <c r="BC69" s="55"/>
      <c r="BD69" s="55"/>
      <c r="BE69" s="48" t="str">
        <f>IF(Table_Styles[[#This Row],[BB]]&lt;&gt;"",Table_Styles[[#This Row],[BB]],IF(Table_Styles[[#This Row],[BB Default]]&lt;&gt;"",Table_Styles[[#This Row],[BB Default]],""))</f>
        <v/>
      </c>
      <c r="BF69" s="55"/>
      <c r="BG69" s="55"/>
      <c r="BH69" s="48" t="str">
        <f>IF(Table_Styles[[#This Row],[BL]]&lt;&gt;"",Table_Styles[[#This Row],[BL]],IF(Table_Styles[[#This Row],[BL Default]]&lt;&gt;"",Table_Styles[[#This Row],[BL Default]],""))</f>
        <v/>
      </c>
      <c r="BI69" s="55"/>
      <c r="BJ69" s="55"/>
      <c r="BK69" s="48" t="str">
        <f>IF(Table_Styles[[#This Row],[Width]]&lt;&gt;"",Table_Styles[[#This Row],[Width]],IF(Table_Styles[[#This Row],[Width Default]]&lt;&gt;"",Table_Styles[[#This Row],[Width Default]],""))</f>
        <v/>
      </c>
      <c r="BL69" s="55"/>
      <c r="BM69" s="55"/>
      <c r="BN69" s="48" t="str">
        <f>IF(Table_Styles[[#This Row],[Height]]&lt;&gt;"",Table_Styles[[#This Row],[Height]],IF(Table_Styles[[#This Row],[Height Default]]&lt;&gt;"",Table_Styles[[#This Row],[Height Default]],""))</f>
        <v/>
      </c>
      <c r="BO69" s="48"/>
      <c r="BP69" s="48"/>
      <c r="BQ69" s="48" t="str">
        <f>IF(Table_Styles[[#This Row],[Top]]&lt;&gt;"",Table_Styles[[#This Row],[Top]],IF(Table_Styles[[#This Row],[Top Default]]&lt;&gt;"",Table_Styles[[#This Row],[Top Default]],""))</f>
        <v/>
      </c>
      <c r="BR69" s="48"/>
      <c r="BS69" s="48"/>
      <c r="BT69" s="48" t="str">
        <f>IF(Table_Styles[[#This Row],[Right]]&lt;&gt;"",Table_Styles[[#This Row],[Right]],IF(Table_Styles[[#This Row],[Right Default]]&lt;&gt;"",Table_Styles[[#This Row],[Right Default]],""))</f>
        <v/>
      </c>
      <c r="BU69" s="48"/>
      <c r="BV69" s="48"/>
      <c r="BW69" s="48" t="str">
        <f>IF(Table_Styles[[#This Row],[Bottom]]&lt;&gt;"",Table_Styles[[#This Row],[Bottom]],IF(Table_Styles[[#This Row],[Bottom Default]]&lt;&gt;"",Table_Styles[[#This Row],[Bottom Default]],""))</f>
        <v/>
      </c>
      <c r="BX69" s="48"/>
      <c r="BY69" s="48"/>
      <c r="BZ69" s="48" t="str">
        <f>IF(Table_Styles[[#This Row],[Left]]&lt;&gt;"",Table_Styles[[#This Row],[Left]],IF(Table_Styles[[#This Row],[Left Default]]&lt;&gt;"",Table_Styles[[#This Row],[Left Default]],""))</f>
        <v/>
      </c>
      <c r="CA69" s="55"/>
      <c r="CB69" s="100" t="str">
        <f>IF(AND(Table_Styles[[#This Row],[Selector]]&lt;&gt;"",Table_Styles[[#This Row],[Font Family Used]]&lt;&gt;"",Table_Styles[[#This Row],[Font Weight Used]]&lt;&gt;""),Table_Styles[[#This Row],[Font Family Used]]&amp;" "&amp;Table_Styles[[#This Row],[Font Weight Used]],"")</f>
        <v>Nunito 300</v>
      </c>
      <c r="CC69" s="100" t="str">
        <f ca="1">IF(AND(Table_Styles[[#This Row],[Selector]],COUNTIF(OFFSET(CC:CC,0,0,ROW()-1,1),"="&amp;Table_Styles[[#This Row],[Font]])=0),Table_Styles[[#This Row],[Font]],"")</f>
        <v/>
      </c>
      <c r="CD69" s="100" t="str">
        <f ca="1">IF(Table_Styles[[#This Row],[Unique Font]]&lt;&gt;"",
"{""fontFamily"":"""&amp;Table_Styles[[#This Row],[Font Family Used]]&amp;""",""fontWeight"":"&amp;Table_Styles[[#This Row],[Font Weight Used]]&amp;"}","")</f>
        <v/>
      </c>
      <c r="CE69"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#303232;margin-bottom: 3px;margin-left: 10px</v>
      </c>
      <c r="CF69" s="100" t="str">
        <f>IF(AND(Table_Styles[[#This Row],[Selector]]&lt;&gt;"", Table_Styles[[#This Row],[Config Properties]]&lt;&gt;""),
Table_Styles[[#This Row],[Selector]]&amp;" { "&amp;Table_Styles[[#This Row],[Config Properties]]&amp;" }","")</f>
        <v>formly-field .radio label { font-family: 'Nunito';font-size: 16px;font-weight: 300;color: #303232;margin-bottom: 3px;margin-left: 10px }</v>
      </c>
      <c r="CG69" s="100" t="str">
        <f xml:space="preserve">
SUBSTITUTE(SUBSTITUTE(SUBSTITUTE(SUBSTITUTE(SUBSTITUTE(SUBSTITUTE(SUBSTITUTE(SUBSTITUTE(Table_Styles[[#This Row],[Config]],
" {","{"),
"{ ","{"),
" }","}"),
"} ","}"),
" ,",","),
", ",","),
" :",":"),
": ",":")</f>
        <v>formly-field .radio label{font-family:'Nunito';font-size:16px;font-weight:300;color:#303232;margin-bottom:3px;margin-left:10px}</v>
      </c>
    </row>
    <row r="70" spans="2:85" ht="21" customHeight="1">
      <c r="B70" s="97" t="s">
        <v>82</v>
      </c>
      <c r="C70" s="185" t="s">
        <v>573</v>
      </c>
      <c r="D70" s="55"/>
      <c r="E70" s="56"/>
      <c r="F70" s="48" t="str">
        <f>IF(Table_Styles[[#This Row],[Font Family]]&lt;&gt;"",Table_Styles[[#This Row],[Font Family]],IF(Table_Styles[[#This Row],[Font Family Default]]&lt;&gt;"",Table_Styles[[#This Row],[Font Family Default]],""))</f>
        <v/>
      </c>
      <c r="G70" s="55"/>
      <c r="H70" s="129"/>
      <c r="I70" s="48" t="str">
        <f>IF(Table_Styles[[#This Row],[Font Size]]&lt;&gt;"",Table_Styles[[#This Row],[Font Size]],IF(Table_Styles[[#This Row],[Font Size Default]]&lt;&gt;"",Table_Styles[[#This Row],[Font Size Default]],""))</f>
        <v/>
      </c>
      <c r="J70" s="55"/>
      <c r="K70" s="56"/>
      <c r="L70" s="48" t="str">
        <f>IF(Table_Styles[[#This Row],[Font Weight]]&lt;&gt;"",Table_Styles[[#This Row],[Font Weight]],IF(Table_Styles[[#This Row],[Font Weight Default]]&lt;&gt;"",Table_Styles[[#This Row],[Font Weight Default]],""))</f>
        <v/>
      </c>
      <c r="M70" s="55"/>
      <c r="N70" s="55"/>
      <c r="O70" s="48" t="str">
        <f>IF(Table_Styles[[#This Row],[Colour]]&lt;&gt;"",Table_Styles[[#This Row],[Colour]],IF(Table_Styles[[#This Row],[Colour Default]]&lt;&gt;"",Table_Styles[[#This Row],[Colour Default]],""))</f>
        <v/>
      </c>
      <c r="P70" s="48" t="str">
        <f>Colour_Background_3</f>
        <v>#bfc7d1</v>
      </c>
      <c r="Q70" s="56" t="str">
        <f>Colour_Background_1</f>
        <v>#FFFFFF</v>
      </c>
      <c r="R70" s="48" t="str">
        <f>IF(Table_Styles[[#This Row],[Background]]&lt;&gt;"",Table_Styles[[#This Row],[Background]],IF(Table_Styles[[#This Row],[Background Default]]&lt;&gt;"",Table_Styles[[#This Row],[Background Default]],""))</f>
        <v>#bfc7d1</v>
      </c>
      <c r="S70" s="55"/>
      <c r="T70" s="55"/>
      <c r="U70" s="48" t="str">
        <f>IF(Table_Styles[[#This Row],[Border]]&lt;&gt;"",Table_Styles[[#This Row],[Border]],IF(Table_Styles[[#This Row],[Border Default]]&lt;&gt;"",Table_Styles[[#This Row],[Border Default]],""))</f>
        <v/>
      </c>
      <c r="V70" s="55"/>
      <c r="W70" s="129" t="s">
        <v>574</v>
      </c>
      <c r="X70" s="48" t="str">
        <f>IF(Table_Styles[[#This Row],[Border Radius]]&lt;&gt;"",Table_Styles[[#This Row],[Border Radius]],IF(Table_Styles[[#This Row],[Border Radius Default]]&lt;&gt;"",Table_Styles[[#This Row],[Border Radius Default]],""))</f>
        <v>100%</v>
      </c>
      <c r="Y70" s="55"/>
      <c r="Z70" s="194" t="s">
        <v>543</v>
      </c>
      <c r="AA70" s="48" t="str">
        <f>IF(Table_Styles[[#This Row],[MT]]&lt;&gt;"",Table_Styles[[#This Row],[MT]],IF(Table_Styles[[#This Row],[MT Default]]&lt;&gt;"",Table_Styles[[#This Row],[MT Default]],""))</f>
        <v>2px</v>
      </c>
      <c r="AB70" s="55"/>
      <c r="AC70" s="55"/>
      <c r="AD70" s="48" t="str">
        <f>IF(Table_Styles[[#This Row],[MR]]&lt;&gt;"",Table_Styles[[#This Row],[MR]],IF(Table_Styles[[#This Row],[MR Default]]&lt;&gt;"",Table_Styles[[#This Row],[MR Default]],""))</f>
        <v/>
      </c>
      <c r="AE70" s="55"/>
      <c r="AF70" s="55"/>
      <c r="AG70" s="48" t="str">
        <f>IF(Table_Styles[[#This Row],[MB]]&lt;&gt;"",Table_Styles[[#This Row],[MB]],IF(Table_Styles[[#This Row],[MB Default]]&lt;&gt;"",Table_Styles[[#This Row],[MB Default]],""))</f>
        <v/>
      </c>
      <c r="AH70" s="55"/>
      <c r="AI70" s="55"/>
      <c r="AJ70" s="48" t="str">
        <f>IF(Table_Styles[[#This Row],[ML]]&lt;&gt;"",Table_Styles[[#This Row],[ML]],IF(Table_Styles[[#This Row],[ML Default]]&lt;&gt;"",Table_Styles[[#This Row],[ML Default]],""))</f>
        <v/>
      </c>
      <c r="AK70" s="55"/>
      <c r="AL70" s="55"/>
      <c r="AM70" s="48" t="str">
        <f>IF(Table_Styles[[#This Row],[PT]]&lt;&gt;"",Table_Styles[[#This Row],[PT]],IF(Table_Styles[[#This Row],[PT Default]]&lt;&gt;"",Table_Styles[[#This Row],[PT Default]],""))</f>
        <v/>
      </c>
      <c r="AN70" s="55"/>
      <c r="AO70" s="55"/>
      <c r="AP70" s="48" t="str">
        <f>IF(Table_Styles[[#This Row],[PR]]&lt;&gt;"",Table_Styles[[#This Row],[PR]],IF(Table_Styles[[#This Row],[PR Default]]&lt;&gt;"",Table_Styles[[#This Row],[PR Default]],""))</f>
        <v/>
      </c>
      <c r="AQ70" s="55"/>
      <c r="AR70" s="55"/>
      <c r="AS70" s="48" t="str">
        <f>IF(Table_Styles[[#This Row],[PB]]&lt;&gt;"",Table_Styles[[#This Row],[PB]],IF(Table_Styles[[#This Row],[PB Default]]&lt;&gt;"",Table_Styles[[#This Row],[PB Default]],""))</f>
        <v/>
      </c>
      <c r="AT70" s="55"/>
      <c r="AU70" s="55"/>
      <c r="AV70" s="48" t="str">
        <f>IF(Table_Styles[[#This Row],[PL]]&lt;&gt;"",Table_Styles[[#This Row],[PL]],IF(Table_Styles[[#This Row],[PL Default]]&lt;&gt;"",Table_Styles[[#This Row],[PL Default]],""))</f>
        <v/>
      </c>
      <c r="AW70" s="55"/>
      <c r="AX70" s="55"/>
      <c r="AY70" s="48" t="str">
        <f>IF(Table_Styles[[#This Row],[BT]]&lt;&gt;"",Table_Styles[[#This Row],[BT]],IF(Table_Styles[[#This Row],[BT Default]]&lt;&gt;"",Table_Styles[[#This Row],[BT Default]],""))</f>
        <v/>
      </c>
      <c r="AZ70" s="55"/>
      <c r="BA70" s="55"/>
      <c r="BB70" s="48" t="str">
        <f>IF(Table_Styles[[#This Row],[BR]]&lt;&gt;"",Table_Styles[[#This Row],[BR]],IF(Table_Styles[[#This Row],[BR Default]]&lt;&gt;"",Table_Styles[[#This Row],[BR Default]],""))</f>
        <v/>
      </c>
      <c r="BC70" s="55"/>
      <c r="BD70" s="55"/>
      <c r="BE70" s="48" t="str">
        <f>IF(Table_Styles[[#This Row],[BB]]&lt;&gt;"",Table_Styles[[#This Row],[BB]],IF(Table_Styles[[#This Row],[BB Default]]&lt;&gt;"",Table_Styles[[#This Row],[BB Default]],""))</f>
        <v/>
      </c>
      <c r="BF70" s="55"/>
      <c r="BG70" s="55"/>
      <c r="BH70" s="48" t="str">
        <f>IF(Table_Styles[[#This Row],[BL]]&lt;&gt;"",Table_Styles[[#This Row],[BL]],IF(Table_Styles[[#This Row],[BL Default]]&lt;&gt;"",Table_Styles[[#This Row],[BL Default]],""))</f>
        <v/>
      </c>
      <c r="BI70" s="55"/>
      <c r="BJ70" s="129" t="s">
        <v>472</v>
      </c>
      <c r="BK70" s="48" t="str">
        <f>IF(Table_Styles[[#This Row],[Width]]&lt;&gt;"",Table_Styles[[#This Row],[Width]],IF(Table_Styles[[#This Row],[Width Default]]&lt;&gt;"",Table_Styles[[#This Row],[Width Default]],""))</f>
        <v>16px</v>
      </c>
      <c r="BL70" s="55"/>
      <c r="BM70" s="129" t="s">
        <v>472</v>
      </c>
      <c r="BN70" s="48" t="str">
        <f>IF(Table_Styles[[#This Row],[Height]]&lt;&gt;"",Table_Styles[[#This Row],[Height]],IF(Table_Styles[[#This Row],[Height Default]]&lt;&gt;"",Table_Styles[[#This Row],[Height Default]],""))</f>
        <v>16px</v>
      </c>
      <c r="BO70" s="48"/>
      <c r="BP70" s="48"/>
      <c r="BQ70" s="48" t="str">
        <f>IF(Table_Styles[[#This Row],[Top]]&lt;&gt;"",Table_Styles[[#This Row],[Top]],IF(Table_Styles[[#This Row],[Top Default]]&lt;&gt;"",Table_Styles[[#This Row],[Top Default]],""))</f>
        <v/>
      </c>
      <c r="BR70" s="48"/>
      <c r="BS70" s="48"/>
      <c r="BT70" s="48" t="str">
        <f>IF(Table_Styles[[#This Row],[Right]]&lt;&gt;"",Table_Styles[[#This Row],[Right]],IF(Table_Styles[[#This Row],[Right Default]]&lt;&gt;"",Table_Styles[[#This Row],[Right Default]],""))</f>
        <v/>
      </c>
      <c r="BU70" s="48"/>
      <c r="BV70" s="48"/>
      <c r="BW70" s="48" t="str">
        <f>IF(Table_Styles[[#This Row],[Bottom]]&lt;&gt;"",Table_Styles[[#This Row],[Bottom]],IF(Table_Styles[[#This Row],[Bottom Default]]&lt;&gt;"",Table_Styles[[#This Row],[Bottom Default]],""))</f>
        <v/>
      </c>
      <c r="BX70" s="48"/>
      <c r="BY70" s="48"/>
      <c r="BZ70" s="48" t="str">
        <f>IF(Table_Styles[[#This Row],[Left]]&lt;&gt;"",Table_Styles[[#This Row],[Left]],IF(Table_Styles[[#This Row],[Left Default]]&lt;&gt;"",Table_Styles[[#This Row],[Left Default]],""))</f>
        <v/>
      </c>
      <c r="CA70" s="55"/>
      <c r="CB70" s="100" t="str">
        <f>IF(AND(Table_Styles[[#This Row],[Selector]]&lt;&gt;"",Table_Styles[[#This Row],[Font Family Used]]&lt;&gt;"",Table_Styles[[#This Row],[Font Weight Used]]&lt;&gt;""),Table_Styles[[#This Row],[Font Family Used]]&amp;" "&amp;Table_Styles[[#This Row],[Font Weight Used]],"")</f>
        <v/>
      </c>
      <c r="CC70" s="100" t="str">
        <f ca="1">IF(AND(Table_Styles[[#This Row],[Selector]],COUNTIF(OFFSET(CC:CC,0,0,ROW()-1,1),"="&amp;Table_Styles[[#This Row],[Font]])=0),Table_Styles[[#This Row],[Font]],"")</f>
        <v/>
      </c>
      <c r="CD70" s="100" t="str">
        <f ca="1">IF(Table_Styles[[#This Row],[Unique Font]]&lt;&gt;"",
"{""fontFamily"":"""&amp;Table_Styles[[#This Row],[Font Family Used]]&amp;""",""fontWeight"":"&amp;Table_Styles[[#This Row],[Font Weight Used]]&amp;"}","")</f>
        <v/>
      </c>
      <c r="CE70"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#bfc7d1;border-radius: 100%;margin-top: 2px;width: 16px;height: 16px</v>
      </c>
      <c r="CF70" s="100" t="str">
        <f>IF(AND(Table_Styles[[#This Row],[Selector]]&lt;&gt;"", Table_Styles[[#This Row],[Config Properties]]&lt;&gt;""),
Table_Styles[[#This Row],[Selector]]&amp;" { "&amp;Table_Styles[[#This Row],[Config Properties]]&amp;" }","")</f>
        <v>formly-field .radio input[type=radio] ~ .check { background: #bfc7d1;border-radius: 100%;margin-top: 2px;width: 16px;height: 16px }</v>
      </c>
      <c r="CG70" s="100" t="str">
        <f xml:space="preserve">
SUBSTITUTE(SUBSTITUTE(SUBSTITUTE(SUBSTITUTE(SUBSTITUTE(SUBSTITUTE(SUBSTITUTE(SUBSTITUTE(Table_Styles[[#This Row],[Config]],
" {","{"),
"{ ","{"),
" }","}"),
"} ","}"),
" ,",","),
", ",","),
" :",":"),
": ",":")</f>
        <v>formly-field .radio input[type=radio] ~ .check{background:#bfc7d1;border-radius:100%;margin-top:2px;width:16px;height:16px}</v>
      </c>
    </row>
    <row r="71" spans="2:85" ht="21" customHeight="1">
      <c r="B71" s="97" t="s">
        <v>575</v>
      </c>
      <c r="C71" s="185" t="s">
        <v>576</v>
      </c>
      <c r="D71" s="55"/>
      <c r="E71" s="56"/>
      <c r="F71" s="48" t="str">
        <f>IF(Table_Styles[[#This Row],[Font Family]]&lt;&gt;"",Table_Styles[[#This Row],[Font Family]],IF(Table_Styles[[#This Row],[Font Family Default]]&lt;&gt;"",Table_Styles[[#This Row],[Font Family Default]],""))</f>
        <v/>
      </c>
      <c r="G71" s="55"/>
      <c r="H71" s="129"/>
      <c r="I71" s="48" t="str">
        <f>IF(Table_Styles[[#This Row],[Font Size]]&lt;&gt;"",Table_Styles[[#This Row],[Font Size]],IF(Table_Styles[[#This Row],[Font Size Default]]&lt;&gt;"",Table_Styles[[#This Row],[Font Size Default]],""))</f>
        <v/>
      </c>
      <c r="J71" s="55"/>
      <c r="K71" s="56"/>
      <c r="L71" s="48" t="str">
        <f>IF(Table_Styles[[#This Row],[Font Weight]]&lt;&gt;"",Table_Styles[[#This Row],[Font Weight]],IF(Table_Styles[[#This Row],[Font Weight Default]]&lt;&gt;"",Table_Styles[[#This Row],[Font Weight Default]],""))</f>
        <v/>
      </c>
      <c r="M71" s="55"/>
      <c r="N71" s="55"/>
      <c r="O71" s="48" t="str">
        <f>IF(Table_Styles[[#This Row],[Colour]]&lt;&gt;"",Table_Styles[[#This Row],[Colour]],IF(Table_Styles[[#This Row],[Colour Default]]&lt;&gt;"",Table_Styles[[#This Row],[Colour Default]],""))</f>
        <v/>
      </c>
      <c r="P71" s="55"/>
      <c r="Q71" s="184" t="str">
        <f>Colour_Accent_1</f>
        <v>#e10982</v>
      </c>
      <c r="R71" s="48" t="str">
        <f>IF(Table_Styles[[#This Row],[Background]]&lt;&gt;"",Table_Styles[[#This Row],[Background]],IF(Table_Styles[[#This Row],[Background Default]]&lt;&gt;"",Table_Styles[[#This Row],[Background Default]],""))</f>
        <v>#e10982</v>
      </c>
      <c r="S71" s="55"/>
      <c r="T71" s="55"/>
      <c r="U71" s="48" t="str">
        <f>IF(Table_Styles[[#This Row],[Border]]&lt;&gt;"",Table_Styles[[#This Row],[Border]],IF(Table_Styles[[#This Row],[Border Default]]&lt;&gt;"",Table_Styles[[#This Row],[Border Default]],""))</f>
        <v/>
      </c>
      <c r="V71" s="55"/>
      <c r="W71" s="129" t="s">
        <v>574</v>
      </c>
      <c r="X71" s="48" t="str">
        <f>IF(Table_Styles[[#This Row],[Border Radius]]&lt;&gt;"",Table_Styles[[#This Row],[Border Radius]],IF(Table_Styles[[#This Row],[Border Radius Default]]&lt;&gt;"",Table_Styles[[#This Row],[Border Radius Default]],""))</f>
        <v>100%</v>
      </c>
      <c r="Y71" s="55"/>
      <c r="Z71" s="194" t="s">
        <v>556</v>
      </c>
      <c r="AA71" s="48" t="str">
        <f>IF(Table_Styles[[#This Row],[MT]]&lt;&gt;"",Table_Styles[[#This Row],[MT]],IF(Table_Styles[[#This Row],[MT Default]]&lt;&gt;"",Table_Styles[[#This Row],[MT Default]],""))</f>
        <v>4px</v>
      </c>
      <c r="AB71" s="55"/>
      <c r="AC71" s="55"/>
      <c r="AD71" s="48" t="str">
        <f>IF(Table_Styles[[#This Row],[MR]]&lt;&gt;"",Table_Styles[[#This Row],[MR]],IF(Table_Styles[[#This Row],[MR Default]]&lt;&gt;"",Table_Styles[[#This Row],[MR Default]],""))</f>
        <v/>
      </c>
      <c r="AE71" s="55"/>
      <c r="AF71" s="55"/>
      <c r="AG71" s="48" t="str">
        <f>IF(Table_Styles[[#This Row],[MB]]&lt;&gt;"",Table_Styles[[#This Row],[MB]],IF(Table_Styles[[#This Row],[MB Default]]&lt;&gt;"",Table_Styles[[#This Row],[MB Default]],""))</f>
        <v/>
      </c>
      <c r="AH71" s="55"/>
      <c r="AI71" s="129" t="s">
        <v>556</v>
      </c>
      <c r="AJ71" s="48" t="str">
        <f>IF(Table_Styles[[#This Row],[ML]]&lt;&gt;"",Table_Styles[[#This Row],[ML]],IF(Table_Styles[[#This Row],[ML Default]]&lt;&gt;"",Table_Styles[[#This Row],[ML Default]],""))</f>
        <v>4px</v>
      </c>
      <c r="AK71" s="55"/>
      <c r="AL71" s="55"/>
      <c r="AM71" s="48" t="str">
        <f>IF(Table_Styles[[#This Row],[PT]]&lt;&gt;"",Table_Styles[[#This Row],[PT]],IF(Table_Styles[[#This Row],[PT Default]]&lt;&gt;"",Table_Styles[[#This Row],[PT Default]],""))</f>
        <v/>
      </c>
      <c r="AN71" s="55"/>
      <c r="AO71" s="55"/>
      <c r="AP71" s="48" t="str">
        <f>IF(Table_Styles[[#This Row],[PR]]&lt;&gt;"",Table_Styles[[#This Row],[PR]],IF(Table_Styles[[#This Row],[PR Default]]&lt;&gt;"",Table_Styles[[#This Row],[PR Default]],""))</f>
        <v/>
      </c>
      <c r="AQ71" s="55"/>
      <c r="AR71" s="55"/>
      <c r="AS71" s="48" t="str">
        <f>IF(Table_Styles[[#This Row],[PB]]&lt;&gt;"",Table_Styles[[#This Row],[PB]],IF(Table_Styles[[#This Row],[PB Default]]&lt;&gt;"",Table_Styles[[#This Row],[PB Default]],""))</f>
        <v/>
      </c>
      <c r="AT71" s="55"/>
      <c r="AU71" s="55"/>
      <c r="AV71" s="48" t="str">
        <f>IF(Table_Styles[[#This Row],[PL]]&lt;&gt;"",Table_Styles[[#This Row],[PL]],IF(Table_Styles[[#This Row],[PL Default]]&lt;&gt;"",Table_Styles[[#This Row],[PL Default]],""))</f>
        <v/>
      </c>
      <c r="AW71" s="55"/>
      <c r="AX71" s="55"/>
      <c r="AY71" s="48" t="str">
        <f>IF(Table_Styles[[#This Row],[BT]]&lt;&gt;"",Table_Styles[[#This Row],[BT]],IF(Table_Styles[[#This Row],[BT Default]]&lt;&gt;"",Table_Styles[[#This Row],[BT Default]],""))</f>
        <v/>
      </c>
      <c r="AZ71" s="55"/>
      <c r="BA71" s="55"/>
      <c r="BB71" s="48" t="str">
        <f>IF(Table_Styles[[#This Row],[BR]]&lt;&gt;"",Table_Styles[[#This Row],[BR]],IF(Table_Styles[[#This Row],[BR Default]]&lt;&gt;"",Table_Styles[[#This Row],[BR Default]],""))</f>
        <v/>
      </c>
      <c r="BC71" s="55"/>
      <c r="BD71" s="55"/>
      <c r="BE71" s="48" t="str">
        <f>IF(Table_Styles[[#This Row],[BB]]&lt;&gt;"",Table_Styles[[#This Row],[BB]],IF(Table_Styles[[#This Row],[BB Default]]&lt;&gt;"",Table_Styles[[#This Row],[BB Default]],""))</f>
        <v/>
      </c>
      <c r="BF71" s="55"/>
      <c r="BG71" s="55"/>
      <c r="BH71" s="48" t="str">
        <f>IF(Table_Styles[[#This Row],[BL]]&lt;&gt;"",Table_Styles[[#This Row],[BL]],IF(Table_Styles[[#This Row],[BL Default]]&lt;&gt;"",Table_Styles[[#This Row],[BL Default]],""))</f>
        <v/>
      </c>
      <c r="BI71" s="55"/>
      <c r="BJ71" s="129" t="s">
        <v>577</v>
      </c>
      <c r="BK71" s="48" t="str">
        <f>IF(Table_Styles[[#This Row],[Width]]&lt;&gt;"",Table_Styles[[#This Row],[Width]],IF(Table_Styles[[#This Row],[Width Default]]&lt;&gt;"",Table_Styles[[#This Row],[Width Default]],""))</f>
        <v>8px</v>
      </c>
      <c r="BL71" s="55"/>
      <c r="BM71" s="129" t="s">
        <v>577</v>
      </c>
      <c r="BN71" s="48" t="str">
        <f>IF(Table_Styles[[#This Row],[Height]]&lt;&gt;"",Table_Styles[[#This Row],[Height]],IF(Table_Styles[[#This Row],[Height Default]]&lt;&gt;"",Table_Styles[[#This Row],[Height Default]],""))</f>
        <v>8px</v>
      </c>
      <c r="BO71" s="48"/>
      <c r="BP71" s="48"/>
      <c r="BQ71" s="48" t="str">
        <f>IF(Table_Styles[[#This Row],[Top]]&lt;&gt;"",Table_Styles[[#This Row],[Top]],IF(Table_Styles[[#This Row],[Top Default]]&lt;&gt;"",Table_Styles[[#This Row],[Top Default]],""))</f>
        <v/>
      </c>
      <c r="BR71" s="48"/>
      <c r="BS71" s="48"/>
      <c r="BT71" s="48" t="str">
        <f>IF(Table_Styles[[#This Row],[Right]]&lt;&gt;"",Table_Styles[[#This Row],[Right]],IF(Table_Styles[[#This Row],[Right Default]]&lt;&gt;"",Table_Styles[[#This Row],[Right Default]],""))</f>
        <v/>
      </c>
      <c r="BU71" s="48"/>
      <c r="BV71" s="48"/>
      <c r="BW71" s="48" t="str">
        <f>IF(Table_Styles[[#This Row],[Bottom]]&lt;&gt;"",Table_Styles[[#This Row],[Bottom]],IF(Table_Styles[[#This Row],[Bottom Default]]&lt;&gt;"",Table_Styles[[#This Row],[Bottom Default]],""))</f>
        <v/>
      </c>
      <c r="BX71" s="48"/>
      <c r="BY71" s="48"/>
      <c r="BZ71" s="48" t="str">
        <f>IF(Table_Styles[[#This Row],[Left]]&lt;&gt;"",Table_Styles[[#This Row],[Left]],IF(Table_Styles[[#This Row],[Left Default]]&lt;&gt;"",Table_Styles[[#This Row],[Left Default]],""))</f>
        <v/>
      </c>
      <c r="CA71" s="55"/>
      <c r="CB71" s="100" t="str">
        <f>IF(AND(Table_Styles[[#This Row],[Selector]]&lt;&gt;"",Table_Styles[[#This Row],[Font Family Used]]&lt;&gt;"",Table_Styles[[#This Row],[Font Weight Used]]&lt;&gt;""),Table_Styles[[#This Row],[Font Family Used]]&amp;" "&amp;Table_Styles[[#This Row],[Font Weight Used]],"")</f>
        <v/>
      </c>
      <c r="CC71" s="100" t="str">
        <f ca="1">IF(AND(Table_Styles[[#This Row],[Selector]],COUNTIF(OFFSET(CC:CC,0,0,ROW()-1,1),"="&amp;Table_Styles[[#This Row],[Font]])=0),Table_Styles[[#This Row],[Font]],"")</f>
        <v/>
      </c>
      <c r="CD71" s="100" t="str">
        <f ca="1">IF(Table_Styles[[#This Row],[Unique Font]]&lt;&gt;"",
"{""fontFamily"":"""&amp;Table_Styles[[#This Row],[Font Family Used]]&amp;""",""fontWeight"":"&amp;Table_Styles[[#This Row],[Font Weight Used]]&amp;"}","")</f>
        <v/>
      </c>
      <c r="CE71"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#e10982;border-radius: 100%;margin-top: 4px;margin-left: 4px;width: 8px;height: 8px</v>
      </c>
      <c r="CF71" s="100" t="str">
        <f>IF(AND(Table_Styles[[#This Row],[Selector]]&lt;&gt;"", Table_Styles[[#This Row],[Config Properties]]&lt;&gt;""),
Table_Styles[[#This Row],[Selector]]&amp;" { "&amp;Table_Styles[[#This Row],[Config Properties]]&amp;" }","")</f>
        <v>formly-field .radio input[type=radio]:checked ~ .check .inside { background: #e10982;border-radius: 100%;margin-top: 4px;margin-left: 4px;width: 8px;height: 8px }</v>
      </c>
      <c r="CG71" s="100" t="str">
        <f xml:space="preserve">
SUBSTITUTE(SUBSTITUTE(SUBSTITUTE(SUBSTITUTE(SUBSTITUTE(SUBSTITUTE(SUBSTITUTE(SUBSTITUTE(Table_Styles[[#This Row],[Config]],
" {","{"),
"{ ","{"),
" }","}"),
"} ","}"),
" ,",","),
", ",","),
" :",":"),
": ",":")</f>
        <v>formly-field .radio input[type=radio]:checked ~ .check .inside{background:#e10982;border-radius:100%;margin-top:4px;margin-left:4px;width:8px;height:8px}</v>
      </c>
    </row>
    <row r="72" spans="2:85" ht="21.75" thickBot="1">
      <c r="B72" s="103" t="s">
        <v>578</v>
      </c>
      <c r="C72" s="103"/>
      <c r="D72" s="103"/>
      <c r="E72" s="65"/>
      <c r="F72" s="65" t="str">
        <f>IF(Table_Styles[[#This Row],[Font Family]]&lt;&gt;"",Table_Styles[[#This Row],[Font Family]],IF(Table_Styles[[#This Row],[Font Family Default]]&lt;&gt;"",Table_Styles[[#This Row],[Font Family Default]],""))</f>
        <v/>
      </c>
      <c r="G72" s="103"/>
      <c r="H72" s="65"/>
      <c r="I72" s="65" t="str">
        <f>IF(Table_Styles[[#This Row],[Font Size]]&lt;&gt;"",Table_Styles[[#This Row],[Font Size]],IF(Table_Styles[[#This Row],[Font Size Default]]&lt;&gt;"",Table_Styles[[#This Row],[Font Size Default]],""))</f>
        <v/>
      </c>
      <c r="J72" s="103"/>
      <c r="K72" s="65"/>
      <c r="L72" s="65" t="str">
        <f>IF(Table_Styles[[#This Row],[Font Weight]]&lt;&gt;"",Table_Styles[[#This Row],[Font Weight]],IF(Table_Styles[[#This Row],[Font Weight Default]]&lt;&gt;"",Table_Styles[[#This Row],[Font Weight Default]],""))</f>
        <v/>
      </c>
      <c r="M72" s="103"/>
      <c r="N72" s="65"/>
      <c r="O72" s="65" t="str">
        <f>IF(Table_Styles[[#This Row],[Colour]]&lt;&gt;"",Table_Styles[[#This Row],[Colour]],IF(Table_Styles[[#This Row],[Colour Default]]&lt;&gt;"",Table_Styles[[#This Row],[Colour Default]],""))</f>
        <v/>
      </c>
      <c r="P72" s="103"/>
      <c r="Q72" s="65"/>
      <c r="R72" s="65" t="str">
        <f>IF(Table_Styles[[#This Row],[Background]]&lt;&gt;"",Table_Styles[[#This Row],[Background]],IF(Table_Styles[[#This Row],[Background Default]]&lt;&gt;"",Table_Styles[[#This Row],[Background Default]],""))</f>
        <v/>
      </c>
      <c r="S72" s="103"/>
      <c r="T72" s="65"/>
      <c r="U72" s="65" t="str">
        <f>IF(Table_Styles[[#This Row],[Border]]&lt;&gt;"",Table_Styles[[#This Row],[Border]],IF(Table_Styles[[#This Row],[Border Default]]&lt;&gt;"",Table_Styles[[#This Row],[Border Default]],""))</f>
        <v/>
      </c>
      <c r="V72" s="65"/>
      <c r="W72" s="65"/>
      <c r="X72" s="65" t="str">
        <f>IF(Table_Styles[[#This Row],[Border Radius]]&lt;&gt;"",Table_Styles[[#This Row],[Border Radius]],IF(Table_Styles[[#This Row],[Border Radius Default]]&lt;&gt;"",Table_Styles[[#This Row],[Border Radius Default]],""))</f>
        <v/>
      </c>
      <c r="Y72" s="103"/>
      <c r="Z72" s="65"/>
      <c r="AA72" s="65" t="str">
        <f>IF(Table_Styles[[#This Row],[MT]]&lt;&gt;"",Table_Styles[[#This Row],[MT]],IF(Table_Styles[[#This Row],[MT Default]]&lt;&gt;"",Table_Styles[[#This Row],[MT Default]],""))</f>
        <v/>
      </c>
      <c r="AB72" s="103"/>
      <c r="AC72" s="65"/>
      <c r="AD72" s="65" t="str">
        <f>IF(Table_Styles[[#This Row],[MR]]&lt;&gt;"",Table_Styles[[#This Row],[MR]],IF(Table_Styles[[#This Row],[MR Default]]&lt;&gt;"",Table_Styles[[#This Row],[MR Default]],""))</f>
        <v/>
      </c>
      <c r="AE72" s="103"/>
      <c r="AF72" s="65"/>
      <c r="AG72" s="65" t="str">
        <f>IF(Table_Styles[[#This Row],[MB]]&lt;&gt;"",Table_Styles[[#This Row],[MB]],IF(Table_Styles[[#This Row],[MB Default]]&lt;&gt;"",Table_Styles[[#This Row],[MB Default]],""))</f>
        <v/>
      </c>
      <c r="AH72" s="103"/>
      <c r="AI72" s="65"/>
      <c r="AJ72" s="65" t="str">
        <f>IF(Table_Styles[[#This Row],[ML]]&lt;&gt;"",Table_Styles[[#This Row],[ML]],IF(Table_Styles[[#This Row],[ML Default]]&lt;&gt;"",Table_Styles[[#This Row],[ML Default]],""))</f>
        <v/>
      </c>
      <c r="AK72" s="103"/>
      <c r="AL72" s="65"/>
      <c r="AM72" s="65" t="str">
        <f>IF(Table_Styles[[#This Row],[PT]]&lt;&gt;"",Table_Styles[[#This Row],[PT]],IF(Table_Styles[[#This Row],[PT Default]]&lt;&gt;"",Table_Styles[[#This Row],[PT Default]],""))</f>
        <v/>
      </c>
      <c r="AN72" s="103"/>
      <c r="AO72" s="65"/>
      <c r="AP72" s="65" t="str">
        <f>IF(Table_Styles[[#This Row],[PR]]&lt;&gt;"",Table_Styles[[#This Row],[PR]],IF(Table_Styles[[#This Row],[PR Default]]&lt;&gt;"",Table_Styles[[#This Row],[PR Default]],""))</f>
        <v/>
      </c>
      <c r="AQ72" s="103"/>
      <c r="AR72" s="65"/>
      <c r="AS72" s="65" t="str">
        <f>IF(Table_Styles[[#This Row],[PB]]&lt;&gt;"",Table_Styles[[#This Row],[PB]],IF(Table_Styles[[#This Row],[PB Default]]&lt;&gt;"",Table_Styles[[#This Row],[PB Default]],""))</f>
        <v/>
      </c>
      <c r="AT72" s="103"/>
      <c r="AU72" s="65"/>
      <c r="AV72" s="65" t="str">
        <f>IF(Table_Styles[[#This Row],[PL]]&lt;&gt;"",Table_Styles[[#This Row],[PL]],IF(Table_Styles[[#This Row],[PL Default]]&lt;&gt;"",Table_Styles[[#This Row],[PL Default]],""))</f>
        <v/>
      </c>
      <c r="AW72" s="103"/>
      <c r="AX72" s="65"/>
      <c r="AY72" s="65" t="str">
        <f>IF(Table_Styles[[#This Row],[BT]]&lt;&gt;"",Table_Styles[[#This Row],[BT]],IF(Table_Styles[[#This Row],[BT Default]]&lt;&gt;"",Table_Styles[[#This Row],[BT Default]],""))</f>
        <v/>
      </c>
      <c r="AZ72" s="103"/>
      <c r="BA72" s="65"/>
      <c r="BB72" s="65" t="str">
        <f>IF(Table_Styles[[#This Row],[BR]]&lt;&gt;"",Table_Styles[[#This Row],[BR]],IF(Table_Styles[[#This Row],[BR Default]]&lt;&gt;"",Table_Styles[[#This Row],[BR Default]],""))</f>
        <v/>
      </c>
      <c r="BC72" s="103"/>
      <c r="BD72" s="65"/>
      <c r="BE72" s="65" t="str">
        <f>IF(Table_Styles[[#This Row],[BB]]&lt;&gt;"",Table_Styles[[#This Row],[BB]],IF(Table_Styles[[#This Row],[BB Default]]&lt;&gt;"",Table_Styles[[#This Row],[BB Default]],""))</f>
        <v/>
      </c>
      <c r="BF72" s="103"/>
      <c r="BG72" s="65"/>
      <c r="BH72" s="65" t="str">
        <f>IF(Table_Styles[[#This Row],[BL]]&lt;&gt;"",Table_Styles[[#This Row],[BL]],IF(Table_Styles[[#This Row],[BL Default]]&lt;&gt;"",Table_Styles[[#This Row],[BL Default]],""))</f>
        <v/>
      </c>
      <c r="BI72" s="65"/>
      <c r="BJ72" s="65"/>
      <c r="BK72" s="65" t="str">
        <f>IF(Table_Styles[[#This Row],[Width]]&lt;&gt;"",Table_Styles[[#This Row],[Width]],IF(Table_Styles[[#This Row],[Width Default]]&lt;&gt;"",Table_Styles[[#This Row],[Width Default]],""))</f>
        <v/>
      </c>
      <c r="BL72" s="65"/>
      <c r="BM72" s="65"/>
      <c r="BN72" s="65" t="str">
        <f>IF(Table_Styles[[#This Row],[Height]]&lt;&gt;"",Table_Styles[[#This Row],[Height]],IF(Table_Styles[[#This Row],[Height Default]]&lt;&gt;"",Table_Styles[[#This Row],[Height Default]],""))</f>
        <v/>
      </c>
      <c r="BO72" s="65"/>
      <c r="BP72" s="65"/>
      <c r="BQ72" s="65" t="str">
        <f>IF(Table_Styles[[#This Row],[Top]]&lt;&gt;"",Table_Styles[[#This Row],[Top]],IF(Table_Styles[[#This Row],[Top Default]]&lt;&gt;"",Table_Styles[[#This Row],[Top Default]],""))</f>
        <v/>
      </c>
      <c r="BR72" s="65"/>
      <c r="BS72" s="65"/>
      <c r="BT72" s="65" t="str">
        <f>IF(Table_Styles[[#This Row],[Right]]&lt;&gt;"",Table_Styles[[#This Row],[Right]],IF(Table_Styles[[#This Row],[Right Default]]&lt;&gt;"",Table_Styles[[#This Row],[Right Default]],""))</f>
        <v/>
      </c>
      <c r="BU72" s="65"/>
      <c r="BV72" s="65"/>
      <c r="BW72" s="65" t="str">
        <f>IF(Table_Styles[[#This Row],[Bottom]]&lt;&gt;"",Table_Styles[[#This Row],[Bottom]],IF(Table_Styles[[#This Row],[Bottom Default]]&lt;&gt;"",Table_Styles[[#This Row],[Bottom Default]],""))</f>
        <v/>
      </c>
      <c r="BX72" s="65"/>
      <c r="BY72" s="65"/>
      <c r="BZ72" s="65" t="str">
        <f>IF(Table_Styles[[#This Row],[Left]]&lt;&gt;"",Table_Styles[[#This Row],[Left]],IF(Table_Styles[[#This Row],[Left Default]]&lt;&gt;"",Table_Styles[[#This Row],[Left Default]],""))</f>
        <v/>
      </c>
      <c r="CA72" s="103"/>
      <c r="CB72" s="103" t="str">
        <f>IF(AND(Table_Styles[[#This Row],[Selector]]&lt;&gt;"",Table_Styles[[#This Row],[Font Family Used]]&lt;&gt;"",Table_Styles[[#This Row],[Font Weight Used]]&lt;&gt;""),Table_Styles[[#This Row],[Font Family Used]]&amp;" "&amp;Table_Styles[[#This Row],[Font Weight Used]],"")</f>
        <v/>
      </c>
      <c r="CC72" s="103" t="str">
        <f ca="1">IF(AND(Table_Styles[[#This Row],[Selector]],COUNTIF(OFFSET(CC:CC,0,0,ROW()-1,1),"="&amp;Table_Styles[[#This Row],[Font]])=0),Table_Styles[[#This Row],[Font]],"")</f>
        <v/>
      </c>
      <c r="CD72" s="103" t="str">
        <f ca="1">IF(Table_Styles[[#This Row],[Unique Font]]&lt;&gt;"",
"{""fontFamily"":"""&amp;Table_Styles[[#This Row],[Font Family Used]]&amp;""",""fontWeight"":"&amp;Table_Styles[[#This Row],[Font Weight Used]]&amp;"}","")</f>
        <v/>
      </c>
      <c r="CE72"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2" s="103" t="str">
        <f>IF(AND(Table_Styles[[#This Row],[Selector]]&lt;&gt;"", Table_Styles[[#This Row],[Config Properties]]&lt;&gt;""),
Table_Styles[[#This Row],[Selector]]&amp;" { "&amp;Table_Styles[[#This Row],[Config Properties]]&amp;" }","")</f>
        <v/>
      </c>
      <c r="CG72" s="103" t="str">
        <f xml:space="preserve">
SUBSTITUTE(SUBSTITUTE(SUBSTITUTE(SUBSTITUTE(SUBSTITUTE(SUBSTITUTE(SUBSTITUTE(SUBSTITUTE(Table_Styles[[#This Row],[Config]],
" {","{"),
"{ ","{"),
" }","}"),
"} ","}"),
" ,",","),
", ",","),
" :",":"),
": ",":")</f>
        <v/>
      </c>
    </row>
    <row r="73" spans="2:85" ht="21" customHeight="1">
      <c r="B73" s="97" t="s">
        <v>554</v>
      </c>
      <c r="C73" s="99" t="s">
        <v>579</v>
      </c>
      <c r="D73" s="137"/>
      <c r="E73" s="56"/>
      <c r="F73" s="48" t="str">
        <f>IF(Table_Styles[[#This Row],[Font Family]]&lt;&gt;"",Table_Styles[[#This Row],[Font Family]],IF(Table_Styles[[#This Row],[Font Family Default]]&lt;&gt;"",Table_Styles[[#This Row],[Font Family Default]],""))</f>
        <v/>
      </c>
      <c r="G73" s="137"/>
      <c r="H73" s="129"/>
      <c r="I73" s="48" t="str">
        <f>IF(Table_Styles[[#This Row],[Font Size]]&lt;&gt;"",Table_Styles[[#This Row],[Font Size]],IF(Table_Styles[[#This Row],[Font Size Default]]&lt;&gt;"",Table_Styles[[#This Row],[Font Size Default]],""))</f>
        <v/>
      </c>
      <c r="J73" s="137"/>
      <c r="K73" s="56"/>
      <c r="L73" s="48" t="str">
        <f>IF(Table_Styles[[#This Row],[Font Weight]]&lt;&gt;"",Table_Styles[[#This Row],[Font Weight]],IF(Table_Styles[[#This Row],[Font Weight Default]]&lt;&gt;"",Table_Styles[[#This Row],[Font Weight Default]],""))</f>
        <v/>
      </c>
      <c r="M73" s="137"/>
      <c r="N73" s="55"/>
      <c r="O73" s="48" t="str">
        <f>IF(Table_Styles[[#This Row],[Colour]]&lt;&gt;"",Table_Styles[[#This Row],[Colour]],IF(Table_Styles[[#This Row],[Colour Default]]&lt;&gt;"",Table_Styles[[#This Row],[Colour Default]],""))</f>
        <v/>
      </c>
      <c r="P73" s="137"/>
      <c r="Q73" s="184"/>
      <c r="R73" s="48" t="str">
        <f>IF(Table_Styles[[#This Row],[Background]]&lt;&gt;"",Table_Styles[[#This Row],[Background]],IF(Table_Styles[[#This Row],[Background Default]]&lt;&gt;"",Table_Styles[[#This Row],[Background Default]],""))</f>
        <v/>
      </c>
      <c r="S73" s="137"/>
      <c r="T73" s="55"/>
      <c r="U73" s="48" t="str">
        <f>IF(Table_Styles[[#This Row],[Border]]&lt;&gt;"",Table_Styles[[#This Row],[Border]],IF(Table_Styles[[#This Row],[Border Default]]&lt;&gt;"",Table_Styles[[#This Row],[Border Default]],""))</f>
        <v/>
      </c>
      <c r="V73" s="55"/>
      <c r="W73" s="129"/>
      <c r="X73" s="48" t="str">
        <f>IF(Table_Styles[[#This Row],[Border Radius]]&lt;&gt;"",Table_Styles[[#This Row],[Border Radius]],IF(Table_Styles[[#This Row],[Border Radius Default]]&lt;&gt;"",Table_Styles[[#This Row],[Border Radius Default]],""))</f>
        <v/>
      </c>
      <c r="Y73" s="137"/>
      <c r="Z73" s="194"/>
      <c r="AA73" s="48" t="str">
        <f>IF(Table_Styles[[#This Row],[MT]]&lt;&gt;"",Table_Styles[[#This Row],[MT]],IF(Table_Styles[[#This Row],[MT Default]]&lt;&gt;"",Table_Styles[[#This Row],[MT Default]],""))</f>
        <v/>
      </c>
      <c r="AB73" s="137"/>
      <c r="AC73" s="55"/>
      <c r="AD73" s="48" t="str">
        <f>IF(Table_Styles[[#This Row],[MR]]&lt;&gt;"",Table_Styles[[#This Row],[MR]],IF(Table_Styles[[#This Row],[MR Default]]&lt;&gt;"",Table_Styles[[#This Row],[MR Default]],""))</f>
        <v/>
      </c>
      <c r="AE73" s="137"/>
      <c r="AF73" s="55"/>
      <c r="AG73" s="48" t="str">
        <f>IF(Table_Styles[[#This Row],[MB]]&lt;&gt;"",Table_Styles[[#This Row],[MB]],IF(Table_Styles[[#This Row],[MB Default]]&lt;&gt;"",Table_Styles[[#This Row],[MB Default]],""))</f>
        <v/>
      </c>
      <c r="AH73" s="137"/>
      <c r="AI73" s="129"/>
      <c r="AJ73" s="48" t="str">
        <f>IF(Table_Styles[[#This Row],[ML]]&lt;&gt;"",Table_Styles[[#This Row],[ML]],IF(Table_Styles[[#This Row],[ML Default]]&lt;&gt;"",Table_Styles[[#This Row],[ML Default]],""))</f>
        <v/>
      </c>
      <c r="AK73" s="137"/>
      <c r="AL73" s="55"/>
      <c r="AM73" s="48" t="str">
        <f>IF(Table_Styles[[#This Row],[PT]]&lt;&gt;"",Table_Styles[[#This Row],[PT]],IF(Table_Styles[[#This Row],[PT Default]]&lt;&gt;"",Table_Styles[[#This Row],[PT Default]],""))</f>
        <v/>
      </c>
      <c r="AN73" s="137"/>
      <c r="AO73" s="55"/>
      <c r="AP73" s="48" t="str">
        <f>IF(Table_Styles[[#This Row],[PR]]&lt;&gt;"",Table_Styles[[#This Row],[PR]],IF(Table_Styles[[#This Row],[PR Default]]&lt;&gt;"",Table_Styles[[#This Row],[PR Default]],""))</f>
        <v/>
      </c>
      <c r="AQ73" s="137"/>
      <c r="AR73" s="55"/>
      <c r="AS73" s="48" t="str">
        <f>IF(Table_Styles[[#This Row],[PB]]&lt;&gt;"",Table_Styles[[#This Row],[PB]],IF(Table_Styles[[#This Row],[PB Default]]&lt;&gt;"",Table_Styles[[#This Row],[PB Default]],""))</f>
        <v/>
      </c>
      <c r="AT73" s="137"/>
      <c r="AU73" s="55"/>
      <c r="AV73" s="48" t="str">
        <f>IF(Table_Styles[[#This Row],[PL]]&lt;&gt;"",Table_Styles[[#This Row],[PL]],IF(Table_Styles[[#This Row],[PL Default]]&lt;&gt;"",Table_Styles[[#This Row],[PL Default]],""))</f>
        <v/>
      </c>
      <c r="AW73" s="137"/>
      <c r="AX73" s="55"/>
      <c r="AY73" s="48" t="str">
        <f>IF(Table_Styles[[#This Row],[BT]]&lt;&gt;"",Table_Styles[[#This Row],[BT]],IF(Table_Styles[[#This Row],[BT Default]]&lt;&gt;"",Table_Styles[[#This Row],[BT Default]],""))</f>
        <v/>
      </c>
      <c r="AZ73" s="137"/>
      <c r="BA73" s="55"/>
      <c r="BB73" s="48" t="str">
        <f>IF(Table_Styles[[#This Row],[BR]]&lt;&gt;"",Table_Styles[[#This Row],[BR]],IF(Table_Styles[[#This Row],[BR Default]]&lt;&gt;"",Table_Styles[[#This Row],[BR Default]],""))</f>
        <v/>
      </c>
      <c r="BC73" s="137"/>
      <c r="BD73" s="55"/>
      <c r="BE73" s="48" t="str">
        <f>IF(Table_Styles[[#This Row],[BB]]&lt;&gt;"",Table_Styles[[#This Row],[BB]],IF(Table_Styles[[#This Row],[BB Default]]&lt;&gt;"",Table_Styles[[#This Row],[BB Default]],""))</f>
        <v/>
      </c>
      <c r="BF73" s="137"/>
      <c r="BG73" s="55"/>
      <c r="BH73" s="48" t="str">
        <f>IF(Table_Styles[[#This Row],[BL]]&lt;&gt;"",Table_Styles[[#This Row],[BL]],IF(Table_Styles[[#This Row],[BL Default]]&lt;&gt;"",Table_Styles[[#This Row],[BL Default]],""))</f>
        <v/>
      </c>
      <c r="BI73" s="55"/>
      <c r="BJ73" s="129"/>
      <c r="BK73" s="48" t="str">
        <f>IF(Table_Styles[[#This Row],[Width]]&lt;&gt;"",Table_Styles[[#This Row],[Width]],IF(Table_Styles[[#This Row],[Width Default]]&lt;&gt;"",Table_Styles[[#This Row],[Width Default]],""))</f>
        <v/>
      </c>
      <c r="BL73" s="55"/>
      <c r="BM73" s="129"/>
      <c r="BN73" s="48" t="str">
        <f>IF(Table_Styles[[#This Row],[Height]]&lt;&gt;"",Table_Styles[[#This Row],[Height]],IF(Table_Styles[[#This Row],[Height Default]]&lt;&gt;"",Table_Styles[[#This Row],[Height Default]],""))</f>
        <v/>
      </c>
      <c r="BO73" s="48"/>
      <c r="BP73" s="48"/>
      <c r="BQ73" s="48" t="str">
        <f>IF(Table_Styles[[#This Row],[Top]]&lt;&gt;"",Table_Styles[[#This Row],[Top]],IF(Table_Styles[[#This Row],[Top Default]]&lt;&gt;"",Table_Styles[[#This Row],[Top Default]],""))</f>
        <v/>
      </c>
      <c r="BR73" s="48"/>
      <c r="BS73" s="48"/>
      <c r="BT73" s="48" t="str">
        <f>IF(Table_Styles[[#This Row],[Right]]&lt;&gt;"",Table_Styles[[#This Row],[Right]],IF(Table_Styles[[#This Row],[Right Default]]&lt;&gt;"",Table_Styles[[#This Row],[Right Default]],""))</f>
        <v/>
      </c>
      <c r="BU73" s="48"/>
      <c r="BV73" s="48"/>
      <c r="BW73" s="48" t="str">
        <f>IF(Table_Styles[[#This Row],[Bottom]]&lt;&gt;"",Table_Styles[[#This Row],[Bottom]],IF(Table_Styles[[#This Row],[Bottom Default]]&lt;&gt;"",Table_Styles[[#This Row],[Bottom Default]],""))</f>
        <v/>
      </c>
      <c r="BX73" s="48"/>
      <c r="BY73" s="48"/>
      <c r="BZ73" s="48" t="str">
        <f>IF(Table_Styles[[#This Row],[Left]]&lt;&gt;"",Table_Styles[[#This Row],[Left]],IF(Table_Styles[[#This Row],[Left Default]]&lt;&gt;"",Table_Styles[[#This Row],[Left Default]],""))</f>
        <v/>
      </c>
      <c r="CA73" s="137"/>
      <c r="CB73" s="100" t="str">
        <f>IF(AND(Table_Styles[[#This Row],[Selector]]&lt;&gt;"",Table_Styles[[#This Row],[Font Family Used]]&lt;&gt;"",Table_Styles[[#This Row],[Font Weight Used]]&lt;&gt;""),Table_Styles[[#This Row],[Font Family Used]]&amp;" "&amp;Table_Styles[[#This Row],[Font Weight Used]],"")</f>
        <v/>
      </c>
      <c r="CC73" s="100" t="str">
        <f ca="1">IF(AND(Table_Styles[[#This Row],[Selector]],COUNTIF(OFFSET(CC:CC,0,0,ROW()-1,1),"="&amp;Table_Styles[[#This Row],[Font]])=0),Table_Styles[[#This Row],[Font]],"")</f>
        <v/>
      </c>
      <c r="CD73" s="100" t="str">
        <f ca="1">IF(Table_Styles[[#This Row],[Unique Font]]&lt;&gt;"",
"{""fontFamily"":"""&amp;Table_Styles[[#This Row],[Font Family Used]]&amp;""",""fontWeight"":"&amp;Table_Styles[[#This Row],[Font Weight Used]]&amp;"}","")</f>
        <v/>
      </c>
      <c r="CE73"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3" s="100" t="str">
        <f>IF(AND(Table_Styles[[#This Row],[Selector]]&lt;&gt;"", Table_Styles[[#This Row],[Config Properties]]&lt;&gt;""),
Table_Styles[[#This Row],[Selector]]&amp;" { "&amp;Table_Styles[[#This Row],[Config Properties]]&amp;" }","")</f>
        <v/>
      </c>
      <c r="CG73" s="100" t="str">
        <f xml:space="preserve">
SUBSTITUTE(SUBSTITUTE(SUBSTITUTE(SUBSTITUTE(SUBSTITUTE(SUBSTITUTE(SUBSTITUTE(SUBSTITUTE(Table_Styles[[#This Row],[Config]],
" {","{"),
"{ ","{"),
" }","}"),
"} ","}"),
" ,",","),
", ",","),
" :",":"),
": ",":")</f>
        <v/>
      </c>
    </row>
    <row r="74" spans="2:85" ht="21" customHeight="1">
      <c r="B74" s="97" t="s">
        <v>19</v>
      </c>
      <c r="C74" s="185" t="s">
        <v>580</v>
      </c>
      <c r="D74" s="137"/>
      <c r="E74" s="56" t="str">
        <f>Settings_Styling_Font_Body_Text</f>
        <v>Nunito</v>
      </c>
      <c r="F74" s="48" t="str">
        <f>IF(Table_Styles[[#This Row],[Font Family]]&lt;&gt;"",Table_Styles[[#This Row],[Font Family]],IF(Table_Styles[[#This Row],[Font Family Default]]&lt;&gt;"",Table_Styles[[#This Row],[Font Family Default]],""))</f>
        <v>Nunito</v>
      </c>
      <c r="G74" s="137"/>
      <c r="H74" s="267" t="s">
        <v>472</v>
      </c>
      <c r="I74" s="48" t="str">
        <f>IF(Table_Styles[[#This Row],[Font Size]]&lt;&gt;"",Table_Styles[[#This Row],[Font Size]],IF(Table_Styles[[#This Row],[Font Size Default]]&lt;&gt;"",Table_Styles[[#This Row],[Font Size Default]],""))</f>
        <v>16px</v>
      </c>
      <c r="J74" s="137"/>
      <c r="K74" s="56">
        <f>Settings_Styling_Font_Weight_Body_Text</f>
        <v>300</v>
      </c>
      <c r="L74" s="48">
        <f>IF(Table_Styles[[#This Row],[Font Weight]]&lt;&gt;"",Table_Styles[[#This Row],[Font Weight]],IF(Table_Styles[[#This Row],[Font Weight Default]]&lt;&gt;"",Table_Styles[[#This Row],[Font Weight Default]],""))</f>
        <v>300</v>
      </c>
      <c r="M74" s="137"/>
      <c r="N74" s="56" t="str">
        <f>Colour_Foreground_1</f>
        <v>#303232</v>
      </c>
      <c r="O74" s="48" t="str">
        <f>IF(Table_Styles[[#This Row],[Colour]]&lt;&gt;"",Table_Styles[[#This Row],[Colour]],IF(Table_Styles[[#This Row],[Colour Default]]&lt;&gt;"",Table_Styles[[#This Row],[Colour Default]],""))</f>
        <v>#303232</v>
      </c>
      <c r="P74" s="137"/>
      <c r="Q74" s="184"/>
      <c r="R74" s="48" t="str">
        <f>IF(Table_Styles[[#This Row],[Background]]&lt;&gt;"",Table_Styles[[#This Row],[Background]],IF(Table_Styles[[#This Row],[Background Default]]&lt;&gt;"",Table_Styles[[#This Row],[Background Default]],""))</f>
        <v/>
      </c>
      <c r="S74" s="137"/>
      <c r="T74" s="55"/>
      <c r="U74" s="48" t="str">
        <f>IF(Table_Styles[[#This Row],[Border]]&lt;&gt;"",Table_Styles[[#This Row],[Border]],IF(Table_Styles[[#This Row],[Border Default]]&lt;&gt;"",Table_Styles[[#This Row],[Border Default]],""))</f>
        <v/>
      </c>
      <c r="V74" s="55"/>
      <c r="W74" s="129"/>
      <c r="X74" s="48" t="str">
        <f>IF(Table_Styles[[#This Row],[Border Radius]]&lt;&gt;"",Table_Styles[[#This Row],[Border Radius]],IF(Table_Styles[[#This Row],[Border Radius Default]]&lt;&gt;"",Table_Styles[[#This Row],[Border Radius Default]],""))</f>
        <v/>
      </c>
      <c r="Y74" s="137"/>
      <c r="Z74" s="194"/>
      <c r="AA74" s="48" t="str">
        <f>IF(Table_Styles[[#This Row],[MT]]&lt;&gt;"",Table_Styles[[#This Row],[MT]],IF(Table_Styles[[#This Row],[MT Default]]&lt;&gt;"",Table_Styles[[#This Row],[MT Default]],""))</f>
        <v/>
      </c>
      <c r="AB74" s="137"/>
      <c r="AC74" s="55"/>
      <c r="AD74" s="48" t="str">
        <f>IF(Table_Styles[[#This Row],[MR]]&lt;&gt;"",Table_Styles[[#This Row],[MR]],IF(Table_Styles[[#This Row],[MR Default]]&lt;&gt;"",Table_Styles[[#This Row],[MR Default]],""))</f>
        <v/>
      </c>
      <c r="AE74" s="137"/>
      <c r="AF74" s="55"/>
      <c r="AG74" s="48" t="str">
        <f>IF(Table_Styles[[#This Row],[MB]]&lt;&gt;"",Table_Styles[[#This Row],[MB]],IF(Table_Styles[[#This Row],[MB Default]]&lt;&gt;"",Table_Styles[[#This Row],[MB Default]],""))</f>
        <v/>
      </c>
      <c r="AH74" s="137"/>
      <c r="AI74" s="129" t="s">
        <v>460</v>
      </c>
      <c r="AJ74" s="48" t="str">
        <f>IF(Table_Styles[[#This Row],[ML]]&lt;&gt;"",Table_Styles[[#This Row],[ML]],IF(Table_Styles[[#This Row],[ML Default]]&lt;&gt;"",Table_Styles[[#This Row],[ML Default]],""))</f>
        <v>10px</v>
      </c>
      <c r="AK74" s="137"/>
      <c r="AL74" s="55"/>
      <c r="AM74" s="48" t="str">
        <f>IF(Table_Styles[[#This Row],[PT]]&lt;&gt;"",Table_Styles[[#This Row],[PT]],IF(Table_Styles[[#This Row],[PT Default]]&lt;&gt;"",Table_Styles[[#This Row],[PT Default]],""))</f>
        <v/>
      </c>
      <c r="AN74" s="137"/>
      <c r="AO74" s="55"/>
      <c r="AP74" s="48" t="str">
        <f>IF(Table_Styles[[#This Row],[PR]]&lt;&gt;"",Table_Styles[[#This Row],[PR]],IF(Table_Styles[[#This Row],[PR Default]]&lt;&gt;"",Table_Styles[[#This Row],[PR Default]],""))</f>
        <v/>
      </c>
      <c r="AQ74" s="137"/>
      <c r="AR74" s="55"/>
      <c r="AS74" s="48" t="str">
        <f>IF(Table_Styles[[#This Row],[PB]]&lt;&gt;"",Table_Styles[[#This Row],[PB]],IF(Table_Styles[[#This Row],[PB Default]]&lt;&gt;"",Table_Styles[[#This Row],[PB Default]],""))</f>
        <v/>
      </c>
      <c r="AT74" s="137"/>
      <c r="AU74" s="55"/>
      <c r="AV74" s="48" t="str">
        <f>IF(Table_Styles[[#This Row],[PL]]&lt;&gt;"",Table_Styles[[#This Row],[PL]],IF(Table_Styles[[#This Row],[PL Default]]&lt;&gt;"",Table_Styles[[#This Row],[PL Default]],""))</f>
        <v/>
      </c>
      <c r="AW74" s="137"/>
      <c r="AX74" s="55"/>
      <c r="AY74" s="48" t="str">
        <f>IF(Table_Styles[[#This Row],[BT]]&lt;&gt;"",Table_Styles[[#This Row],[BT]],IF(Table_Styles[[#This Row],[BT Default]]&lt;&gt;"",Table_Styles[[#This Row],[BT Default]],""))</f>
        <v/>
      </c>
      <c r="AZ74" s="137"/>
      <c r="BA74" s="55"/>
      <c r="BB74" s="48" t="str">
        <f>IF(Table_Styles[[#This Row],[BR]]&lt;&gt;"",Table_Styles[[#This Row],[BR]],IF(Table_Styles[[#This Row],[BR Default]]&lt;&gt;"",Table_Styles[[#This Row],[BR Default]],""))</f>
        <v/>
      </c>
      <c r="BC74" s="137"/>
      <c r="BD74" s="55"/>
      <c r="BE74" s="48" t="str">
        <f>IF(Table_Styles[[#This Row],[BB]]&lt;&gt;"",Table_Styles[[#This Row],[BB]],IF(Table_Styles[[#This Row],[BB Default]]&lt;&gt;"",Table_Styles[[#This Row],[BB Default]],""))</f>
        <v/>
      </c>
      <c r="BF74" s="137"/>
      <c r="BG74" s="55"/>
      <c r="BH74" s="48" t="str">
        <f>IF(Table_Styles[[#This Row],[BL]]&lt;&gt;"",Table_Styles[[#This Row],[BL]],IF(Table_Styles[[#This Row],[BL Default]]&lt;&gt;"",Table_Styles[[#This Row],[BL Default]],""))</f>
        <v/>
      </c>
      <c r="BI74" s="55"/>
      <c r="BJ74" s="129"/>
      <c r="BK74" s="48" t="str">
        <f>IF(Table_Styles[[#This Row],[Width]]&lt;&gt;"",Table_Styles[[#This Row],[Width]],IF(Table_Styles[[#This Row],[Width Default]]&lt;&gt;"",Table_Styles[[#This Row],[Width Default]],""))</f>
        <v/>
      </c>
      <c r="BL74" s="55"/>
      <c r="BM74" s="129"/>
      <c r="BN74" s="48" t="str">
        <f>IF(Table_Styles[[#This Row],[Height]]&lt;&gt;"",Table_Styles[[#This Row],[Height]],IF(Table_Styles[[#This Row],[Height Default]]&lt;&gt;"",Table_Styles[[#This Row],[Height Default]],""))</f>
        <v/>
      </c>
      <c r="BO74" s="48"/>
      <c r="BP74" s="48"/>
      <c r="BQ74" s="48" t="str">
        <f>IF(Table_Styles[[#This Row],[Top]]&lt;&gt;"",Table_Styles[[#This Row],[Top]],IF(Table_Styles[[#This Row],[Top Default]]&lt;&gt;"",Table_Styles[[#This Row],[Top Default]],""))</f>
        <v/>
      </c>
      <c r="BR74" s="48"/>
      <c r="BS74" s="48"/>
      <c r="BT74" s="48" t="str">
        <f>IF(Table_Styles[[#This Row],[Right]]&lt;&gt;"",Table_Styles[[#This Row],[Right]],IF(Table_Styles[[#This Row],[Right Default]]&lt;&gt;"",Table_Styles[[#This Row],[Right Default]],""))</f>
        <v/>
      </c>
      <c r="BU74" s="48"/>
      <c r="BV74" s="48"/>
      <c r="BW74" s="48" t="str">
        <f>IF(Table_Styles[[#This Row],[Bottom]]&lt;&gt;"",Table_Styles[[#This Row],[Bottom]],IF(Table_Styles[[#This Row],[Bottom Default]]&lt;&gt;"",Table_Styles[[#This Row],[Bottom Default]],""))</f>
        <v/>
      </c>
      <c r="BX74" s="48"/>
      <c r="BY74" s="48"/>
      <c r="BZ74" s="48" t="str">
        <f>IF(Table_Styles[[#This Row],[Left]]&lt;&gt;"",Table_Styles[[#This Row],[Left]],IF(Table_Styles[[#This Row],[Left Default]]&lt;&gt;"",Table_Styles[[#This Row],[Left Default]],""))</f>
        <v/>
      </c>
      <c r="CA74" s="137"/>
      <c r="CB74" s="100" t="str">
        <f>IF(AND(Table_Styles[[#This Row],[Selector]]&lt;&gt;"",Table_Styles[[#This Row],[Font Family Used]]&lt;&gt;"",Table_Styles[[#This Row],[Font Weight Used]]&lt;&gt;""),Table_Styles[[#This Row],[Font Family Used]]&amp;" "&amp;Table_Styles[[#This Row],[Font Weight Used]],"")</f>
        <v>Nunito 300</v>
      </c>
      <c r="CC74" s="100" t="str">
        <f ca="1">IF(AND(Table_Styles[[#This Row],[Selector]],COUNTIF(OFFSET(CC:CC,0,0,ROW()-1,1),"="&amp;Table_Styles[[#This Row],[Font]])=0),Table_Styles[[#This Row],[Font]],"")</f>
        <v/>
      </c>
      <c r="CD74" s="100" t="str">
        <f ca="1">IF(Table_Styles[[#This Row],[Unique Font]]&lt;&gt;"",
"{""fontFamily"":"""&amp;Table_Styles[[#This Row],[Font Family Used]]&amp;""",""fontWeight"":"&amp;Table_Styles[[#This Row],[Font Weight Used]]&amp;"}","")</f>
        <v/>
      </c>
      <c r="CE74"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#303232;margin-left: 10px</v>
      </c>
      <c r="CF74" s="100" t="str">
        <f>IF(AND(Table_Styles[[#This Row],[Selector]]&lt;&gt;"", Table_Styles[[#This Row],[Config Properties]]&lt;&gt;""),
Table_Styles[[#This Row],[Selector]]&amp;" { "&amp;Table_Styles[[#This Row],[Config Properties]]&amp;" }","")</f>
        <v>formly-field .checkbox label { font-family: 'Nunito';font-size: 16px;font-weight: 300;color: #303232;margin-left: 10px }</v>
      </c>
      <c r="CG74" s="100" t="str">
        <f xml:space="preserve">
SUBSTITUTE(SUBSTITUTE(SUBSTITUTE(SUBSTITUTE(SUBSTITUTE(SUBSTITUTE(SUBSTITUTE(SUBSTITUTE(Table_Styles[[#This Row],[Config]],
" {","{"),
"{ ","{"),
" }","}"),
"} ","}"),
" ,",","),
", ",","),
" :",":"),
": ",":")</f>
        <v>formly-field .checkbox label{font-family:'Nunito';font-size:16px;font-weight:300;color:#303232;margin-left:10px}</v>
      </c>
    </row>
    <row r="75" spans="2:85" ht="21" customHeight="1">
      <c r="B75" s="97" t="s">
        <v>578</v>
      </c>
      <c r="C75" s="185" t="s">
        <v>581</v>
      </c>
      <c r="D75" s="137"/>
      <c r="E75" s="56"/>
      <c r="F75" s="48" t="str">
        <f>IF(Table_Styles[[#This Row],[Font Family]]&lt;&gt;"",Table_Styles[[#This Row],[Font Family]],IF(Table_Styles[[#This Row],[Font Family Default]]&lt;&gt;"",Table_Styles[[#This Row],[Font Family Default]],""))</f>
        <v/>
      </c>
      <c r="G75" s="137"/>
      <c r="H75" s="129"/>
      <c r="I75" s="48" t="str">
        <f>IF(Table_Styles[[#This Row],[Font Size]]&lt;&gt;"",Table_Styles[[#This Row],[Font Size]],IF(Table_Styles[[#This Row],[Font Size Default]]&lt;&gt;"",Table_Styles[[#This Row],[Font Size Default]],""))</f>
        <v/>
      </c>
      <c r="J75" s="137"/>
      <c r="K75" s="56"/>
      <c r="L75" s="48" t="str">
        <f>IF(Table_Styles[[#This Row],[Font Weight]]&lt;&gt;"",Table_Styles[[#This Row],[Font Weight]],IF(Table_Styles[[#This Row],[Font Weight Default]]&lt;&gt;"",Table_Styles[[#This Row],[Font Weight Default]],""))</f>
        <v/>
      </c>
      <c r="M75" s="137"/>
      <c r="N75" s="55"/>
      <c r="O75" s="48" t="str">
        <f>IF(Table_Styles[[#This Row],[Colour]]&lt;&gt;"",Table_Styles[[#This Row],[Colour]],IF(Table_Styles[[#This Row],[Colour Default]]&lt;&gt;"",Table_Styles[[#This Row],[Colour Default]],""))</f>
        <v/>
      </c>
      <c r="P75" s="48" t="str">
        <f>Colour_Background_3</f>
        <v>#bfc7d1</v>
      </c>
      <c r="Q75" s="56" t="str">
        <f>Colour_Background_1</f>
        <v>#FFFFFF</v>
      </c>
      <c r="R75" s="48" t="str">
        <f>IF(Table_Styles[[#This Row],[Background]]&lt;&gt;"",Table_Styles[[#This Row],[Background]],IF(Table_Styles[[#This Row],[Background Default]]&lt;&gt;"",Table_Styles[[#This Row],[Background Default]],""))</f>
        <v>#bfc7d1</v>
      </c>
      <c r="S75" s="137"/>
      <c r="T75" s="55"/>
      <c r="U75" s="48" t="str">
        <f>IF(Table_Styles[[#This Row],[Border]]&lt;&gt;"",Table_Styles[[#This Row],[Border]],IF(Table_Styles[[#This Row],[Border Default]]&lt;&gt;"",Table_Styles[[#This Row],[Border Default]],""))</f>
        <v/>
      </c>
      <c r="V75" s="55"/>
      <c r="W75" s="129"/>
      <c r="X75" s="48" t="str">
        <f>IF(Table_Styles[[#This Row],[Border Radius]]&lt;&gt;"",Table_Styles[[#This Row],[Border Radius]],IF(Table_Styles[[#This Row],[Border Radius Default]]&lt;&gt;"",Table_Styles[[#This Row],[Border Radius Default]],""))</f>
        <v/>
      </c>
      <c r="Y75" s="137"/>
      <c r="Z75" s="194"/>
      <c r="AA75" s="48" t="str">
        <f>IF(Table_Styles[[#This Row],[MT]]&lt;&gt;"",Table_Styles[[#This Row],[MT]],IF(Table_Styles[[#This Row],[MT Default]]&lt;&gt;"",Table_Styles[[#This Row],[MT Default]],""))</f>
        <v/>
      </c>
      <c r="AB75" s="137"/>
      <c r="AC75" s="55"/>
      <c r="AD75" s="48" t="str">
        <f>IF(Table_Styles[[#This Row],[MR]]&lt;&gt;"",Table_Styles[[#This Row],[MR]],IF(Table_Styles[[#This Row],[MR Default]]&lt;&gt;"",Table_Styles[[#This Row],[MR Default]],""))</f>
        <v/>
      </c>
      <c r="AE75" s="137"/>
      <c r="AF75" s="55"/>
      <c r="AG75" s="48" t="str">
        <f>IF(Table_Styles[[#This Row],[MB]]&lt;&gt;"",Table_Styles[[#This Row],[MB]],IF(Table_Styles[[#This Row],[MB Default]]&lt;&gt;"",Table_Styles[[#This Row],[MB Default]],""))</f>
        <v/>
      </c>
      <c r="AH75" s="137"/>
      <c r="AI75" s="129"/>
      <c r="AJ75" s="48" t="str">
        <f>IF(Table_Styles[[#This Row],[ML]]&lt;&gt;"",Table_Styles[[#This Row],[ML]],IF(Table_Styles[[#This Row],[ML Default]]&lt;&gt;"",Table_Styles[[#This Row],[ML Default]],""))</f>
        <v/>
      </c>
      <c r="AK75" s="137"/>
      <c r="AL75" s="55"/>
      <c r="AM75" s="48" t="str">
        <f>IF(Table_Styles[[#This Row],[PT]]&lt;&gt;"",Table_Styles[[#This Row],[PT]],IF(Table_Styles[[#This Row],[PT Default]]&lt;&gt;"",Table_Styles[[#This Row],[PT Default]],""))</f>
        <v/>
      </c>
      <c r="AN75" s="137"/>
      <c r="AO75" s="55"/>
      <c r="AP75" s="48" t="str">
        <f>IF(Table_Styles[[#This Row],[PR]]&lt;&gt;"",Table_Styles[[#This Row],[PR]],IF(Table_Styles[[#This Row],[PR Default]]&lt;&gt;"",Table_Styles[[#This Row],[PR Default]],""))</f>
        <v/>
      </c>
      <c r="AQ75" s="137"/>
      <c r="AR75" s="55"/>
      <c r="AS75" s="48" t="str">
        <f>IF(Table_Styles[[#This Row],[PB]]&lt;&gt;"",Table_Styles[[#This Row],[PB]],IF(Table_Styles[[#This Row],[PB Default]]&lt;&gt;"",Table_Styles[[#This Row],[PB Default]],""))</f>
        <v/>
      </c>
      <c r="AT75" s="137"/>
      <c r="AU75" s="55"/>
      <c r="AV75" s="48" t="str">
        <f>IF(Table_Styles[[#This Row],[PL]]&lt;&gt;"",Table_Styles[[#This Row],[PL]],IF(Table_Styles[[#This Row],[PL Default]]&lt;&gt;"",Table_Styles[[#This Row],[PL Default]],""))</f>
        <v/>
      </c>
      <c r="AW75" s="137"/>
      <c r="AX75" s="55"/>
      <c r="AY75" s="48" t="str">
        <f>IF(Table_Styles[[#This Row],[BT]]&lt;&gt;"",Table_Styles[[#This Row],[BT]],IF(Table_Styles[[#This Row],[BT Default]]&lt;&gt;"",Table_Styles[[#This Row],[BT Default]],""))</f>
        <v/>
      </c>
      <c r="AZ75" s="137"/>
      <c r="BA75" s="55"/>
      <c r="BB75" s="48" t="str">
        <f>IF(Table_Styles[[#This Row],[BR]]&lt;&gt;"",Table_Styles[[#This Row],[BR]],IF(Table_Styles[[#This Row],[BR Default]]&lt;&gt;"",Table_Styles[[#This Row],[BR Default]],""))</f>
        <v/>
      </c>
      <c r="BC75" s="137"/>
      <c r="BD75" s="55"/>
      <c r="BE75" s="48" t="str">
        <f>IF(Table_Styles[[#This Row],[BB]]&lt;&gt;"",Table_Styles[[#This Row],[BB]],IF(Table_Styles[[#This Row],[BB Default]]&lt;&gt;"",Table_Styles[[#This Row],[BB Default]],""))</f>
        <v/>
      </c>
      <c r="BF75" s="137"/>
      <c r="BG75" s="55"/>
      <c r="BH75" s="48" t="str">
        <f>IF(Table_Styles[[#This Row],[BL]]&lt;&gt;"",Table_Styles[[#This Row],[BL]],IF(Table_Styles[[#This Row],[BL Default]]&lt;&gt;"",Table_Styles[[#This Row],[BL Default]],""))</f>
        <v/>
      </c>
      <c r="BI75" s="55" t="s">
        <v>472</v>
      </c>
      <c r="BJ75" s="129" t="s">
        <v>582</v>
      </c>
      <c r="BK75" s="48" t="str">
        <f>IF(Table_Styles[[#This Row],[Width]]&lt;&gt;"",Table_Styles[[#This Row],[Width]],IF(Table_Styles[[#This Row],[Width Default]]&lt;&gt;"",Table_Styles[[#This Row],[Width Default]],""))</f>
        <v>16px</v>
      </c>
      <c r="BL75" s="55"/>
      <c r="BM75" s="129" t="s">
        <v>582</v>
      </c>
      <c r="BN75" s="48" t="str">
        <f>IF(Table_Styles[[#This Row],[Height]]&lt;&gt;"",Table_Styles[[#This Row],[Height]],IF(Table_Styles[[#This Row],[Height Default]]&lt;&gt;"",Table_Styles[[#This Row],[Height Default]],""))</f>
        <v>17px</v>
      </c>
      <c r="BO75" s="48"/>
      <c r="BP75" s="48" t="s">
        <v>543</v>
      </c>
      <c r="BQ75" s="48" t="str">
        <f>IF(Table_Styles[[#This Row],[Top]]&lt;&gt;"",Table_Styles[[#This Row],[Top]],IF(Table_Styles[[#This Row],[Top Default]]&lt;&gt;"",Table_Styles[[#This Row],[Top Default]],""))</f>
        <v>2px</v>
      </c>
      <c r="BR75" s="48"/>
      <c r="BS75" s="48"/>
      <c r="BT75" s="48" t="str">
        <f>IF(Table_Styles[[#This Row],[Right]]&lt;&gt;"",Table_Styles[[#This Row],[Right]],IF(Table_Styles[[#This Row],[Right Default]]&lt;&gt;"",Table_Styles[[#This Row],[Right Default]],""))</f>
        <v/>
      </c>
      <c r="BU75" s="48"/>
      <c r="BV75" s="48"/>
      <c r="BW75" s="48" t="str">
        <f>IF(Table_Styles[[#This Row],[Bottom]]&lt;&gt;"",Table_Styles[[#This Row],[Bottom]],IF(Table_Styles[[#This Row],[Bottom Default]]&lt;&gt;"",Table_Styles[[#This Row],[Bottom Default]],""))</f>
        <v/>
      </c>
      <c r="BX75" s="48"/>
      <c r="BY75" s="48"/>
      <c r="BZ75" s="48" t="str">
        <f>IF(Table_Styles[[#This Row],[Left]]&lt;&gt;"",Table_Styles[[#This Row],[Left]],IF(Table_Styles[[#This Row],[Left Default]]&lt;&gt;"",Table_Styles[[#This Row],[Left Default]],""))</f>
        <v/>
      </c>
      <c r="CA75" s="137"/>
      <c r="CB75" s="100" t="str">
        <f>IF(AND(Table_Styles[[#This Row],[Selector]]&lt;&gt;"",Table_Styles[[#This Row],[Font Family Used]]&lt;&gt;"",Table_Styles[[#This Row],[Font Weight Used]]&lt;&gt;""),Table_Styles[[#This Row],[Font Family Used]]&amp;" "&amp;Table_Styles[[#This Row],[Font Weight Used]],"")</f>
        <v/>
      </c>
      <c r="CC75" s="100" t="str">
        <f ca="1">IF(AND(Table_Styles[[#This Row],[Selector]],COUNTIF(OFFSET(CC:CC,0,0,ROW()-1,1),"="&amp;Table_Styles[[#This Row],[Font]])=0),Table_Styles[[#This Row],[Font]],"")</f>
        <v/>
      </c>
      <c r="CD75" s="100" t="str">
        <f ca="1">IF(Table_Styles[[#This Row],[Unique Font]]&lt;&gt;"",
"{""fontFamily"":"""&amp;Table_Styles[[#This Row],[Font Family Used]]&amp;""",""fontWeight"":"&amp;Table_Styles[[#This Row],[Font Weight Used]]&amp;"}","")</f>
        <v/>
      </c>
      <c r="CE75"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#bfc7d1;width: 16px;height: 17px;top: 2px</v>
      </c>
      <c r="CF75" s="100" t="str">
        <f>IF(AND(Table_Styles[[#This Row],[Selector]]&lt;&gt;"", Table_Styles[[#This Row],[Config Properties]]&lt;&gt;""),
Table_Styles[[#This Row],[Selector]]&amp;" { "&amp;Table_Styles[[#This Row],[Config Properties]]&amp;" }","")</f>
        <v>formly-field .checkbox input[type=checkbox] ~ .check { background: #bfc7d1;width: 16px;height: 17px;top: 2px }</v>
      </c>
      <c r="CG75" s="100" t="str">
        <f xml:space="preserve">
SUBSTITUTE(SUBSTITUTE(SUBSTITUTE(SUBSTITUTE(SUBSTITUTE(SUBSTITUTE(SUBSTITUTE(SUBSTITUTE(Table_Styles[[#This Row],[Config]],
" {","{"),
"{ ","{"),
" }","}"),
"} ","}"),
" ,",","),
", ",","),
" :",":"),
": ",":")</f>
        <v>formly-field .checkbox input[type=checkbox] ~ .check{background:#bfc7d1;width:16px;height:17px;top:2px}</v>
      </c>
    </row>
    <row r="76" spans="2:85" ht="21" customHeight="1">
      <c r="B76" s="97" t="s">
        <v>583</v>
      </c>
      <c r="C76" s="185" t="s">
        <v>584</v>
      </c>
      <c r="D76" s="137"/>
      <c r="E76" s="56"/>
      <c r="F76" s="48" t="str">
        <f>IF(Table_Styles[[#This Row],[Font Family]]&lt;&gt;"",Table_Styles[[#This Row],[Font Family]],IF(Table_Styles[[#This Row],[Font Family Default]]&lt;&gt;"",Table_Styles[[#This Row],[Font Family Default]],""))</f>
        <v/>
      </c>
      <c r="G76" s="137"/>
      <c r="H76" s="129" t="s">
        <v>472</v>
      </c>
      <c r="I76" s="48" t="str">
        <f>IF(Table_Styles[[#This Row],[Font Size]]&lt;&gt;"",Table_Styles[[#This Row],[Font Size]],IF(Table_Styles[[#This Row],[Font Size Default]]&lt;&gt;"",Table_Styles[[#This Row],[Font Size Default]],""))</f>
        <v>16px</v>
      </c>
      <c r="J76" s="137"/>
      <c r="K76" s="56"/>
      <c r="L76" s="48" t="str">
        <f>IF(Table_Styles[[#This Row],[Font Weight]]&lt;&gt;"",Table_Styles[[#This Row],[Font Weight]],IF(Table_Styles[[#This Row],[Font Weight Default]]&lt;&gt;"",Table_Styles[[#This Row],[Font Weight Default]],""))</f>
        <v/>
      </c>
      <c r="M76" s="137"/>
      <c r="N76" s="184" t="str">
        <f>Colour_Accent_1</f>
        <v>#e10982</v>
      </c>
      <c r="O76" s="48" t="str">
        <f>IF(Table_Styles[[#This Row],[Colour]]&lt;&gt;"",Table_Styles[[#This Row],[Colour]],IF(Table_Styles[[#This Row],[Colour Default]]&lt;&gt;"",Table_Styles[[#This Row],[Colour Default]],""))</f>
        <v>#e10982</v>
      </c>
      <c r="P76" s="137"/>
      <c r="Q76" s="184"/>
      <c r="R76" s="48" t="str">
        <f>IF(Table_Styles[[#This Row],[Background]]&lt;&gt;"",Table_Styles[[#This Row],[Background]],IF(Table_Styles[[#This Row],[Background Default]]&lt;&gt;"",Table_Styles[[#This Row],[Background Default]],""))</f>
        <v/>
      </c>
      <c r="S76" s="137"/>
      <c r="T76" s="55"/>
      <c r="U76" s="48" t="str">
        <f>IF(Table_Styles[[#This Row],[Border]]&lt;&gt;"",Table_Styles[[#This Row],[Border]],IF(Table_Styles[[#This Row],[Border Default]]&lt;&gt;"",Table_Styles[[#This Row],[Border Default]],""))</f>
        <v/>
      </c>
      <c r="V76" s="55"/>
      <c r="W76" s="129"/>
      <c r="X76" s="48" t="str">
        <f>IF(Table_Styles[[#This Row],[Border Radius]]&lt;&gt;"",Table_Styles[[#This Row],[Border Radius]],IF(Table_Styles[[#This Row],[Border Radius Default]]&lt;&gt;"",Table_Styles[[#This Row],[Border Radius Default]],""))</f>
        <v/>
      </c>
      <c r="Y76" s="137"/>
      <c r="Z76" s="194"/>
      <c r="AA76" s="48" t="str">
        <f>IF(Table_Styles[[#This Row],[MT]]&lt;&gt;"",Table_Styles[[#This Row],[MT]],IF(Table_Styles[[#This Row],[MT Default]]&lt;&gt;"",Table_Styles[[#This Row],[MT Default]],""))</f>
        <v/>
      </c>
      <c r="AB76" s="137"/>
      <c r="AC76" s="55"/>
      <c r="AD76" s="48" t="str">
        <f>IF(Table_Styles[[#This Row],[MR]]&lt;&gt;"",Table_Styles[[#This Row],[MR]],IF(Table_Styles[[#This Row],[MR Default]]&lt;&gt;"",Table_Styles[[#This Row],[MR Default]],""))</f>
        <v/>
      </c>
      <c r="AE76" s="137"/>
      <c r="AF76" s="55"/>
      <c r="AG76" s="48" t="str">
        <f>IF(Table_Styles[[#This Row],[MB]]&lt;&gt;"",Table_Styles[[#This Row],[MB]],IF(Table_Styles[[#This Row],[MB Default]]&lt;&gt;"",Table_Styles[[#This Row],[MB Default]],""))</f>
        <v/>
      </c>
      <c r="AH76" s="137"/>
      <c r="AI76" s="129"/>
      <c r="AJ76" s="48" t="str">
        <f>IF(Table_Styles[[#This Row],[ML]]&lt;&gt;"",Table_Styles[[#This Row],[ML]],IF(Table_Styles[[#This Row],[ML Default]]&lt;&gt;"",Table_Styles[[#This Row],[ML Default]],""))</f>
        <v/>
      </c>
      <c r="AK76" s="137"/>
      <c r="AL76" s="55"/>
      <c r="AM76" s="48" t="str">
        <f>IF(Table_Styles[[#This Row],[PT]]&lt;&gt;"",Table_Styles[[#This Row],[PT]],IF(Table_Styles[[#This Row],[PT Default]]&lt;&gt;"",Table_Styles[[#This Row],[PT Default]],""))</f>
        <v/>
      </c>
      <c r="AN76" s="137"/>
      <c r="AO76" s="55"/>
      <c r="AP76" s="48" t="str">
        <f>IF(Table_Styles[[#This Row],[PR]]&lt;&gt;"",Table_Styles[[#This Row],[PR]],IF(Table_Styles[[#This Row],[PR Default]]&lt;&gt;"",Table_Styles[[#This Row],[PR Default]],""))</f>
        <v/>
      </c>
      <c r="AQ76" s="137"/>
      <c r="AR76" s="55"/>
      <c r="AS76" s="48" t="str">
        <f>IF(Table_Styles[[#This Row],[PB]]&lt;&gt;"",Table_Styles[[#This Row],[PB]],IF(Table_Styles[[#This Row],[PB Default]]&lt;&gt;"",Table_Styles[[#This Row],[PB Default]],""))</f>
        <v/>
      </c>
      <c r="AT76" s="137"/>
      <c r="AU76" s="55"/>
      <c r="AV76" s="48" t="str">
        <f>IF(Table_Styles[[#This Row],[PL]]&lt;&gt;"",Table_Styles[[#This Row],[PL]],IF(Table_Styles[[#This Row],[PL Default]]&lt;&gt;"",Table_Styles[[#This Row],[PL Default]],""))</f>
        <v/>
      </c>
      <c r="AW76" s="137"/>
      <c r="AX76" s="55"/>
      <c r="AY76" s="48" t="str">
        <f>IF(Table_Styles[[#This Row],[BT]]&lt;&gt;"",Table_Styles[[#This Row],[BT]],IF(Table_Styles[[#This Row],[BT Default]]&lt;&gt;"",Table_Styles[[#This Row],[BT Default]],""))</f>
        <v/>
      </c>
      <c r="AZ76" s="137"/>
      <c r="BA76" s="55"/>
      <c r="BB76" s="48" t="str">
        <f>IF(Table_Styles[[#This Row],[BR]]&lt;&gt;"",Table_Styles[[#This Row],[BR]],IF(Table_Styles[[#This Row],[BR Default]]&lt;&gt;"",Table_Styles[[#This Row],[BR Default]],""))</f>
        <v/>
      </c>
      <c r="BC76" s="137"/>
      <c r="BD76" s="55"/>
      <c r="BE76" s="48" t="str">
        <f>IF(Table_Styles[[#This Row],[BB]]&lt;&gt;"",Table_Styles[[#This Row],[BB]],IF(Table_Styles[[#This Row],[BB Default]]&lt;&gt;"",Table_Styles[[#This Row],[BB Default]],""))</f>
        <v/>
      </c>
      <c r="BF76" s="137"/>
      <c r="BG76" s="55"/>
      <c r="BH76" s="48" t="str">
        <f>IF(Table_Styles[[#This Row],[BL]]&lt;&gt;"",Table_Styles[[#This Row],[BL]],IF(Table_Styles[[#This Row],[BL Default]]&lt;&gt;"",Table_Styles[[#This Row],[BL Default]],""))</f>
        <v/>
      </c>
      <c r="BI76" s="55"/>
      <c r="BJ76" s="129"/>
      <c r="BK76" s="48" t="str">
        <f>IF(Table_Styles[[#This Row],[Width]]&lt;&gt;"",Table_Styles[[#This Row],[Width]],IF(Table_Styles[[#This Row],[Width Default]]&lt;&gt;"",Table_Styles[[#This Row],[Width Default]],""))</f>
        <v/>
      </c>
      <c r="BL76" s="55"/>
      <c r="BM76" s="129"/>
      <c r="BN76" s="48" t="str">
        <f>IF(Table_Styles[[#This Row],[Height]]&lt;&gt;"",Table_Styles[[#This Row],[Height]],IF(Table_Styles[[#This Row],[Height Default]]&lt;&gt;"",Table_Styles[[#This Row],[Height Default]],""))</f>
        <v/>
      </c>
      <c r="BO76" s="48"/>
      <c r="BP76" s="48"/>
      <c r="BQ76" s="48" t="str">
        <f>IF(Table_Styles[[#This Row],[Top]]&lt;&gt;"",Table_Styles[[#This Row],[Top]],IF(Table_Styles[[#This Row],[Top Default]]&lt;&gt;"",Table_Styles[[#This Row],[Top Default]],""))</f>
        <v/>
      </c>
      <c r="BR76" s="48"/>
      <c r="BS76" s="48"/>
      <c r="BT76" s="48" t="str">
        <f>IF(Table_Styles[[#This Row],[Right]]&lt;&gt;"",Table_Styles[[#This Row],[Right]],IF(Table_Styles[[#This Row],[Right Default]]&lt;&gt;"",Table_Styles[[#This Row],[Right Default]],""))</f>
        <v/>
      </c>
      <c r="BU76" s="48"/>
      <c r="BV76" s="48"/>
      <c r="BW76" s="48" t="str">
        <f>IF(Table_Styles[[#This Row],[Bottom]]&lt;&gt;"",Table_Styles[[#This Row],[Bottom]],IF(Table_Styles[[#This Row],[Bottom Default]]&lt;&gt;"",Table_Styles[[#This Row],[Bottom Default]],""))</f>
        <v/>
      </c>
      <c r="BX76" s="48"/>
      <c r="BY76" s="48"/>
      <c r="BZ76" s="48" t="str">
        <f>IF(Table_Styles[[#This Row],[Left]]&lt;&gt;"",Table_Styles[[#This Row],[Left]],IF(Table_Styles[[#This Row],[Left Default]]&lt;&gt;"",Table_Styles[[#This Row],[Left Default]],""))</f>
        <v/>
      </c>
      <c r="CA76" s="137"/>
      <c r="CB76" s="100" t="str">
        <f>IF(AND(Table_Styles[[#This Row],[Selector]]&lt;&gt;"",Table_Styles[[#This Row],[Font Family Used]]&lt;&gt;"",Table_Styles[[#This Row],[Font Weight Used]]&lt;&gt;""),Table_Styles[[#This Row],[Font Family Used]]&amp;" "&amp;Table_Styles[[#This Row],[Font Weight Used]],"")</f>
        <v/>
      </c>
      <c r="CC76" s="100" t="str">
        <f ca="1">IF(AND(Table_Styles[[#This Row],[Selector]],COUNTIF(OFFSET(CC:CC,0,0,ROW()-1,1),"="&amp;Table_Styles[[#This Row],[Font]])=0),Table_Styles[[#This Row],[Font]],"")</f>
        <v/>
      </c>
      <c r="CD76" s="100" t="str">
        <f ca="1">IF(Table_Styles[[#This Row],[Unique Font]]&lt;&gt;"",
"{""fontFamily"":"""&amp;Table_Styles[[#This Row],[Font Family Used]]&amp;""",""fontWeight"":"&amp;Table_Styles[[#This Row],[Font Weight Used]]&amp;"}","")</f>
        <v/>
      </c>
      <c r="CE76"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16px;color: #e10982</v>
      </c>
      <c r="CF76" s="100" t="str">
        <f>IF(AND(Table_Styles[[#This Row],[Selector]]&lt;&gt;"", Table_Styles[[#This Row],[Config Properties]]&lt;&gt;""),
Table_Styles[[#This Row],[Selector]]&amp;" { "&amp;Table_Styles[[#This Row],[Config Properties]]&amp;" }","")</f>
        <v>formly-field .checkbox input[type=checkbox] ~ .check .inside { font-size: 16px;color: #e10982 }</v>
      </c>
      <c r="CG76" s="100" t="str">
        <f xml:space="preserve">
SUBSTITUTE(SUBSTITUTE(SUBSTITUTE(SUBSTITUTE(SUBSTITUTE(SUBSTITUTE(SUBSTITUTE(SUBSTITUTE(Table_Styles[[#This Row],[Config]],
" {","{"),
"{ ","{"),
" }","}"),
"} ","}"),
" ,",","),
", ",","),
" :",":"),
": ",":")</f>
        <v>formly-field .checkbox input[type=checkbox] ~ .check .inside{font-size:16px;color:#e10982}</v>
      </c>
    </row>
    <row r="77" spans="2:85" ht="21" customHeight="1" thickBot="1">
      <c r="B77" s="103" t="s">
        <v>1021</v>
      </c>
      <c r="C77" s="103"/>
      <c r="D77" s="103"/>
      <c r="E77" s="65"/>
      <c r="F77" s="65" t="str">
        <f>IF(Table_Styles[[#This Row],[Font Family]]&lt;&gt;"",Table_Styles[[#This Row],[Font Family]],IF(Table_Styles[[#This Row],[Font Family Default]]&lt;&gt;"",Table_Styles[[#This Row],[Font Family Default]],""))</f>
        <v/>
      </c>
      <c r="G77" s="103"/>
      <c r="H77" s="65"/>
      <c r="I77" s="65" t="str">
        <f>IF(Table_Styles[[#This Row],[Font Size]]&lt;&gt;"",Table_Styles[[#This Row],[Font Size]],IF(Table_Styles[[#This Row],[Font Size Default]]&lt;&gt;"",Table_Styles[[#This Row],[Font Size Default]],""))</f>
        <v/>
      </c>
      <c r="J77" s="103"/>
      <c r="K77" s="65"/>
      <c r="L77" s="65" t="str">
        <f>IF(Table_Styles[[#This Row],[Font Weight]]&lt;&gt;"",Table_Styles[[#This Row],[Font Weight]],IF(Table_Styles[[#This Row],[Font Weight Default]]&lt;&gt;"",Table_Styles[[#This Row],[Font Weight Default]],""))</f>
        <v/>
      </c>
      <c r="M77" s="103"/>
      <c r="N77" s="65"/>
      <c r="O77" s="65" t="str">
        <f>IF(Table_Styles[[#This Row],[Colour]]&lt;&gt;"",Table_Styles[[#This Row],[Colour]],IF(Table_Styles[[#This Row],[Colour Default]]&lt;&gt;"",Table_Styles[[#This Row],[Colour Default]],""))</f>
        <v/>
      </c>
      <c r="P77" s="103"/>
      <c r="Q77" s="65"/>
      <c r="R77" s="65" t="str">
        <f>IF(Table_Styles[[#This Row],[Background]]&lt;&gt;"",Table_Styles[[#This Row],[Background]],IF(Table_Styles[[#This Row],[Background Default]]&lt;&gt;"",Table_Styles[[#This Row],[Background Default]],""))</f>
        <v/>
      </c>
      <c r="S77" s="103"/>
      <c r="T77" s="65"/>
      <c r="U77" s="65" t="str">
        <f>IF(Table_Styles[[#This Row],[Border]]&lt;&gt;"",Table_Styles[[#This Row],[Border]],IF(Table_Styles[[#This Row],[Border Default]]&lt;&gt;"",Table_Styles[[#This Row],[Border Default]],""))</f>
        <v/>
      </c>
      <c r="V77" s="65"/>
      <c r="W77" s="65"/>
      <c r="X77" s="65" t="str">
        <f>IF(Table_Styles[[#This Row],[Border Radius]]&lt;&gt;"",Table_Styles[[#This Row],[Border Radius]],IF(Table_Styles[[#This Row],[Border Radius Default]]&lt;&gt;"",Table_Styles[[#This Row],[Border Radius Default]],""))</f>
        <v/>
      </c>
      <c r="Y77" s="103"/>
      <c r="Z77" s="65"/>
      <c r="AA77" s="65" t="str">
        <f>IF(Table_Styles[[#This Row],[MT]]&lt;&gt;"",Table_Styles[[#This Row],[MT]],IF(Table_Styles[[#This Row],[MT Default]]&lt;&gt;"",Table_Styles[[#This Row],[MT Default]],""))</f>
        <v/>
      </c>
      <c r="AB77" s="103"/>
      <c r="AC77" s="65"/>
      <c r="AD77" s="65" t="str">
        <f>IF(Table_Styles[[#This Row],[MR]]&lt;&gt;"",Table_Styles[[#This Row],[MR]],IF(Table_Styles[[#This Row],[MR Default]]&lt;&gt;"",Table_Styles[[#This Row],[MR Default]],""))</f>
        <v/>
      </c>
      <c r="AE77" s="103"/>
      <c r="AF77" s="65"/>
      <c r="AG77" s="65" t="str">
        <f>IF(Table_Styles[[#This Row],[MB]]&lt;&gt;"",Table_Styles[[#This Row],[MB]],IF(Table_Styles[[#This Row],[MB Default]]&lt;&gt;"",Table_Styles[[#This Row],[MB Default]],""))</f>
        <v/>
      </c>
      <c r="AH77" s="103"/>
      <c r="AI77" s="65"/>
      <c r="AJ77" s="65" t="str">
        <f>IF(Table_Styles[[#This Row],[ML]]&lt;&gt;"",Table_Styles[[#This Row],[ML]],IF(Table_Styles[[#This Row],[ML Default]]&lt;&gt;"",Table_Styles[[#This Row],[ML Default]],""))</f>
        <v/>
      </c>
      <c r="AK77" s="103"/>
      <c r="AL77" s="65"/>
      <c r="AM77" s="65" t="str">
        <f>IF(Table_Styles[[#This Row],[PT]]&lt;&gt;"",Table_Styles[[#This Row],[PT]],IF(Table_Styles[[#This Row],[PT Default]]&lt;&gt;"",Table_Styles[[#This Row],[PT Default]],""))</f>
        <v/>
      </c>
      <c r="AN77" s="103"/>
      <c r="AO77" s="65"/>
      <c r="AP77" s="65" t="str">
        <f>IF(Table_Styles[[#This Row],[PR]]&lt;&gt;"",Table_Styles[[#This Row],[PR]],IF(Table_Styles[[#This Row],[PR Default]]&lt;&gt;"",Table_Styles[[#This Row],[PR Default]],""))</f>
        <v/>
      </c>
      <c r="AQ77" s="103"/>
      <c r="AR77" s="65"/>
      <c r="AS77" s="65" t="str">
        <f>IF(Table_Styles[[#This Row],[PB]]&lt;&gt;"",Table_Styles[[#This Row],[PB]],IF(Table_Styles[[#This Row],[PB Default]]&lt;&gt;"",Table_Styles[[#This Row],[PB Default]],""))</f>
        <v/>
      </c>
      <c r="AT77" s="103"/>
      <c r="AU77" s="65"/>
      <c r="AV77" s="65" t="str">
        <f>IF(Table_Styles[[#This Row],[PL]]&lt;&gt;"",Table_Styles[[#This Row],[PL]],IF(Table_Styles[[#This Row],[PL Default]]&lt;&gt;"",Table_Styles[[#This Row],[PL Default]],""))</f>
        <v/>
      </c>
      <c r="AW77" s="103"/>
      <c r="AX77" s="65"/>
      <c r="AY77" s="65" t="str">
        <f>IF(Table_Styles[[#This Row],[BT]]&lt;&gt;"",Table_Styles[[#This Row],[BT]],IF(Table_Styles[[#This Row],[BT Default]]&lt;&gt;"",Table_Styles[[#This Row],[BT Default]],""))</f>
        <v/>
      </c>
      <c r="AZ77" s="103"/>
      <c r="BA77" s="65"/>
      <c r="BB77" s="65" t="str">
        <f>IF(Table_Styles[[#This Row],[BR]]&lt;&gt;"",Table_Styles[[#This Row],[BR]],IF(Table_Styles[[#This Row],[BR Default]]&lt;&gt;"",Table_Styles[[#This Row],[BR Default]],""))</f>
        <v/>
      </c>
      <c r="BC77" s="103"/>
      <c r="BD77" s="65"/>
      <c r="BE77" s="65" t="str">
        <f>IF(Table_Styles[[#This Row],[BB]]&lt;&gt;"",Table_Styles[[#This Row],[BB]],IF(Table_Styles[[#This Row],[BB Default]]&lt;&gt;"",Table_Styles[[#This Row],[BB Default]],""))</f>
        <v/>
      </c>
      <c r="BF77" s="103"/>
      <c r="BG77" s="65"/>
      <c r="BH77" s="65" t="str">
        <f>IF(Table_Styles[[#This Row],[BL]]&lt;&gt;"",Table_Styles[[#This Row],[BL]],IF(Table_Styles[[#This Row],[BL Default]]&lt;&gt;"",Table_Styles[[#This Row],[BL Default]],""))</f>
        <v/>
      </c>
      <c r="BI77" s="65"/>
      <c r="BJ77" s="65"/>
      <c r="BK77" s="65" t="str">
        <f>IF(Table_Styles[[#This Row],[Width]]&lt;&gt;"",Table_Styles[[#This Row],[Width]],IF(Table_Styles[[#This Row],[Width Default]]&lt;&gt;"",Table_Styles[[#This Row],[Width Default]],""))</f>
        <v/>
      </c>
      <c r="BL77" s="65"/>
      <c r="BM77" s="65"/>
      <c r="BN77" s="65" t="str">
        <f>IF(Table_Styles[[#This Row],[Height]]&lt;&gt;"",Table_Styles[[#This Row],[Height]],IF(Table_Styles[[#This Row],[Height Default]]&lt;&gt;"",Table_Styles[[#This Row],[Height Default]],""))</f>
        <v/>
      </c>
      <c r="BO77" s="65"/>
      <c r="BP77" s="65"/>
      <c r="BQ77" s="65" t="str">
        <f>IF(Table_Styles[[#This Row],[Top]]&lt;&gt;"",Table_Styles[[#This Row],[Top]],IF(Table_Styles[[#This Row],[Top Default]]&lt;&gt;"",Table_Styles[[#This Row],[Top Default]],""))</f>
        <v/>
      </c>
      <c r="BR77" s="65"/>
      <c r="BS77" s="65"/>
      <c r="BT77" s="65" t="str">
        <f>IF(Table_Styles[[#This Row],[Right]]&lt;&gt;"",Table_Styles[[#This Row],[Right]],IF(Table_Styles[[#This Row],[Right Default]]&lt;&gt;"",Table_Styles[[#This Row],[Right Default]],""))</f>
        <v/>
      </c>
      <c r="BU77" s="65"/>
      <c r="BV77" s="65"/>
      <c r="BW77" s="65" t="str">
        <f>IF(Table_Styles[[#This Row],[Bottom]]&lt;&gt;"",Table_Styles[[#This Row],[Bottom]],IF(Table_Styles[[#This Row],[Bottom Default]]&lt;&gt;"",Table_Styles[[#This Row],[Bottom Default]],""))</f>
        <v/>
      </c>
      <c r="BX77" s="65"/>
      <c r="BY77" s="65"/>
      <c r="BZ77" s="65" t="str">
        <f>IF(Table_Styles[[#This Row],[Left]]&lt;&gt;"",Table_Styles[[#This Row],[Left]],IF(Table_Styles[[#This Row],[Left Default]]&lt;&gt;"",Table_Styles[[#This Row],[Left Default]],""))</f>
        <v/>
      </c>
      <c r="CA77" s="103"/>
      <c r="CB77" s="103" t="str">
        <f>IF(AND(Table_Styles[[#This Row],[Selector]]&lt;&gt;"",Table_Styles[[#This Row],[Font Family Used]]&lt;&gt;"",Table_Styles[[#This Row],[Font Weight Used]]&lt;&gt;""),Table_Styles[[#This Row],[Font Family Used]]&amp;" "&amp;Table_Styles[[#This Row],[Font Weight Used]],"")</f>
        <v/>
      </c>
      <c r="CC77" s="103" t="str">
        <f ca="1">IF(AND(Table_Styles[[#This Row],[Selector]],COUNTIF(OFFSET(CC:CC,0,0,ROW()-1,1),"="&amp;Table_Styles[[#This Row],[Font]])=0),Table_Styles[[#This Row],[Font]],"")</f>
        <v/>
      </c>
      <c r="CD77" s="103" t="str">
        <f ca="1">IF(Table_Styles[[#This Row],[Unique Font]]&lt;&gt;"",
"{""fontFamily"":"""&amp;Table_Styles[[#This Row],[Font Family Used]]&amp;""",""fontWeight"":"&amp;Table_Styles[[#This Row],[Font Weight Used]]&amp;"}","")</f>
        <v/>
      </c>
      <c r="CE7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7" s="103" t="str">
        <f>IF(AND(Table_Styles[[#This Row],[Selector]]&lt;&gt;"", Table_Styles[[#This Row],[Config Properties]]&lt;&gt;""),
Table_Styles[[#This Row],[Selector]]&amp;" { "&amp;Table_Styles[[#This Row],[Config Properties]]&amp;" }","")</f>
        <v/>
      </c>
      <c r="CG77" s="103" t="str">
        <f xml:space="preserve">
SUBSTITUTE(SUBSTITUTE(SUBSTITUTE(SUBSTITUTE(SUBSTITUTE(SUBSTITUTE(SUBSTITUTE(SUBSTITUTE(Table_Styles[[#This Row],[Config]],
" {","{"),
"{ ","{"),
" }","}"),
"} ","}"),
" ,",","),
", ",","),
" :",":"),
": ",":")</f>
        <v/>
      </c>
    </row>
    <row r="78" spans="2:85" ht="21" customHeight="1">
      <c r="B78" s="97" t="s">
        <v>554</v>
      </c>
      <c r="C78" s="227" t="s">
        <v>1022</v>
      </c>
      <c r="D78" s="137"/>
      <c r="E78" s="56"/>
      <c r="F78" s="48" t="str">
        <f>IF(Table_Styles[[#This Row],[Font Family]]&lt;&gt;"",Table_Styles[[#This Row],[Font Family]],IF(Table_Styles[[#This Row],[Font Family Default]]&lt;&gt;"",Table_Styles[[#This Row],[Font Family Default]],""))</f>
        <v/>
      </c>
      <c r="G78" s="137"/>
      <c r="H78" s="129"/>
      <c r="I78" s="48" t="str">
        <f>IF(Table_Styles[[#This Row],[Font Size]]&lt;&gt;"",Table_Styles[[#This Row],[Font Size]],IF(Table_Styles[[#This Row],[Font Size Default]]&lt;&gt;"",Table_Styles[[#This Row],[Font Size Default]],""))</f>
        <v/>
      </c>
      <c r="J78" s="137"/>
      <c r="K78" s="56"/>
      <c r="L78" s="48" t="str">
        <f>IF(Table_Styles[[#This Row],[Font Weight]]&lt;&gt;"",Table_Styles[[#This Row],[Font Weight]],IF(Table_Styles[[#This Row],[Font Weight Default]]&lt;&gt;"",Table_Styles[[#This Row],[Font Weight Default]],""))</f>
        <v/>
      </c>
      <c r="M78" s="137"/>
      <c r="N78" s="184"/>
      <c r="O78" s="48" t="str">
        <f>IF(Table_Styles[[#This Row],[Colour]]&lt;&gt;"",Table_Styles[[#This Row],[Colour]],IF(Table_Styles[[#This Row],[Colour Default]]&lt;&gt;"",Table_Styles[[#This Row],[Colour Default]],""))</f>
        <v/>
      </c>
      <c r="P78" s="137"/>
      <c r="Q78" s="184"/>
      <c r="R78" s="48" t="str">
        <f>IF(Table_Styles[[#This Row],[Background]]&lt;&gt;"",Table_Styles[[#This Row],[Background]],IF(Table_Styles[[#This Row],[Background Default]]&lt;&gt;"",Table_Styles[[#This Row],[Background Default]],""))</f>
        <v/>
      </c>
      <c r="S78" s="137"/>
      <c r="T78" s="55"/>
      <c r="U78" s="48" t="str">
        <f>IF(Table_Styles[[#This Row],[Border]]&lt;&gt;"",Table_Styles[[#This Row],[Border]],IF(Table_Styles[[#This Row],[Border Default]]&lt;&gt;"",Table_Styles[[#This Row],[Border Default]],""))</f>
        <v/>
      </c>
      <c r="V78" s="55"/>
      <c r="W78" s="129"/>
      <c r="X78" s="48" t="str">
        <f>IF(Table_Styles[[#This Row],[Border Radius]]&lt;&gt;"",Table_Styles[[#This Row],[Border Radius]],IF(Table_Styles[[#This Row],[Border Radius Default]]&lt;&gt;"",Table_Styles[[#This Row],[Border Radius Default]],""))</f>
        <v/>
      </c>
      <c r="Y78" s="137"/>
      <c r="Z78" s="194"/>
      <c r="AA78" s="48" t="str">
        <f>IF(Table_Styles[[#This Row],[MT]]&lt;&gt;"",Table_Styles[[#This Row],[MT]],IF(Table_Styles[[#This Row],[MT Default]]&lt;&gt;"",Table_Styles[[#This Row],[MT Default]],""))</f>
        <v/>
      </c>
      <c r="AB78" s="137"/>
      <c r="AC78" s="55"/>
      <c r="AD78" s="48" t="str">
        <f>IF(Table_Styles[[#This Row],[MR]]&lt;&gt;"",Table_Styles[[#This Row],[MR]],IF(Table_Styles[[#This Row],[MR Default]]&lt;&gt;"",Table_Styles[[#This Row],[MR Default]],""))</f>
        <v/>
      </c>
      <c r="AE78" s="137"/>
      <c r="AF78" s="55"/>
      <c r="AG78" s="48" t="str">
        <f>IF(Table_Styles[[#This Row],[MB]]&lt;&gt;"",Table_Styles[[#This Row],[MB]],IF(Table_Styles[[#This Row],[MB Default]]&lt;&gt;"",Table_Styles[[#This Row],[MB Default]],""))</f>
        <v/>
      </c>
      <c r="AH78" s="137"/>
      <c r="AI78" s="129"/>
      <c r="AJ78" s="48" t="str">
        <f>IF(Table_Styles[[#This Row],[ML]]&lt;&gt;"",Table_Styles[[#This Row],[ML]],IF(Table_Styles[[#This Row],[ML Default]]&lt;&gt;"",Table_Styles[[#This Row],[ML Default]],""))</f>
        <v/>
      </c>
      <c r="AK78" s="137"/>
      <c r="AL78" s="55"/>
      <c r="AM78" s="48" t="str">
        <f>IF(Table_Styles[[#This Row],[PT]]&lt;&gt;"",Table_Styles[[#This Row],[PT]],IF(Table_Styles[[#This Row],[PT Default]]&lt;&gt;"",Table_Styles[[#This Row],[PT Default]],""))</f>
        <v/>
      </c>
      <c r="AN78" s="137"/>
      <c r="AO78" s="55"/>
      <c r="AP78" s="48" t="str">
        <f>IF(Table_Styles[[#This Row],[PR]]&lt;&gt;"",Table_Styles[[#This Row],[PR]],IF(Table_Styles[[#This Row],[PR Default]]&lt;&gt;"",Table_Styles[[#This Row],[PR Default]],""))</f>
        <v/>
      </c>
      <c r="AQ78" s="137"/>
      <c r="AR78" s="55"/>
      <c r="AS78" s="48" t="str">
        <f>IF(Table_Styles[[#This Row],[PB]]&lt;&gt;"",Table_Styles[[#This Row],[PB]],IF(Table_Styles[[#This Row],[PB Default]]&lt;&gt;"",Table_Styles[[#This Row],[PB Default]],""))</f>
        <v/>
      </c>
      <c r="AT78" s="137"/>
      <c r="AU78" s="55"/>
      <c r="AV78" s="48" t="str">
        <f>IF(Table_Styles[[#This Row],[PL]]&lt;&gt;"",Table_Styles[[#This Row],[PL]],IF(Table_Styles[[#This Row],[PL Default]]&lt;&gt;"",Table_Styles[[#This Row],[PL Default]],""))</f>
        <v/>
      </c>
      <c r="AW78" s="137"/>
      <c r="AX78" s="55"/>
      <c r="AY78" s="48" t="str">
        <f>IF(Table_Styles[[#This Row],[BT]]&lt;&gt;"",Table_Styles[[#This Row],[BT]],IF(Table_Styles[[#This Row],[BT Default]]&lt;&gt;"",Table_Styles[[#This Row],[BT Default]],""))</f>
        <v/>
      </c>
      <c r="AZ78" s="137"/>
      <c r="BA78" s="55"/>
      <c r="BB78" s="48" t="str">
        <f>IF(Table_Styles[[#This Row],[BR]]&lt;&gt;"",Table_Styles[[#This Row],[BR]],IF(Table_Styles[[#This Row],[BR Default]]&lt;&gt;"",Table_Styles[[#This Row],[BR Default]],""))</f>
        <v/>
      </c>
      <c r="BC78" s="137"/>
      <c r="BD78" s="55"/>
      <c r="BE78" s="48" t="str">
        <f>IF(Table_Styles[[#This Row],[BB]]&lt;&gt;"",Table_Styles[[#This Row],[BB]],IF(Table_Styles[[#This Row],[BB Default]]&lt;&gt;"",Table_Styles[[#This Row],[BB Default]],""))</f>
        <v/>
      </c>
      <c r="BF78" s="137"/>
      <c r="BG78" s="55"/>
      <c r="BH78" s="48" t="str">
        <f>IF(Table_Styles[[#This Row],[BL]]&lt;&gt;"",Table_Styles[[#This Row],[BL]],IF(Table_Styles[[#This Row],[BL Default]]&lt;&gt;"",Table_Styles[[#This Row],[BL Default]],""))</f>
        <v/>
      </c>
      <c r="BI78" s="55"/>
      <c r="BJ78" s="129"/>
      <c r="BK78" s="48" t="str">
        <f>IF(Table_Styles[[#This Row],[Width]]&lt;&gt;"",Table_Styles[[#This Row],[Width]],IF(Table_Styles[[#This Row],[Width Default]]&lt;&gt;"",Table_Styles[[#This Row],[Width Default]],""))</f>
        <v/>
      </c>
      <c r="BL78" s="55"/>
      <c r="BM78" s="129"/>
      <c r="BN78" s="48" t="str">
        <f>IF(Table_Styles[[#This Row],[Height]]&lt;&gt;"",Table_Styles[[#This Row],[Height]],IF(Table_Styles[[#This Row],[Height Default]]&lt;&gt;"",Table_Styles[[#This Row],[Height Default]],""))</f>
        <v/>
      </c>
      <c r="BO78" s="48"/>
      <c r="BP78" s="48"/>
      <c r="BQ78" s="48" t="str">
        <f>IF(Table_Styles[[#This Row],[Top]]&lt;&gt;"",Table_Styles[[#This Row],[Top]],IF(Table_Styles[[#This Row],[Top Default]]&lt;&gt;"",Table_Styles[[#This Row],[Top Default]],""))</f>
        <v/>
      </c>
      <c r="BR78" s="48"/>
      <c r="BS78" s="48"/>
      <c r="BT78" s="48" t="str">
        <f>IF(Table_Styles[[#This Row],[Right]]&lt;&gt;"",Table_Styles[[#This Row],[Right]],IF(Table_Styles[[#This Row],[Right Default]]&lt;&gt;"",Table_Styles[[#This Row],[Right Default]],""))</f>
        <v/>
      </c>
      <c r="BU78" s="48"/>
      <c r="BV78" s="48"/>
      <c r="BW78" s="48" t="str">
        <f>IF(Table_Styles[[#This Row],[Bottom]]&lt;&gt;"",Table_Styles[[#This Row],[Bottom]],IF(Table_Styles[[#This Row],[Bottom Default]]&lt;&gt;"",Table_Styles[[#This Row],[Bottom Default]],""))</f>
        <v/>
      </c>
      <c r="BX78" s="48"/>
      <c r="BY78" s="48"/>
      <c r="BZ78" s="48" t="str">
        <f>IF(Table_Styles[[#This Row],[Left]]&lt;&gt;"",Table_Styles[[#This Row],[Left]],IF(Table_Styles[[#This Row],[Left Default]]&lt;&gt;"",Table_Styles[[#This Row],[Left Default]],""))</f>
        <v/>
      </c>
      <c r="CA78" s="137"/>
      <c r="CB78" s="100" t="str">
        <f>IF(AND(Table_Styles[[#This Row],[Selector]]&lt;&gt;"",Table_Styles[[#This Row],[Font Family Used]]&lt;&gt;"",Table_Styles[[#This Row],[Font Weight Used]]&lt;&gt;""),Table_Styles[[#This Row],[Font Family Used]]&amp;" "&amp;Table_Styles[[#This Row],[Font Weight Used]],"")</f>
        <v/>
      </c>
      <c r="CC78" s="100" t="str">
        <f ca="1">IF(AND(Table_Styles[[#This Row],[Selector]],COUNTIF(OFFSET(CC:CC,0,0,ROW()-1,1),"="&amp;Table_Styles[[#This Row],[Font]])=0),Table_Styles[[#This Row],[Font]],"")</f>
        <v/>
      </c>
      <c r="CD78" s="100" t="str">
        <f ca="1">IF(Table_Styles[[#This Row],[Unique Font]]&lt;&gt;"",
"{""fontFamily"":"""&amp;Table_Styles[[#This Row],[Font Family Used]]&amp;""",""fontWeight"":"&amp;Table_Styles[[#This Row],[Font Weight Used]]&amp;"}","")</f>
        <v/>
      </c>
      <c r="CE78"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8" s="100" t="str">
        <f>IF(AND(Table_Styles[[#This Row],[Selector]]&lt;&gt;"", Table_Styles[[#This Row],[Config Properties]]&lt;&gt;""),
Table_Styles[[#This Row],[Selector]]&amp;" { "&amp;Table_Styles[[#This Row],[Config Properties]]&amp;" }","")</f>
        <v/>
      </c>
      <c r="CG78" s="100" t="str">
        <f xml:space="preserve">
SUBSTITUTE(SUBSTITUTE(SUBSTITUTE(SUBSTITUTE(SUBSTITUTE(SUBSTITUTE(SUBSTITUTE(SUBSTITUTE(Table_Styles[[#This Row],[Config]],
" {","{"),
"{ ","{"),
" }","}"),
"} ","}"),
" ,",","),
", ",","),
" :",":"),
": ",":")</f>
        <v/>
      </c>
    </row>
    <row r="79" spans="2:85" ht="21" customHeight="1">
      <c r="B79" s="97" t="s">
        <v>514</v>
      </c>
      <c r="C79" s="227" t="s">
        <v>1023</v>
      </c>
      <c r="D79" s="137"/>
      <c r="E79" s="56"/>
      <c r="F79" s="48" t="str">
        <f>IF(Table_Styles[[#This Row],[Font Family]]&lt;&gt;"",Table_Styles[[#This Row],[Font Family]],IF(Table_Styles[[#This Row],[Font Family Default]]&lt;&gt;"",Table_Styles[[#This Row],[Font Family Default]],""))</f>
        <v/>
      </c>
      <c r="G79" s="137"/>
      <c r="H79" s="129" t="s">
        <v>472</v>
      </c>
      <c r="I79" s="48" t="str">
        <f>IF(Table_Styles[[#This Row],[Font Size]]&lt;&gt;"",Table_Styles[[#This Row],[Font Size]],IF(Table_Styles[[#This Row],[Font Size Default]]&lt;&gt;"",Table_Styles[[#This Row],[Font Size Default]],""))</f>
        <v>16px</v>
      </c>
      <c r="J79" s="137"/>
      <c r="K79" s="56">
        <f>Settings_Styling_Font_Weight_Body_Text</f>
        <v>300</v>
      </c>
      <c r="L79" s="48">
        <f>IF(Table_Styles[[#This Row],[Font Weight]]&lt;&gt;"",Table_Styles[[#This Row],[Font Weight]],IF(Table_Styles[[#This Row],[Font Weight Default]]&lt;&gt;"",Table_Styles[[#This Row],[Font Weight Default]],""))</f>
        <v>300</v>
      </c>
      <c r="M79" s="137"/>
      <c r="N79" s="228" t="str">
        <f>Colour_Background_1</f>
        <v>#FFFFFF</v>
      </c>
      <c r="O79" s="48" t="str">
        <f>IF(Table_Styles[[#This Row],[Colour]]&lt;&gt;"",Table_Styles[[#This Row],[Colour]],IF(Table_Styles[[#This Row],[Colour Default]]&lt;&gt;"",Table_Styles[[#This Row],[Colour Default]],""))</f>
        <v>#FFFFFF</v>
      </c>
      <c r="P79" s="137"/>
      <c r="Q79" s="228" t="str">
        <f>Colour_Accent_1</f>
        <v>#e10982</v>
      </c>
      <c r="R79" s="48" t="str">
        <f>IF(Table_Styles[[#This Row],[Background]]&lt;&gt;"",Table_Styles[[#This Row],[Background]],IF(Table_Styles[[#This Row],[Background Default]]&lt;&gt;"",Table_Styles[[#This Row],[Background Default]],""))</f>
        <v>#e10982</v>
      </c>
      <c r="S79" s="137"/>
      <c r="T79" s="58" t="s">
        <v>480</v>
      </c>
      <c r="U79" s="48" t="str">
        <f>IF(Table_Styles[[#This Row],[Border]]&lt;&gt;"",Table_Styles[[#This Row],[Border]],IF(Table_Styles[[#This Row],[Border Default]]&lt;&gt;"",Table_Styles[[#This Row],[Border Default]],""))</f>
        <v>none</v>
      </c>
      <c r="V79" s="55"/>
      <c r="W79" s="129" t="s">
        <v>522</v>
      </c>
      <c r="X79" s="48" t="str">
        <f>IF(Table_Styles[[#This Row],[Border Radius]]&lt;&gt;"",Table_Styles[[#This Row],[Border Radius]],IF(Table_Styles[[#This Row],[Border Radius Default]]&lt;&gt;"",Table_Styles[[#This Row],[Border Radius Default]],""))</f>
        <v>3px</v>
      </c>
      <c r="Y79" s="137"/>
      <c r="Z79" s="229" t="s">
        <v>1026</v>
      </c>
      <c r="AA79" s="48" t="str">
        <f>IF(Table_Styles[[#This Row],[MT]]&lt;&gt;"",Table_Styles[[#This Row],[MT]],IF(Table_Styles[[#This Row],[MT Default]]&lt;&gt;"",Table_Styles[[#This Row],[MT Default]],""))</f>
        <v>-5px</v>
      </c>
      <c r="AB79" s="137"/>
      <c r="AC79" s="55" t="s">
        <v>481</v>
      </c>
      <c r="AD79" s="48" t="str">
        <f>IF(Table_Styles[[#This Row],[MR]]&lt;&gt;"",Table_Styles[[#This Row],[MR]],IF(Table_Styles[[#This Row],[MR Default]]&lt;&gt;"",Table_Styles[[#This Row],[MR Default]],""))</f>
        <v>12px</v>
      </c>
      <c r="AE79" s="137"/>
      <c r="AF79" s="129" t="s">
        <v>465</v>
      </c>
      <c r="AG79" s="48" t="str">
        <f>IF(Table_Styles[[#This Row],[MB]]&lt;&gt;"",Table_Styles[[#This Row],[MB]],IF(Table_Styles[[#This Row],[MB Default]]&lt;&gt;"",Table_Styles[[#This Row],[MB Default]],""))</f>
        <v>5px</v>
      </c>
      <c r="AH79" s="137"/>
      <c r="AI79" s="129" t="s">
        <v>525</v>
      </c>
      <c r="AJ79" s="48" t="str">
        <f>IF(Table_Styles[[#This Row],[ML]]&lt;&gt;"",Table_Styles[[#This Row],[ML]],IF(Table_Styles[[#This Row],[ML Default]]&lt;&gt;"",Table_Styles[[#This Row],[ML Default]],""))</f>
        <v>-4px</v>
      </c>
      <c r="AK79" s="137"/>
      <c r="AL79" s="55" t="s">
        <v>587</v>
      </c>
      <c r="AM79" s="48" t="str">
        <f>IF(Table_Styles[[#This Row],[PT]]&lt;&gt;"",Table_Styles[[#This Row],[PT]],IF(Table_Styles[[#This Row],[PT Default]]&lt;&gt;"",Table_Styles[[#This Row],[PT Default]],""))</f>
        <v>6px</v>
      </c>
      <c r="AN79" s="137"/>
      <c r="AO79" s="55" t="s">
        <v>481</v>
      </c>
      <c r="AP79" s="48" t="str">
        <f>IF(Table_Styles[[#This Row],[PR]]&lt;&gt;"",Table_Styles[[#This Row],[PR]],IF(Table_Styles[[#This Row],[PR Default]]&lt;&gt;"",Table_Styles[[#This Row],[PR Default]],""))</f>
        <v>12px</v>
      </c>
      <c r="AQ79" s="137"/>
      <c r="AR79" s="55" t="s">
        <v>465</v>
      </c>
      <c r="AS79" s="48" t="str">
        <f>IF(Table_Styles[[#This Row],[PB]]&lt;&gt;"",Table_Styles[[#This Row],[PB]],IF(Table_Styles[[#This Row],[PB Default]]&lt;&gt;"",Table_Styles[[#This Row],[PB Default]],""))</f>
        <v>5px</v>
      </c>
      <c r="AT79" s="137"/>
      <c r="AU79" s="55" t="s">
        <v>481</v>
      </c>
      <c r="AV79" s="48" t="str">
        <f>IF(Table_Styles[[#This Row],[PL]]&lt;&gt;"",Table_Styles[[#This Row],[PL]],IF(Table_Styles[[#This Row],[PL Default]]&lt;&gt;"",Table_Styles[[#This Row],[PL Default]],""))</f>
        <v>12px</v>
      </c>
      <c r="AW79" s="137"/>
      <c r="AX79" s="55"/>
      <c r="AY79" s="48" t="str">
        <f>IF(Table_Styles[[#This Row],[BT]]&lt;&gt;"",Table_Styles[[#This Row],[BT]],IF(Table_Styles[[#This Row],[BT Default]]&lt;&gt;"",Table_Styles[[#This Row],[BT Default]],""))</f>
        <v/>
      </c>
      <c r="AZ79" s="137"/>
      <c r="BA79" s="55"/>
      <c r="BB79" s="48" t="str">
        <f>IF(Table_Styles[[#This Row],[BR]]&lt;&gt;"",Table_Styles[[#This Row],[BR]],IF(Table_Styles[[#This Row],[BR Default]]&lt;&gt;"",Table_Styles[[#This Row],[BR Default]],""))</f>
        <v/>
      </c>
      <c r="BC79" s="137"/>
      <c r="BD79" s="55"/>
      <c r="BE79" s="48" t="str">
        <f>IF(Table_Styles[[#This Row],[BB]]&lt;&gt;"",Table_Styles[[#This Row],[BB]],IF(Table_Styles[[#This Row],[BB Default]]&lt;&gt;"",Table_Styles[[#This Row],[BB Default]],""))</f>
        <v/>
      </c>
      <c r="BF79" s="137"/>
      <c r="BG79" s="55"/>
      <c r="BH79" s="48" t="str">
        <f>IF(Table_Styles[[#This Row],[BL]]&lt;&gt;"",Table_Styles[[#This Row],[BL]],IF(Table_Styles[[#This Row],[BL Default]]&lt;&gt;"",Table_Styles[[#This Row],[BL Default]],""))</f>
        <v/>
      </c>
      <c r="BI79" s="55"/>
      <c r="BJ79" s="129"/>
      <c r="BK79" s="48" t="str">
        <f>IF(Table_Styles[[#This Row],[Width]]&lt;&gt;"",Table_Styles[[#This Row],[Width]],IF(Table_Styles[[#This Row],[Width Default]]&lt;&gt;"",Table_Styles[[#This Row],[Width Default]],""))</f>
        <v/>
      </c>
      <c r="BL79" s="55"/>
      <c r="BM79" s="129"/>
      <c r="BN79" s="48" t="str">
        <f>IF(Table_Styles[[#This Row],[Height]]&lt;&gt;"",Table_Styles[[#This Row],[Height]],IF(Table_Styles[[#This Row],[Height Default]]&lt;&gt;"",Table_Styles[[#This Row],[Height Default]],""))</f>
        <v/>
      </c>
      <c r="BO79" s="48"/>
      <c r="BP79" s="48"/>
      <c r="BQ79" s="48" t="str">
        <f>IF(Table_Styles[[#This Row],[Top]]&lt;&gt;"",Table_Styles[[#This Row],[Top]],IF(Table_Styles[[#This Row],[Top Default]]&lt;&gt;"",Table_Styles[[#This Row],[Top Default]],""))</f>
        <v/>
      </c>
      <c r="BR79" s="48"/>
      <c r="BS79" s="48"/>
      <c r="BT79" s="48" t="str">
        <f>IF(Table_Styles[[#This Row],[Right]]&lt;&gt;"",Table_Styles[[#This Row],[Right]],IF(Table_Styles[[#This Row],[Right Default]]&lt;&gt;"",Table_Styles[[#This Row],[Right Default]],""))</f>
        <v/>
      </c>
      <c r="BU79" s="48"/>
      <c r="BV79" s="48"/>
      <c r="BW79" s="48" t="str">
        <f>IF(Table_Styles[[#This Row],[Bottom]]&lt;&gt;"",Table_Styles[[#This Row],[Bottom]],IF(Table_Styles[[#This Row],[Bottom Default]]&lt;&gt;"",Table_Styles[[#This Row],[Bottom Default]],""))</f>
        <v/>
      </c>
      <c r="BX79" s="48"/>
      <c r="BY79" s="48"/>
      <c r="BZ79" s="48" t="str">
        <f>IF(Table_Styles[[#This Row],[Left]]&lt;&gt;"",Table_Styles[[#This Row],[Left]],IF(Table_Styles[[#This Row],[Left Default]]&lt;&gt;"",Table_Styles[[#This Row],[Left Default]],""))</f>
        <v/>
      </c>
      <c r="CA79" s="137"/>
      <c r="CB79" s="100" t="str">
        <f>IF(AND(Table_Styles[[#This Row],[Selector]]&lt;&gt;"",Table_Styles[[#This Row],[Font Family Used]]&lt;&gt;"",Table_Styles[[#This Row],[Font Weight Used]]&lt;&gt;""),Table_Styles[[#This Row],[Font Family Used]]&amp;" "&amp;Table_Styles[[#This Row],[Font Weight Used]],"")</f>
        <v/>
      </c>
      <c r="CC79" s="100" t="str">
        <f ca="1">IF(AND(Table_Styles[[#This Row],[Selector]],COUNTIF(OFFSET(CC:CC,0,0,ROW()-1,1),"="&amp;Table_Styles[[#This Row],[Font]])=0),Table_Styles[[#This Row],[Font]],"")</f>
        <v/>
      </c>
      <c r="CD79" s="100" t="str">
        <f ca="1">IF(Table_Styles[[#This Row],[Unique Font]]&lt;&gt;"",
"{""fontFamily"":"""&amp;Table_Styles[[#This Row],[Font Family Used]]&amp;""",""fontWeight"":"&amp;Table_Styles[[#This Row],[Font Weight Used]]&amp;"}","")</f>
        <v/>
      </c>
      <c r="CE79"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16px;font-weight: 300;color: #FFFFFF;background: #e10982;border: none;border-radius: 3px;margin-top: -5px;margin-right: 12px;margin-bottom: 5px;margin-left: -4px;padding-top: 6px;padding-right: 12px;padding-bottom: 5px;padding-left: 12px</v>
      </c>
      <c r="CF79" s="100" t="str">
        <f>IF(AND(Table_Styles[[#This Row],[Selector]]&lt;&gt;"", Table_Styles[[#This Row],[Config Properties]]&lt;&gt;""),
Table_Styles[[#This Row],[Selector]]&amp;" { "&amp;Table_Styles[[#This Row],[Config Properties]]&amp;" }","")</f>
        <v>formly-field .file-upload button { font-size: 16px;font-weight: 300;color: #FFFFFF;background: #e10982;border: none;border-radius: 3px;margin-top: -5px;margin-right: 12px;margin-bottom: 5px;margin-left: -4px;padding-top: 6px;padding-right: 12px;padding-bottom: 5px;padding-left: 12px }</v>
      </c>
      <c r="CG79" s="100" t="str">
        <f xml:space="preserve">
SUBSTITUTE(SUBSTITUTE(SUBSTITUTE(SUBSTITUTE(SUBSTITUTE(SUBSTITUTE(SUBSTITUTE(SUBSTITUTE(Table_Styles[[#This Row],[Config]],
" {","{"),
"{ ","{"),
" }","}"),
"} ","}"),
" ,",","),
", ",","),
" :",":"),
": ",":")</f>
        <v>formly-field .file-upload button{font-size:16px;font-weight:300;color:#FFFFFF;background:#e10982;border:none;border-radius:3px;margin-top:-5px;margin-right:12px;margin-bottom:5px;margin-left:-4px;padding-top:6px;padding-right:12px;padding-bottom:5px;padding-left:12px}</v>
      </c>
    </row>
    <row r="80" spans="2:85" ht="21" customHeight="1">
      <c r="B80" s="97" t="s">
        <v>1024</v>
      </c>
      <c r="C80" s="227" t="s">
        <v>1025</v>
      </c>
      <c r="D80" s="137"/>
      <c r="E80" s="56"/>
      <c r="F80" s="48" t="str">
        <f>IF(Table_Styles[[#This Row],[Font Family]]&lt;&gt;"",Table_Styles[[#This Row],[Font Family]],IF(Table_Styles[[#This Row],[Font Family Default]]&lt;&gt;"",Table_Styles[[#This Row],[Font Family Default]],""))</f>
        <v/>
      </c>
      <c r="G80" s="137"/>
      <c r="H80" s="129"/>
      <c r="I80" s="48" t="str">
        <f>IF(Table_Styles[[#This Row],[Font Size]]&lt;&gt;"",Table_Styles[[#This Row],[Font Size]],IF(Table_Styles[[#This Row],[Font Size Default]]&lt;&gt;"",Table_Styles[[#This Row],[Font Size Default]],""))</f>
        <v/>
      </c>
      <c r="J80" s="137"/>
      <c r="K80" s="56"/>
      <c r="L80" s="48" t="str">
        <f>IF(Table_Styles[[#This Row],[Font Weight]]&lt;&gt;"",Table_Styles[[#This Row],[Font Weight]],IF(Table_Styles[[#This Row],[Font Weight Default]]&lt;&gt;"",Table_Styles[[#This Row],[Font Weight Default]],""))</f>
        <v/>
      </c>
      <c r="M80" s="137"/>
      <c r="N80" s="184"/>
      <c r="O80" s="48" t="str">
        <f>IF(Table_Styles[[#This Row],[Colour]]&lt;&gt;"",Table_Styles[[#This Row],[Colour]],IF(Table_Styles[[#This Row],[Colour Default]]&lt;&gt;"",Table_Styles[[#This Row],[Colour Default]],""))</f>
        <v/>
      </c>
      <c r="P80" s="137"/>
      <c r="Q80" s="184"/>
      <c r="R80" s="48" t="str">
        <f>IF(Table_Styles[[#This Row],[Background]]&lt;&gt;"",Table_Styles[[#This Row],[Background]],IF(Table_Styles[[#This Row],[Background Default]]&lt;&gt;"",Table_Styles[[#This Row],[Background Default]],""))</f>
        <v/>
      </c>
      <c r="S80" s="137"/>
      <c r="T80" s="55"/>
      <c r="U80" s="48" t="str">
        <f>IF(Table_Styles[[#This Row],[Border]]&lt;&gt;"",Table_Styles[[#This Row],[Border]],IF(Table_Styles[[#This Row],[Border Default]]&lt;&gt;"",Table_Styles[[#This Row],[Border Default]],""))</f>
        <v/>
      </c>
      <c r="V80" s="55"/>
      <c r="W80" s="129"/>
      <c r="X80" s="48" t="str">
        <f>IF(Table_Styles[[#This Row],[Border Radius]]&lt;&gt;"",Table_Styles[[#This Row],[Border Radius]],IF(Table_Styles[[#This Row],[Border Radius Default]]&lt;&gt;"",Table_Styles[[#This Row],[Border Radius Default]],""))</f>
        <v/>
      </c>
      <c r="Y80" s="137"/>
      <c r="Z80" s="194"/>
      <c r="AA80" s="48" t="str">
        <f>IF(Table_Styles[[#This Row],[MT]]&lt;&gt;"",Table_Styles[[#This Row],[MT]],IF(Table_Styles[[#This Row],[MT Default]]&lt;&gt;"",Table_Styles[[#This Row],[MT Default]],""))</f>
        <v/>
      </c>
      <c r="AB80" s="137"/>
      <c r="AC80" s="55"/>
      <c r="AD80" s="48" t="str">
        <f>IF(Table_Styles[[#This Row],[MR]]&lt;&gt;"",Table_Styles[[#This Row],[MR]],IF(Table_Styles[[#This Row],[MR Default]]&lt;&gt;"",Table_Styles[[#This Row],[MR Default]],""))</f>
        <v/>
      </c>
      <c r="AE80" s="137"/>
      <c r="AF80" s="55"/>
      <c r="AG80" s="48" t="str">
        <f>IF(Table_Styles[[#This Row],[MB]]&lt;&gt;"",Table_Styles[[#This Row],[MB]],IF(Table_Styles[[#This Row],[MB Default]]&lt;&gt;"",Table_Styles[[#This Row],[MB Default]],""))</f>
        <v/>
      </c>
      <c r="AH80" s="137"/>
      <c r="AI80" s="129"/>
      <c r="AJ80" s="48" t="str">
        <f>IF(Table_Styles[[#This Row],[ML]]&lt;&gt;"",Table_Styles[[#This Row],[ML]],IF(Table_Styles[[#This Row],[ML Default]]&lt;&gt;"",Table_Styles[[#This Row],[ML Default]],""))</f>
        <v/>
      </c>
      <c r="AK80" s="137"/>
      <c r="AL80" s="55"/>
      <c r="AM80" s="48" t="str">
        <f>IF(Table_Styles[[#This Row],[PT]]&lt;&gt;"",Table_Styles[[#This Row],[PT]],IF(Table_Styles[[#This Row],[PT Default]]&lt;&gt;"",Table_Styles[[#This Row],[PT Default]],""))</f>
        <v/>
      </c>
      <c r="AN80" s="137"/>
      <c r="AO80" s="55"/>
      <c r="AP80" s="48" t="str">
        <f>IF(Table_Styles[[#This Row],[PR]]&lt;&gt;"",Table_Styles[[#This Row],[PR]],IF(Table_Styles[[#This Row],[PR Default]]&lt;&gt;"",Table_Styles[[#This Row],[PR Default]],""))</f>
        <v/>
      </c>
      <c r="AQ80" s="137"/>
      <c r="AR80" s="55"/>
      <c r="AS80" s="48" t="str">
        <f>IF(Table_Styles[[#This Row],[PB]]&lt;&gt;"",Table_Styles[[#This Row],[PB]],IF(Table_Styles[[#This Row],[PB Default]]&lt;&gt;"",Table_Styles[[#This Row],[PB Default]],""))</f>
        <v/>
      </c>
      <c r="AT80" s="137"/>
      <c r="AU80" s="55"/>
      <c r="AV80" s="48" t="str">
        <f>IF(Table_Styles[[#This Row],[PL]]&lt;&gt;"",Table_Styles[[#This Row],[PL]],IF(Table_Styles[[#This Row],[PL Default]]&lt;&gt;"",Table_Styles[[#This Row],[PL Default]],""))</f>
        <v/>
      </c>
      <c r="AW80" s="137"/>
      <c r="AX80" s="55"/>
      <c r="AY80" s="48" t="str">
        <f>IF(Table_Styles[[#This Row],[BT]]&lt;&gt;"",Table_Styles[[#This Row],[BT]],IF(Table_Styles[[#This Row],[BT Default]]&lt;&gt;"",Table_Styles[[#This Row],[BT Default]],""))</f>
        <v/>
      </c>
      <c r="AZ80" s="137"/>
      <c r="BA80" s="55"/>
      <c r="BB80" s="48" t="str">
        <f>IF(Table_Styles[[#This Row],[BR]]&lt;&gt;"",Table_Styles[[#This Row],[BR]],IF(Table_Styles[[#This Row],[BR Default]]&lt;&gt;"",Table_Styles[[#This Row],[BR Default]],""))</f>
        <v/>
      </c>
      <c r="BC80" s="137"/>
      <c r="BD80" s="55"/>
      <c r="BE80" s="48" t="str">
        <f>IF(Table_Styles[[#This Row],[BB]]&lt;&gt;"",Table_Styles[[#This Row],[BB]],IF(Table_Styles[[#This Row],[BB Default]]&lt;&gt;"",Table_Styles[[#This Row],[BB Default]],""))</f>
        <v/>
      </c>
      <c r="BF80" s="137"/>
      <c r="BG80" s="55"/>
      <c r="BH80" s="48" t="str">
        <f>IF(Table_Styles[[#This Row],[BL]]&lt;&gt;"",Table_Styles[[#This Row],[BL]],IF(Table_Styles[[#This Row],[BL Default]]&lt;&gt;"",Table_Styles[[#This Row],[BL Default]],""))</f>
        <v/>
      </c>
      <c r="BI80" s="55"/>
      <c r="BJ80" s="129"/>
      <c r="BK80" s="48" t="str">
        <f>IF(Table_Styles[[#This Row],[Width]]&lt;&gt;"",Table_Styles[[#This Row],[Width]],IF(Table_Styles[[#This Row],[Width Default]]&lt;&gt;"",Table_Styles[[#This Row],[Width Default]],""))</f>
        <v/>
      </c>
      <c r="BL80" s="55"/>
      <c r="BM80" s="129"/>
      <c r="BN80" s="48" t="str">
        <f>IF(Table_Styles[[#This Row],[Height]]&lt;&gt;"",Table_Styles[[#This Row],[Height]],IF(Table_Styles[[#This Row],[Height Default]]&lt;&gt;"",Table_Styles[[#This Row],[Height Default]],""))</f>
        <v/>
      </c>
      <c r="BO80" s="48"/>
      <c r="BP80" s="48"/>
      <c r="BQ80" s="48" t="str">
        <f>IF(Table_Styles[[#This Row],[Top]]&lt;&gt;"",Table_Styles[[#This Row],[Top]],IF(Table_Styles[[#This Row],[Top Default]]&lt;&gt;"",Table_Styles[[#This Row],[Top Default]],""))</f>
        <v/>
      </c>
      <c r="BR80" s="48"/>
      <c r="BS80" s="48"/>
      <c r="BT80" s="48" t="str">
        <f>IF(Table_Styles[[#This Row],[Right]]&lt;&gt;"",Table_Styles[[#This Row],[Right]],IF(Table_Styles[[#This Row],[Right Default]]&lt;&gt;"",Table_Styles[[#This Row],[Right Default]],""))</f>
        <v/>
      </c>
      <c r="BU80" s="48"/>
      <c r="BV80" s="48"/>
      <c r="BW80" s="48" t="str">
        <f>IF(Table_Styles[[#This Row],[Bottom]]&lt;&gt;"",Table_Styles[[#This Row],[Bottom]],IF(Table_Styles[[#This Row],[Bottom Default]]&lt;&gt;"",Table_Styles[[#This Row],[Bottom Default]],""))</f>
        <v/>
      </c>
      <c r="BX80" s="48"/>
      <c r="BY80" s="48"/>
      <c r="BZ80" s="48" t="str">
        <f>IF(Table_Styles[[#This Row],[Left]]&lt;&gt;"",Table_Styles[[#This Row],[Left]],IF(Table_Styles[[#This Row],[Left Default]]&lt;&gt;"",Table_Styles[[#This Row],[Left Default]],""))</f>
        <v/>
      </c>
      <c r="CA80" s="137"/>
      <c r="CB80" s="100" t="str">
        <f>IF(AND(Table_Styles[[#This Row],[Selector]]&lt;&gt;"",Table_Styles[[#This Row],[Font Family Used]]&lt;&gt;"",Table_Styles[[#This Row],[Font Weight Used]]&lt;&gt;""),Table_Styles[[#This Row],[Font Family Used]]&amp;" "&amp;Table_Styles[[#This Row],[Font Weight Used]],"")</f>
        <v/>
      </c>
      <c r="CC80" s="100" t="str">
        <f ca="1">IF(AND(Table_Styles[[#This Row],[Selector]],COUNTIF(OFFSET(CC:CC,0,0,ROW()-1,1),"="&amp;Table_Styles[[#This Row],[Font]])=0),Table_Styles[[#This Row],[Font]],"")</f>
        <v/>
      </c>
      <c r="CD80" s="100" t="str">
        <f ca="1">IF(Table_Styles[[#This Row],[Unique Font]]&lt;&gt;"",
"{""fontFamily"":"""&amp;Table_Styles[[#This Row],[Font Family Used]]&amp;""",""fontWeight"":"&amp;Table_Styles[[#This Row],[Font Weight Used]]&amp;"}","")</f>
        <v/>
      </c>
      <c r="CE80"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80" s="100" t="str">
        <f>IF(AND(Table_Styles[[#This Row],[Selector]]&lt;&gt;"", Table_Styles[[#This Row],[Config Properties]]&lt;&gt;""),
Table_Styles[[#This Row],[Selector]]&amp;" { "&amp;Table_Styles[[#This Row],[Config Properties]]&amp;" }","")</f>
        <v/>
      </c>
      <c r="CG80" s="100" t="str">
        <f xml:space="preserve">
SUBSTITUTE(SUBSTITUTE(SUBSTITUTE(SUBSTITUTE(SUBSTITUTE(SUBSTITUTE(SUBSTITUTE(SUBSTITUTE(Table_Styles[[#This Row],[Config]],
" {","{"),
"{ ","{"),
" }","}"),
"} ","}"),
" ,",","),
", ",","),
" :",":"),
": ",":")</f>
        <v/>
      </c>
    </row>
    <row r="81" spans="2:85" ht="21" customHeight="1" thickBot="1">
      <c r="B81" s="103" t="s">
        <v>30</v>
      </c>
      <c r="C81" s="103"/>
      <c r="D81" s="119"/>
      <c r="E81" s="119"/>
      <c r="F81" s="103" t="str">
        <f>IF(Table_Styles[[#This Row],[Font Family]]&lt;&gt;"",Table_Styles[[#This Row],[Font Family]],IF(Table_Styles[[#This Row],[Font Family Default]]&lt;&gt;"",Table_Styles[[#This Row],[Font Family Default]],""))</f>
        <v/>
      </c>
      <c r="G81" s="119"/>
      <c r="H81" s="119"/>
      <c r="I81" s="103" t="str">
        <f>IF(Table_Styles[[#This Row],[Font Size]]&lt;&gt;"",Table_Styles[[#This Row],[Font Size]],IF(Table_Styles[[#This Row],[Font Size Default]]&lt;&gt;"",Table_Styles[[#This Row],[Font Size Default]],""))</f>
        <v/>
      </c>
      <c r="J81" s="119"/>
      <c r="K81" s="119"/>
      <c r="L81" s="103" t="str">
        <f>IF(Table_Styles[[#This Row],[Font Weight]]&lt;&gt;"",Table_Styles[[#This Row],[Font Weight]],IF(Table_Styles[[#This Row],[Font Weight Default]]&lt;&gt;"",Table_Styles[[#This Row],[Font Weight Default]],""))</f>
        <v/>
      </c>
      <c r="M81" s="119"/>
      <c r="N81" s="119"/>
      <c r="O81" s="103" t="str">
        <f>IF(Table_Styles[[#This Row],[Colour]]&lt;&gt;"",Table_Styles[[#This Row],[Colour]],IF(Table_Styles[[#This Row],[Colour Default]]&lt;&gt;"",Table_Styles[[#This Row],[Colour Default]],""))</f>
        <v/>
      </c>
      <c r="P81" s="119"/>
      <c r="Q81" s="119"/>
      <c r="R81" s="103" t="str">
        <f>IF(Table_Styles[[#This Row],[Background]]&lt;&gt;"",Table_Styles[[#This Row],[Background]],IF(Table_Styles[[#This Row],[Background Default]]&lt;&gt;"",Table_Styles[[#This Row],[Background Default]],""))</f>
        <v/>
      </c>
      <c r="S81" s="119"/>
      <c r="T81" s="119"/>
      <c r="U81" s="103" t="str">
        <f>IF(Table_Styles[[#This Row],[Border]]&lt;&gt;"",Table_Styles[[#This Row],[Border]],IF(Table_Styles[[#This Row],[Border Default]]&lt;&gt;"",Table_Styles[[#This Row],[Border Default]],""))</f>
        <v/>
      </c>
      <c r="V81" s="119"/>
      <c r="W81" s="119"/>
      <c r="X81" s="103" t="str">
        <f>IF(Table_Styles[[#This Row],[Border Radius]]&lt;&gt;"",Table_Styles[[#This Row],[Border Radius]],IF(Table_Styles[[#This Row],[Border Radius Default]]&lt;&gt;"",Table_Styles[[#This Row],[Border Radius Default]],""))</f>
        <v/>
      </c>
      <c r="Y81" s="119"/>
      <c r="Z81" s="119"/>
      <c r="AA81" s="103" t="str">
        <f>IF(Table_Styles[[#This Row],[MT]]&lt;&gt;"",Table_Styles[[#This Row],[MT]],IF(Table_Styles[[#This Row],[MT Default]]&lt;&gt;"",Table_Styles[[#This Row],[MT Default]],""))</f>
        <v/>
      </c>
      <c r="AB81" s="119"/>
      <c r="AC81" s="119"/>
      <c r="AD81" s="103" t="str">
        <f>IF(Table_Styles[[#This Row],[MR]]&lt;&gt;"",Table_Styles[[#This Row],[MR]],IF(Table_Styles[[#This Row],[MR Default]]&lt;&gt;"",Table_Styles[[#This Row],[MR Default]],""))</f>
        <v/>
      </c>
      <c r="AE81" s="119"/>
      <c r="AF81" s="119"/>
      <c r="AG81" s="103" t="str">
        <f>IF(Table_Styles[[#This Row],[MB]]&lt;&gt;"",Table_Styles[[#This Row],[MB]],IF(Table_Styles[[#This Row],[MB Default]]&lt;&gt;"",Table_Styles[[#This Row],[MB Default]],""))</f>
        <v/>
      </c>
      <c r="AH81" s="119"/>
      <c r="AI81" s="119"/>
      <c r="AJ81" s="103" t="str">
        <f>IF(Table_Styles[[#This Row],[ML]]&lt;&gt;"",Table_Styles[[#This Row],[ML]],IF(Table_Styles[[#This Row],[ML Default]]&lt;&gt;"",Table_Styles[[#This Row],[ML Default]],""))</f>
        <v/>
      </c>
      <c r="AK81" s="119"/>
      <c r="AL81" s="119"/>
      <c r="AM81" s="103" t="str">
        <f>IF(Table_Styles[[#This Row],[PT]]&lt;&gt;"",Table_Styles[[#This Row],[PT]],IF(Table_Styles[[#This Row],[PT Default]]&lt;&gt;"",Table_Styles[[#This Row],[PT Default]],""))</f>
        <v/>
      </c>
      <c r="AN81" s="119"/>
      <c r="AO81" s="119"/>
      <c r="AP81" s="103" t="str">
        <f>IF(Table_Styles[[#This Row],[PR]]&lt;&gt;"",Table_Styles[[#This Row],[PR]],IF(Table_Styles[[#This Row],[PR Default]]&lt;&gt;"",Table_Styles[[#This Row],[PR Default]],""))</f>
        <v/>
      </c>
      <c r="AQ81" s="119"/>
      <c r="AR81" s="119"/>
      <c r="AS81" s="103" t="str">
        <f>IF(Table_Styles[[#This Row],[PB]]&lt;&gt;"",Table_Styles[[#This Row],[PB]],IF(Table_Styles[[#This Row],[PB Default]]&lt;&gt;"",Table_Styles[[#This Row],[PB Default]],""))</f>
        <v/>
      </c>
      <c r="AT81" s="119"/>
      <c r="AU81" s="119"/>
      <c r="AV81" s="103" t="str">
        <f>IF(Table_Styles[[#This Row],[PL]]&lt;&gt;"",Table_Styles[[#This Row],[PL]],IF(Table_Styles[[#This Row],[PL Default]]&lt;&gt;"",Table_Styles[[#This Row],[PL Default]],""))</f>
        <v/>
      </c>
      <c r="AW81" s="119"/>
      <c r="AX81" s="119"/>
      <c r="AY81" s="103" t="str">
        <f>IF(Table_Styles[[#This Row],[BT]]&lt;&gt;"",Table_Styles[[#This Row],[BT]],IF(Table_Styles[[#This Row],[BT Default]]&lt;&gt;"",Table_Styles[[#This Row],[BT Default]],""))</f>
        <v/>
      </c>
      <c r="AZ81" s="119"/>
      <c r="BA81" s="119"/>
      <c r="BB81" s="103" t="str">
        <f>IF(Table_Styles[[#This Row],[BR]]&lt;&gt;"",Table_Styles[[#This Row],[BR]],IF(Table_Styles[[#This Row],[BR Default]]&lt;&gt;"",Table_Styles[[#This Row],[BR Default]],""))</f>
        <v/>
      </c>
      <c r="BC81" s="119"/>
      <c r="BD81" s="119"/>
      <c r="BE81" s="103" t="str">
        <f>IF(Table_Styles[[#This Row],[BB]]&lt;&gt;"",Table_Styles[[#This Row],[BB]],IF(Table_Styles[[#This Row],[BB Default]]&lt;&gt;"",Table_Styles[[#This Row],[BB Default]],""))</f>
        <v/>
      </c>
      <c r="BF81" s="119"/>
      <c r="BG81" s="119"/>
      <c r="BH81" s="103" t="str">
        <f>IF(Table_Styles[[#This Row],[BL]]&lt;&gt;"",Table_Styles[[#This Row],[BL]],IF(Table_Styles[[#This Row],[BL Default]]&lt;&gt;"",Table_Styles[[#This Row],[BL Default]],""))</f>
        <v/>
      </c>
      <c r="BI81" s="119"/>
      <c r="BJ81" s="119"/>
      <c r="BK81" s="103" t="str">
        <f>IF(Table_Styles[[#This Row],[Width]]&lt;&gt;"",Table_Styles[[#This Row],[Width]],IF(Table_Styles[[#This Row],[Width Default]]&lt;&gt;"",Table_Styles[[#This Row],[Width Default]],""))</f>
        <v/>
      </c>
      <c r="BL81" s="119"/>
      <c r="BM81" s="119"/>
      <c r="BN81" s="103" t="str">
        <f>IF(Table_Styles[[#This Row],[Height]]&lt;&gt;"",Table_Styles[[#This Row],[Height]],IF(Table_Styles[[#This Row],[Height Default]]&lt;&gt;"",Table_Styles[[#This Row],[Height Default]],""))</f>
        <v/>
      </c>
      <c r="BO81" s="103"/>
      <c r="BP81" s="103"/>
      <c r="BQ81" s="103" t="str">
        <f>IF(Table_Styles[[#This Row],[Top]]&lt;&gt;"",Table_Styles[[#This Row],[Top]],IF(Table_Styles[[#This Row],[Top Default]]&lt;&gt;"",Table_Styles[[#This Row],[Top Default]],""))</f>
        <v/>
      </c>
      <c r="BR81" s="103"/>
      <c r="BS81" s="103"/>
      <c r="BT81" s="103" t="str">
        <f>IF(Table_Styles[[#This Row],[Right]]&lt;&gt;"",Table_Styles[[#This Row],[Right]],IF(Table_Styles[[#This Row],[Right Default]]&lt;&gt;"",Table_Styles[[#This Row],[Right Default]],""))</f>
        <v/>
      </c>
      <c r="BU81" s="103"/>
      <c r="BV81" s="103"/>
      <c r="BW81" s="103" t="str">
        <f>IF(Table_Styles[[#This Row],[Bottom]]&lt;&gt;"",Table_Styles[[#This Row],[Bottom]],IF(Table_Styles[[#This Row],[Bottom Default]]&lt;&gt;"",Table_Styles[[#This Row],[Bottom Default]],""))</f>
        <v/>
      </c>
      <c r="BX81" s="103"/>
      <c r="BY81" s="103"/>
      <c r="BZ81" s="103" t="str">
        <f>IF(Table_Styles[[#This Row],[Left]]&lt;&gt;"",Table_Styles[[#This Row],[Left]],IF(Table_Styles[[#This Row],[Left Default]]&lt;&gt;"",Table_Styles[[#This Row],[Left Default]],""))</f>
        <v/>
      </c>
      <c r="CA81" s="119"/>
      <c r="CB81" s="103" t="str">
        <f>IF(AND(Table_Styles[[#This Row],[Selector]]&lt;&gt;"",Table_Styles[[#This Row],[Font Family Used]]&lt;&gt;"",Table_Styles[[#This Row],[Font Weight Used]]&lt;&gt;""),Table_Styles[[#This Row],[Font Family Used]]&amp;" "&amp;Table_Styles[[#This Row],[Font Weight Used]],"")</f>
        <v/>
      </c>
      <c r="CC81" s="103" t="str">
        <f ca="1">IF(AND(Table_Styles[[#This Row],[Selector]],COUNTIF(OFFSET(CC:CC,0,0,ROW()-1,1),"="&amp;Table_Styles[[#This Row],[Font]])=0),Table_Styles[[#This Row],[Font]],"")</f>
        <v/>
      </c>
      <c r="CD81" s="103" t="str">
        <f ca="1">IF(Table_Styles[[#This Row],[Unique Font]]&lt;&gt;"",
"{""fontFamily"":"""&amp;Table_Styles[[#This Row],[Font Family Used]]&amp;""",""fontWeight"":"&amp;Table_Styles[[#This Row],[Font Weight Used]]&amp;"}","")</f>
        <v/>
      </c>
      <c r="CE81"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81" s="103" t="str">
        <f>IF(AND(Table_Styles[[#This Row],[Selector]]&lt;&gt;"", Table_Styles[[#This Row],[Config Properties]]&lt;&gt;""),
Table_Styles[[#This Row],[Selector]]&amp;" { "&amp;Table_Styles[[#This Row],[Config Properties]]&amp;" }","")</f>
        <v/>
      </c>
      <c r="CG81" s="103" t="str">
        <f xml:space="preserve">
SUBSTITUTE(SUBSTITUTE(SUBSTITUTE(SUBSTITUTE(SUBSTITUTE(SUBSTITUTE(SUBSTITUTE(SUBSTITUTE(Table_Styles[[#This Row],[Config]],
" {","{"),
"{ ","{"),
" }","}"),
"} ","}"),
" ,",","),
", ",","),
" :",":"),
": ",":")</f>
        <v/>
      </c>
    </row>
    <row r="82" spans="2:85" ht="21" customHeight="1">
      <c r="B82" s="185" t="s">
        <v>31</v>
      </c>
      <c r="C82" s="185" t="s">
        <v>585</v>
      </c>
      <c r="D82" s="55"/>
      <c r="E82" s="56"/>
      <c r="F82" s="48" t="str">
        <f>IF(Table_Styles[[#This Row],[Font Family]]&lt;&gt;"",Table_Styles[[#This Row],[Font Family]],IF(Table_Styles[[#This Row],[Font Family Default]]&lt;&gt;"",Table_Styles[[#This Row],[Font Family Default]],""))</f>
        <v/>
      </c>
      <c r="G82" s="55"/>
      <c r="H82" s="129" t="s">
        <v>472</v>
      </c>
      <c r="I82" s="48" t="str">
        <f>IF(Table_Styles[[#This Row],[Font Size]]&lt;&gt;"",Table_Styles[[#This Row],[Font Size]],IF(Table_Styles[[#This Row],[Font Size Default]]&lt;&gt;"",Table_Styles[[#This Row],[Font Size Default]],""))</f>
        <v>16px</v>
      </c>
      <c r="J82" s="55"/>
      <c r="K82" s="56"/>
      <c r="L82" s="48" t="str">
        <f>IF(Table_Styles[[#This Row],[Font Weight]]&lt;&gt;"",Table_Styles[[#This Row],[Font Weight]],IF(Table_Styles[[#This Row],[Font Weight Default]]&lt;&gt;"",Table_Styles[[#This Row],[Font Weight Default]],""))</f>
        <v/>
      </c>
      <c r="M82" s="55"/>
      <c r="N82" s="184" t="str">
        <f>Colour_Accent_2</f>
        <v>#e10982</v>
      </c>
      <c r="O82" s="48" t="str">
        <f>IF(Table_Styles[[#This Row],[Colour]]&lt;&gt;"",Table_Styles[[#This Row],[Colour]],IF(Table_Styles[[#This Row],[Colour Default]]&lt;&gt;"",Table_Styles[[#This Row],[Colour Default]],""))</f>
        <v>#e10982</v>
      </c>
      <c r="P82" s="55"/>
      <c r="Q82" s="55"/>
      <c r="R82" s="48" t="str">
        <f>IF(Table_Styles[[#This Row],[Background]]&lt;&gt;"",Table_Styles[[#This Row],[Background]],IF(Table_Styles[[#This Row],[Background Default]]&lt;&gt;"",Table_Styles[[#This Row],[Background Default]],""))</f>
        <v/>
      </c>
      <c r="S82" s="55"/>
      <c r="T82" s="58"/>
      <c r="U82" s="48" t="str">
        <f>IF(Table_Styles[[#This Row],[Border]]&lt;&gt;"",Table_Styles[[#This Row],[Border]],IF(Table_Styles[[#This Row],[Border Default]]&lt;&gt;"",Table_Styles[[#This Row],[Border Default]],""))</f>
        <v/>
      </c>
      <c r="V82" s="55"/>
      <c r="W82" s="55"/>
      <c r="X82" s="48" t="str">
        <f>IF(Table_Styles[[#This Row],[Border Radius]]&lt;&gt;"",Table_Styles[[#This Row],[Border Radius]],IF(Table_Styles[[#This Row],[Border Radius Default]]&lt;&gt;"",Table_Styles[[#This Row],[Border Radius Default]],""))</f>
        <v/>
      </c>
      <c r="Y82" s="55"/>
      <c r="Z82" s="55"/>
      <c r="AA82" s="48" t="str">
        <f>IF(Table_Styles[[#This Row],[MT]]&lt;&gt;"",Table_Styles[[#This Row],[MT]],IF(Table_Styles[[#This Row],[MT Default]]&lt;&gt;"",Table_Styles[[#This Row],[MT Default]],""))</f>
        <v/>
      </c>
      <c r="AB82" s="55"/>
      <c r="AC82" s="55"/>
      <c r="AD82" s="48" t="str">
        <f>IF(Table_Styles[[#This Row],[MR]]&lt;&gt;"",Table_Styles[[#This Row],[MR]],IF(Table_Styles[[#This Row],[MR Default]]&lt;&gt;"",Table_Styles[[#This Row],[MR Default]],""))</f>
        <v/>
      </c>
      <c r="AE82" s="55"/>
      <c r="AF82" s="55"/>
      <c r="AG82" s="48" t="str">
        <f>IF(Table_Styles[[#This Row],[MB]]&lt;&gt;"",Table_Styles[[#This Row],[MB]],IF(Table_Styles[[#This Row],[MB Default]]&lt;&gt;"",Table_Styles[[#This Row],[MB Default]],""))</f>
        <v/>
      </c>
      <c r="AH82" s="55"/>
      <c r="AI82" s="194"/>
      <c r="AJ82" s="48" t="str">
        <f>IF(Table_Styles[[#This Row],[ML]]&lt;&gt;"",Table_Styles[[#This Row],[ML]],IF(Table_Styles[[#This Row],[ML Default]]&lt;&gt;"",Table_Styles[[#This Row],[ML Default]],""))</f>
        <v/>
      </c>
      <c r="AK82" s="55"/>
      <c r="AL82" s="55"/>
      <c r="AM82" s="48" t="str">
        <f>IF(Table_Styles[[#This Row],[PT]]&lt;&gt;"",Table_Styles[[#This Row],[PT]],IF(Table_Styles[[#This Row],[PT Default]]&lt;&gt;"",Table_Styles[[#This Row],[PT Default]],""))</f>
        <v/>
      </c>
      <c r="AN82" s="55"/>
      <c r="AO82" s="55"/>
      <c r="AP82" s="48" t="str">
        <f>IF(Table_Styles[[#This Row],[PR]]&lt;&gt;"",Table_Styles[[#This Row],[PR]],IF(Table_Styles[[#This Row],[PR Default]]&lt;&gt;"",Table_Styles[[#This Row],[PR Default]],""))</f>
        <v/>
      </c>
      <c r="AQ82" s="55"/>
      <c r="AR82" s="55"/>
      <c r="AS82" s="48" t="str">
        <f>IF(Table_Styles[[#This Row],[PB]]&lt;&gt;"",Table_Styles[[#This Row],[PB]],IF(Table_Styles[[#This Row],[PB Default]]&lt;&gt;"",Table_Styles[[#This Row],[PB Default]],""))</f>
        <v/>
      </c>
      <c r="AT82" s="55"/>
      <c r="AU82" s="55"/>
      <c r="AV82" s="48" t="str">
        <f>IF(Table_Styles[[#This Row],[PL]]&lt;&gt;"",Table_Styles[[#This Row],[PL]],IF(Table_Styles[[#This Row],[PL Default]]&lt;&gt;"",Table_Styles[[#This Row],[PL Default]],""))</f>
        <v/>
      </c>
      <c r="AW82" s="55"/>
      <c r="AX82" s="55"/>
      <c r="AY82" s="48" t="str">
        <f>IF(Table_Styles[[#This Row],[BT]]&lt;&gt;"",Table_Styles[[#This Row],[BT]],IF(Table_Styles[[#This Row],[BT Default]]&lt;&gt;"",Table_Styles[[#This Row],[BT Default]],""))</f>
        <v/>
      </c>
      <c r="AZ82" s="55"/>
      <c r="BA82" s="55"/>
      <c r="BB82" s="48" t="str">
        <f>IF(Table_Styles[[#This Row],[BR]]&lt;&gt;"",Table_Styles[[#This Row],[BR]],IF(Table_Styles[[#This Row],[BR Default]]&lt;&gt;"",Table_Styles[[#This Row],[BR Default]],""))</f>
        <v/>
      </c>
      <c r="BC82" s="55"/>
      <c r="BD82" s="55"/>
      <c r="BE82" s="48" t="str">
        <f>IF(Table_Styles[[#This Row],[BB]]&lt;&gt;"",Table_Styles[[#This Row],[BB]],IF(Table_Styles[[#This Row],[BB Default]]&lt;&gt;"",Table_Styles[[#This Row],[BB Default]],""))</f>
        <v/>
      </c>
      <c r="BF82" s="55"/>
      <c r="BG82" s="55"/>
      <c r="BH82" s="48" t="str">
        <f>IF(Table_Styles[[#This Row],[BL]]&lt;&gt;"",Table_Styles[[#This Row],[BL]],IF(Table_Styles[[#This Row],[BL Default]]&lt;&gt;"",Table_Styles[[#This Row],[BL Default]],""))</f>
        <v/>
      </c>
      <c r="BI82" s="55"/>
      <c r="BJ82" s="55"/>
      <c r="BK82" s="48" t="str">
        <f>IF(Table_Styles[[#This Row],[Width]]&lt;&gt;"",Table_Styles[[#This Row],[Width]],IF(Table_Styles[[#This Row],[Width Default]]&lt;&gt;"",Table_Styles[[#This Row],[Width Default]],""))</f>
        <v/>
      </c>
      <c r="BL82" s="55"/>
      <c r="BM82" s="55"/>
      <c r="BN82" s="48" t="str">
        <f>IF(Table_Styles[[#This Row],[Height]]&lt;&gt;"",Table_Styles[[#This Row],[Height]],IF(Table_Styles[[#This Row],[Height Default]]&lt;&gt;"",Table_Styles[[#This Row],[Height Default]],""))</f>
        <v/>
      </c>
      <c r="BO82" s="48"/>
      <c r="BP82" s="48"/>
      <c r="BQ82" s="48" t="str">
        <f>IF(Table_Styles[[#This Row],[Top]]&lt;&gt;"",Table_Styles[[#This Row],[Top]],IF(Table_Styles[[#This Row],[Top Default]]&lt;&gt;"",Table_Styles[[#This Row],[Top Default]],""))</f>
        <v/>
      </c>
      <c r="BR82" s="48"/>
      <c r="BS82" s="48"/>
      <c r="BT82" s="48" t="str">
        <f>IF(Table_Styles[[#This Row],[Right]]&lt;&gt;"",Table_Styles[[#This Row],[Right]],IF(Table_Styles[[#This Row],[Right Default]]&lt;&gt;"",Table_Styles[[#This Row],[Right Default]],""))</f>
        <v/>
      </c>
      <c r="BU82" s="48"/>
      <c r="BV82" s="48"/>
      <c r="BW82" s="48" t="str">
        <f>IF(Table_Styles[[#This Row],[Bottom]]&lt;&gt;"",Table_Styles[[#This Row],[Bottom]],IF(Table_Styles[[#This Row],[Bottom Default]]&lt;&gt;"",Table_Styles[[#This Row],[Bottom Default]],""))</f>
        <v/>
      </c>
      <c r="BX82" s="48"/>
      <c r="BY82" s="48"/>
      <c r="BZ82" s="48" t="str">
        <f>IF(Table_Styles[[#This Row],[Left]]&lt;&gt;"",Table_Styles[[#This Row],[Left]],IF(Table_Styles[[#This Row],[Left Default]]&lt;&gt;"",Table_Styles[[#This Row],[Left Default]],""))</f>
        <v/>
      </c>
      <c r="CA82" s="55"/>
      <c r="CB82" s="100" t="str">
        <f>IF(AND(Table_Styles[[#This Row],[Selector]]&lt;&gt;"",Table_Styles[[#This Row],[Font Family Used]]&lt;&gt;"",Table_Styles[[#This Row],[Font Weight Used]]&lt;&gt;""),Table_Styles[[#This Row],[Font Family Used]]&amp;" "&amp;Table_Styles[[#This Row],[Font Weight Used]],"")</f>
        <v/>
      </c>
      <c r="CC82" s="100" t="str">
        <f ca="1">IF(AND(Table_Styles[[#This Row],[Selector]],COUNTIF(OFFSET(CC:CC,0,0,ROW()-1,1),"="&amp;Table_Styles[[#This Row],[Font]])=0),Table_Styles[[#This Row],[Font]],"")</f>
        <v/>
      </c>
      <c r="CD82" s="100" t="str">
        <f ca="1">IF(Table_Styles[[#This Row],[Unique Font]]&lt;&gt;"",
"{""fontFamily"":"""&amp;Table_Styles[[#This Row],[Font Family Used]]&amp;""",""fontWeight"":"&amp;Table_Styles[[#This Row],[Font Weight Used]]&amp;"}","")</f>
        <v/>
      </c>
      <c r="CE82"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16px;color: #e10982</v>
      </c>
      <c r="CF82" s="100" t="str">
        <f>IF(AND(Table_Styles[[#This Row],[Selector]]&lt;&gt;"", Table_Styles[[#This Row],[Config Properties]]&lt;&gt;""),
Table_Styles[[#This Row],[Selector]]&amp;" { "&amp;Table_Styles[[#This Row],[Config Properties]]&amp;" }","")</f>
        <v>.tooltip-icon { font-size: 16px;color: #e10982 }</v>
      </c>
      <c r="CG82" s="100" t="str">
        <f xml:space="preserve">
SUBSTITUTE(SUBSTITUTE(SUBSTITUTE(SUBSTITUTE(SUBSTITUTE(SUBSTITUTE(SUBSTITUTE(SUBSTITUTE(Table_Styles[[#This Row],[Config]],
" {","{"),
"{ ","{"),
" }","}"),
"} ","}"),
" ,",","),
", ",","),
" :",":"),
": ",":")</f>
        <v>.tooltip-icon{font-size:16px;color:#e10982}</v>
      </c>
    </row>
    <row r="83" spans="2:85" ht="21" customHeight="1">
      <c r="B83" s="185" t="s">
        <v>554</v>
      </c>
      <c r="C83" s="185" t="s">
        <v>586</v>
      </c>
      <c r="D83" s="55"/>
      <c r="E83" s="56"/>
      <c r="F83" s="48" t="str">
        <f>IF(Table_Styles[[#This Row],[Font Family]]&lt;&gt;"",Table_Styles[[#This Row],[Font Family]],IF(Table_Styles[[#This Row],[Font Family Default]]&lt;&gt;"",Table_Styles[[#This Row],[Font Family Default]],""))</f>
        <v/>
      </c>
      <c r="G83" s="55"/>
      <c r="H83" s="129"/>
      <c r="I83" s="48" t="str">
        <f>IF(Table_Styles[[#This Row],[Font Size]]&lt;&gt;"",Table_Styles[[#This Row],[Font Size]],IF(Table_Styles[[#This Row],[Font Size Default]]&lt;&gt;"",Table_Styles[[#This Row],[Font Size Default]],""))</f>
        <v/>
      </c>
      <c r="J83" s="55"/>
      <c r="K83" s="56"/>
      <c r="L83" s="48" t="str">
        <f>IF(Table_Styles[[#This Row],[Font Weight]]&lt;&gt;"",Table_Styles[[#This Row],[Font Weight]],IF(Table_Styles[[#This Row],[Font Weight Default]]&lt;&gt;"",Table_Styles[[#This Row],[Font Weight Default]],""))</f>
        <v/>
      </c>
      <c r="M83" s="55"/>
      <c r="N83" s="56"/>
      <c r="O83" s="48" t="str">
        <f>IF(Table_Styles[[#This Row],[Colour]]&lt;&gt;"",Table_Styles[[#This Row],[Colour]],IF(Table_Styles[[#This Row],[Colour Default]]&lt;&gt;"",Table_Styles[[#This Row],[Colour Default]],""))</f>
        <v/>
      </c>
      <c r="P83" s="55"/>
      <c r="Q83" s="55" t="str">
        <f>Colour_Background_1</f>
        <v>#FFFFFF</v>
      </c>
      <c r="R83" s="48" t="str">
        <f>IF(Table_Styles[[#This Row],[Background]]&lt;&gt;"",Table_Styles[[#This Row],[Background]],IF(Table_Styles[[#This Row],[Background Default]]&lt;&gt;"",Table_Styles[[#This Row],[Background Default]],""))</f>
        <v>#FFFFFF</v>
      </c>
      <c r="S83" s="55"/>
      <c r="T83" s="55" t="s">
        <v>480</v>
      </c>
      <c r="U83" s="48" t="str">
        <f>IF(Table_Styles[[#This Row],[Border]]&lt;&gt;"",Table_Styles[[#This Row],[Border]],IF(Table_Styles[[#This Row],[Border Default]]&lt;&gt;"",Table_Styles[[#This Row],[Border Default]],""))</f>
        <v>none</v>
      </c>
      <c r="V83" s="55"/>
      <c r="W83" s="55">
        <f>Settings_Styling_Other_Default_Border_Radius</f>
        <v>0</v>
      </c>
      <c r="X83" s="48">
        <f>IF(Table_Styles[[#This Row],[Border Radius]]&lt;&gt;"",Table_Styles[[#This Row],[Border Radius]],IF(Table_Styles[[#This Row],[Border Radius Default]]&lt;&gt;"",Table_Styles[[#This Row],[Border Radius Default]],""))</f>
        <v>0</v>
      </c>
      <c r="Y83" s="55"/>
      <c r="Z83" s="55"/>
      <c r="AA83" s="48" t="str">
        <f>IF(Table_Styles[[#This Row],[MT]]&lt;&gt;"",Table_Styles[[#This Row],[MT]],IF(Table_Styles[[#This Row],[MT Default]]&lt;&gt;"",Table_Styles[[#This Row],[MT Default]],""))</f>
        <v/>
      </c>
      <c r="AB83" s="55"/>
      <c r="AC83" s="55"/>
      <c r="AD83" s="48" t="str">
        <f>IF(Table_Styles[[#This Row],[MR]]&lt;&gt;"",Table_Styles[[#This Row],[MR]],IF(Table_Styles[[#This Row],[MR Default]]&lt;&gt;"",Table_Styles[[#This Row],[MR Default]],""))</f>
        <v/>
      </c>
      <c r="AE83" s="55"/>
      <c r="AF83" s="55"/>
      <c r="AG83" s="48" t="str">
        <f>IF(Table_Styles[[#This Row],[MB]]&lt;&gt;"",Table_Styles[[#This Row],[MB]],IF(Table_Styles[[#This Row],[MB Default]]&lt;&gt;"",Table_Styles[[#This Row],[MB Default]],""))</f>
        <v/>
      </c>
      <c r="AH83" s="55"/>
      <c r="AI83" s="55"/>
      <c r="AJ83" s="48" t="str">
        <f>IF(Table_Styles[[#This Row],[ML]]&lt;&gt;"",Table_Styles[[#This Row],[ML]],IF(Table_Styles[[#This Row],[ML Default]]&lt;&gt;"",Table_Styles[[#This Row],[ML Default]],""))</f>
        <v/>
      </c>
      <c r="AK83" s="55"/>
      <c r="AL83" s="194" t="s">
        <v>587</v>
      </c>
      <c r="AM83" s="48" t="str">
        <f>IF(Table_Styles[[#This Row],[PT]]&lt;&gt;"",Table_Styles[[#This Row],[PT]],IF(Table_Styles[[#This Row],[PT Default]]&lt;&gt;"",Table_Styles[[#This Row],[PT Default]],""))</f>
        <v>6px</v>
      </c>
      <c r="AN83" s="55"/>
      <c r="AO83" s="194" t="s">
        <v>587</v>
      </c>
      <c r="AP83" s="48" t="str">
        <f>IF(Table_Styles[[#This Row],[PR]]&lt;&gt;"",Table_Styles[[#This Row],[PR]],IF(Table_Styles[[#This Row],[PR Default]]&lt;&gt;"",Table_Styles[[#This Row],[PR Default]],""))</f>
        <v>6px</v>
      </c>
      <c r="AQ83" s="55"/>
      <c r="AR83" s="194" t="s">
        <v>587</v>
      </c>
      <c r="AS83" s="48" t="str">
        <f>IF(Table_Styles[[#This Row],[PB]]&lt;&gt;"",Table_Styles[[#This Row],[PB]],IF(Table_Styles[[#This Row],[PB Default]]&lt;&gt;"",Table_Styles[[#This Row],[PB Default]],""))</f>
        <v>6px</v>
      </c>
      <c r="AT83" s="55"/>
      <c r="AU83" s="194" t="s">
        <v>587</v>
      </c>
      <c r="AV83" s="48" t="str">
        <f>IF(Table_Styles[[#This Row],[PL]]&lt;&gt;"",Table_Styles[[#This Row],[PL]],IF(Table_Styles[[#This Row],[PL Default]]&lt;&gt;"",Table_Styles[[#This Row],[PL Default]],""))</f>
        <v>6px</v>
      </c>
      <c r="AW83" s="55"/>
      <c r="AX83" s="55"/>
      <c r="AY83" s="48" t="str">
        <f>IF(Table_Styles[[#This Row],[BT]]&lt;&gt;"",Table_Styles[[#This Row],[BT]],IF(Table_Styles[[#This Row],[BT Default]]&lt;&gt;"",Table_Styles[[#This Row],[BT Default]],""))</f>
        <v/>
      </c>
      <c r="AZ83" s="55"/>
      <c r="BA83" s="55"/>
      <c r="BB83" s="48" t="str">
        <f>IF(Table_Styles[[#This Row],[BR]]&lt;&gt;"",Table_Styles[[#This Row],[BR]],IF(Table_Styles[[#This Row],[BR Default]]&lt;&gt;"",Table_Styles[[#This Row],[BR Default]],""))</f>
        <v/>
      </c>
      <c r="BC83" s="55"/>
      <c r="BD83" s="55"/>
      <c r="BE83" s="48" t="str">
        <f>IF(Table_Styles[[#This Row],[BB]]&lt;&gt;"",Table_Styles[[#This Row],[BB]],IF(Table_Styles[[#This Row],[BB Default]]&lt;&gt;"",Table_Styles[[#This Row],[BB Default]],""))</f>
        <v/>
      </c>
      <c r="BF83" s="55"/>
      <c r="BG83" s="55"/>
      <c r="BH83" s="48" t="str">
        <f>IF(Table_Styles[[#This Row],[BL]]&lt;&gt;"",Table_Styles[[#This Row],[BL]],IF(Table_Styles[[#This Row],[BL Default]]&lt;&gt;"",Table_Styles[[#This Row],[BL Default]],""))</f>
        <v/>
      </c>
      <c r="BI83" s="55"/>
      <c r="BJ83" s="55"/>
      <c r="BK83" s="48" t="str">
        <f>IF(Table_Styles[[#This Row],[Width]]&lt;&gt;"",Table_Styles[[#This Row],[Width]],IF(Table_Styles[[#This Row],[Width Default]]&lt;&gt;"",Table_Styles[[#This Row],[Width Default]],""))</f>
        <v/>
      </c>
      <c r="BL83" s="55"/>
      <c r="BM83" s="55"/>
      <c r="BN83" s="48" t="str">
        <f>IF(Table_Styles[[#This Row],[Height]]&lt;&gt;"",Table_Styles[[#This Row],[Height]],IF(Table_Styles[[#This Row],[Height Default]]&lt;&gt;"",Table_Styles[[#This Row],[Height Default]],""))</f>
        <v/>
      </c>
      <c r="BO83" s="48"/>
      <c r="BP83" s="48"/>
      <c r="BQ83" s="48" t="str">
        <f>IF(Table_Styles[[#This Row],[Top]]&lt;&gt;"",Table_Styles[[#This Row],[Top]],IF(Table_Styles[[#This Row],[Top Default]]&lt;&gt;"",Table_Styles[[#This Row],[Top Default]],""))</f>
        <v/>
      </c>
      <c r="BR83" s="48"/>
      <c r="BS83" s="48"/>
      <c r="BT83" s="48" t="str">
        <f>IF(Table_Styles[[#This Row],[Right]]&lt;&gt;"",Table_Styles[[#This Row],[Right]],IF(Table_Styles[[#This Row],[Right Default]]&lt;&gt;"",Table_Styles[[#This Row],[Right Default]],""))</f>
        <v/>
      </c>
      <c r="BU83" s="48"/>
      <c r="BV83" s="48"/>
      <c r="BW83" s="48" t="str">
        <f>IF(Table_Styles[[#This Row],[Bottom]]&lt;&gt;"",Table_Styles[[#This Row],[Bottom]],IF(Table_Styles[[#This Row],[Bottom Default]]&lt;&gt;"",Table_Styles[[#This Row],[Bottom Default]],""))</f>
        <v/>
      </c>
      <c r="BX83" s="48"/>
      <c r="BY83" s="48"/>
      <c r="BZ83" s="48" t="str">
        <f>IF(Table_Styles[[#This Row],[Left]]&lt;&gt;"",Table_Styles[[#This Row],[Left]],IF(Table_Styles[[#This Row],[Left Default]]&lt;&gt;"",Table_Styles[[#This Row],[Left Default]],""))</f>
        <v/>
      </c>
      <c r="CA83" s="55"/>
      <c r="CB83" s="100" t="str">
        <f>IF(AND(Table_Styles[[#This Row],[Selector]]&lt;&gt;"",Table_Styles[[#This Row],[Font Family Used]]&lt;&gt;"",Table_Styles[[#This Row],[Font Weight Used]]&lt;&gt;""),Table_Styles[[#This Row],[Font Family Used]]&amp;" "&amp;Table_Styles[[#This Row],[Font Weight Used]],"")</f>
        <v/>
      </c>
      <c r="CC83" s="100" t="str">
        <f ca="1">IF(AND(Table_Styles[[#This Row],[Selector]],COUNTIF(OFFSET(CC:CC,0,0,ROW()-1,1),"="&amp;Table_Styles[[#This Row],[Font]])=0),Table_Styles[[#This Row],[Font]],"")</f>
        <v/>
      </c>
      <c r="CD83" s="100" t="str">
        <f ca="1">IF(Table_Styles[[#This Row],[Unique Font]]&lt;&gt;"",
"{""fontFamily"":"""&amp;Table_Styles[[#This Row],[Font Family Used]]&amp;""",""fontWeight"":"&amp;Table_Styles[[#This Row],[Font Weight Used]]&amp;"}","")</f>
        <v/>
      </c>
      <c r="CE83"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#FFFFFF;border: none;border-radius: 0;padding-top: 6px;padding-right: 6px;padding-bottom: 6px;padding-left: 6px</v>
      </c>
      <c r="CF83" s="100" t="str">
        <f>IF(AND(Table_Styles[[#This Row],[Selector]]&lt;&gt;"", Table_Styles[[#This Row],[Config Properties]]&lt;&gt;""),
Table_Styles[[#This Row],[Selector]]&amp;" { "&amp;Table_Styles[[#This Row],[Config Properties]]&amp;" }","")</f>
        <v>.popover { background: #FFFFFF;border: none;border-radius: 0;padding-top: 6px;padding-right: 6px;padding-bottom: 6px;padding-left: 6px }</v>
      </c>
      <c r="CG83" s="100" t="str">
        <f xml:space="preserve">
SUBSTITUTE(SUBSTITUTE(SUBSTITUTE(SUBSTITUTE(SUBSTITUTE(SUBSTITUTE(SUBSTITUTE(SUBSTITUTE(Table_Styles[[#This Row],[Config]],
" {","{"),
"{ ","{"),
" }","}"),
"} ","}"),
" ,",","),
", ",","),
" :",":"),
": ",":")</f>
        <v>.popover{background:#FFFFFF;border:none;border-radius:0;padding-top:6px;padding-right:6px;padding-bottom:6px;padding-left:6px}</v>
      </c>
    </row>
    <row r="84" spans="2:85" ht="21" customHeight="1">
      <c r="B84" s="185" t="s">
        <v>2</v>
      </c>
      <c r="C84" s="185" t="s">
        <v>588</v>
      </c>
      <c r="D84" s="55"/>
      <c r="E84" s="56" t="str">
        <f>Settings_Styling_Font_Labels</f>
        <v>Nunito</v>
      </c>
      <c r="F84" s="48" t="str">
        <f>IF(Table_Styles[[#This Row],[Font Family]]&lt;&gt;"",Table_Styles[[#This Row],[Font Family]],IF(Table_Styles[[#This Row],[Font Family Default]]&lt;&gt;"",Table_Styles[[#This Row],[Font Family Default]],""))</f>
        <v>Nunito</v>
      </c>
      <c r="G84" s="55"/>
      <c r="H84" s="129" t="s">
        <v>472</v>
      </c>
      <c r="I84" s="48" t="str">
        <f>IF(Table_Styles[[#This Row],[Font Size]]&lt;&gt;"",Table_Styles[[#This Row],[Font Size]],IF(Table_Styles[[#This Row],[Font Size Default]]&lt;&gt;"",Table_Styles[[#This Row],[Font Size Default]],""))</f>
        <v>16px</v>
      </c>
      <c r="J84" s="55"/>
      <c r="K84" s="56">
        <f>Settings_Styling_Font_Weight_Labels</f>
        <v>700</v>
      </c>
      <c r="L84" s="48">
        <f>IF(Table_Styles[[#This Row],[Font Weight]]&lt;&gt;"",Table_Styles[[#This Row],[Font Weight]],IF(Table_Styles[[#This Row],[Font Weight Default]]&lt;&gt;"",Table_Styles[[#This Row],[Font Weight Default]],""))</f>
        <v>700</v>
      </c>
      <c r="M84" s="55"/>
      <c r="N84" s="55" t="str">
        <f>Colour_Foreground_1</f>
        <v>#303232</v>
      </c>
      <c r="O84" s="48" t="str">
        <f>IF(Table_Styles[[#This Row],[Colour]]&lt;&gt;"",Table_Styles[[#This Row],[Colour]],IF(Table_Styles[[#This Row],[Colour Default]]&lt;&gt;"",Table_Styles[[#This Row],[Colour Default]],""))</f>
        <v>#303232</v>
      </c>
      <c r="P84" s="55"/>
      <c r="Q84" s="129" t="str">
        <f>Colour_Background_2</f>
        <v>#f0f2f7</v>
      </c>
      <c r="R84" s="48" t="str">
        <f>IF(Table_Styles[[#This Row],[Background]]&lt;&gt;"",Table_Styles[[#This Row],[Background]],IF(Table_Styles[[#This Row],[Background Default]]&lt;&gt;"",Table_Styles[[#This Row],[Background Default]],""))</f>
        <v>#f0f2f7</v>
      </c>
      <c r="S84" s="55"/>
      <c r="T84" s="58" t="s">
        <v>480</v>
      </c>
      <c r="U84" s="48" t="str">
        <f>IF(Table_Styles[[#This Row],[Border]]&lt;&gt;"",Table_Styles[[#This Row],[Border]],IF(Table_Styles[[#This Row],[Border Default]]&lt;&gt;"",Table_Styles[[#This Row],[Border Default]],""))</f>
        <v>none</v>
      </c>
      <c r="V84" s="55"/>
      <c r="W84" s="55">
        <f>Settings_Styling_Other_Default_Border_Radius</f>
        <v>0</v>
      </c>
      <c r="X84" s="48">
        <f>IF(Table_Styles[[#This Row],[Border Radius]]&lt;&gt;"",Table_Styles[[#This Row],[Border Radius]],IF(Table_Styles[[#This Row],[Border Radius Default]]&lt;&gt;"",Table_Styles[[#This Row],[Border Radius Default]],""))</f>
        <v>0</v>
      </c>
      <c r="Y84" s="55"/>
      <c r="Z84" s="55"/>
      <c r="AA84" s="48" t="str">
        <f>IF(Table_Styles[[#This Row],[MT]]&lt;&gt;"",Table_Styles[[#This Row],[MT]],IF(Table_Styles[[#This Row],[MT Default]]&lt;&gt;"",Table_Styles[[#This Row],[MT Default]],""))</f>
        <v/>
      </c>
      <c r="AB84" s="55"/>
      <c r="AC84" s="55"/>
      <c r="AD84" s="48" t="str">
        <f>IF(Table_Styles[[#This Row],[MR]]&lt;&gt;"",Table_Styles[[#This Row],[MR]],IF(Table_Styles[[#This Row],[MR Default]]&lt;&gt;"",Table_Styles[[#This Row],[MR Default]],""))</f>
        <v/>
      </c>
      <c r="AE84" s="55"/>
      <c r="AF84" s="55"/>
      <c r="AG84" s="48" t="str">
        <f>IF(Table_Styles[[#This Row],[MB]]&lt;&gt;"",Table_Styles[[#This Row],[MB]],IF(Table_Styles[[#This Row],[MB Default]]&lt;&gt;"",Table_Styles[[#This Row],[MB Default]],""))</f>
        <v/>
      </c>
      <c r="AH84" s="55"/>
      <c r="AI84" s="55"/>
      <c r="AJ84" s="48" t="str">
        <f>IF(Table_Styles[[#This Row],[ML]]&lt;&gt;"",Table_Styles[[#This Row],[ML]],IF(Table_Styles[[#This Row],[ML Default]]&lt;&gt;"",Table_Styles[[#This Row],[ML Default]],""))</f>
        <v/>
      </c>
      <c r="AK84" s="55"/>
      <c r="AL84" s="194" t="s">
        <v>460</v>
      </c>
      <c r="AM84" s="48" t="str">
        <f>IF(Table_Styles[[#This Row],[PT]]&lt;&gt;"",Table_Styles[[#This Row],[PT]],IF(Table_Styles[[#This Row],[PT Default]]&lt;&gt;"",Table_Styles[[#This Row],[PT Default]],""))</f>
        <v>10px</v>
      </c>
      <c r="AN84" s="55"/>
      <c r="AO84" s="194" t="s">
        <v>460</v>
      </c>
      <c r="AP84" s="48" t="str">
        <f>IF(Table_Styles[[#This Row],[PR]]&lt;&gt;"",Table_Styles[[#This Row],[PR]],IF(Table_Styles[[#This Row],[PR Default]]&lt;&gt;"",Table_Styles[[#This Row],[PR Default]],""))</f>
        <v>10px</v>
      </c>
      <c r="AQ84" s="55"/>
      <c r="AR84" s="194" t="s">
        <v>460</v>
      </c>
      <c r="AS84" s="48" t="str">
        <f>IF(Table_Styles[[#This Row],[PB]]&lt;&gt;"",Table_Styles[[#This Row],[PB]],IF(Table_Styles[[#This Row],[PB Default]]&lt;&gt;"",Table_Styles[[#This Row],[PB Default]],""))</f>
        <v>10px</v>
      </c>
      <c r="AT84" s="55"/>
      <c r="AU84" s="194" t="s">
        <v>460</v>
      </c>
      <c r="AV84" s="48" t="str">
        <f>IF(Table_Styles[[#This Row],[PL]]&lt;&gt;"",Table_Styles[[#This Row],[PL]],IF(Table_Styles[[#This Row],[PL Default]]&lt;&gt;"",Table_Styles[[#This Row],[PL Default]],""))</f>
        <v>10px</v>
      </c>
      <c r="AW84" s="55"/>
      <c r="AX84" s="55"/>
      <c r="AY84" s="48" t="str">
        <f>IF(Table_Styles[[#This Row],[BT]]&lt;&gt;"",Table_Styles[[#This Row],[BT]],IF(Table_Styles[[#This Row],[BT Default]]&lt;&gt;"",Table_Styles[[#This Row],[BT Default]],""))</f>
        <v/>
      </c>
      <c r="AZ84" s="55"/>
      <c r="BA84" s="55"/>
      <c r="BB84" s="48" t="str">
        <f>IF(Table_Styles[[#This Row],[BR]]&lt;&gt;"",Table_Styles[[#This Row],[BR]],IF(Table_Styles[[#This Row],[BR Default]]&lt;&gt;"",Table_Styles[[#This Row],[BR Default]],""))</f>
        <v/>
      </c>
      <c r="BC84" s="55"/>
      <c r="BD84" s="55"/>
      <c r="BE84" s="48" t="str">
        <f>IF(Table_Styles[[#This Row],[BB]]&lt;&gt;"",Table_Styles[[#This Row],[BB]],IF(Table_Styles[[#This Row],[BB Default]]&lt;&gt;"",Table_Styles[[#This Row],[BB Default]],""))</f>
        <v/>
      </c>
      <c r="BF84" s="55"/>
      <c r="BG84" s="55"/>
      <c r="BH84" s="48" t="str">
        <f>IF(Table_Styles[[#This Row],[BL]]&lt;&gt;"",Table_Styles[[#This Row],[BL]],IF(Table_Styles[[#This Row],[BL Default]]&lt;&gt;"",Table_Styles[[#This Row],[BL Default]],""))</f>
        <v/>
      </c>
      <c r="BI84" s="55"/>
      <c r="BJ84" s="55"/>
      <c r="BK84" s="48" t="str">
        <f>IF(Table_Styles[[#This Row],[Width]]&lt;&gt;"",Table_Styles[[#This Row],[Width]],IF(Table_Styles[[#This Row],[Width Default]]&lt;&gt;"",Table_Styles[[#This Row],[Width Default]],""))</f>
        <v/>
      </c>
      <c r="BL84" s="55"/>
      <c r="BM84" s="55"/>
      <c r="BN84" s="48" t="str">
        <f>IF(Table_Styles[[#This Row],[Height]]&lt;&gt;"",Table_Styles[[#This Row],[Height]],IF(Table_Styles[[#This Row],[Height Default]]&lt;&gt;"",Table_Styles[[#This Row],[Height Default]],""))</f>
        <v/>
      </c>
      <c r="BO84" s="48"/>
      <c r="BP84" s="48"/>
      <c r="BQ84" s="48" t="str">
        <f>IF(Table_Styles[[#This Row],[Top]]&lt;&gt;"",Table_Styles[[#This Row],[Top]],IF(Table_Styles[[#This Row],[Top Default]]&lt;&gt;"",Table_Styles[[#This Row],[Top Default]],""))</f>
        <v/>
      </c>
      <c r="BR84" s="48"/>
      <c r="BS84" s="48"/>
      <c r="BT84" s="48" t="str">
        <f>IF(Table_Styles[[#This Row],[Right]]&lt;&gt;"",Table_Styles[[#This Row],[Right]],IF(Table_Styles[[#This Row],[Right Default]]&lt;&gt;"",Table_Styles[[#This Row],[Right Default]],""))</f>
        <v/>
      </c>
      <c r="BU84" s="48"/>
      <c r="BV84" s="48"/>
      <c r="BW84" s="48" t="str">
        <f>IF(Table_Styles[[#This Row],[Bottom]]&lt;&gt;"",Table_Styles[[#This Row],[Bottom]],IF(Table_Styles[[#This Row],[Bottom Default]]&lt;&gt;"",Table_Styles[[#This Row],[Bottom Default]],""))</f>
        <v/>
      </c>
      <c r="BX84" s="48"/>
      <c r="BY84" s="48"/>
      <c r="BZ84" s="48" t="str">
        <f>IF(Table_Styles[[#This Row],[Left]]&lt;&gt;"",Table_Styles[[#This Row],[Left]],IF(Table_Styles[[#This Row],[Left Default]]&lt;&gt;"",Table_Styles[[#This Row],[Left Default]],""))</f>
        <v/>
      </c>
      <c r="CA84" s="55"/>
      <c r="CB84" s="100" t="str">
        <f>IF(AND(Table_Styles[[#This Row],[Selector]]&lt;&gt;"",Table_Styles[[#This Row],[Font Family Used]]&lt;&gt;"",Table_Styles[[#This Row],[Font Weight Used]]&lt;&gt;""),Table_Styles[[#This Row],[Font Family Used]]&amp;" "&amp;Table_Styles[[#This Row],[Font Weight Used]],"")</f>
        <v>Nunito 700</v>
      </c>
      <c r="CC84" s="100" t="str">
        <f ca="1">IF(AND(Table_Styles[[#This Row],[Selector]],COUNTIF(OFFSET(CC:CC,0,0,ROW()-1,1),"="&amp;Table_Styles[[#This Row],[Font]])=0),Table_Styles[[#This Row],[Font]],"")</f>
        <v/>
      </c>
      <c r="CD84" s="100" t="str">
        <f ca="1">IF(Table_Styles[[#This Row],[Unique Font]]&lt;&gt;"",
"{""fontFamily"":"""&amp;Table_Styles[[#This Row],[Font Family Used]]&amp;""",""fontWeight"":"&amp;Table_Styles[[#This Row],[Font Weight Used]]&amp;"}","")</f>
        <v/>
      </c>
      <c r="CE84"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#303232;background: #f0f2f7;border: none;border-radius: 0;padding-top: 10px;padding-right: 10px;padding-bottom: 10px;padding-left: 10px</v>
      </c>
      <c r="CF84" s="100" t="str">
        <f>IF(AND(Table_Styles[[#This Row],[Selector]]&lt;&gt;"", Table_Styles[[#This Row],[Config Properties]]&lt;&gt;""),
Table_Styles[[#This Row],[Selector]]&amp;" { "&amp;Table_Styles[[#This Row],[Config Properties]]&amp;" }","")</f>
        <v>.popover-title { font-family: 'Nunito';font-size: 16px;font-weight: 700;color: #303232;background: #f0f2f7;border: none;border-radius: 0;padding-top: 10px;padding-right: 10px;padding-bottom: 10px;padding-left: 10px }</v>
      </c>
      <c r="CG84" s="100" t="str">
        <f xml:space="preserve">
SUBSTITUTE(SUBSTITUTE(SUBSTITUTE(SUBSTITUTE(SUBSTITUTE(SUBSTITUTE(SUBSTITUTE(SUBSTITUTE(Table_Styles[[#This Row],[Config]],
" {","{"),
"{ ","{"),
" }","}"),
"} ","}"),
" ,",","),
", ",","),
" :",":"),
": ",":")</f>
        <v>.popover-title{font-family:'Nunito';font-size:16px;font-weight:700;color:#303232;background:#f0f2f7;border:none;border-radius:0;padding-top:10px;padding-right:10px;padding-bottom:10px;padding-left:10px}</v>
      </c>
    </row>
    <row r="85" spans="2:85" ht="21" customHeight="1">
      <c r="B85" s="185" t="s">
        <v>436</v>
      </c>
      <c r="C85" s="185" t="s">
        <v>589</v>
      </c>
      <c r="D85" s="55"/>
      <c r="E85" s="56" t="str">
        <f>Settings_Styling_Font_Body_Text</f>
        <v>Nunito</v>
      </c>
      <c r="F85" s="48" t="str">
        <f>IF(Table_Styles[[#This Row],[Font Family]]&lt;&gt;"",Table_Styles[[#This Row],[Font Family]],IF(Table_Styles[[#This Row],[Font Family Default]]&lt;&gt;"",Table_Styles[[#This Row],[Font Family Default]],""))</f>
        <v>Nunito</v>
      </c>
      <c r="G85" s="55"/>
      <c r="H85" s="129" t="s">
        <v>472</v>
      </c>
      <c r="I85" s="48" t="str">
        <f>IF(Table_Styles[[#This Row],[Font Size]]&lt;&gt;"",Table_Styles[[#This Row],[Font Size]],IF(Table_Styles[[#This Row],[Font Size Default]]&lt;&gt;"",Table_Styles[[#This Row],[Font Size Default]],""))</f>
        <v>16px</v>
      </c>
      <c r="J85" s="55"/>
      <c r="K85" s="56">
        <f>Settings_Styling_Font_Weight_Body_Text</f>
        <v>300</v>
      </c>
      <c r="L85" s="48">
        <f>IF(Table_Styles[[#This Row],[Font Weight]]&lt;&gt;"",Table_Styles[[#This Row],[Font Weight]],IF(Table_Styles[[#This Row],[Font Weight Default]]&lt;&gt;"",Table_Styles[[#This Row],[Font Weight Default]],""))</f>
        <v>300</v>
      </c>
      <c r="M85" s="55"/>
      <c r="N85" s="55" t="str">
        <f>Colour_Foreground_1</f>
        <v>#303232</v>
      </c>
      <c r="O85" s="48" t="str">
        <f>IF(Table_Styles[[#This Row],[Colour]]&lt;&gt;"",Table_Styles[[#This Row],[Colour]],IF(Table_Styles[[#This Row],[Colour Default]]&lt;&gt;"",Table_Styles[[#This Row],[Colour Default]],""))</f>
        <v>#303232</v>
      </c>
      <c r="P85" s="55"/>
      <c r="Q85" s="55"/>
      <c r="R85" s="48" t="str">
        <f>IF(Table_Styles[[#This Row],[Background]]&lt;&gt;"",Table_Styles[[#This Row],[Background]],IF(Table_Styles[[#This Row],[Background Default]]&lt;&gt;"",Table_Styles[[#This Row],[Background Default]],""))</f>
        <v/>
      </c>
      <c r="S85" s="55"/>
      <c r="T85" s="58"/>
      <c r="U85" s="48" t="str">
        <f>IF(Table_Styles[[#This Row],[Border]]&lt;&gt;"",Table_Styles[[#This Row],[Border]],IF(Table_Styles[[#This Row],[Border Default]]&lt;&gt;"",Table_Styles[[#This Row],[Border Default]],""))</f>
        <v/>
      </c>
      <c r="V85" s="55"/>
      <c r="W85" s="55"/>
      <c r="X85" s="48" t="str">
        <f>IF(Table_Styles[[#This Row],[Border Radius]]&lt;&gt;"",Table_Styles[[#This Row],[Border Radius]],IF(Table_Styles[[#This Row],[Border Radius Default]]&lt;&gt;"",Table_Styles[[#This Row],[Border Radius Default]],""))</f>
        <v/>
      </c>
      <c r="Y85" s="55"/>
      <c r="Z85" s="55"/>
      <c r="AA85" s="48" t="str">
        <f>IF(Table_Styles[[#This Row],[MT]]&lt;&gt;"",Table_Styles[[#This Row],[MT]],IF(Table_Styles[[#This Row],[MT Default]]&lt;&gt;"",Table_Styles[[#This Row],[MT Default]],""))</f>
        <v/>
      </c>
      <c r="AB85" s="55"/>
      <c r="AC85" s="55"/>
      <c r="AD85" s="48" t="str">
        <f>IF(Table_Styles[[#This Row],[MR]]&lt;&gt;"",Table_Styles[[#This Row],[MR]],IF(Table_Styles[[#This Row],[MR Default]]&lt;&gt;"",Table_Styles[[#This Row],[MR Default]],""))</f>
        <v/>
      </c>
      <c r="AE85" s="55"/>
      <c r="AF85" s="55"/>
      <c r="AG85" s="48" t="str">
        <f>IF(Table_Styles[[#This Row],[MB]]&lt;&gt;"",Table_Styles[[#This Row],[MB]],IF(Table_Styles[[#This Row],[MB Default]]&lt;&gt;"",Table_Styles[[#This Row],[MB Default]],""))</f>
        <v/>
      </c>
      <c r="AH85" s="55"/>
      <c r="AI85" s="55"/>
      <c r="AJ85" s="48" t="str">
        <f>IF(Table_Styles[[#This Row],[ML]]&lt;&gt;"",Table_Styles[[#This Row],[ML]],IF(Table_Styles[[#This Row],[ML Default]]&lt;&gt;"",Table_Styles[[#This Row],[ML Default]],""))</f>
        <v/>
      </c>
      <c r="AK85" s="55"/>
      <c r="AL85" s="194" t="s">
        <v>460</v>
      </c>
      <c r="AM85" s="48" t="str">
        <f>IF(Table_Styles[[#This Row],[PT]]&lt;&gt;"",Table_Styles[[#This Row],[PT]],IF(Table_Styles[[#This Row],[PT Default]]&lt;&gt;"",Table_Styles[[#This Row],[PT Default]],""))</f>
        <v>10px</v>
      </c>
      <c r="AN85" s="55"/>
      <c r="AO85" s="194" t="s">
        <v>460</v>
      </c>
      <c r="AP85" s="48" t="str">
        <f>IF(Table_Styles[[#This Row],[PR]]&lt;&gt;"",Table_Styles[[#This Row],[PR]],IF(Table_Styles[[#This Row],[PR Default]]&lt;&gt;"",Table_Styles[[#This Row],[PR Default]],""))</f>
        <v>10px</v>
      </c>
      <c r="AQ85" s="55"/>
      <c r="AR85" s="194" t="s">
        <v>460</v>
      </c>
      <c r="AS85" s="48" t="str">
        <f>IF(Table_Styles[[#This Row],[PB]]&lt;&gt;"",Table_Styles[[#This Row],[PB]],IF(Table_Styles[[#This Row],[PB Default]]&lt;&gt;"",Table_Styles[[#This Row],[PB Default]],""))</f>
        <v>10px</v>
      </c>
      <c r="AT85" s="55"/>
      <c r="AU85" s="194" t="s">
        <v>460</v>
      </c>
      <c r="AV85" s="48" t="str">
        <f>IF(Table_Styles[[#This Row],[PL]]&lt;&gt;"",Table_Styles[[#This Row],[PL]],IF(Table_Styles[[#This Row],[PL Default]]&lt;&gt;"",Table_Styles[[#This Row],[PL Default]],""))</f>
        <v>10px</v>
      </c>
      <c r="AW85" s="55"/>
      <c r="AX85" s="55"/>
      <c r="AY85" s="48" t="str">
        <f>IF(Table_Styles[[#This Row],[BT]]&lt;&gt;"",Table_Styles[[#This Row],[BT]],IF(Table_Styles[[#This Row],[BT Default]]&lt;&gt;"",Table_Styles[[#This Row],[BT Default]],""))</f>
        <v/>
      </c>
      <c r="AZ85" s="55"/>
      <c r="BA85" s="55"/>
      <c r="BB85" s="48" t="str">
        <f>IF(Table_Styles[[#This Row],[BR]]&lt;&gt;"",Table_Styles[[#This Row],[BR]],IF(Table_Styles[[#This Row],[BR Default]]&lt;&gt;"",Table_Styles[[#This Row],[BR Default]],""))</f>
        <v/>
      </c>
      <c r="BC85" s="55"/>
      <c r="BD85" s="55"/>
      <c r="BE85" s="48" t="str">
        <f>IF(Table_Styles[[#This Row],[BB]]&lt;&gt;"",Table_Styles[[#This Row],[BB]],IF(Table_Styles[[#This Row],[BB Default]]&lt;&gt;"",Table_Styles[[#This Row],[BB Default]],""))</f>
        <v/>
      </c>
      <c r="BF85" s="55"/>
      <c r="BG85" s="55"/>
      <c r="BH85" s="48" t="str">
        <f>IF(Table_Styles[[#This Row],[BL]]&lt;&gt;"",Table_Styles[[#This Row],[BL]],IF(Table_Styles[[#This Row],[BL Default]]&lt;&gt;"",Table_Styles[[#This Row],[BL Default]],""))</f>
        <v/>
      </c>
      <c r="BI85" s="55"/>
      <c r="BJ85" s="55"/>
      <c r="BK85" s="48" t="str">
        <f>IF(Table_Styles[[#This Row],[Width]]&lt;&gt;"",Table_Styles[[#This Row],[Width]],IF(Table_Styles[[#This Row],[Width Default]]&lt;&gt;"",Table_Styles[[#This Row],[Width Default]],""))</f>
        <v/>
      </c>
      <c r="BL85" s="55"/>
      <c r="BM85" s="55"/>
      <c r="BN85" s="48" t="str">
        <f>IF(Table_Styles[[#This Row],[Height]]&lt;&gt;"",Table_Styles[[#This Row],[Height]],IF(Table_Styles[[#This Row],[Height Default]]&lt;&gt;"",Table_Styles[[#This Row],[Height Default]],""))</f>
        <v/>
      </c>
      <c r="BO85" s="48"/>
      <c r="BP85" s="48"/>
      <c r="BQ85" s="48" t="str">
        <f>IF(Table_Styles[[#This Row],[Top]]&lt;&gt;"",Table_Styles[[#This Row],[Top]],IF(Table_Styles[[#This Row],[Top Default]]&lt;&gt;"",Table_Styles[[#This Row],[Top Default]],""))</f>
        <v/>
      </c>
      <c r="BR85" s="48"/>
      <c r="BS85" s="48"/>
      <c r="BT85" s="48" t="str">
        <f>IF(Table_Styles[[#This Row],[Right]]&lt;&gt;"",Table_Styles[[#This Row],[Right]],IF(Table_Styles[[#This Row],[Right Default]]&lt;&gt;"",Table_Styles[[#This Row],[Right Default]],""))</f>
        <v/>
      </c>
      <c r="BU85" s="48"/>
      <c r="BV85" s="48"/>
      <c r="BW85" s="48" t="str">
        <f>IF(Table_Styles[[#This Row],[Bottom]]&lt;&gt;"",Table_Styles[[#This Row],[Bottom]],IF(Table_Styles[[#This Row],[Bottom Default]]&lt;&gt;"",Table_Styles[[#This Row],[Bottom Default]],""))</f>
        <v/>
      </c>
      <c r="BX85" s="48"/>
      <c r="BY85" s="48"/>
      <c r="BZ85" s="48" t="str">
        <f>IF(Table_Styles[[#This Row],[Left]]&lt;&gt;"",Table_Styles[[#This Row],[Left]],IF(Table_Styles[[#This Row],[Left Default]]&lt;&gt;"",Table_Styles[[#This Row],[Left Default]],""))</f>
        <v/>
      </c>
      <c r="CA85" s="55"/>
      <c r="CB85" s="100" t="str">
        <f>IF(AND(Table_Styles[[#This Row],[Selector]]&lt;&gt;"",Table_Styles[[#This Row],[Font Family Used]]&lt;&gt;"",Table_Styles[[#This Row],[Font Weight Used]]&lt;&gt;""),Table_Styles[[#This Row],[Font Family Used]]&amp;" "&amp;Table_Styles[[#This Row],[Font Weight Used]],"")</f>
        <v>Nunito 300</v>
      </c>
      <c r="CC85" s="100" t="str">
        <f ca="1">IF(AND(Table_Styles[[#This Row],[Selector]],COUNTIF(OFFSET(CC:CC,0,0,ROW()-1,1),"="&amp;Table_Styles[[#This Row],[Font]])=0),Table_Styles[[#This Row],[Font]],"")</f>
        <v/>
      </c>
      <c r="CD85" s="100" t="str">
        <f ca="1">IF(Table_Styles[[#This Row],[Unique Font]]&lt;&gt;"",
"{""fontFamily"":"""&amp;Table_Styles[[#This Row],[Font Family Used]]&amp;""",""fontWeight"":"&amp;Table_Styles[[#This Row],[Font Weight Used]]&amp;"}","")</f>
        <v/>
      </c>
      <c r="CE85"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#303232;padding-top: 10px;padding-right: 10px;padding-bottom: 10px;padding-left: 10px</v>
      </c>
      <c r="CF85" s="100" t="str">
        <f>IF(AND(Table_Styles[[#This Row],[Selector]]&lt;&gt;"", Table_Styles[[#This Row],[Config Properties]]&lt;&gt;""),
Table_Styles[[#This Row],[Selector]]&amp;" { "&amp;Table_Styles[[#This Row],[Config Properties]]&amp;" }","")</f>
        <v>.popover-content { font-family: 'Nunito';font-size: 16px;font-weight: 300;color: #303232;padding-top: 10px;padding-right: 10px;padding-bottom: 10px;padding-left: 10px }</v>
      </c>
      <c r="CG85" s="100" t="str">
        <f xml:space="preserve">
SUBSTITUTE(SUBSTITUTE(SUBSTITUTE(SUBSTITUTE(SUBSTITUTE(SUBSTITUTE(SUBSTITUTE(SUBSTITUTE(Table_Styles[[#This Row],[Config]],
" {","{"),
"{ ","{"),
" }","}"),
"} ","}"),
" ,",","),
", ",","),
" :",":"),
": ",":")</f>
        <v>.popover-content{font-family:'Nunito';font-size:16px;font-weight:300;color:#303232;padding-top:10px;padding-right:10px;padding-bottom:10px;padding-left:10px}</v>
      </c>
    </row>
    <row r="86" spans="2:85" ht="29.25" thickBot="1">
      <c r="B86" s="96" t="s">
        <v>454</v>
      </c>
      <c r="C86" s="96"/>
      <c r="D86" s="117"/>
      <c r="E86" s="117"/>
      <c r="F86" s="96" t="str">
        <f>IF(Table_Styles[[#This Row],[Font Family]]&lt;&gt;"",Table_Styles[[#This Row],[Font Family]],IF(Table_Styles[[#This Row],[Font Family Default]]&lt;&gt;"",Table_Styles[[#This Row],[Font Family Default]],""))</f>
        <v/>
      </c>
      <c r="G86" s="117"/>
      <c r="H86" s="117"/>
      <c r="I86" s="96" t="str">
        <f>IF(Table_Styles[[#This Row],[Font Size]]&lt;&gt;"",Table_Styles[[#This Row],[Font Size]],IF(Table_Styles[[#This Row],[Font Size Default]]&lt;&gt;"",Table_Styles[[#This Row],[Font Size Default]],""))</f>
        <v/>
      </c>
      <c r="J86" s="117"/>
      <c r="K86" s="117"/>
      <c r="L86" s="96" t="str">
        <f>IF(Table_Styles[[#This Row],[Font Weight]]&lt;&gt;"",Table_Styles[[#This Row],[Font Weight]],IF(Table_Styles[[#This Row],[Font Weight Default]]&lt;&gt;"",Table_Styles[[#This Row],[Font Weight Default]],""))</f>
        <v/>
      </c>
      <c r="M86" s="117"/>
      <c r="N86" s="117"/>
      <c r="O86" s="96" t="str">
        <f>IF(Table_Styles[[#This Row],[Colour]]&lt;&gt;"",Table_Styles[[#This Row],[Colour]],IF(Table_Styles[[#This Row],[Colour Default]]&lt;&gt;"",Table_Styles[[#This Row],[Colour Default]],""))</f>
        <v/>
      </c>
      <c r="P86" s="117"/>
      <c r="Q86" s="117"/>
      <c r="R86" s="96" t="str">
        <f>IF(Table_Styles[[#This Row],[Background]]&lt;&gt;"",Table_Styles[[#This Row],[Background]],IF(Table_Styles[[#This Row],[Background Default]]&lt;&gt;"",Table_Styles[[#This Row],[Background Default]],""))</f>
        <v/>
      </c>
      <c r="S86" s="117"/>
      <c r="T86" s="117"/>
      <c r="U86" s="96" t="str">
        <f>IF(Table_Styles[[#This Row],[Border]]&lt;&gt;"",Table_Styles[[#This Row],[Border]],IF(Table_Styles[[#This Row],[Border Default]]&lt;&gt;"",Table_Styles[[#This Row],[Border Default]],""))</f>
        <v/>
      </c>
      <c r="V86" s="117"/>
      <c r="W86" s="117"/>
      <c r="X86" s="96" t="str">
        <f>IF(Table_Styles[[#This Row],[Border Radius]]&lt;&gt;"",Table_Styles[[#This Row],[Border Radius]],IF(Table_Styles[[#This Row],[Border Radius Default]]&lt;&gt;"",Table_Styles[[#This Row],[Border Radius Default]],""))</f>
        <v/>
      </c>
      <c r="Y86" s="117"/>
      <c r="Z86" s="117"/>
      <c r="AA86" s="96" t="str">
        <f>IF(Table_Styles[[#This Row],[MT]]&lt;&gt;"",Table_Styles[[#This Row],[MT]],IF(Table_Styles[[#This Row],[MT Default]]&lt;&gt;"",Table_Styles[[#This Row],[MT Default]],""))</f>
        <v/>
      </c>
      <c r="AB86" s="117"/>
      <c r="AC86" s="117"/>
      <c r="AD86" s="96" t="str">
        <f>IF(Table_Styles[[#This Row],[MR]]&lt;&gt;"",Table_Styles[[#This Row],[MR]],IF(Table_Styles[[#This Row],[MR Default]]&lt;&gt;"",Table_Styles[[#This Row],[MR Default]],""))</f>
        <v/>
      </c>
      <c r="AE86" s="117"/>
      <c r="AF86" s="117"/>
      <c r="AG86" s="96" t="str">
        <f>IF(Table_Styles[[#This Row],[MB]]&lt;&gt;"",Table_Styles[[#This Row],[MB]],IF(Table_Styles[[#This Row],[MB Default]]&lt;&gt;"",Table_Styles[[#This Row],[MB Default]],""))</f>
        <v/>
      </c>
      <c r="AH86" s="117"/>
      <c r="AI86" s="117"/>
      <c r="AJ86" s="96" t="str">
        <f>IF(Table_Styles[[#This Row],[ML]]&lt;&gt;"",Table_Styles[[#This Row],[ML]],IF(Table_Styles[[#This Row],[ML Default]]&lt;&gt;"",Table_Styles[[#This Row],[ML Default]],""))</f>
        <v/>
      </c>
      <c r="AK86" s="117"/>
      <c r="AL86" s="117"/>
      <c r="AM86" s="96" t="str">
        <f>IF(Table_Styles[[#This Row],[PT]]&lt;&gt;"",Table_Styles[[#This Row],[PT]],IF(Table_Styles[[#This Row],[PT Default]]&lt;&gt;"",Table_Styles[[#This Row],[PT Default]],""))</f>
        <v/>
      </c>
      <c r="AN86" s="117"/>
      <c r="AO86" s="117"/>
      <c r="AP86" s="96" t="str">
        <f>IF(Table_Styles[[#This Row],[PR]]&lt;&gt;"",Table_Styles[[#This Row],[PR]],IF(Table_Styles[[#This Row],[PR Default]]&lt;&gt;"",Table_Styles[[#This Row],[PR Default]],""))</f>
        <v/>
      </c>
      <c r="AQ86" s="117"/>
      <c r="AR86" s="117"/>
      <c r="AS86" s="96" t="str">
        <f>IF(Table_Styles[[#This Row],[PB]]&lt;&gt;"",Table_Styles[[#This Row],[PB]],IF(Table_Styles[[#This Row],[PB Default]]&lt;&gt;"",Table_Styles[[#This Row],[PB Default]],""))</f>
        <v/>
      </c>
      <c r="AT86" s="117"/>
      <c r="AU86" s="117"/>
      <c r="AV86" s="96" t="str">
        <f>IF(Table_Styles[[#This Row],[PL]]&lt;&gt;"",Table_Styles[[#This Row],[PL]],IF(Table_Styles[[#This Row],[PL Default]]&lt;&gt;"",Table_Styles[[#This Row],[PL Default]],""))</f>
        <v/>
      </c>
      <c r="AW86" s="117"/>
      <c r="AX86" s="117"/>
      <c r="AY86" s="96" t="str">
        <f>IF(Table_Styles[[#This Row],[BT]]&lt;&gt;"",Table_Styles[[#This Row],[BT]],IF(Table_Styles[[#This Row],[BT Default]]&lt;&gt;"",Table_Styles[[#This Row],[BT Default]],""))</f>
        <v/>
      </c>
      <c r="AZ86" s="117"/>
      <c r="BA86" s="117"/>
      <c r="BB86" s="96" t="str">
        <f>IF(Table_Styles[[#This Row],[BR]]&lt;&gt;"",Table_Styles[[#This Row],[BR]],IF(Table_Styles[[#This Row],[BR Default]]&lt;&gt;"",Table_Styles[[#This Row],[BR Default]],""))</f>
        <v/>
      </c>
      <c r="BC86" s="117"/>
      <c r="BD86" s="117"/>
      <c r="BE86" s="96" t="str">
        <f>IF(Table_Styles[[#This Row],[BB]]&lt;&gt;"",Table_Styles[[#This Row],[BB]],IF(Table_Styles[[#This Row],[BB Default]]&lt;&gt;"",Table_Styles[[#This Row],[BB Default]],""))</f>
        <v/>
      </c>
      <c r="BF86" s="117"/>
      <c r="BG86" s="117"/>
      <c r="BH86" s="96" t="str">
        <f>IF(Table_Styles[[#This Row],[BL]]&lt;&gt;"",Table_Styles[[#This Row],[BL]],IF(Table_Styles[[#This Row],[BL Default]]&lt;&gt;"",Table_Styles[[#This Row],[BL Default]],""))</f>
        <v/>
      </c>
      <c r="BI86" s="117"/>
      <c r="BJ86" s="117"/>
      <c r="BK86" s="96" t="str">
        <f>IF(Table_Styles[[#This Row],[Width]]&lt;&gt;"",Table_Styles[[#This Row],[Width]],IF(Table_Styles[[#This Row],[Width Default]]&lt;&gt;"",Table_Styles[[#This Row],[Width Default]],""))</f>
        <v/>
      </c>
      <c r="BL86" s="117"/>
      <c r="BM86" s="117"/>
      <c r="BN86" s="96" t="str">
        <f>IF(Table_Styles[[#This Row],[Height]]&lt;&gt;"",Table_Styles[[#This Row],[Height]],IF(Table_Styles[[#This Row],[Height Default]]&lt;&gt;"",Table_Styles[[#This Row],[Height Default]],""))</f>
        <v/>
      </c>
      <c r="BO86" s="96"/>
      <c r="BP86" s="96"/>
      <c r="BQ86" s="96" t="str">
        <f>IF(Table_Styles[[#This Row],[Top]]&lt;&gt;"",Table_Styles[[#This Row],[Top]],IF(Table_Styles[[#This Row],[Top Default]]&lt;&gt;"",Table_Styles[[#This Row],[Top Default]],""))</f>
        <v/>
      </c>
      <c r="BR86" s="96"/>
      <c r="BS86" s="96"/>
      <c r="BT86" s="96" t="str">
        <f>IF(Table_Styles[[#This Row],[Right]]&lt;&gt;"",Table_Styles[[#This Row],[Right]],IF(Table_Styles[[#This Row],[Right Default]]&lt;&gt;"",Table_Styles[[#This Row],[Right Default]],""))</f>
        <v/>
      </c>
      <c r="BU86" s="96"/>
      <c r="BV86" s="96"/>
      <c r="BW86" s="96" t="str">
        <f>IF(Table_Styles[[#This Row],[Bottom]]&lt;&gt;"",Table_Styles[[#This Row],[Bottom]],IF(Table_Styles[[#This Row],[Bottom Default]]&lt;&gt;"",Table_Styles[[#This Row],[Bottom Default]],""))</f>
        <v/>
      </c>
      <c r="BX86" s="96"/>
      <c r="BY86" s="96"/>
      <c r="BZ86" s="96" t="str">
        <f>IF(Table_Styles[[#This Row],[Left]]&lt;&gt;"",Table_Styles[[#This Row],[Left]],IF(Table_Styles[[#This Row],[Left Default]]&lt;&gt;"",Table_Styles[[#This Row],[Left Default]],""))</f>
        <v/>
      </c>
      <c r="CA86" s="117"/>
      <c r="CB86" s="96" t="str">
        <f>IF(AND(Table_Styles[[#This Row],[Selector]]&lt;&gt;"",Table_Styles[[#This Row],[Font Family Used]]&lt;&gt;"",Table_Styles[[#This Row],[Font Weight Used]]&lt;&gt;""),Table_Styles[[#This Row],[Font Family Used]]&amp;" "&amp;Table_Styles[[#This Row],[Font Weight Used]],"")</f>
        <v/>
      </c>
      <c r="CC86" s="96" t="str">
        <f ca="1">IF(AND(Table_Styles[[#This Row],[Selector]],COUNTIF(OFFSET(CC:CC,0,0,ROW()-1,1),"="&amp;Table_Styles[[#This Row],[Font]])=0),Table_Styles[[#This Row],[Font]],"")</f>
        <v/>
      </c>
      <c r="CD86" s="96" t="str">
        <f ca="1">IF(Table_Styles[[#This Row],[Unique Font]]&lt;&gt;"",
"{""fontFamily"":"""&amp;Table_Styles[[#This Row],[Font Family Used]]&amp;""",""fontWeight"":"&amp;Table_Styles[[#This Row],[Font Weight Used]]&amp;"}","")</f>
        <v/>
      </c>
      <c r="CE86"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86" s="96" t="str">
        <f>IF(AND(Table_Styles[[#This Row],[Selector]]&lt;&gt;"", Table_Styles[[#This Row],[Config Properties]]&lt;&gt;""),
Table_Styles[[#This Row],[Selector]]&amp;" { "&amp;Table_Styles[[#This Row],[Config Properties]]&amp;" }","")</f>
        <v/>
      </c>
      <c r="CG86" s="96" t="str">
        <f xml:space="preserve">
SUBSTITUTE(SUBSTITUTE(SUBSTITUTE(SUBSTITUTE(SUBSTITUTE(SUBSTITUTE(SUBSTITUTE(SUBSTITUTE(Table_Styles[[#This Row],[Config]],
" {","{"),
"{ ","{"),
" }","}"),
"} ","}"),
" ,",","),
", ",","),
" :",":"),
": ",":")</f>
        <v/>
      </c>
    </row>
    <row r="87" spans="2:85" ht="21" customHeight="1">
      <c r="B87" s="185" t="s">
        <v>590</v>
      </c>
      <c r="C87" s="195" t="s">
        <v>591</v>
      </c>
      <c r="D87" s="10"/>
      <c r="E87" s="10"/>
      <c r="F87" s="10" t="str">
        <f>IF(Table_Styles[[#This Row],[Font Family]]&lt;&gt;"",Table_Styles[[#This Row],[Font Family]],IF(Table_Styles[[#This Row],[Font Family Default]]&lt;&gt;"",Table_Styles[[#This Row],[Font Family Default]],""))</f>
        <v/>
      </c>
      <c r="G87" s="10"/>
      <c r="H87" s="190" t="s">
        <v>472</v>
      </c>
      <c r="I87" s="10" t="str">
        <f>IF(Table_Styles[[#This Row],[Font Size]]&lt;&gt;"",Table_Styles[[#This Row],[Font Size]],IF(Table_Styles[[#This Row],[Font Size Default]]&lt;&gt;"",Table_Styles[[#This Row],[Font Size Default]],""))</f>
        <v>16px</v>
      </c>
      <c r="J87" s="10"/>
      <c r="K87" s="10"/>
      <c r="L87" s="10" t="str">
        <f>IF(Table_Styles[[#This Row],[Font Weight]]&lt;&gt;"",Table_Styles[[#This Row],[Font Weight]],IF(Table_Styles[[#This Row],[Font Weight Default]]&lt;&gt;"",Table_Styles[[#This Row],[Font Weight Default]],""))</f>
        <v/>
      </c>
      <c r="M87" s="10"/>
      <c r="N87" s="10"/>
      <c r="O87" s="10" t="str">
        <f>IF(Table_Styles[[#This Row],[Colour]]&lt;&gt;"",Table_Styles[[#This Row],[Colour]],IF(Table_Styles[[#This Row],[Colour Default]]&lt;&gt;"",Table_Styles[[#This Row],[Colour Default]],""))</f>
        <v/>
      </c>
      <c r="P87" s="10"/>
      <c r="Q87" s="10"/>
      <c r="R87" s="10" t="str">
        <f>IF(Table_Styles[[#This Row],[Background]]&lt;&gt;"",Table_Styles[[#This Row],[Background]],IF(Table_Styles[[#This Row],[Background Default]]&lt;&gt;"",Table_Styles[[#This Row],[Background Default]],""))</f>
        <v/>
      </c>
      <c r="S87" s="10"/>
      <c r="T87" s="10"/>
      <c r="U87" s="10" t="str">
        <f>IF(Table_Styles[[#This Row],[Border]]&lt;&gt;"",Table_Styles[[#This Row],[Border]],IF(Table_Styles[[#This Row],[Border Default]]&lt;&gt;"",Table_Styles[[#This Row],[Border Default]],""))</f>
        <v/>
      </c>
      <c r="V87" s="10"/>
      <c r="W87" s="10"/>
      <c r="X87" s="10" t="str">
        <f>IF(Table_Styles[[#This Row],[Border Radius]]&lt;&gt;"",Table_Styles[[#This Row],[Border Radius]],IF(Table_Styles[[#This Row],[Border Radius Default]]&lt;&gt;"",Table_Styles[[#This Row],[Border Radius Default]],""))</f>
        <v/>
      </c>
      <c r="Y87" s="10"/>
      <c r="Z87" s="202" t="s">
        <v>525</v>
      </c>
      <c r="AA87" s="10" t="str">
        <f>IF(Table_Styles[[#This Row],[MT]]&lt;&gt;"",Table_Styles[[#This Row],[MT]],IF(Table_Styles[[#This Row],[MT Default]]&lt;&gt;"",Table_Styles[[#This Row],[MT Default]],""))</f>
        <v>-4px</v>
      </c>
      <c r="AB87" s="10"/>
      <c r="AC87" s="190" t="s">
        <v>465</v>
      </c>
      <c r="AD87" s="10" t="str">
        <f>IF(Table_Styles[[#This Row],[MR]]&lt;&gt;"",Table_Styles[[#This Row],[MR]],IF(Table_Styles[[#This Row],[MR Default]]&lt;&gt;"",Table_Styles[[#This Row],[MR Default]],""))</f>
        <v>5px</v>
      </c>
      <c r="AE87" s="10"/>
      <c r="AF87" s="10"/>
      <c r="AG87" s="10" t="str">
        <f>IF(Table_Styles[[#This Row],[MB]]&lt;&gt;"",Table_Styles[[#This Row],[MB]],IF(Table_Styles[[#This Row],[MB Default]]&lt;&gt;"",Table_Styles[[#This Row],[MB Default]],""))</f>
        <v/>
      </c>
      <c r="AH87" s="10"/>
      <c r="AI87" s="10"/>
      <c r="AJ87" s="10" t="str">
        <f>IF(Table_Styles[[#This Row],[ML]]&lt;&gt;"",Table_Styles[[#This Row],[ML]],IF(Table_Styles[[#This Row],[ML Default]]&lt;&gt;"",Table_Styles[[#This Row],[ML Default]],""))</f>
        <v/>
      </c>
      <c r="AK87" s="10"/>
      <c r="AL87" s="10"/>
      <c r="AM87" s="10" t="str">
        <f>IF(Table_Styles[[#This Row],[PT]]&lt;&gt;"",Table_Styles[[#This Row],[PT]],IF(Table_Styles[[#This Row],[PT Default]]&lt;&gt;"",Table_Styles[[#This Row],[PT Default]],""))</f>
        <v/>
      </c>
      <c r="AN87" s="10"/>
      <c r="AO87" s="10"/>
      <c r="AP87" s="10" t="str">
        <f>IF(Table_Styles[[#This Row],[PR]]&lt;&gt;"",Table_Styles[[#This Row],[PR]],IF(Table_Styles[[#This Row],[PR Default]]&lt;&gt;"",Table_Styles[[#This Row],[PR Default]],""))</f>
        <v/>
      </c>
      <c r="AQ87" s="10"/>
      <c r="AR87" s="10"/>
      <c r="AS87" s="10" t="str">
        <f>IF(Table_Styles[[#This Row],[PB]]&lt;&gt;"",Table_Styles[[#This Row],[PB]],IF(Table_Styles[[#This Row],[PB Default]]&lt;&gt;"",Table_Styles[[#This Row],[PB Default]],""))</f>
        <v/>
      </c>
      <c r="AT87" s="10"/>
      <c r="AU87" s="10"/>
      <c r="AV87" s="10" t="str">
        <f>IF(Table_Styles[[#This Row],[PL]]&lt;&gt;"",Table_Styles[[#This Row],[PL]],IF(Table_Styles[[#This Row],[PL Default]]&lt;&gt;"",Table_Styles[[#This Row],[PL Default]],""))</f>
        <v/>
      </c>
      <c r="AW87" s="10"/>
      <c r="AX87" s="10"/>
      <c r="AY87" s="10" t="str">
        <f>IF(Table_Styles[[#This Row],[BT]]&lt;&gt;"",Table_Styles[[#This Row],[BT]],IF(Table_Styles[[#This Row],[BT Default]]&lt;&gt;"",Table_Styles[[#This Row],[BT Default]],""))</f>
        <v/>
      </c>
      <c r="AZ87" s="10"/>
      <c r="BA87" s="10"/>
      <c r="BB87" s="10" t="str">
        <f>IF(Table_Styles[[#This Row],[BR]]&lt;&gt;"",Table_Styles[[#This Row],[BR]],IF(Table_Styles[[#This Row],[BR Default]]&lt;&gt;"",Table_Styles[[#This Row],[BR Default]],""))</f>
        <v/>
      </c>
      <c r="BC87" s="10"/>
      <c r="BD87" s="10"/>
      <c r="BE87" s="10" t="str">
        <f>IF(Table_Styles[[#This Row],[BB]]&lt;&gt;"",Table_Styles[[#This Row],[BB]],IF(Table_Styles[[#This Row],[BB Default]]&lt;&gt;"",Table_Styles[[#This Row],[BB Default]],""))</f>
        <v/>
      </c>
      <c r="BF87" s="10"/>
      <c r="BG87" s="10"/>
      <c r="BH87" s="10" t="str">
        <f>IF(Table_Styles[[#This Row],[BL]]&lt;&gt;"",Table_Styles[[#This Row],[BL]],IF(Table_Styles[[#This Row],[BL Default]]&lt;&gt;"",Table_Styles[[#This Row],[BL Default]],""))</f>
        <v/>
      </c>
      <c r="BI87" s="10"/>
      <c r="BJ87" s="10"/>
      <c r="BK87" s="10" t="str">
        <f>IF(Table_Styles[[#This Row],[Width]]&lt;&gt;"",Table_Styles[[#This Row],[Width]],IF(Table_Styles[[#This Row],[Width Default]]&lt;&gt;"",Table_Styles[[#This Row],[Width Default]],""))</f>
        <v/>
      </c>
      <c r="BL87" s="10"/>
      <c r="BM87" s="10"/>
      <c r="BN87" s="10" t="str">
        <f>IF(Table_Styles[[#This Row],[Height]]&lt;&gt;"",Table_Styles[[#This Row],[Height]],IF(Table_Styles[[#This Row],[Height Default]]&lt;&gt;"",Table_Styles[[#This Row],[Height Default]],""))</f>
        <v/>
      </c>
      <c r="BO87" s="10"/>
      <c r="BP87" s="10"/>
      <c r="BQ87" s="10" t="str">
        <f>IF(Table_Styles[[#This Row],[Top]]&lt;&gt;"",Table_Styles[[#This Row],[Top]],IF(Table_Styles[[#This Row],[Top Default]]&lt;&gt;"",Table_Styles[[#This Row],[Top Default]],""))</f>
        <v/>
      </c>
      <c r="BR87" s="10"/>
      <c r="BS87" s="10"/>
      <c r="BT87" s="10" t="str">
        <f>IF(Table_Styles[[#This Row],[Right]]&lt;&gt;"",Table_Styles[[#This Row],[Right]],IF(Table_Styles[[#This Row],[Right Default]]&lt;&gt;"",Table_Styles[[#This Row],[Right Default]],""))</f>
        <v/>
      </c>
      <c r="BU87" s="10"/>
      <c r="BV87" s="10"/>
      <c r="BW87" s="10" t="str">
        <f>IF(Table_Styles[[#This Row],[Bottom]]&lt;&gt;"",Table_Styles[[#This Row],[Bottom]],IF(Table_Styles[[#This Row],[Bottom Default]]&lt;&gt;"",Table_Styles[[#This Row],[Bottom Default]],""))</f>
        <v/>
      </c>
      <c r="BX87" s="10"/>
      <c r="BY87" s="10"/>
      <c r="BZ87" s="10" t="str">
        <f>IF(Table_Styles[[#This Row],[Left]]&lt;&gt;"",Table_Styles[[#This Row],[Left]],IF(Table_Styles[[#This Row],[Left Default]]&lt;&gt;"",Table_Styles[[#This Row],[Left Default]],""))</f>
        <v/>
      </c>
      <c r="CA87" s="10"/>
      <c r="CB87" t="str">
        <f>IF(AND(Table_Styles[[#This Row],[Selector]]&lt;&gt;"",Table_Styles[[#This Row],[Font Family Used]]&lt;&gt;"",Table_Styles[[#This Row],[Font Weight Used]]&lt;&gt;""),Table_Styles[[#This Row],[Font Family Used]]&amp;" "&amp;Table_Styles[[#This Row],[Font Weight Used]],"")</f>
        <v/>
      </c>
      <c r="CC87" t="str">
        <f ca="1">IF(AND(Table_Styles[[#This Row],[Selector]],COUNTIF(OFFSET(CC:CC,0,0,ROW()-1,1),"="&amp;Table_Styles[[#This Row],[Font]])=0),Table_Styles[[#This Row],[Font]],"")</f>
        <v/>
      </c>
      <c r="CD87" t="str">
        <f ca="1">IF(Table_Styles[[#This Row],[Unique Font]]&lt;&gt;"",
"{""fontFamily"":"""&amp;Table_Styles[[#This Row],[Font Family Used]]&amp;""",""fontWeight"":"&amp;Table_Styles[[#This Row],[Font Weight Used]]&amp;"}","")</f>
        <v/>
      </c>
      <c r="CE8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16px;margin-top: -4px;margin-right: 5px</v>
      </c>
      <c r="CF87" t="str">
        <f>IF(AND(Table_Styles[[#This Row],[Selector]]&lt;&gt;"", Table_Styles[[#This Row],[Config Properties]]&lt;&gt;""),
Table_Styles[[#This Row],[Selector]]&amp;" { "&amp;Table_Styles[[#This Row],[Config Properties]]&amp;" }","")</f>
        <v>nav .btn-icon { font-size: 16px;margin-top: -4px;margin-right: 5px }</v>
      </c>
      <c r="CG87" t="str">
        <f xml:space="preserve">
SUBSTITUTE(SUBSTITUTE(SUBSTITUTE(SUBSTITUTE(SUBSTITUTE(SUBSTITUTE(SUBSTITUTE(SUBSTITUTE(Table_Styles[[#This Row],[Config]],
" {","{"),
"{ ","{"),
" }","}"),
"} ","}"),
" ,",","),
", ",","),
" :",":"),
": ",":")</f>
        <v>nav .btn-icon{font-size:16px;margin-top:-4px;margin-right:5px}</v>
      </c>
    </row>
    <row r="88" spans="2:85" ht="21" customHeight="1">
      <c r="B88" s="199" t="s">
        <v>592</v>
      </c>
      <c r="C88" s="95" t="s">
        <v>593</v>
      </c>
      <c r="D88" s="56"/>
      <c r="E88" s="56" t="str">
        <f>Settings_Styling_Font_Body_Text</f>
        <v>Nunito</v>
      </c>
      <c r="F88" s="50" t="str">
        <f>IF(Table_Styles[[#This Row],[Font Family]]&lt;&gt;"",Table_Styles[[#This Row],[Font Family]],IF(Table_Styles[[#This Row],[Font Family Default]]&lt;&gt;"",Table_Styles[[#This Row],[Font Family Default]],""))</f>
        <v>Nunito</v>
      </c>
      <c r="G88" s="55"/>
      <c r="H88" s="267" t="s">
        <v>472</v>
      </c>
      <c r="I88" s="50" t="str">
        <f>IF(Table_Styles[[#This Row],[Font Size]]&lt;&gt;"",Table_Styles[[#This Row],[Font Size]],IF(Table_Styles[[#This Row],[Font Size Default]]&lt;&gt;"",Table_Styles[[#This Row],[Font Size Default]],""))</f>
        <v>16px</v>
      </c>
      <c r="J88" s="55"/>
      <c r="K88" s="56">
        <f>Settings_Styling_Font_Weight_Body_Text</f>
        <v>300</v>
      </c>
      <c r="L88" s="50">
        <f>IF(Table_Styles[[#This Row],[Font Weight]]&lt;&gt;"",Table_Styles[[#This Row],[Font Weight]],IF(Table_Styles[[#This Row],[Font Weight Default]]&lt;&gt;"",Table_Styles[[#This Row],[Font Weight Default]],""))</f>
        <v>300</v>
      </c>
      <c r="M88" s="55"/>
      <c r="N88" s="55"/>
      <c r="O88" s="50" t="str">
        <f>IF(Table_Styles[[#This Row],[Colour]]&lt;&gt;"",Table_Styles[[#This Row],[Colour]],IF(Table_Styles[[#This Row],[Colour Default]]&lt;&gt;"",Table_Styles[[#This Row],[Colour Default]],""))</f>
        <v/>
      </c>
      <c r="P88" s="55"/>
      <c r="Q88" s="55"/>
      <c r="R88" s="50" t="str">
        <f>IF(Table_Styles[[#This Row],[Background]]&lt;&gt;"",Table_Styles[[#This Row],[Background]],IF(Table_Styles[[#This Row],[Background Default]]&lt;&gt;"",Table_Styles[[#This Row],[Background Default]],""))</f>
        <v/>
      </c>
      <c r="S88" s="55"/>
      <c r="T88" s="55"/>
      <c r="U88" s="50" t="str">
        <f>IF(Table_Styles[[#This Row],[Border]]&lt;&gt;"",Table_Styles[[#This Row],[Border]],IF(Table_Styles[[#This Row],[Border Default]]&lt;&gt;"",Table_Styles[[#This Row],[Border Default]],""))</f>
        <v/>
      </c>
      <c r="V88" s="55"/>
      <c r="W88" s="55">
        <f>Settings_Styling_Other_Default_Border_Radius</f>
        <v>0</v>
      </c>
      <c r="X88" s="50">
        <f>IF(Table_Styles[[#This Row],[Border Radius]]&lt;&gt;"",Table_Styles[[#This Row],[Border Radius]],IF(Table_Styles[[#This Row],[Border Radius Default]]&lt;&gt;"",Table_Styles[[#This Row],[Border Radius Default]],""))</f>
        <v>0</v>
      </c>
      <c r="Y88" s="55"/>
      <c r="Z88" s="55"/>
      <c r="AA88" s="50" t="str">
        <f>IF(Table_Styles[[#This Row],[MT]]&lt;&gt;"",Table_Styles[[#This Row],[MT]],IF(Table_Styles[[#This Row],[MT Default]]&lt;&gt;"",Table_Styles[[#This Row],[MT Default]],""))</f>
        <v/>
      </c>
      <c r="AB88" s="55"/>
      <c r="AC88" s="55"/>
      <c r="AD88" s="50" t="str">
        <f>IF(Table_Styles[[#This Row],[MR]]&lt;&gt;"",Table_Styles[[#This Row],[MR]],IF(Table_Styles[[#This Row],[MR Default]]&lt;&gt;"",Table_Styles[[#This Row],[MR Default]],""))</f>
        <v/>
      </c>
      <c r="AE88" s="55"/>
      <c r="AF88" s="55"/>
      <c r="AG88" s="50" t="str">
        <f>IF(Table_Styles[[#This Row],[MB]]&lt;&gt;"",Table_Styles[[#This Row],[MB]],IF(Table_Styles[[#This Row],[MB Default]]&lt;&gt;"",Table_Styles[[#This Row],[MB Default]],""))</f>
        <v/>
      </c>
      <c r="AH88" s="55"/>
      <c r="AI88" s="55"/>
      <c r="AJ88" s="50" t="str">
        <f>IF(Table_Styles[[#This Row],[ML]]&lt;&gt;"",Table_Styles[[#This Row],[ML]],IF(Table_Styles[[#This Row],[ML Default]]&lt;&gt;"",Table_Styles[[#This Row],[ML Default]],""))</f>
        <v/>
      </c>
      <c r="AK88" s="55"/>
      <c r="AL88" s="194" t="s">
        <v>517</v>
      </c>
      <c r="AM88" s="50" t="str">
        <f>IF(Table_Styles[[#This Row],[PT]]&lt;&gt;"",Table_Styles[[#This Row],[PT]],IF(Table_Styles[[#This Row],[PT Default]]&lt;&gt;"",Table_Styles[[#This Row],[PT Default]],""))</f>
        <v>18px</v>
      </c>
      <c r="AN88" s="55"/>
      <c r="AO88" s="55" t="s">
        <v>439</v>
      </c>
      <c r="AP88" s="50" t="str">
        <f>IF(Table_Styles[[#This Row],[PR]]&lt;&gt;"",Table_Styles[[#This Row],[PR]],IF(Table_Styles[[#This Row],[PR Default]]&lt;&gt;"",Table_Styles[[#This Row],[PR Default]],""))</f>
        <v>30px</v>
      </c>
      <c r="AQ88" s="55"/>
      <c r="AR88" s="194" t="s">
        <v>517</v>
      </c>
      <c r="AS88" s="50" t="str">
        <f>IF(Table_Styles[[#This Row],[PB]]&lt;&gt;"",Table_Styles[[#This Row],[PB]],IF(Table_Styles[[#This Row],[PB Default]]&lt;&gt;"",Table_Styles[[#This Row],[PB Default]],""))</f>
        <v>18px</v>
      </c>
      <c r="AT88" s="55"/>
      <c r="AU88" s="55" t="s">
        <v>439</v>
      </c>
      <c r="AV88" s="50" t="str">
        <f>IF(Table_Styles[[#This Row],[PL]]&lt;&gt;"",Table_Styles[[#This Row],[PL]],IF(Table_Styles[[#This Row],[PL Default]]&lt;&gt;"",Table_Styles[[#This Row],[PL Default]],""))</f>
        <v>30px</v>
      </c>
      <c r="AW88" s="55"/>
      <c r="AX88" s="55"/>
      <c r="AY88" s="50" t="str">
        <f>IF(Table_Styles[[#This Row],[BT]]&lt;&gt;"",Table_Styles[[#This Row],[BT]],IF(Table_Styles[[#This Row],[BT Default]]&lt;&gt;"",Table_Styles[[#This Row],[BT Default]],""))</f>
        <v/>
      </c>
      <c r="AZ88" s="55"/>
      <c r="BA88" s="55"/>
      <c r="BB88" s="50" t="str">
        <f>IF(Table_Styles[[#This Row],[BR]]&lt;&gt;"",Table_Styles[[#This Row],[BR]],IF(Table_Styles[[#This Row],[BR Default]]&lt;&gt;"",Table_Styles[[#This Row],[BR Default]],""))</f>
        <v/>
      </c>
      <c r="BC88" s="55"/>
      <c r="BD88" s="55"/>
      <c r="BE88" s="50" t="str">
        <f>IF(Table_Styles[[#This Row],[BB]]&lt;&gt;"",Table_Styles[[#This Row],[BB]],IF(Table_Styles[[#This Row],[BB Default]]&lt;&gt;"",Table_Styles[[#This Row],[BB Default]],""))</f>
        <v/>
      </c>
      <c r="BF88" s="55"/>
      <c r="BG88" s="55"/>
      <c r="BH88" s="50" t="str">
        <f>IF(Table_Styles[[#This Row],[BL]]&lt;&gt;"",Table_Styles[[#This Row],[BL]],IF(Table_Styles[[#This Row],[BL Default]]&lt;&gt;"",Table_Styles[[#This Row],[BL Default]],""))</f>
        <v/>
      </c>
      <c r="BI88" s="55"/>
      <c r="BJ88" s="55"/>
      <c r="BK88" s="50" t="str">
        <f>IF(Table_Styles[[#This Row],[Width]]&lt;&gt;"",Table_Styles[[#This Row],[Width]],IF(Table_Styles[[#This Row],[Width Default]]&lt;&gt;"",Table_Styles[[#This Row],[Width Default]],""))</f>
        <v/>
      </c>
      <c r="BL88" s="55"/>
      <c r="BM88" s="55"/>
      <c r="BN88" s="50" t="str">
        <f>IF(Table_Styles[[#This Row],[Height]]&lt;&gt;"",Table_Styles[[#This Row],[Height]],IF(Table_Styles[[#This Row],[Height Default]]&lt;&gt;"",Table_Styles[[#This Row],[Height Default]],""))</f>
        <v/>
      </c>
      <c r="BO88" s="50"/>
      <c r="BP88" s="50"/>
      <c r="BQ88" s="50" t="str">
        <f>IF(Table_Styles[[#This Row],[Top]]&lt;&gt;"",Table_Styles[[#This Row],[Top]],IF(Table_Styles[[#This Row],[Top Default]]&lt;&gt;"",Table_Styles[[#This Row],[Top Default]],""))</f>
        <v/>
      </c>
      <c r="BR88" s="50"/>
      <c r="BS88" s="50"/>
      <c r="BT88" s="50" t="str">
        <f>IF(Table_Styles[[#This Row],[Right]]&lt;&gt;"",Table_Styles[[#This Row],[Right]],IF(Table_Styles[[#This Row],[Right Default]]&lt;&gt;"",Table_Styles[[#This Row],[Right Default]],""))</f>
        <v/>
      </c>
      <c r="BU88" s="50"/>
      <c r="BV88" s="50"/>
      <c r="BW88" s="50" t="str">
        <f>IF(Table_Styles[[#This Row],[Bottom]]&lt;&gt;"",Table_Styles[[#This Row],[Bottom]],IF(Table_Styles[[#This Row],[Bottom Default]]&lt;&gt;"",Table_Styles[[#This Row],[Bottom Default]],""))</f>
        <v/>
      </c>
      <c r="BX88" s="50"/>
      <c r="BY88" s="50"/>
      <c r="BZ88" s="50" t="str">
        <f>IF(Table_Styles[[#This Row],[Left]]&lt;&gt;"",Table_Styles[[#This Row],[Left]],IF(Table_Styles[[#This Row],[Left Default]]&lt;&gt;"",Table_Styles[[#This Row],[Left Default]],""))</f>
        <v/>
      </c>
      <c r="CA88" s="55"/>
      <c r="CB88" s="97" t="str">
        <f>IF(AND(Table_Styles[[#This Row],[Selector]]&lt;&gt;"",Table_Styles[[#This Row],[Font Family Used]]&lt;&gt;"",Table_Styles[[#This Row],[Font Weight Used]]&lt;&gt;""),Table_Styles[[#This Row],[Font Family Used]]&amp;" "&amp;Table_Styles[[#This Row],[Font Weight Used]],"")</f>
        <v>Nunito 300</v>
      </c>
      <c r="CC88" s="97" t="str">
        <f ca="1">IF(AND(Table_Styles[[#This Row],[Selector]],COUNTIF(OFFSET(CC:CC,0,0,ROW()-1,1),"="&amp;Table_Styles[[#This Row],[Font]])=0),Table_Styles[[#This Row],[Font]],"")</f>
        <v/>
      </c>
      <c r="CD88" s="97" t="str">
        <f ca="1">IF(Table_Styles[[#This Row],[Unique Font]]&lt;&gt;"",
"{""fontFamily"":"""&amp;Table_Styles[[#This Row],[Font Family Used]]&amp;""",""fontWeight"":"&amp;Table_Styles[[#This Row],[Font Weight Used]]&amp;"}","")</f>
        <v/>
      </c>
      <c r="CE8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300;border-radius: 0;padding-top: 18px;padding-right: 30px;padding-bottom: 18px;padding-left: 30px</v>
      </c>
      <c r="CF88" s="97" t="str">
        <f>IF(AND(Table_Styles[[#This Row],[Selector]]&lt;&gt;"", Table_Styles[[#This Row],[Config Properties]]&lt;&gt;""),
Table_Styles[[#This Row],[Selector]]&amp;" { "&amp;Table_Styles[[#This Row],[Config Properties]]&amp;" }","")</f>
        <v>nav .btn { font-family: 'Nunito';font-size: 16px;font-weight: 300;border-radius: 0;padding-top: 18px;padding-right: 30px;padding-bottom: 18px;padding-left: 30px }</v>
      </c>
      <c r="CG88" s="97" t="str">
        <f xml:space="preserve">
SUBSTITUTE(SUBSTITUTE(SUBSTITUTE(SUBSTITUTE(SUBSTITUTE(SUBSTITUTE(SUBSTITUTE(SUBSTITUTE(Table_Styles[[#This Row],[Config]],
" {","{"),
"{ ","{"),
" }","}"),
"} ","}"),
" ,",","),
", ",","),
" :",":"),
": ",":")</f>
        <v>nav .btn{font-family:'Nunito';font-size:16px;font-weight:300;border-radius:0;padding-top:18px;padding-right:30px;padding-bottom:18px;padding-left:30px}</v>
      </c>
    </row>
    <row r="89" spans="2:85" ht="21" customHeight="1">
      <c r="B89" s="199" t="s">
        <v>594</v>
      </c>
      <c r="C89" s="95" t="s">
        <v>595</v>
      </c>
      <c r="D89" s="56"/>
      <c r="E89" s="56"/>
      <c r="F89" s="24" t="str">
        <f>IF(Table_Styles[[#This Row],[Font Family]]&lt;&gt;"",Table_Styles[[#This Row],[Font Family]],IF(Table_Styles[[#This Row],[Font Family Default]]&lt;&gt;"",Table_Styles[[#This Row],[Font Family Default]],""))</f>
        <v/>
      </c>
      <c r="G89" s="56"/>
      <c r="H89" s="56"/>
      <c r="I89" s="24" t="str">
        <f>IF(Table_Styles[[#This Row],[Font Size]]&lt;&gt;"",Table_Styles[[#This Row],[Font Size]],IF(Table_Styles[[#This Row],[Font Size Default]]&lt;&gt;"",Table_Styles[[#This Row],[Font Size Default]],""))</f>
        <v/>
      </c>
      <c r="J89" s="56"/>
      <c r="K89" s="56"/>
      <c r="L89" s="24" t="str">
        <f>IF(Table_Styles[[#This Row],[Font Weight]]&lt;&gt;"",Table_Styles[[#This Row],[Font Weight]],IF(Table_Styles[[#This Row],[Font Weight Default]]&lt;&gt;"",Table_Styles[[#This Row],[Font Weight Default]],""))</f>
        <v/>
      </c>
      <c r="M89" s="56"/>
      <c r="N89" s="58" t="s">
        <v>331</v>
      </c>
      <c r="O89" s="24" t="str">
        <f>IF(Table_Styles[[#This Row],[Colour]]&lt;&gt;"",Table_Styles[[#This Row],[Colour]],IF(Table_Styles[[#This Row],[Colour Default]]&lt;&gt;"",Table_Styles[[#This Row],[Colour Default]],""))</f>
        <v>#FFFFFF</v>
      </c>
      <c r="P89" s="56"/>
      <c r="Q89" s="184" t="str">
        <f>Colour_Accent_1</f>
        <v>#e10982</v>
      </c>
      <c r="R89" s="24" t="str">
        <f>IF(Table_Styles[[#This Row],[Background]]&lt;&gt;"",Table_Styles[[#This Row],[Background]],IF(Table_Styles[[#This Row],[Background Default]]&lt;&gt;"",Table_Styles[[#This Row],[Background Default]],""))</f>
        <v>#e10982</v>
      </c>
      <c r="S89" s="56"/>
      <c r="T89" s="55" t="s">
        <v>480</v>
      </c>
      <c r="U89" s="24" t="str">
        <f>IF(Table_Styles[[#This Row],[Border]]&lt;&gt;"",Table_Styles[[#This Row],[Border]],IF(Table_Styles[[#This Row],[Border Default]]&lt;&gt;"",Table_Styles[[#This Row],[Border Default]],""))</f>
        <v>none</v>
      </c>
      <c r="V89" s="56"/>
      <c r="W89" s="56"/>
      <c r="X89" s="24" t="str">
        <f>IF(Table_Styles[[#This Row],[Border Radius]]&lt;&gt;"",Table_Styles[[#This Row],[Border Radius]],IF(Table_Styles[[#This Row],[Border Radius Default]]&lt;&gt;"",Table_Styles[[#This Row],[Border Radius Default]],""))</f>
        <v/>
      </c>
      <c r="Y89" s="56"/>
      <c r="Z89" s="56"/>
      <c r="AA89" s="24" t="str">
        <f>IF(Table_Styles[[#This Row],[MT]]&lt;&gt;"",Table_Styles[[#This Row],[MT]],IF(Table_Styles[[#This Row],[MT Default]]&lt;&gt;"",Table_Styles[[#This Row],[MT Default]],""))</f>
        <v/>
      </c>
      <c r="AB89" s="56"/>
      <c r="AC89" s="56"/>
      <c r="AD89" s="24" t="str">
        <f>IF(Table_Styles[[#This Row],[MR]]&lt;&gt;"",Table_Styles[[#This Row],[MR]],IF(Table_Styles[[#This Row],[MR Default]]&lt;&gt;"",Table_Styles[[#This Row],[MR Default]],""))</f>
        <v/>
      </c>
      <c r="AE89" s="56"/>
      <c r="AF89" s="56"/>
      <c r="AG89" s="24" t="str">
        <f>IF(Table_Styles[[#This Row],[MB]]&lt;&gt;"",Table_Styles[[#This Row],[MB]],IF(Table_Styles[[#This Row],[MB Default]]&lt;&gt;"",Table_Styles[[#This Row],[MB Default]],""))</f>
        <v/>
      </c>
      <c r="AH89" s="56"/>
      <c r="AI89" s="56"/>
      <c r="AJ89" s="24" t="str">
        <f>IF(Table_Styles[[#This Row],[ML]]&lt;&gt;"",Table_Styles[[#This Row],[ML]],IF(Table_Styles[[#This Row],[ML Default]]&lt;&gt;"",Table_Styles[[#This Row],[ML Default]],""))</f>
        <v/>
      </c>
      <c r="AK89" s="56"/>
      <c r="AL89" s="56"/>
      <c r="AM89" s="24" t="str">
        <f>IF(Table_Styles[[#This Row],[PT]]&lt;&gt;"",Table_Styles[[#This Row],[PT]],IF(Table_Styles[[#This Row],[PT Default]]&lt;&gt;"",Table_Styles[[#This Row],[PT Default]],""))</f>
        <v/>
      </c>
      <c r="AN89" s="56"/>
      <c r="AO89" s="56"/>
      <c r="AP89" s="24" t="str">
        <f>IF(Table_Styles[[#This Row],[PR]]&lt;&gt;"",Table_Styles[[#This Row],[PR]],IF(Table_Styles[[#This Row],[PR Default]]&lt;&gt;"",Table_Styles[[#This Row],[PR Default]],""))</f>
        <v/>
      </c>
      <c r="AQ89" s="56"/>
      <c r="AR89" s="56"/>
      <c r="AS89" s="24" t="str">
        <f>IF(Table_Styles[[#This Row],[PB]]&lt;&gt;"",Table_Styles[[#This Row],[PB]],IF(Table_Styles[[#This Row],[PB Default]]&lt;&gt;"",Table_Styles[[#This Row],[PB Default]],""))</f>
        <v/>
      </c>
      <c r="AT89" s="56"/>
      <c r="AU89" s="56"/>
      <c r="AV89" s="24" t="str">
        <f>IF(Table_Styles[[#This Row],[PL]]&lt;&gt;"",Table_Styles[[#This Row],[PL]],IF(Table_Styles[[#This Row],[PL Default]]&lt;&gt;"",Table_Styles[[#This Row],[PL Default]],""))</f>
        <v/>
      </c>
      <c r="AW89" s="56"/>
      <c r="AX89" s="56"/>
      <c r="AY89" s="24" t="str">
        <f>IF(Table_Styles[[#This Row],[BT]]&lt;&gt;"",Table_Styles[[#This Row],[BT]],IF(Table_Styles[[#This Row],[BT Default]]&lt;&gt;"",Table_Styles[[#This Row],[BT Default]],""))</f>
        <v/>
      </c>
      <c r="AZ89" s="56"/>
      <c r="BA89" s="56"/>
      <c r="BB89" s="24" t="str">
        <f>IF(Table_Styles[[#This Row],[BR]]&lt;&gt;"",Table_Styles[[#This Row],[BR]],IF(Table_Styles[[#This Row],[BR Default]]&lt;&gt;"",Table_Styles[[#This Row],[BR Default]],""))</f>
        <v/>
      </c>
      <c r="BC89" s="56"/>
      <c r="BD89" s="56"/>
      <c r="BE89" s="24" t="str">
        <f>IF(Table_Styles[[#This Row],[BB]]&lt;&gt;"",Table_Styles[[#This Row],[BB]],IF(Table_Styles[[#This Row],[BB Default]]&lt;&gt;"",Table_Styles[[#This Row],[BB Default]],""))</f>
        <v/>
      </c>
      <c r="BF89" s="56"/>
      <c r="BG89" s="56"/>
      <c r="BH89" s="24" t="str">
        <f>IF(Table_Styles[[#This Row],[BL]]&lt;&gt;"",Table_Styles[[#This Row],[BL]],IF(Table_Styles[[#This Row],[BL Default]]&lt;&gt;"",Table_Styles[[#This Row],[BL Default]],""))</f>
        <v/>
      </c>
      <c r="BI89" s="56"/>
      <c r="BJ89" s="56"/>
      <c r="BK89" s="24" t="str">
        <f>IF(Table_Styles[[#This Row],[Width]]&lt;&gt;"",Table_Styles[[#This Row],[Width]],IF(Table_Styles[[#This Row],[Width Default]]&lt;&gt;"",Table_Styles[[#This Row],[Width Default]],""))</f>
        <v/>
      </c>
      <c r="BL89" s="56"/>
      <c r="BM89" s="56"/>
      <c r="BN89" s="24" t="str">
        <f>IF(Table_Styles[[#This Row],[Height]]&lt;&gt;"",Table_Styles[[#This Row],[Height]],IF(Table_Styles[[#This Row],[Height Default]]&lt;&gt;"",Table_Styles[[#This Row],[Height Default]],""))</f>
        <v/>
      </c>
      <c r="BO89" s="24"/>
      <c r="BP89" s="24"/>
      <c r="BQ89" s="24" t="str">
        <f>IF(Table_Styles[[#This Row],[Top]]&lt;&gt;"",Table_Styles[[#This Row],[Top]],IF(Table_Styles[[#This Row],[Top Default]]&lt;&gt;"",Table_Styles[[#This Row],[Top Default]],""))</f>
        <v/>
      </c>
      <c r="BR89" s="24"/>
      <c r="BS89" s="24"/>
      <c r="BT89" s="24" t="str">
        <f>IF(Table_Styles[[#This Row],[Right]]&lt;&gt;"",Table_Styles[[#This Row],[Right]],IF(Table_Styles[[#This Row],[Right Default]]&lt;&gt;"",Table_Styles[[#This Row],[Right Default]],""))</f>
        <v/>
      </c>
      <c r="BU89" s="24"/>
      <c r="BV89" s="24"/>
      <c r="BW89" s="24" t="str">
        <f>IF(Table_Styles[[#This Row],[Bottom]]&lt;&gt;"",Table_Styles[[#This Row],[Bottom]],IF(Table_Styles[[#This Row],[Bottom Default]]&lt;&gt;"",Table_Styles[[#This Row],[Bottom Default]],""))</f>
        <v/>
      </c>
      <c r="BX89" s="24"/>
      <c r="BY89" s="24"/>
      <c r="BZ89" s="24" t="str">
        <f>IF(Table_Styles[[#This Row],[Left]]&lt;&gt;"",Table_Styles[[#This Row],[Left]],IF(Table_Styles[[#This Row],[Left Default]]&lt;&gt;"",Table_Styles[[#This Row],[Left Default]],""))</f>
        <v/>
      </c>
      <c r="CA89" s="56"/>
      <c r="CB89" s="95" t="str">
        <f>IF(AND(Table_Styles[[#This Row],[Selector]]&lt;&gt;"",Table_Styles[[#This Row],[Font Family Used]]&lt;&gt;"",Table_Styles[[#This Row],[Font Weight Used]]&lt;&gt;""),Table_Styles[[#This Row],[Font Family Used]]&amp;" "&amp;Table_Styles[[#This Row],[Font Weight Used]],"")</f>
        <v/>
      </c>
      <c r="CC89" s="95" t="str">
        <f ca="1">IF(AND(Table_Styles[[#This Row],[Selector]],COUNTIF(OFFSET(CC:CC,0,0,ROW()-1,1),"="&amp;Table_Styles[[#This Row],[Font]])=0),Table_Styles[[#This Row],[Font]],"")</f>
        <v/>
      </c>
      <c r="CD89" s="95" t="str">
        <f ca="1">IF(Table_Styles[[#This Row],[Unique Font]]&lt;&gt;"",
"{""fontFamily"":"""&amp;Table_Styles[[#This Row],[Font Family Used]]&amp;""",""fontWeight"":"&amp;Table_Styles[[#This Row],[Font Weight Used]]&amp;"}","")</f>
        <v/>
      </c>
      <c r="CE89"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89" s="97" t="str">
        <f>IF(AND(Table_Styles[[#This Row],[Selector]]&lt;&gt;"", Table_Styles[[#This Row],[Config Properties]]&lt;&gt;""),
Table_Styles[[#This Row],[Selector]]&amp;" { "&amp;Table_Styles[[#This Row],[Config Properties]]&amp;" }","")</f>
        <v>nav .btn.btn-primary { color: #FFFFFF;background: #e10982;border: none }</v>
      </c>
      <c r="CG89" s="97" t="str">
        <f xml:space="preserve">
SUBSTITUTE(SUBSTITUTE(SUBSTITUTE(SUBSTITUTE(SUBSTITUTE(SUBSTITUTE(SUBSTITUTE(SUBSTITUTE(Table_Styles[[#This Row],[Config]],
" {","{"),
"{ ","{"),
" }","}"),
"} ","}"),
" ,",","),
", ",","),
" :",":"),
": ",":")</f>
        <v>nav .btn.btn-primary{color:#FFFFFF;background:#e10982;border:none}</v>
      </c>
    </row>
    <row r="90" spans="2:85" ht="21" customHeight="1">
      <c r="B90" s="185" t="s">
        <v>596</v>
      </c>
      <c r="C90" s="97" t="s">
        <v>597</v>
      </c>
      <c r="D90" s="55"/>
      <c r="E90" s="55"/>
      <c r="F90" s="50" t="str">
        <f>IF(Table_Styles[[#This Row],[Font Family]]&lt;&gt;"",Table_Styles[[#This Row],[Font Family]],IF(Table_Styles[[#This Row],[Font Family Default]]&lt;&gt;"",Table_Styles[[#This Row],[Font Family Default]],""))</f>
        <v/>
      </c>
      <c r="G90" s="55"/>
      <c r="H90" s="55"/>
      <c r="I90" s="50" t="str">
        <f>IF(Table_Styles[[#This Row],[Font Size]]&lt;&gt;"",Table_Styles[[#This Row],[Font Size]],IF(Table_Styles[[#This Row],[Font Size Default]]&lt;&gt;"",Table_Styles[[#This Row],[Font Size Default]],""))</f>
        <v/>
      </c>
      <c r="J90" s="55"/>
      <c r="K90" s="55"/>
      <c r="L90" s="50" t="str">
        <f>IF(Table_Styles[[#This Row],[Font Weight]]&lt;&gt;"",Table_Styles[[#This Row],[Font Weight]],IF(Table_Styles[[#This Row],[Font Weight Default]]&lt;&gt;"",Table_Styles[[#This Row],[Font Weight Default]],""))</f>
        <v/>
      </c>
      <c r="M90" s="55"/>
      <c r="N90" s="58" t="s">
        <v>331</v>
      </c>
      <c r="O90" s="24" t="str">
        <f>IF(Table_Styles[[#This Row],[Colour]]&lt;&gt;"",Table_Styles[[#This Row],[Colour]],IF(Table_Styles[[#This Row],[Colour Default]]&lt;&gt;"",Table_Styles[[#This Row],[Colour Default]],""))</f>
        <v>#FFFFFF</v>
      </c>
      <c r="P90" s="56"/>
      <c r="Q90" s="184" t="str">
        <f>Colour_Accent_1</f>
        <v>#e10982</v>
      </c>
      <c r="R90" s="24" t="str">
        <f>IF(Table_Styles[[#This Row],[Background]]&lt;&gt;"",Table_Styles[[#This Row],[Background]],IF(Table_Styles[[#This Row],[Background Default]]&lt;&gt;"",Table_Styles[[#This Row],[Background Default]],""))</f>
        <v>#e10982</v>
      </c>
      <c r="S90" s="56"/>
      <c r="T90" s="55" t="s">
        <v>480</v>
      </c>
      <c r="U90" s="50" t="str">
        <f>IF(Table_Styles[[#This Row],[Border]]&lt;&gt;"",Table_Styles[[#This Row],[Border]],IF(Table_Styles[[#This Row],[Border Default]]&lt;&gt;"",Table_Styles[[#This Row],[Border Default]],""))</f>
        <v>none</v>
      </c>
      <c r="V90" s="55"/>
      <c r="W90" s="55"/>
      <c r="X90" s="50" t="str">
        <f>IF(Table_Styles[[#This Row],[Border Radius]]&lt;&gt;"",Table_Styles[[#This Row],[Border Radius]],IF(Table_Styles[[#This Row],[Border Radius Default]]&lt;&gt;"",Table_Styles[[#This Row],[Border Radius Default]],""))</f>
        <v/>
      </c>
      <c r="Y90" s="55"/>
      <c r="Z90" s="55"/>
      <c r="AA90" s="50" t="str">
        <f>IF(Table_Styles[[#This Row],[MT]]&lt;&gt;"",Table_Styles[[#This Row],[MT]],IF(Table_Styles[[#This Row],[MT Default]]&lt;&gt;"",Table_Styles[[#This Row],[MT Default]],""))</f>
        <v/>
      </c>
      <c r="AB90" s="55"/>
      <c r="AC90" s="55"/>
      <c r="AD90" s="50" t="str">
        <f>IF(Table_Styles[[#This Row],[MR]]&lt;&gt;"",Table_Styles[[#This Row],[MR]],IF(Table_Styles[[#This Row],[MR Default]]&lt;&gt;"",Table_Styles[[#This Row],[MR Default]],""))</f>
        <v/>
      </c>
      <c r="AE90" s="55"/>
      <c r="AF90" s="55"/>
      <c r="AG90" s="50" t="str">
        <f>IF(Table_Styles[[#This Row],[MB]]&lt;&gt;"",Table_Styles[[#This Row],[MB]],IF(Table_Styles[[#This Row],[MB Default]]&lt;&gt;"",Table_Styles[[#This Row],[MB Default]],""))</f>
        <v/>
      </c>
      <c r="AH90" s="55"/>
      <c r="AI90" s="55"/>
      <c r="AJ90" s="50" t="str">
        <f>IF(Table_Styles[[#This Row],[ML]]&lt;&gt;"",Table_Styles[[#This Row],[ML]],IF(Table_Styles[[#This Row],[ML Default]]&lt;&gt;"",Table_Styles[[#This Row],[ML Default]],""))</f>
        <v/>
      </c>
      <c r="AK90" s="55"/>
      <c r="AL90" s="55"/>
      <c r="AM90" s="50" t="str">
        <f>IF(Table_Styles[[#This Row],[PT]]&lt;&gt;"",Table_Styles[[#This Row],[PT]],IF(Table_Styles[[#This Row],[PT Default]]&lt;&gt;"",Table_Styles[[#This Row],[PT Default]],""))</f>
        <v/>
      </c>
      <c r="AN90" s="55"/>
      <c r="AO90" s="55"/>
      <c r="AP90" s="50" t="str">
        <f>IF(Table_Styles[[#This Row],[PR]]&lt;&gt;"",Table_Styles[[#This Row],[PR]],IF(Table_Styles[[#This Row],[PR Default]]&lt;&gt;"",Table_Styles[[#This Row],[PR Default]],""))</f>
        <v/>
      </c>
      <c r="AQ90" s="55"/>
      <c r="AR90" s="55"/>
      <c r="AS90" s="50" t="str">
        <f>IF(Table_Styles[[#This Row],[PB]]&lt;&gt;"",Table_Styles[[#This Row],[PB]],IF(Table_Styles[[#This Row],[PB Default]]&lt;&gt;"",Table_Styles[[#This Row],[PB Default]],""))</f>
        <v/>
      </c>
      <c r="AT90" s="55"/>
      <c r="AU90" s="55"/>
      <c r="AV90" s="50" t="str">
        <f>IF(Table_Styles[[#This Row],[PL]]&lt;&gt;"",Table_Styles[[#This Row],[PL]],IF(Table_Styles[[#This Row],[PL Default]]&lt;&gt;"",Table_Styles[[#This Row],[PL Default]],""))</f>
        <v/>
      </c>
      <c r="AW90" s="55"/>
      <c r="AX90" s="55"/>
      <c r="AY90" s="50" t="str">
        <f>IF(Table_Styles[[#This Row],[BT]]&lt;&gt;"",Table_Styles[[#This Row],[BT]],IF(Table_Styles[[#This Row],[BT Default]]&lt;&gt;"",Table_Styles[[#This Row],[BT Default]],""))</f>
        <v/>
      </c>
      <c r="AZ90" s="55"/>
      <c r="BA90" s="55"/>
      <c r="BB90" s="50" t="str">
        <f>IF(Table_Styles[[#This Row],[BR]]&lt;&gt;"",Table_Styles[[#This Row],[BR]],IF(Table_Styles[[#This Row],[BR Default]]&lt;&gt;"",Table_Styles[[#This Row],[BR Default]],""))</f>
        <v/>
      </c>
      <c r="BC90" s="55"/>
      <c r="BD90" s="55"/>
      <c r="BE90" s="50" t="str">
        <f>IF(Table_Styles[[#This Row],[BB]]&lt;&gt;"",Table_Styles[[#This Row],[BB]],IF(Table_Styles[[#This Row],[BB Default]]&lt;&gt;"",Table_Styles[[#This Row],[BB Default]],""))</f>
        <v/>
      </c>
      <c r="BF90" s="55"/>
      <c r="BG90" s="55"/>
      <c r="BH90" s="50" t="str">
        <f>IF(Table_Styles[[#This Row],[BL]]&lt;&gt;"",Table_Styles[[#This Row],[BL]],IF(Table_Styles[[#This Row],[BL Default]]&lt;&gt;"",Table_Styles[[#This Row],[BL Default]],""))</f>
        <v/>
      </c>
      <c r="BI90" s="55"/>
      <c r="BJ90" s="55"/>
      <c r="BK90" s="50" t="str">
        <f>IF(Table_Styles[[#This Row],[Width]]&lt;&gt;"",Table_Styles[[#This Row],[Width]],IF(Table_Styles[[#This Row],[Width Default]]&lt;&gt;"",Table_Styles[[#This Row],[Width Default]],""))</f>
        <v/>
      </c>
      <c r="BL90" s="55"/>
      <c r="BM90" s="55"/>
      <c r="BN90" s="50" t="str">
        <f>IF(Table_Styles[[#This Row],[Height]]&lt;&gt;"",Table_Styles[[#This Row],[Height]],IF(Table_Styles[[#This Row],[Height Default]]&lt;&gt;"",Table_Styles[[#This Row],[Height Default]],""))</f>
        <v/>
      </c>
      <c r="BO90" s="50"/>
      <c r="BP90" s="50"/>
      <c r="BQ90" s="50" t="str">
        <f>IF(Table_Styles[[#This Row],[Top]]&lt;&gt;"",Table_Styles[[#This Row],[Top]],IF(Table_Styles[[#This Row],[Top Default]]&lt;&gt;"",Table_Styles[[#This Row],[Top Default]],""))</f>
        <v/>
      </c>
      <c r="BR90" s="50"/>
      <c r="BS90" s="50"/>
      <c r="BT90" s="50" t="str">
        <f>IF(Table_Styles[[#This Row],[Right]]&lt;&gt;"",Table_Styles[[#This Row],[Right]],IF(Table_Styles[[#This Row],[Right Default]]&lt;&gt;"",Table_Styles[[#This Row],[Right Default]],""))</f>
        <v/>
      </c>
      <c r="BU90" s="50"/>
      <c r="BV90" s="50"/>
      <c r="BW90" s="50" t="str">
        <f>IF(Table_Styles[[#This Row],[Bottom]]&lt;&gt;"",Table_Styles[[#This Row],[Bottom]],IF(Table_Styles[[#This Row],[Bottom Default]]&lt;&gt;"",Table_Styles[[#This Row],[Bottom Default]],""))</f>
        <v/>
      </c>
      <c r="BX90" s="50"/>
      <c r="BY90" s="50"/>
      <c r="BZ90" s="50" t="str">
        <f>IF(Table_Styles[[#This Row],[Left]]&lt;&gt;"",Table_Styles[[#This Row],[Left]],IF(Table_Styles[[#This Row],[Left Default]]&lt;&gt;"",Table_Styles[[#This Row],[Left Default]],""))</f>
        <v/>
      </c>
      <c r="CA90" s="55"/>
      <c r="CB90" s="97" t="str">
        <f>IF(AND(Table_Styles[[#This Row],[Selector]]&lt;&gt;"",Table_Styles[[#This Row],[Font Family Used]]&lt;&gt;"",Table_Styles[[#This Row],[Font Weight Used]]&lt;&gt;""),Table_Styles[[#This Row],[Font Family Used]]&amp;" "&amp;Table_Styles[[#This Row],[Font Weight Used]],"")</f>
        <v/>
      </c>
      <c r="CC90" s="97" t="str">
        <f ca="1">IF(AND(Table_Styles[[#This Row],[Selector]],COUNTIF(OFFSET(CC:CC,0,0,ROW()-1,1),"="&amp;Table_Styles[[#This Row],[Font]])=0),Table_Styles[[#This Row],[Font]],"")</f>
        <v/>
      </c>
      <c r="CD90" s="97" t="str">
        <f ca="1">IF(Table_Styles[[#This Row],[Unique Font]]&lt;&gt;"",
"{""fontFamily"":"""&amp;Table_Styles[[#This Row],[Font Family Used]]&amp;""",""fontWeight"":"&amp;Table_Styles[[#This Row],[Font Weight Used]]&amp;"}","")</f>
        <v/>
      </c>
      <c r="CE90"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90" s="97" t="str">
        <f>IF(AND(Table_Styles[[#This Row],[Selector]]&lt;&gt;"", Table_Styles[[#This Row],[Config Properties]]&lt;&gt;""),
Table_Styles[[#This Row],[Selector]]&amp;" { "&amp;Table_Styles[[#This Row],[Config Properties]]&amp;" }","")</f>
        <v>nav .btn.btn-primary:hover { color: #FFFFFF;background: #e10982;border: none }</v>
      </c>
      <c r="CG90" s="97" t="str">
        <f xml:space="preserve">
SUBSTITUTE(SUBSTITUTE(SUBSTITUTE(SUBSTITUTE(SUBSTITUTE(SUBSTITUTE(SUBSTITUTE(SUBSTITUTE(Table_Styles[[#This Row],[Config]],
" {","{"),
"{ ","{"),
" }","}"),
"} ","}"),
" ,",","),
", ",","),
" :",":"),
": ",":")</f>
        <v>nav .btn.btn-primary:hover{color:#FFFFFF;background:#e10982;border:none}</v>
      </c>
    </row>
    <row r="91" spans="2:85" ht="21" customHeight="1">
      <c r="B91" s="185" t="s">
        <v>598</v>
      </c>
      <c r="C91" s="97" t="s">
        <v>599</v>
      </c>
      <c r="D91" s="55"/>
      <c r="E91" s="55"/>
      <c r="F91" s="50" t="str">
        <f>IF(Table_Styles[[#This Row],[Font Family]]&lt;&gt;"",Table_Styles[[#This Row],[Font Family]],IF(Table_Styles[[#This Row],[Font Family Default]]&lt;&gt;"",Table_Styles[[#This Row],[Font Family Default]],""))</f>
        <v/>
      </c>
      <c r="G91" s="55"/>
      <c r="H91" s="55"/>
      <c r="I91" s="50" t="str">
        <f>IF(Table_Styles[[#This Row],[Font Size]]&lt;&gt;"",Table_Styles[[#This Row],[Font Size]],IF(Table_Styles[[#This Row],[Font Size Default]]&lt;&gt;"",Table_Styles[[#This Row],[Font Size Default]],""))</f>
        <v/>
      </c>
      <c r="J91" s="55"/>
      <c r="K91" s="55"/>
      <c r="L91" s="50" t="str">
        <f>IF(Table_Styles[[#This Row],[Font Weight]]&lt;&gt;"",Table_Styles[[#This Row],[Font Weight]],IF(Table_Styles[[#This Row],[Font Weight Default]]&lt;&gt;"",Table_Styles[[#This Row],[Font Weight Default]],""))</f>
        <v/>
      </c>
      <c r="M91" s="55"/>
      <c r="N91" s="58" t="s">
        <v>331</v>
      </c>
      <c r="O91" s="24" t="str">
        <f>IF(Table_Styles[[#This Row],[Colour]]&lt;&gt;"",Table_Styles[[#This Row],[Colour]],IF(Table_Styles[[#This Row],[Colour Default]]&lt;&gt;"",Table_Styles[[#This Row],[Colour Default]],""))</f>
        <v>#FFFFFF</v>
      </c>
      <c r="P91" s="56"/>
      <c r="Q91" s="184" t="str">
        <f>Colour_Accent_1</f>
        <v>#e10982</v>
      </c>
      <c r="R91" s="24" t="str">
        <f>IF(Table_Styles[[#This Row],[Background]]&lt;&gt;"",Table_Styles[[#This Row],[Background]],IF(Table_Styles[[#This Row],[Background Default]]&lt;&gt;"",Table_Styles[[#This Row],[Background Default]],""))</f>
        <v>#e10982</v>
      </c>
      <c r="S91" s="56"/>
      <c r="T91" s="55" t="s">
        <v>480</v>
      </c>
      <c r="U91" s="50" t="str">
        <f>IF(Table_Styles[[#This Row],[Border]]&lt;&gt;"",Table_Styles[[#This Row],[Border]],IF(Table_Styles[[#This Row],[Border Default]]&lt;&gt;"",Table_Styles[[#This Row],[Border Default]],""))</f>
        <v>none</v>
      </c>
      <c r="V91" s="55"/>
      <c r="W91" s="55"/>
      <c r="X91" s="50" t="str">
        <f>IF(Table_Styles[[#This Row],[Border Radius]]&lt;&gt;"",Table_Styles[[#This Row],[Border Radius]],IF(Table_Styles[[#This Row],[Border Radius Default]]&lt;&gt;"",Table_Styles[[#This Row],[Border Radius Default]],""))</f>
        <v/>
      </c>
      <c r="Y91" s="55"/>
      <c r="Z91" s="55"/>
      <c r="AA91" s="50" t="str">
        <f>IF(Table_Styles[[#This Row],[MT]]&lt;&gt;"",Table_Styles[[#This Row],[MT]],IF(Table_Styles[[#This Row],[MT Default]]&lt;&gt;"",Table_Styles[[#This Row],[MT Default]],""))</f>
        <v/>
      </c>
      <c r="AB91" s="55"/>
      <c r="AC91" s="55"/>
      <c r="AD91" s="50" t="str">
        <f>IF(Table_Styles[[#This Row],[MR]]&lt;&gt;"",Table_Styles[[#This Row],[MR]],IF(Table_Styles[[#This Row],[MR Default]]&lt;&gt;"",Table_Styles[[#This Row],[MR Default]],""))</f>
        <v/>
      </c>
      <c r="AE91" s="55"/>
      <c r="AF91" s="55"/>
      <c r="AG91" s="50" t="str">
        <f>IF(Table_Styles[[#This Row],[MB]]&lt;&gt;"",Table_Styles[[#This Row],[MB]],IF(Table_Styles[[#This Row],[MB Default]]&lt;&gt;"",Table_Styles[[#This Row],[MB Default]],""))</f>
        <v/>
      </c>
      <c r="AH91" s="55"/>
      <c r="AI91" s="55"/>
      <c r="AJ91" s="50" t="str">
        <f>IF(Table_Styles[[#This Row],[ML]]&lt;&gt;"",Table_Styles[[#This Row],[ML]],IF(Table_Styles[[#This Row],[ML Default]]&lt;&gt;"",Table_Styles[[#This Row],[ML Default]],""))</f>
        <v/>
      </c>
      <c r="AK91" s="55"/>
      <c r="AL91" s="55"/>
      <c r="AM91" s="50" t="str">
        <f>IF(Table_Styles[[#This Row],[PT]]&lt;&gt;"",Table_Styles[[#This Row],[PT]],IF(Table_Styles[[#This Row],[PT Default]]&lt;&gt;"",Table_Styles[[#This Row],[PT Default]],""))</f>
        <v/>
      </c>
      <c r="AN91" s="55"/>
      <c r="AO91" s="55"/>
      <c r="AP91" s="50" t="str">
        <f>IF(Table_Styles[[#This Row],[PR]]&lt;&gt;"",Table_Styles[[#This Row],[PR]],IF(Table_Styles[[#This Row],[PR Default]]&lt;&gt;"",Table_Styles[[#This Row],[PR Default]],""))</f>
        <v/>
      </c>
      <c r="AQ91" s="55"/>
      <c r="AR91" s="55"/>
      <c r="AS91" s="50" t="str">
        <f>IF(Table_Styles[[#This Row],[PB]]&lt;&gt;"",Table_Styles[[#This Row],[PB]],IF(Table_Styles[[#This Row],[PB Default]]&lt;&gt;"",Table_Styles[[#This Row],[PB Default]],""))</f>
        <v/>
      </c>
      <c r="AT91" s="55"/>
      <c r="AU91" s="55"/>
      <c r="AV91" s="50" t="str">
        <f>IF(Table_Styles[[#This Row],[PL]]&lt;&gt;"",Table_Styles[[#This Row],[PL]],IF(Table_Styles[[#This Row],[PL Default]]&lt;&gt;"",Table_Styles[[#This Row],[PL Default]],""))</f>
        <v/>
      </c>
      <c r="AW91" s="55"/>
      <c r="AX91" s="55"/>
      <c r="AY91" s="50" t="str">
        <f>IF(Table_Styles[[#This Row],[BT]]&lt;&gt;"",Table_Styles[[#This Row],[BT]],IF(Table_Styles[[#This Row],[BT Default]]&lt;&gt;"",Table_Styles[[#This Row],[BT Default]],""))</f>
        <v/>
      </c>
      <c r="AZ91" s="55"/>
      <c r="BA91" s="55"/>
      <c r="BB91" s="50" t="str">
        <f>IF(Table_Styles[[#This Row],[BR]]&lt;&gt;"",Table_Styles[[#This Row],[BR]],IF(Table_Styles[[#This Row],[BR Default]]&lt;&gt;"",Table_Styles[[#This Row],[BR Default]],""))</f>
        <v/>
      </c>
      <c r="BC91" s="55"/>
      <c r="BD91" s="55"/>
      <c r="BE91" s="50" t="str">
        <f>IF(Table_Styles[[#This Row],[BB]]&lt;&gt;"",Table_Styles[[#This Row],[BB]],IF(Table_Styles[[#This Row],[BB Default]]&lt;&gt;"",Table_Styles[[#This Row],[BB Default]],""))</f>
        <v/>
      </c>
      <c r="BF91" s="55"/>
      <c r="BG91" s="55"/>
      <c r="BH91" s="50" t="str">
        <f>IF(Table_Styles[[#This Row],[BL]]&lt;&gt;"",Table_Styles[[#This Row],[BL]],IF(Table_Styles[[#This Row],[BL Default]]&lt;&gt;"",Table_Styles[[#This Row],[BL Default]],""))</f>
        <v/>
      </c>
      <c r="BI91" s="55"/>
      <c r="BJ91" s="55"/>
      <c r="BK91" s="50" t="str">
        <f>IF(Table_Styles[[#This Row],[Width]]&lt;&gt;"",Table_Styles[[#This Row],[Width]],IF(Table_Styles[[#This Row],[Width Default]]&lt;&gt;"",Table_Styles[[#This Row],[Width Default]],""))</f>
        <v/>
      </c>
      <c r="BL91" s="55"/>
      <c r="BM91" s="55"/>
      <c r="BN91" s="50" t="str">
        <f>IF(Table_Styles[[#This Row],[Height]]&lt;&gt;"",Table_Styles[[#This Row],[Height]],IF(Table_Styles[[#This Row],[Height Default]]&lt;&gt;"",Table_Styles[[#This Row],[Height Default]],""))</f>
        <v/>
      </c>
      <c r="BO91" s="50"/>
      <c r="BP91" s="50"/>
      <c r="BQ91" s="50" t="str">
        <f>IF(Table_Styles[[#This Row],[Top]]&lt;&gt;"",Table_Styles[[#This Row],[Top]],IF(Table_Styles[[#This Row],[Top Default]]&lt;&gt;"",Table_Styles[[#This Row],[Top Default]],""))</f>
        <v/>
      </c>
      <c r="BR91" s="50"/>
      <c r="BS91" s="50"/>
      <c r="BT91" s="50" t="str">
        <f>IF(Table_Styles[[#This Row],[Right]]&lt;&gt;"",Table_Styles[[#This Row],[Right]],IF(Table_Styles[[#This Row],[Right Default]]&lt;&gt;"",Table_Styles[[#This Row],[Right Default]],""))</f>
        <v/>
      </c>
      <c r="BU91" s="50"/>
      <c r="BV91" s="50"/>
      <c r="BW91" s="50" t="str">
        <f>IF(Table_Styles[[#This Row],[Bottom]]&lt;&gt;"",Table_Styles[[#This Row],[Bottom]],IF(Table_Styles[[#This Row],[Bottom Default]]&lt;&gt;"",Table_Styles[[#This Row],[Bottom Default]],""))</f>
        <v/>
      </c>
      <c r="BX91" s="50"/>
      <c r="BY91" s="50"/>
      <c r="BZ91" s="50" t="str">
        <f>IF(Table_Styles[[#This Row],[Left]]&lt;&gt;"",Table_Styles[[#This Row],[Left]],IF(Table_Styles[[#This Row],[Left Default]]&lt;&gt;"",Table_Styles[[#This Row],[Left Default]],""))</f>
        <v/>
      </c>
      <c r="CA91" s="55"/>
      <c r="CB91" s="97" t="str">
        <f>IF(AND(Table_Styles[[#This Row],[Selector]]&lt;&gt;"",Table_Styles[[#This Row],[Font Family Used]]&lt;&gt;"",Table_Styles[[#This Row],[Font Weight Used]]&lt;&gt;""),Table_Styles[[#This Row],[Font Family Used]]&amp;" "&amp;Table_Styles[[#This Row],[Font Weight Used]],"")</f>
        <v/>
      </c>
      <c r="CC91" s="97" t="str">
        <f ca="1">IF(AND(Table_Styles[[#This Row],[Selector]],COUNTIF(OFFSET(CC:CC,0,0,ROW()-1,1),"="&amp;Table_Styles[[#This Row],[Font]])=0),Table_Styles[[#This Row],[Font]],"")</f>
        <v/>
      </c>
      <c r="CD91" s="97" t="str">
        <f ca="1">IF(Table_Styles[[#This Row],[Unique Font]]&lt;&gt;"",
"{""fontFamily"":"""&amp;Table_Styles[[#This Row],[Font Family Used]]&amp;""",""fontWeight"":"&amp;Table_Styles[[#This Row],[Font Weight Used]]&amp;"}","")</f>
        <v/>
      </c>
      <c r="CE91"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91" s="97" t="str">
        <f>IF(AND(Table_Styles[[#This Row],[Selector]]&lt;&gt;"", Table_Styles[[#This Row],[Config Properties]]&lt;&gt;""),
Table_Styles[[#This Row],[Selector]]&amp;" { "&amp;Table_Styles[[#This Row],[Config Properties]]&amp;" }","")</f>
        <v>nav .btn.btn-primary:active { color: #FFFFFF;background: #e10982;border: none }</v>
      </c>
      <c r="CG91" s="97" t="str">
        <f xml:space="preserve">
SUBSTITUTE(SUBSTITUTE(SUBSTITUTE(SUBSTITUTE(SUBSTITUTE(SUBSTITUTE(SUBSTITUTE(SUBSTITUTE(Table_Styles[[#This Row],[Config]],
" {","{"),
"{ ","{"),
" }","}"),
"} ","}"),
" ,",","),
", ",","),
" :",":"),
": ",":")</f>
        <v>nav .btn.btn-primary:active{color:#FFFFFF;background:#e10982;border:none}</v>
      </c>
    </row>
    <row r="92" spans="2:85" ht="21" customHeight="1">
      <c r="B92" s="199" t="s">
        <v>600</v>
      </c>
      <c r="C92" s="95" t="s">
        <v>601</v>
      </c>
      <c r="D92" s="56"/>
      <c r="E92" s="56"/>
      <c r="F92" s="24" t="str">
        <f>IF(Table_Styles[[#This Row],[Font Family]]&lt;&gt;"",Table_Styles[[#This Row],[Font Family]],IF(Table_Styles[[#This Row],[Font Family Default]]&lt;&gt;"",Table_Styles[[#This Row],[Font Family Default]],""))</f>
        <v/>
      </c>
      <c r="G92" s="56"/>
      <c r="H92" s="56"/>
      <c r="I92" s="24" t="str">
        <f>IF(Table_Styles[[#This Row],[Font Size]]&lt;&gt;"",Table_Styles[[#This Row],[Font Size]],IF(Table_Styles[[#This Row],[Font Size Default]]&lt;&gt;"",Table_Styles[[#This Row],[Font Size Default]],""))</f>
        <v/>
      </c>
      <c r="J92" s="56"/>
      <c r="K92" s="56"/>
      <c r="L92" s="24" t="str">
        <f>IF(Table_Styles[[#This Row],[Font Weight]]&lt;&gt;"",Table_Styles[[#This Row],[Font Weight]],IF(Table_Styles[[#This Row],[Font Weight Default]]&lt;&gt;"",Table_Styles[[#This Row],[Font Weight Default]],""))</f>
        <v/>
      </c>
      <c r="M92" s="56"/>
      <c r="N92" s="58" t="str">
        <f>Colour_Foreground_1</f>
        <v>#303232</v>
      </c>
      <c r="O92" s="24" t="str">
        <f>IF(Table_Styles[[#This Row],[Colour]]&lt;&gt;"",Table_Styles[[#This Row],[Colour]],IF(Table_Styles[[#This Row],[Colour Default]]&lt;&gt;"",Table_Styles[[#This Row],[Colour Default]],""))</f>
        <v>#303232</v>
      </c>
      <c r="P92" s="56"/>
      <c r="Q92" s="184" t="str">
        <f>Colour_Background_2</f>
        <v>#f0f2f7</v>
      </c>
      <c r="R92" s="24" t="str">
        <f>IF(Table_Styles[[#This Row],[Background]]&lt;&gt;"",Table_Styles[[#This Row],[Background]],IF(Table_Styles[[#This Row],[Background Default]]&lt;&gt;"",Table_Styles[[#This Row],[Background Default]],""))</f>
        <v>#f0f2f7</v>
      </c>
      <c r="S92" s="56"/>
      <c r="T92" s="55" t="s">
        <v>480</v>
      </c>
      <c r="U92" s="24" t="str">
        <f>IF(Table_Styles[[#This Row],[Border]]&lt;&gt;"",Table_Styles[[#This Row],[Border]],IF(Table_Styles[[#This Row],[Border Default]]&lt;&gt;"",Table_Styles[[#This Row],[Border Default]],""))</f>
        <v>none</v>
      </c>
      <c r="V92" s="56"/>
      <c r="W92" s="56"/>
      <c r="X92" s="24" t="str">
        <f>IF(Table_Styles[[#This Row],[Border Radius]]&lt;&gt;"",Table_Styles[[#This Row],[Border Radius]],IF(Table_Styles[[#This Row],[Border Radius Default]]&lt;&gt;"",Table_Styles[[#This Row],[Border Radius Default]],""))</f>
        <v/>
      </c>
      <c r="Y92" s="56"/>
      <c r="Z92" s="56"/>
      <c r="AA92" s="24" t="str">
        <f>IF(Table_Styles[[#This Row],[MT]]&lt;&gt;"",Table_Styles[[#This Row],[MT]],IF(Table_Styles[[#This Row],[MT Default]]&lt;&gt;"",Table_Styles[[#This Row],[MT Default]],""))</f>
        <v/>
      </c>
      <c r="AB92" s="56"/>
      <c r="AC92" s="56"/>
      <c r="AD92" s="24" t="str">
        <f>IF(Table_Styles[[#This Row],[MR]]&lt;&gt;"",Table_Styles[[#This Row],[MR]],IF(Table_Styles[[#This Row],[MR Default]]&lt;&gt;"",Table_Styles[[#This Row],[MR Default]],""))</f>
        <v/>
      </c>
      <c r="AE92" s="56"/>
      <c r="AF92" s="56"/>
      <c r="AG92" s="24" t="str">
        <f>IF(Table_Styles[[#This Row],[MB]]&lt;&gt;"",Table_Styles[[#This Row],[MB]],IF(Table_Styles[[#This Row],[MB Default]]&lt;&gt;"",Table_Styles[[#This Row],[MB Default]],""))</f>
        <v/>
      </c>
      <c r="AH92" s="56"/>
      <c r="AI92" s="56"/>
      <c r="AJ92" s="24" t="str">
        <f>IF(Table_Styles[[#This Row],[ML]]&lt;&gt;"",Table_Styles[[#This Row],[ML]],IF(Table_Styles[[#This Row],[ML Default]]&lt;&gt;"",Table_Styles[[#This Row],[ML Default]],""))</f>
        <v/>
      </c>
      <c r="AK92" s="56"/>
      <c r="AL92" s="56"/>
      <c r="AM92" s="24" t="str">
        <f>IF(Table_Styles[[#This Row],[PT]]&lt;&gt;"",Table_Styles[[#This Row],[PT]],IF(Table_Styles[[#This Row],[PT Default]]&lt;&gt;"",Table_Styles[[#This Row],[PT Default]],""))</f>
        <v/>
      </c>
      <c r="AN92" s="56"/>
      <c r="AO92" s="56"/>
      <c r="AP92" s="24" t="str">
        <f>IF(Table_Styles[[#This Row],[PR]]&lt;&gt;"",Table_Styles[[#This Row],[PR]],IF(Table_Styles[[#This Row],[PR Default]]&lt;&gt;"",Table_Styles[[#This Row],[PR Default]],""))</f>
        <v/>
      </c>
      <c r="AQ92" s="56"/>
      <c r="AR92" s="56"/>
      <c r="AS92" s="24" t="str">
        <f>IF(Table_Styles[[#This Row],[PB]]&lt;&gt;"",Table_Styles[[#This Row],[PB]],IF(Table_Styles[[#This Row],[PB Default]]&lt;&gt;"",Table_Styles[[#This Row],[PB Default]],""))</f>
        <v/>
      </c>
      <c r="AT92" s="56"/>
      <c r="AU92" s="56"/>
      <c r="AV92" s="24" t="str">
        <f>IF(Table_Styles[[#This Row],[PL]]&lt;&gt;"",Table_Styles[[#This Row],[PL]],IF(Table_Styles[[#This Row],[PL Default]]&lt;&gt;"",Table_Styles[[#This Row],[PL Default]],""))</f>
        <v/>
      </c>
      <c r="AW92" s="56"/>
      <c r="AX92" s="56"/>
      <c r="AY92" s="24" t="str">
        <f>IF(Table_Styles[[#This Row],[BT]]&lt;&gt;"",Table_Styles[[#This Row],[BT]],IF(Table_Styles[[#This Row],[BT Default]]&lt;&gt;"",Table_Styles[[#This Row],[BT Default]],""))</f>
        <v/>
      </c>
      <c r="AZ92" s="56"/>
      <c r="BA92" s="56"/>
      <c r="BB92" s="24" t="str">
        <f>IF(Table_Styles[[#This Row],[BR]]&lt;&gt;"",Table_Styles[[#This Row],[BR]],IF(Table_Styles[[#This Row],[BR Default]]&lt;&gt;"",Table_Styles[[#This Row],[BR Default]],""))</f>
        <v/>
      </c>
      <c r="BC92" s="56"/>
      <c r="BD92" s="56"/>
      <c r="BE92" s="24" t="str">
        <f>IF(Table_Styles[[#This Row],[BB]]&lt;&gt;"",Table_Styles[[#This Row],[BB]],IF(Table_Styles[[#This Row],[BB Default]]&lt;&gt;"",Table_Styles[[#This Row],[BB Default]],""))</f>
        <v/>
      </c>
      <c r="BF92" s="56"/>
      <c r="BG92" s="56"/>
      <c r="BH92" s="24" t="str">
        <f>IF(Table_Styles[[#This Row],[BL]]&lt;&gt;"",Table_Styles[[#This Row],[BL]],IF(Table_Styles[[#This Row],[BL Default]]&lt;&gt;"",Table_Styles[[#This Row],[BL Default]],""))</f>
        <v/>
      </c>
      <c r="BI92" s="56"/>
      <c r="BJ92" s="56"/>
      <c r="BK92" s="24" t="str">
        <f>IF(Table_Styles[[#This Row],[Width]]&lt;&gt;"",Table_Styles[[#This Row],[Width]],IF(Table_Styles[[#This Row],[Width Default]]&lt;&gt;"",Table_Styles[[#This Row],[Width Default]],""))</f>
        <v/>
      </c>
      <c r="BL92" s="56"/>
      <c r="BM92" s="56"/>
      <c r="BN92" s="24" t="str">
        <f>IF(Table_Styles[[#This Row],[Height]]&lt;&gt;"",Table_Styles[[#This Row],[Height]],IF(Table_Styles[[#This Row],[Height Default]]&lt;&gt;"",Table_Styles[[#This Row],[Height Default]],""))</f>
        <v/>
      </c>
      <c r="BO92" s="24"/>
      <c r="BP92" s="24"/>
      <c r="BQ92" s="24" t="str">
        <f>IF(Table_Styles[[#This Row],[Top]]&lt;&gt;"",Table_Styles[[#This Row],[Top]],IF(Table_Styles[[#This Row],[Top Default]]&lt;&gt;"",Table_Styles[[#This Row],[Top Default]],""))</f>
        <v/>
      </c>
      <c r="BR92" s="24"/>
      <c r="BS92" s="24"/>
      <c r="BT92" s="24" t="str">
        <f>IF(Table_Styles[[#This Row],[Right]]&lt;&gt;"",Table_Styles[[#This Row],[Right]],IF(Table_Styles[[#This Row],[Right Default]]&lt;&gt;"",Table_Styles[[#This Row],[Right Default]],""))</f>
        <v/>
      </c>
      <c r="BU92" s="24"/>
      <c r="BV92" s="24"/>
      <c r="BW92" s="24" t="str">
        <f>IF(Table_Styles[[#This Row],[Bottom]]&lt;&gt;"",Table_Styles[[#This Row],[Bottom]],IF(Table_Styles[[#This Row],[Bottom Default]]&lt;&gt;"",Table_Styles[[#This Row],[Bottom Default]],""))</f>
        <v/>
      </c>
      <c r="BX92" s="24"/>
      <c r="BY92" s="24"/>
      <c r="BZ92" s="24" t="str">
        <f>IF(Table_Styles[[#This Row],[Left]]&lt;&gt;"",Table_Styles[[#This Row],[Left]],IF(Table_Styles[[#This Row],[Left Default]]&lt;&gt;"",Table_Styles[[#This Row],[Left Default]],""))</f>
        <v/>
      </c>
      <c r="CA92" s="56"/>
      <c r="CB92" s="95" t="str">
        <f>IF(AND(Table_Styles[[#This Row],[Selector]]&lt;&gt;"",Table_Styles[[#This Row],[Font Family Used]]&lt;&gt;"",Table_Styles[[#This Row],[Font Weight Used]]&lt;&gt;""),Table_Styles[[#This Row],[Font Family Used]]&amp;" "&amp;Table_Styles[[#This Row],[Font Weight Used]],"")</f>
        <v/>
      </c>
      <c r="CC92" s="95" t="str">
        <f ca="1">IF(AND(Table_Styles[[#This Row],[Selector]],COUNTIF(OFFSET(CC:CC,0,0,ROW()-1,1),"="&amp;Table_Styles[[#This Row],[Font]])=0),Table_Styles[[#This Row],[Font]],"")</f>
        <v/>
      </c>
      <c r="CD92" s="95" t="str">
        <f ca="1">IF(Table_Styles[[#This Row],[Unique Font]]&lt;&gt;"",
"{""fontFamily"":"""&amp;Table_Styles[[#This Row],[Font Family Used]]&amp;""",""fontWeight"":"&amp;Table_Styles[[#This Row],[Font Weight Used]]&amp;"}","")</f>
        <v/>
      </c>
      <c r="CE92"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#f0f2f7;border: none</v>
      </c>
      <c r="CF92" s="97" t="str">
        <f>IF(AND(Table_Styles[[#This Row],[Selector]]&lt;&gt;"", Table_Styles[[#This Row],[Config Properties]]&lt;&gt;""),
Table_Styles[[#This Row],[Selector]]&amp;" { "&amp;Table_Styles[[#This Row],[Config Properties]]&amp;" }","")</f>
        <v>nav .btn.btn-secondary { color: #303232;background: #f0f2f7;border: none }</v>
      </c>
      <c r="CG92" s="97" t="str">
        <f xml:space="preserve">
SUBSTITUTE(SUBSTITUTE(SUBSTITUTE(SUBSTITUTE(SUBSTITUTE(SUBSTITUTE(SUBSTITUTE(SUBSTITUTE(Table_Styles[[#This Row],[Config]],
" {","{"),
"{ ","{"),
" }","}"),
"} ","}"),
" ,",","),
", ",","),
" :",":"),
": ",":")</f>
        <v>nav .btn.btn-secondary{color:#303232;background:#f0f2f7;border:none}</v>
      </c>
    </row>
    <row r="93" spans="2:85" ht="21" customHeight="1">
      <c r="B93" s="199" t="s">
        <v>602</v>
      </c>
      <c r="C93" s="95" t="s">
        <v>603</v>
      </c>
      <c r="D93" s="56"/>
      <c r="E93" s="56"/>
      <c r="F93" s="24" t="str">
        <f>IF(Table_Styles[[#This Row],[Font Family]]&lt;&gt;"",Table_Styles[[#This Row],[Font Family]],IF(Table_Styles[[#This Row],[Font Family Default]]&lt;&gt;"",Table_Styles[[#This Row],[Font Family Default]],""))</f>
        <v/>
      </c>
      <c r="G93" s="56"/>
      <c r="H93" s="56"/>
      <c r="I93" s="24" t="str">
        <f>IF(Table_Styles[[#This Row],[Font Size]]&lt;&gt;"",Table_Styles[[#This Row],[Font Size]],IF(Table_Styles[[#This Row],[Font Size Default]]&lt;&gt;"",Table_Styles[[#This Row],[Font Size Default]],""))</f>
        <v/>
      </c>
      <c r="J93" s="56"/>
      <c r="K93" s="56"/>
      <c r="L93" s="24" t="str">
        <f>IF(Table_Styles[[#This Row],[Font Weight]]&lt;&gt;"",Table_Styles[[#This Row],[Font Weight]],IF(Table_Styles[[#This Row],[Font Weight Default]]&lt;&gt;"",Table_Styles[[#This Row],[Font Weight Default]],""))</f>
        <v/>
      </c>
      <c r="M93" s="56"/>
      <c r="N93" s="58" t="str">
        <f>Colour_Foreground_1</f>
        <v>#303232</v>
      </c>
      <c r="O93" s="24" t="str">
        <f>IF(Table_Styles[[#This Row],[Colour]]&lt;&gt;"",Table_Styles[[#This Row],[Colour]],IF(Table_Styles[[#This Row],[Colour Default]]&lt;&gt;"",Table_Styles[[#This Row],[Colour Default]],""))</f>
        <v>#303232</v>
      </c>
      <c r="P93" s="56"/>
      <c r="Q93" s="184" t="str">
        <f>Colour_Background_2</f>
        <v>#f0f2f7</v>
      </c>
      <c r="R93" s="24" t="str">
        <f>IF(Table_Styles[[#This Row],[Background]]&lt;&gt;"",Table_Styles[[#This Row],[Background]],IF(Table_Styles[[#This Row],[Background Default]]&lt;&gt;"",Table_Styles[[#This Row],[Background Default]],""))</f>
        <v>#f0f2f7</v>
      </c>
      <c r="S93" s="56"/>
      <c r="T93" s="55" t="s">
        <v>480</v>
      </c>
      <c r="U93" s="24" t="str">
        <f>IF(Table_Styles[[#This Row],[Border]]&lt;&gt;"",Table_Styles[[#This Row],[Border]],IF(Table_Styles[[#This Row],[Border Default]]&lt;&gt;"",Table_Styles[[#This Row],[Border Default]],""))</f>
        <v>none</v>
      </c>
      <c r="V93" s="56"/>
      <c r="W93" s="56"/>
      <c r="X93" s="24" t="str">
        <f>IF(Table_Styles[[#This Row],[Border Radius]]&lt;&gt;"",Table_Styles[[#This Row],[Border Radius]],IF(Table_Styles[[#This Row],[Border Radius Default]]&lt;&gt;"",Table_Styles[[#This Row],[Border Radius Default]],""))</f>
        <v/>
      </c>
      <c r="Y93" s="56"/>
      <c r="Z93" s="56"/>
      <c r="AA93" s="24" t="str">
        <f>IF(Table_Styles[[#This Row],[MT]]&lt;&gt;"",Table_Styles[[#This Row],[MT]],IF(Table_Styles[[#This Row],[MT Default]]&lt;&gt;"",Table_Styles[[#This Row],[MT Default]],""))</f>
        <v/>
      </c>
      <c r="AB93" s="56"/>
      <c r="AC93" s="56"/>
      <c r="AD93" s="24" t="str">
        <f>IF(Table_Styles[[#This Row],[MR]]&lt;&gt;"",Table_Styles[[#This Row],[MR]],IF(Table_Styles[[#This Row],[MR Default]]&lt;&gt;"",Table_Styles[[#This Row],[MR Default]],""))</f>
        <v/>
      </c>
      <c r="AE93" s="56"/>
      <c r="AF93" s="56"/>
      <c r="AG93" s="24" t="str">
        <f>IF(Table_Styles[[#This Row],[MB]]&lt;&gt;"",Table_Styles[[#This Row],[MB]],IF(Table_Styles[[#This Row],[MB Default]]&lt;&gt;"",Table_Styles[[#This Row],[MB Default]],""))</f>
        <v/>
      </c>
      <c r="AH93" s="56"/>
      <c r="AI93" s="56"/>
      <c r="AJ93" s="24" t="str">
        <f>IF(Table_Styles[[#This Row],[ML]]&lt;&gt;"",Table_Styles[[#This Row],[ML]],IF(Table_Styles[[#This Row],[ML Default]]&lt;&gt;"",Table_Styles[[#This Row],[ML Default]],""))</f>
        <v/>
      </c>
      <c r="AK93" s="56"/>
      <c r="AL93" s="56"/>
      <c r="AM93" s="24" t="str">
        <f>IF(Table_Styles[[#This Row],[PT]]&lt;&gt;"",Table_Styles[[#This Row],[PT]],IF(Table_Styles[[#This Row],[PT Default]]&lt;&gt;"",Table_Styles[[#This Row],[PT Default]],""))</f>
        <v/>
      </c>
      <c r="AN93" s="56"/>
      <c r="AO93" s="56"/>
      <c r="AP93" s="24" t="str">
        <f>IF(Table_Styles[[#This Row],[PR]]&lt;&gt;"",Table_Styles[[#This Row],[PR]],IF(Table_Styles[[#This Row],[PR Default]]&lt;&gt;"",Table_Styles[[#This Row],[PR Default]],""))</f>
        <v/>
      </c>
      <c r="AQ93" s="56"/>
      <c r="AR93" s="56"/>
      <c r="AS93" s="24" t="str">
        <f>IF(Table_Styles[[#This Row],[PB]]&lt;&gt;"",Table_Styles[[#This Row],[PB]],IF(Table_Styles[[#This Row],[PB Default]]&lt;&gt;"",Table_Styles[[#This Row],[PB Default]],""))</f>
        <v/>
      </c>
      <c r="AT93" s="56"/>
      <c r="AU93" s="56"/>
      <c r="AV93" s="24" t="str">
        <f>IF(Table_Styles[[#This Row],[PL]]&lt;&gt;"",Table_Styles[[#This Row],[PL]],IF(Table_Styles[[#This Row],[PL Default]]&lt;&gt;"",Table_Styles[[#This Row],[PL Default]],""))</f>
        <v/>
      </c>
      <c r="AW93" s="56"/>
      <c r="AX93" s="56"/>
      <c r="AY93" s="24" t="str">
        <f>IF(Table_Styles[[#This Row],[BT]]&lt;&gt;"",Table_Styles[[#This Row],[BT]],IF(Table_Styles[[#This Row],[BT Default]]&lt;&gt;"",Table_Styles[[#This Row],[BT Default]],""))</f>
        <v/>
      </c>
      <c r="AZ93" s="56"/>
      <c r="BA93" s="56"/>
      <c r="BB93" s="24" t="str">
        <f>IF(Table_Styles[[#This Row],[BR]]&lt;&gt;"",Table_Styles[[#This Row],[BR]],IF(Table_Styles[[#This Row],[BR Default]]&lt;&gt;"",Table_Styles[[#This Row],[BR Default]],""))</f>
        <v/>
      </c>
      <c r="BC93" s="56"/>
      <c r="BD93" s="56"/>
      <c r="BE93" s="24" t="str">
        <f>IF(Table_Styles[[#This Row],[BB]]&lt;&gt;"",Table_Styles[[#This Row],[BB]],IF(Table_Styles[[#This Row],[BB Default]]&lt;&gt;"",Table_Styles[[#This Row],[BB Default]],""))</f>
        <v/>
      </c>
      <c r="BF93" s="56"/>
      <c r="BG93" s="56"/>
      <c r="BH93" s="24" t="str">
        <f>IF(Table_Styles[[#This Row],[BL]]&lt;&gt;"",Table_Styles[[#This Row],[BL]],IF(Table_Styles[[#This Row],[BL Default]]&lt;&gt;"",Table_Styles[[#This Row],[BL Default]],""))</f>
        <v/>
      </c>
      <c r="BI93" s="56"/>
      <c r="BJ93" s="56"/>
      <c r="BK93" s="24" t="str">
        <f>IF(Table_Styles[[#This Row],[Width]]&lt;&gt;"",Table_Styles[[#This Row],[Width]],IF(Table_Styles[[#This Row],[Width Default]]&lt;&gt;"",Table_Styles[[#This Row],[Width Default]],""))</f>
        <v/>
      </c>
      <c r="BL93" s="56"/>
      <c r="BM93" s="56"/>
      <c r="BN93" s="24" t="str">
        <f>IF(Table_Styles[[#This Row],[Height]]&lt;&gt;"",Table_Styles[[#This Row],[Height]],IF(Table_Styles[[#This Row],[Height Default]]&lt;&gt;"",Table_Styles[[#This Row],[Height Default]],""))</f>
        <v/>
      </c>
      <c r="BO93" s="24"/>
      <c r="BP93" s="24"/>
      <c r="BQ93" s="24" t="str">
        <f>IF(Table_Styles[[#This Row],[Top]]&lt;&gt;"",Table_Styles[[#This Row],[Top]],IF(Table_Styles[[#This Row],[Top Default]]&lt;&gt;"",Table_Styles[[#This Row],[Top Default]],""))</f>
        <v/>
      </c>
      <c r="BR93" s="24"/>
      <c r="BS93" s="24"/>
      <c r="BT93" s="24" t="str">
        <f>IF(Table_Styles[[#This Row],[Right]]&lt;&gt;"",Table_Styles[[#This Row],[Right]],IF(Table_Styles[[#This Row],[Right Default]]&lt;&gt;"",Table_Styles[[#This Row],[Right Default]],""))</f>
        <v/>
      </c>
      <c r="BU93" s="24"/>
      <c r="BV93" s="24"/>
      <c r="BW93" s="24" t="str">
        <f>IF(Table_Styles[[#This Row],[Bottom]]&lt;&gt;"",Table_Styles[[#This Row],[Bottom]],IF(Table_Styles[[#This Row],[Bottom Default]]&lt;&gt;"",Table_Styles[[#This Row],[Bottom Default]],""))</f>
        <v/>
      </c>
      <c r="BX93" s="24"/>
      <c r="BY93" s="24"/>
      <c r="BZ93" s="24" t="str">
        <f>IF(Table_Styles[[#This Row],[Left]]&lt;&gt;"",Table_Styles[[#This Row],[Left]],IF(Table_Styles[[#This Row],[Left Default]]&lt;&gt;"",Table_Styles[[#This Row],[Left Default]],""))</f>
        <v/>
      </c>
      <c r="CA93" s="56"/>
      <c r="CB93" s="95" t="str">
        <f>IF(AND(Table_Styles[[#This Row],[Selector]]&lt;&gt;"",Table_Styles[[#This Row],[Font Family Used]]&lt;&gt;"",Table_Styles[[#This Row],[Font Weight Used]]&lt;&gt;""),Table_Styles[[#This Row],[Font Family Used]]&amp;" "&amp;Table_Styles[[#This Row],[Font Weight Used]],"")</f>
        <v/>
      </c>
      <c r="CC93" s="95" t="str">
        <f ca="1">IF(AND(Table_Styles[[#This Row],[Selector]],COUNTIF(OFFSET(CC:CC,0,0,ROW()-1,1),"="&amp;Table_Styles[[#This Row],[Font]])=0),Table_Styles[[#This Row],[Font]],"")</f>
        <v/>
      </c>
      <c r="CD93" s="95" t="str">
        <f ca="1">IF(Table_Styles[[#This Row],[Unique Font]]&lt;&gt;"",
"{""fontFamily"":"""&amp;Table_Styles[[#This Row],[Font Family Used]]&amp;""",""fontWeight"":"&amp;Table_Styles[[#This Row],[Font Weight Used]]&amp;"}","")</f>
        <v/>
      </c>
      <c r="CE93"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#f0f2f7;border: none</v>
      </c>
      <c r="CF93" s="97" t="str">
        <f>IF(AND(Table_Styles[[#This Row],[Selector]]&lt;&gt;"", Table_Styles[[#This Row],[Config Properties]]&lt;&gt;""),
Table_Styles[[#This Row],[Selector]]&amp;" { "&amp;Table_Styles[[#This Row],[Config Properties]]&amp;" }","")</f>
        <v>nav .btn.btn-secondary:hover { color: #303232;background: #f0f2f7;border: none }</v>
      </c>
      <c r="CG93" s="97" t="str">
        <f xml:space="preserve">
SUBSTITUTE(SUBSTITUTE(SUBSTITUTE(SUBSTITUTE(SUBSTITUTE(SUBSTITUTE(SUBSTITUTE(SUBSTITUTE(Table_Styles[[#This Row],[Config]],
" {","{"),
"{ ","{"),
" }","}"),
"} ","}"),
" ,",","),
", ",","),
" :",":"),
": ",":")</f>
        <v>nav .btn.btn-secondary:hover{color:#303232;background:#f0f2f7;border:none}</v>
      </c>
    </row>
    <row r="94" spans="2:85" ht="21" customHeight="1">
      <c r="B94" s="199" t="s">
        <v>604</v>
      </c>
      <c r="C94" s="95" t="s">
        <v>605</v>
      </c>
      <c r="D94" s="56"/>
      <c r="E94" s="56"/>
      <c r="F94" s="24" t="str">
        <f>IF(Table_Styles[[#This Row],[Font Family]]&lt;&gt;"",Table_Styles[[#This Row],[Font Family]],IF(Table_Styles[[#This Row],[Font Family Default]]&lt;&gt;"",Table_Styles[[#This Row],[Font Family Default]],""))</f>
        <v/>
      </c>
      <c r="G94" s="56"/>
      <c r="H94" s="56"/>
      <c r="I94" s="24" t="str">
        <f>IF(Table_Styles[[#This Row],[Font Size]]&lt;&gt;"",Table_Styles[[#This Row],[Font Size]],IF(Table_Styles[[#This Row],[Font Size Default]]&lt;&gt;"",Table_Styles[[#This Row],[Font Size Default]],""))</f>
        <v/>
      </c>
      <c r="J94" s="56"/>
      <c r="K94" s="56"/>
      <c r="L94" s="24" t="str">
        <f>IF(Table_Styles[[#This Row],[Font Weight]]&lt;&gt;"",Table_Styles[[#This Row],[Font Weight]],IF(Table_Styles[[#This Row],[Font Weight Default]]&lt;&gt;"",Table_Styles[[#This Row],[Font Weight Default]],""))</f>
        <v/>
      </c>
      <c r="M94" s="56"/>
      <c r="N94" s="58" t="str">
        <f>Colour_Foreground_1</f>
        <v>#303232</v>
      </c>
      <c r="O94" s="24" t="str">
        <f>IF(Table_Styles[[#This Row],[Colour]]&lt;&gt;"",Table_Styles[[#This Row],[Colour]],IF(Table_Styles[[#This Row],[Colour Default]]&lt;&gt;"",Table_Styles[[#This Row],[Colour Default]],""))</f>
        <v>#303232</v>
      </c>
      <c r="P94" s="56"/>
      <c r="Q94" s="184" t="str">
        <f>Colour_Background_2</f>
        <v>#f0f2f7</v>
      </c>
      <c r="R94" s="24" t="str">
        <f>IF(Table_Styles[[#This Row],[Background]]&lt;&gt;"",Table_Styles[[#This Row],[Background]],IF(Table_Styles[[#This Row],[Background Default]]&lt;&gt;"",Table_Styles[[#This Row],[Background Default]],""))</f>
        <v>#f0f2f7</v>
      </c>
      <c r="S94" s="56"/>
      <c r="T94" s="55" t="s">
        <v>480</v>
      </c>
      <c r="U94" s="24" t="str">
        <f>IF(Table_Styles[[#This Row],[Border]]&lt;&gt;"",Table_Styles[[#This Row],[Border]],IF(Table_Styles[[#This Row],[Border Default]]&lt;&gt;"",Table_Styles[[#This Row],[Border Default]],""))</f>
        <v>none</v>
      </c>
      <c r="V94" s="56"/>
      <c r="W94" s="56"/>
      <c r="X94" s="24" t="str">
        <f>IF(Table_Styles[[#This Row],[Border Radius]]&lt;&gt;"",Table_Styles[[#This Row],[Border Radius]],IF(Table_Styles[[#This Row],[Border Radius Default]]&lt;&gt;"",Table_Styles[[#This Row],[Border Radius Default]],""))</f>
        <v/>
      </c>
      <c r="Y94" s="56"/>
      <c r="Z94" s="56"/>
      <c r="AA94" s="24" t="str">
        <f>IF(Table_Styles[[#This Row],[MT]]&lt;&gt;"",Table_Styles[[#This Row],[MT]],IF(Table_Styles[[#This Row],[MT Default]]&lt;&gt;"",Table_Styles[[#This Row],[MT Default]],""))</f>
        <v/>
      </c>
      <c r="AB94" s="56"/>
      <c r="AC94" s="56"/>
      <c r="AD94" s="24" t="str">
        <f>IF(Table_Styles[[#This Row],[MR]]&lt;&gt;"",Table_Styles[[#This Row],[MR]],IF(Table_Styles[[#This Row],[MR Default]]&lt;&gt;"",Table_Styles[[#This Row],[MR Default]],""))</f>
        <v/>
      </c>
      <c r="AE94" s="56"/>
      <c r="AF94" s="56"/>
      <c r="AG94" s="24" t="str">
        <f>IF(Table_Styles[[#This Row],[MB]]&lt;&gt;"",Table_Styles[[#This Row],[MB]],IF(Table_Styles[[#This Row],[MB Default]]&lt;&gt;"",Table_Styles[[#This Row],[MB Default]],""))</f>
        <v/>
      </c>
      <c r="AH94" s="56"/>
      <c r="AI94" s="56"/>
      <c r="AJ94" s="24" t="str">
        <f>IF(Table_Styles[[#This Row],[ML]]&lt;&gt;"",Table_Styles[[#This Row],[ML]],IF(Table_Styles[[#This Row],[ML Default]]&lt;&gt;"",Table_Styles[[#This Row],[ML Default]],""))</f>
        <v/>
      </c>
      <c r="AK94" s="56"/>
      <c r="AL94" s="56"/>
      <c r="AM94" s="24" t="str">
        <f>IF(Table_Styles[[#This Row],[PT]]&lt;&gt;"",Table_Styles[[#This Row],[PT]],IF(Table_Styles[[#This Row],[PT Default]]&lt;&gt;"",Table_Styles[[#This Row],[PT Default]],""))</f>
        <v/>
      </c>
      <c r="AN94" s="56"/>
      <c r="AO94" s="56"/>
      <c r="AP94" s="24" t="str">
        <f>IF(Table_Styles[[#This Row],[PR]]&lt;&gt;"",Table_Styles[[#This Row],[PR]],IF(Table_Styles[[#This Row],[PR Default]]&lt;&gt;"",Table_Styles[[#This Row],[PR Default]],""))</f>
        <v/>
      </c>
      <c r="AQ94" s="56"/>
      <c r="AR94" s="56"/>
      <c r="AS94" s="24" t="str">
        <f>IF(Table_Styles[[#This Row],[PB]]&lt;&gt;"",Table_Styles[[#This Row],[PB]],IF(Table_Styles[[#This Row],[PB Default]]&lt;&gt;"",Table_Styles[[#This Row],[PB Default]],""))</f>
        <v/>
      </c>
      <c r="AT94" s="56"/>
      <c r="AU94" s="56"/>
      <c r="AV94" s="24" t="str">
        <f>IF(Table_Styles[[#This Row],[PL]]&lt;&gt;"",Table_Styles[[#This Row],[PL]],IF(Table_Styles[[#This Row],[PL Default]]&lt;&gt;"",Table_Styles[[#This Row],[PL Default]],""))</f>
        <v/>
      </c>
      <c r="AW94" s="56"/>
      <c r="AX94" s="56"/>
      <c r="AY94" s="24" t="str">
        <f>IF(Table_Styles[[#This Row],[BT]]&lt;&gt;"",Table_Styles[[#This Row],[BT]],IF(Table_Styles[[#This Row],[BT Default]]&lt;&gt;"",Table_Styles[[#This Row],[BT Default]],""))</f>
        <v/>
      </c>
      <c r="AZ94" s="56"/>
      <c r="BA94" s="56"/>
      <c r="BB94" s="24" t="str">
        <f>IF(Table_Styles[[#This Row],[BR]]&lt;&gt;"",Table_Styles[[#This Row],[BR]],IF(Table_Styles[[#This Row],[BR Default]]&lt;&gt;"",Table_Styles[[#This Row],[BR Default]],""))</f>
        <v/>
      </c>
      <c r="BC94" s="56"/>
      <c r="BD94" s="56"/>
      <c r="BE94" s="24" t="str">
        <f>IF(Table_Styles[[#This Row],[BB]]&lt;&gt;"",Table_Styles[[#This Row],[BB]],IF(Table_Styles[[#This Row],[BB Default]]&lt;&gt;"",Table_Styles[[#This Row],[BB Default]],""))</f>
        <v/>
      </c>
      <c r="BF94" s="56"/>
      <c r="BG94" s="56"/>
      <c r="BH94" s="24" t="str">
        <f>IF(Table_Styles[[#This Row],[BL]]&lt;&gt;"",Table_Styles[[#This Row],[BL]],IF(Table_Styles[[#This Row],[BL Default]]&lt;&gt;"",Table_Styles[[#This Row],[BL Default]],""))</f>
        <v/>
      </c>
      <c r="BI94" s="56"/>
      <c r="BJ94" s="56"/>
      <c r="BK94" s="24" t="str">
        <f>IF(Table_Styles[[#This Row],[Width]]&lt;&gt;"",Table_Styles[[#This Row],[Width]],IF(Table_Styles[[#This Row],[Width Default]]&lt;&gt;"",Table_Styles[[#This Row],[Width Default]],""))</f>
        <v/>
      </c>
      <c r="BL94" s="56"/>
      <c r="BM94" s="56"/>
      <c r="BN94" s="24" t="str">
        <f>IF(Table_Styles[[#This Row],[Height]]&lt;&gt;"",Table_Styles[[#This Row],[Height]],IF(Table_Styles[[#This Row],[Height Default]]&lt;&gt;"",Table_Styles[[#This Row],[Height Default]],""))</f>
        <v/>
      </c>
      <c r="BO94" s="24"/>
      <c r="BP94" s="24"/>
      <c r="BQ94" s="24" t="str">
        <f>IF(Table_Styles[[#This Row],[Top]]&lt;&gt;"",Table_Styles[[#This Row],[Top]],IF(Table_Styles[[#This Row],[Top Default]]&lt;&gt;"",Table_Styles[[#This Row],[Top Default]],""))</f>
        <v/>
      </c>
      <c r="BR94" s="24"/>
      <c r="BS94" s="24"/>
      <c r="BT94" s="24" t="str">
        <f>IF(Table_Styles[[#This Row],[Right]]&lt;&gt;"",Table_Styles[[#This Row],[Right]],IF(Table_Styles[[#This Row],[Right Default]]&lt;&gt;"",Table_Styles[[#This Row],[Right Default]],""))</f>
        <v/>
      </c>
      <c r="BU94" s="24"/>
      <c r="BV94" s="24"/>
      <c r="BW94" s="24" t="str">
        <f>IF(Table_Styles[[#This Row],[Bottom]]&lt;&gt;"",Table_Styles[[#This Row],[Bottom]],IF(Table_Styles[[#This Row],[Bottom Default]]&lt;&gt;"",Table_Styles[[#This Row],[Bottom Default]],""))</f>
        <v/>
      </c>
      <c r="BX94" s="24"/>
      <c r="BY94" s="24"/>
      <c r="BZ94" s="24" t="str">
        <f>IF(Table_Styles[[#This Row],[Left]]&lt;&gt;"",Table_Styles[[#This Row],[Left]],IF(Table_Styles[[#This Row],[Left Default]]&lt;&gt;"",Table_Styles[[#This Row],[Left Default]],""))</f>
        <v/>
      </c>
      <c r="CA94" s="56"/>
      <c r="CB94" s="95" t="str">
        <f>IF(AND(Table_Styles[[#This Row],[Selector]]&lt;&gt;"",Table_Styles[[#This Row],[Font Family Used]]&lt;&gt;"",Table_Styles[[#This Row],[Font Weight Used]]&lt;&gt;""),Table_Styles[[#This Row],[Font Family Used]]&amp;" "&amp;Table_Styles[[#This Row],[Font Weight Used]],"")</f>
        <v/>
      </c>
      <c r="CC94" s="95" t="str">
        <f ca="1">IF(AND(Table_Styles[[#This Row],[Selector]],COUNTIF(OFFSET(CC:CC,0,0,ROW()-1,1),"="&amp;Table_Styles[[#This Row],[Font]])=0),Table_Styles[[#This Row],[Font]],"")</f>
        <v/>
      </c>
      <c r="CD94" s="95" t="str">
        <f ca="1">IF(Table_Styles[[#This Row],[Unique Font]]&lt;&gt;"",
"{""fontFamily"":"""&amp;Table_Styles[[#This Row],[Font Family Used]]&amp;""",""fontWeight"":"&amp;Table_Styles[[#This Row],[Font Weight Used]]&amp;"}","")</f>
        <v/>
      </c>
      <c r="CE94"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#f0f2f7;border: none</v>
      </c>
      <c r="CF94" s="97" t="str">
        <f>IF(AND(Table_Styles[[#This Row],[Selector]]&lt;&gt;"", Table_Styles[[#This Row],[Config Properties]]&lt;&gt;""),
Table_Styles[[#This Row],[Selector]]&amp;" { "&amp;Table_Styles[[#This Row],[Config Properties]]&amp;" }","")</f>
        <v>nav .btn.btn-secondary:active { color: #303232;background: #f0f2f7;border: none }</v>
      </c>
      <c r="CG94" s="97" t="str">
        <f xml:space="preserve">
SUBSTITUTE(SUBSTITUTE(SUBSTITUTE(SUBSTITUTE(SUBSTITUTE(SUBSTITUTE(SUBSTITUTE(SUBSTITUTE(Table_Styles[[#This Row],[Config]],
" {","{"),
"{ ","{"),
" }","}"),
"} ","}"),
" ,",","),
", ",","),
" :",":"),
": ",":")</f>
        <v>nav .btn.btn-secondary:active{color:#303232;background:#f0f2f7;border:none}</v>
      </c>
    </row>
    <row r="95" spans="2:85" ht="29.25" thickBot="1">
      <c r="B95" s="96" t="s">
        <v>606</v>
      </c>
      <c r="C95" s="96"/>
      <c r="D95" s="117"/>
      <c r="E95" s="117"/>
      <c r="F95" s="96" t="str">
        <f>IF(Table_Styles[[#This Row],[Font Family]]&lt;&gt;"",Table_Styles[[#This Row],[Font Family]],IF(Table_Styles[[#This Row],[Font Family Default]]&lt;&gt;"",Table_Styles[[#This Row],[Font Family Default]],""))</f>
        <v/>
      </c>
      <c r="G95" s="117"/>
      <c r="H95" s="117"/>
      <c r="I95" s="96" t="str">
        <f>IF(Table_Styles[[#This Row],[Font Size]]&lt;&gt;"",Table_Styles[[#This Row],[Font Size]],IF(Table_Styles[[#This Row],[Font Size Default]]&lt;&gt;"",Table_Styles[[#This Row],[Font Size Default]],""))</f>
        <v/>
      </c>
      <c r="J95" s="117"/>
      <c r="K95" s="117"/>
      <c r="L95" s="96" t="str">
        <f>IF(Table_Styles[[#This Row],[Font Weight]]&lt;&gt;"",Table_Styles[[#This Row],[Font Weight]],IF(Table_Styles[[#This Row],[Font Weight Default]]&lt;&gt;"",Table_Styles[[#This Row],[Font Weight Default]],""))</f>
        <v/>
      </c>
      <c r="M95" s="117"/>
      <c r="N95" s="117"/>
      <c r="O95" s="96" t="str">
        <f>IF(Table_Styles[[#This Row],[Colour]]&lt;&gt;"",Table_Styles[[#This Row],[Colour]],IF(Table_Styles[[#This Row],[Colour Default]]&lt;&gt;"",Table_Styles[[#This Row],[Colour Default]],""))</f>
        <v/>
      </c>
      <c r="P95" s="117"/>
      <c r="Q95" s="117"/>
      <c r="R95" s="96" t="str">
        <f>IF(Table_Styles[[#This Row],[Background]]&lt;&gt;"",Table_Styles[[#This Row],[Background]],IF(Table_Styles[[#This Row],[Background Default]]&lt;&gt;"",Table_Styles[[#This Row],[Background Default]],""))</f>
        <v/>
      </c>
      <c r="S95" s="117"/>
      <c r="T95" s="117"/>
      <c r="U95" s="96" t="str">
        <f>IF(Table_Styles[[#This Row],[Border]]&lt;&gt;"",Table_Styles[[#This Row],[Border]],IF(Table_Styles[[#This Row],[Border Default]]&lt;&gt;"",Table_Styles[[#This Row],[Border Default]],""))</f>
        <v/>
      </c>
      <c r="V95" s="117"/>
      <c r="W95" s="117"/>
      <c r="X95" s="96" t="str">
        <f>IF(Table_Styles[[#This Row],[Border Radius]]&lt;&gt;"",Table_Styles[[#This Row],[Border Radius]],IF(Table_Styles[[#This Row],[Border Radius Default]]&lt;&gt;"",Table_Styles[[#This Row],[Border Radius Default]],""))</f>
        <v/>
      </c>
      <c r="Y95" s="117"/>
      <c r="Z95" s="117"/>
      <c r="AA95" s="96" t="str">
        <f>IF(Table_Styles[[#This Row],[MT]]&lt;&gt;"",Table_Styles[[#This Row],[MT]],IF(Table_Styles[[#This Row],[MT Default]]&lt;&gt;"",Table_Styles[[#This Row],[MT Default]],""))</f>
        <v/>
      </c>
      <c r="AB95" s="117"/>
      <c r="AC95" s="117"/>
      <c r="AD95" s="96" t="str">
        <f>IF(Table_Styles[[#This Row],[MR]]&lt;&gt;"",Table_Styles[[#This Row],[MR]],IF(Table_Styles[[#This Row],[MR Default]]&lt;&gt;"",Table_Styles[[#This Row],[MR Default]],""))</f>
        <v/>
      </c>
      <c r="AE95" s="117"/>
      <c r="AF95" s="117"/>
      <c r="AG95" s="96" t="str">
        <f>IF(Table_Styles[[#This Row],[MB]]&lt;&gt;"",Table_Styles[[#This Row],[MB]],IF(Table_Styles[[#This Row],[MB Default]]&lt;&gt;"",Table_Styles[[#This Row],[MB Default]],""))</f>
        <v/>
      </c>
      <c r="AH95" s="117"/>
      <c r="AI95" s="117"/>
      <c r="AJ95" s="96" t="str">
        <f>IF(Table_Styles[[#This Row],[ML]]&lt;&gt;"",Table_Styles[[#This Row],[ML]],IF(Table_Styles[[#This Row],[ML Default]]&lt;&gt;"",Table_Styles[[#This Row],[ML Default]],""))</f>
        <v/>
      </c>
      <c r="AK95" s="117"/>
      <c r="AL95" s="117"/>
      <c r="AM95" s="96" t="str">
        <f>IF(Table_Styles[[#This Row],[PT]]&lt;&gt;"",Table_Styles[[#This Row],[PT]],IF(Table_Styles[[#This Row],[PT Default]]&lt;&gt;"",Table_Styles[[#This Row],[PT Default]],""))</f>
        <v/>
      </c>
      <c r="AN95" s="117"/>
      <c r="AO95" s="117"/>
      <c r="AP95" s="96" t="str">
        <f>IF(Table_Styles[[#This Row],[PR]]&lt;&gt;"",Table_Styles[[#This Row],[PR]],IF(Table_Styles[[#This Row],[PR Default]]&lt;&gt;"",Table_Styles[[#This Row],[PR Default]],""))</f>
        <v/>
      </c>
      <c r="AQ95" s="117"/>
      <c r="AR95" s="117"/>
      <c r="AS95" s="96" t="str">
        <f>IF(Table_Styles[[#This Row],[PB]]&lt;&gt;"",Table_Styles[[#This Row],[PB]],IF(Table_Styles[[#This Row],[PB Default]]&lt;&gt;"",Table_Styles[[#This Row],[PB Default]],""))</f>
        <v/>
      </c>
      <c r="AT95" s="117"/>
      <c r="AU95" s="117"/>
      <c r="AV95" s="96" t="str">
        <f>IF(Table_Styles[[#This Row],[PL]]&lt;&gt;"",Table_Styles[[#This Row],[PL]],IF(Table_Styles[[#This Row],[PL Default]]&lt;&gt;"",Table_Styles[[#This Row],[PL Default]],""))</f>
        <v/>
      </c>
      <c r="AW95" s="117"/>
      <c r="AX95" s="117"/>
      <c r="AY95" s="96" t="str">
        <f>IF(Table_Styles[[#This Row],[BT]]&lt;&gt;"",Table_Styles[[#This Row],[BT]],IF(Table_Styles[[#This Row],[BT Default]]&lt;&gt;"",Table_Styles[[#This Row],[BT Default]],""))</f>
        <v/>
      </c>
      <c r="AZ95" s="117"/>
      <c r="BA95" s="117"/>
      <c r="BB95" s="96" t="str">
        <f>IF(Table_Styles[[#This Row],[BR]]&lt;&gt;"",Table_Styles[[#This Row],[BR]],IF(Table_Styles[[#This Row],[BR Default]]&lt;&gt;"",Table_Styles[[#This Row],[BR Default]],""))</f>
        <v/>
      </c>
      <c r="BC95" s="117"/>
      <c r="BD95" s="117"/>
      <c r="BE95" s="96" t="str">
        <f>IF(Table_Styles[[#This Row],[BB]]&lt;&gt;"",Table_Styles[[#This Row],[BB]],IF(Table_Styles[[#This Row],[BB Default]]&lt;&gt;"",Table_Styles[[#This Row],[BB Default]],""))</f>
        <v/>
      </c>
      <c r="BF95" s="117"/>
      <c r="BG95" s="117"/>
      <c r="BH95" s="96" t="str">
        <f>IF(Table_Styles[[#This Row],[BL]]&lt;&gt;"",Table_Styles[[#This Row],[BL]],IF(Table_Styles[[#This Row],[BL Default]]&lt;&gt;"",Table_Styles[[#This Row],[BL Default]],""))</f>
        <v/>
      </c>
      <c r="BI95" s="117"/>
      <c r="BJ95" s="117"/>
      <c r="BK95" s="96" t="str">
        <f>IF(Table_Styles[[#This Row],[Width]]&lt;&gt;"",Table_Styles[[#This Row],[Width]],IF(Table_Styles[[#This Row],[Width Default]]&lt;&gt;"",Table_Styles[[#This Row],[Width Default]],""))</f>
        <v/>
      </c>
      <c r="BL95" s="117"/>
      <c r="BM95" s="117"/>
      <c r="BN95" s="96" t="str">
        <f>IF(Table_Styles[[#This Row],[Height]]&lt;&gt;"",Table_Styles[[#This Row],[Height]],IF(Table_Styles[[#This Row],[Height Default]]&lt;&gt;"",Table_Styles[[#This Row],[Height Default]],""))</f>
        <v/>
      </c>
      <c r="BO95" s="96"/>
      <c r="BP95" s="96"/>
      <c r="BQ95" s="96" t="str">
        <f>IF(Table_Styles[[#This Row],[Top]]&lt;&gt;"",Table_Styles[[#This Row],[Top]],IF(Table_Styles[[#This Row],[Top Default]]&lt;&gt;"",Table_Styles[[#This Row],[Top Default]],""))</f>
        <v/>
      </c>
      <c r="BR95" s="96"/>
      <c r="BS95" s="96"/>
      <c r="BT95" s="96" t="str">
        <f>IF(Table_Styles[[#This Row],[Right]]&lt;&gt;"",Table_Styles[[#This Row],[Right]],IF(Table_Styles[[#This Row],[Right Default]]&lt;&gt;"",Table_Styles[[#This Row],[Right Default]],""))</f>
        <v/>
      </c>
      <c r="BU95" s="96"/>
      <c r="BV95" s="96"/>
      <c r="BW95" s="96" t="str">
        <f>IF(Table_Styles[[#This Row],[Bottom]]&lt;&gt;"",Table_Styles[[#This Row],[Bottom]],IF(Table_Styles[[#This Row],[Bottom Default]]&lt;&gt;"",Table_Styles[[#This Row],[Bottom Default]],""))</f>
        <v/>
      </c>
      <c r="BX95" s="96"/>
      <c r="BY95" s="96"/>
      <c r="BZ95" s="96" t="str">
        <f>IF(Table_Styles[[#This Row],[Left]]&lt;&gt;"",Table_Styles[[#This Row],[Left]],IF(Table_Styles[[#This Row],[Left Default]]&lt;&gt;"",Table_Styles[[#This Row],[Left Default]],""))</f>
        <v/>
      </c>
      <c r="CA95" s="117"/>
      <c r="CB95" s="96" t="str">
        <f>IF(AND(Table_Styles[[#This Row],[Selector]]&lt;&gt;"",Table_Styles[[#This Row],[Font Family Used]]&lt;&gt;"",Table_Styles[[#This Row],[Font Weight Used]]&lt;&gt;""),Table_Styles[[#This Row],[Font Family Used]]&amp;" "&amp;Table_Styles[[#This Row],[Font Weight Used]],"")</f>
        <v/>
      </c>
      <c r="CC95" s="96" t="str">
        <f ca="1">IF(AND(Table_Styles[[#This Row],[Selector]],COUNTIF(OFFSET(CC:CC,0,0,ROW()-1,1),"="&amp;Table_Styles[[#This Row],[Font]])=0),Table_Styles[[#This Row],[Font]],"")</f>
        <v/>
      </c>
      <c r="CD95" s="96" t="str">
        <f ca="1">IF(Table_Styles[[#This Row],[Unique Font]]&lt;&gt;"",
"{""fontFamily"":"""&amp;Table_Styles[[#This Row],[Font Family Used]]&amp;""",""fontWeight"":"&amp;Table_Styles[[#This Row],[Font Weight Used]]&amp;"}","")</f>
        <v/>
      </c>
      <c r="CE95"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95" s="96" t="str">
        <f>IF(AND(Table_Styles[[#This Row],[Selector]]&lt;&gt;"", Table_Styles[[#This Row],[Config Properties]]&lt;&gt;""),
Table_Styles[[#This Row],[Selector]]&amp;" { "&amp;Table_Styles[[#This Row],[Config Properties]]&amp;" }","")</f>
        <v/>
      </c>
      <c r="CG95" s="96" t="str">
        <f xml:space="preserve">
SUBSTITUTE(SUBSTITUTE(SUBSTITUTE(SUBSTITUTE(SUBSTITUTE(SUBSTITUTE(SUBSTITUTE(SUBSTITUTE(Table_Styles[[#This Row],[Config]],
" {","{"),
"{ ","{"),
" }","}"),
"} ","}"),
" ,",","),
", ",","),
" :",":"),
": ",":")</f>
        <v/>
      </c>
    </row>
    <row r="96" spans="2:85" ht="21" customHeight="1">
      <c r="B96" s="95" t="s">
        <v>607</v>
      </c>
      <c r="C96" s="95" t="s">
        <v>608</v>
      </c>
      <c r="D96" s="56"/>
      <c r="E96" s="55" t="str">
        <f>Settings_Styling_Font_Headings</f>
        <v>Lato</v>
      </c>
      <c r="F96" s="24" t="str">
        <f>IF(Table_Styles[[#This Row],[Font Family]]&lt;&gt;"",Table_Styles[[#This Row],[Font Family]],IF(Table_Styles[[#This Row],[Font Family Default]]&lt;&gt;"",Table_Styles[[#This Row],[Font Family Default]],""))</f>
        <v>Lato</v>
      </c>
      <c r="G96" s="56" t="s">
        <v>453</v>
      </c>
      <c r="H96" s="184" t="s">
        <v>453</v>
      </c>
      <c r="I96" s="24" t="str">
        <f>IF(Table_Styles[[#This Row],[Font Size]]&lt;&gt;"",Table_Styles[[#This Row],[Font Size]],IF(Table_Styles[[#This Row],[Font Size Default]]&lt;&gt;"",Table_Styles[[#This Row],[Font Size Default]],""))</f>
        <v>20px</v>
      </c>
      <c r="J96" s="56"/>
      <c r="K96" s="55">
        <v>400</v>
      </c>
      <c r="L96" s="24">
        <f>IF(Table_Styles[[#This Row],[Font Weight]]&lt;&gt;"",Table_Styles[[#This Row],[Font Weight]],IF(Table_Styles[[#This Row],[Font Weight Default]]&lt;&gt;"",Table_Styles[[#This Row],[Font Weight Default]],""))</f>
        <v>400</v>
      </c>
      <c r="M96" s="56"/>
      <c r="N96" s="56"/>
      <c r="O96" s="24" t="str">
        <f>IF(Table_Styles[[#This Row],[Colour]]&lt;&gt;"",Table_Styles[[#This Row],[Colour]],IF(Table_Styles[[#This Row],[Colour Default]]&lt;&gt;"",Table_Styles[[#This Row],[Colour Default]],""))</f>
        <v/>
      </c>
      <c r="P96" s="56"/>
      <c r="Q96" s="56"/>
      <c r="R96" s="24" t="str">
        <f>IF(Table_Styles[[#This Row],[Background]]&lt;&gt;"",Table_Styles[[#This Row],[Background]],IF(Table_Styles[[#This Row],[Background Default]]&lt;&gt;"",Table_Styles[[#This Row],[Background Default]],""))</f>
        <v/>
      </c>
      <c r="S96" s="56"/>
      <c r="T96" s="56"/>
      <c r="U96" s="24" t="str">
        <f>IF(Table_Styles[[#This Row],[Border]]&lt;&gt;"",Table_Styles[[#This Row],[Border]],IF(Table_Styles[[#This Row],[Border Default]]&lt;&gt;"",Table_Styles[[#This Row],[Border Default]],""))</f>
        <v/>
      </c>
      <c r="V96" s="56"/>
      <c r="W96" s="56"/>
      <c r="X96" s="24" t="str">
        <f>IF(Table_Styles[[#This Row],[Border Radius]]&lt;&gt;"",Table_Styles[[#This Row],[Border Radius]],IF(Table_Styles[[#This Row],[Border Radius Default]]&lt;&gt;"",Table_Styles[[#This Row],[Border Radius Default]],""))</f>
        <v/>
      </c>
      <c r="Y96" s="56"/>
      <c r="Z96" s="58" t="s">
        <v>439</v>
      </c>
      <c r="AA96" s="24" t="str">
        <f>IF(Table_Styles[[#This Row],[MT]]&lt;&gt;"",Table_Styles[[#This Row],[MT]],IF(Table_Styles[[#This Row],[MT Default]]&lt;&gt;"",Table_Styles[[#This Row],[MT Default]],""))</f>
        <v>30px</v>
      </c>
      <c r="AB96" s="56"/>
      <c r="AC96" s="56"/>
      <c r="AD96" s="24" t="str">
        <f>IF(Table_Styles[[#This Row],[MR]]&lt;&gt;"",Table_Styles[[#This Row],[MR]],IF(Table_Styles[[#This Row],[MR Default]]&lt;&gt;"",Table_Styles[[#This Row],[MR Default]],""))</f>
        <v/>
      </c>
      <c r="AE96" s="56"/>
      <c r="AF96" s="58" t="s">
        <v>522</v>
      </c>
      <c r="AG96" s="24" t="str">
        <f>IF(Table_Styles[[#This Row],[MB]]&lt;&gt;"",Table_Styles[[#This Row],[MB]],IF(Table_Styles[[#This Row],[MB Default]]&lt;&gt;"",Table_Styles[[#This Row],[MB Default]],""))</f>
        <v>3px</v>
      </c>
      <c r="AH96" s="56"/>
      <c r="AI96" s="56"/>
      <c r="AJ96" s="24" t="str">
        <f>IF(Table_Styles[[#This Row],[ML]]&lt;&gt;"",Table_Styles[[#This Row],[ML]],IF(Table_Styles[[#This Row],[ML Default]]&lt;&gt;"",Table_Styles[[#This Row],[ML Default]],""))</f>
        <v/>
      </c>
      <c r="AK96" s="56"/>
      <c r="AL96" s="56"/>
      <c r="AM96" s="24" t="str">
        <f>IF(Table_Styles[[#This Row],[PT]]&lt;&gt;"",Table_Styles[[#This Row],[PT]],IF(Table_Styles[[#This Row],[PT Default]]&lt;&gt;"",Table_Styles[[#This Row],[PT Default]],""))</f>
        <v/>
      </c>
      <c r="AN96" s="56"/>
      <c r="AO96" s="56"/>
      <c r="AP96" s="24" t="str">
        <f>IF(Table_Styles[[#This Row],[PR]]&lt;&gt;"",Table_Styles[[#This Row],[PR]],IF(Table_Styles[[#This Row],[PR Default]]&lt;&gt;"",Table_Styles[[#This Row],[PR Default]],""))</f>
        <v/>
      </c>
      <c r="AQ96" s="56"/>
      <c r="AR96" s="184" t="s">
        <v>460</v>
      </c>
      <c r="AS96" s="24" t="str">
        <f>IF(Table_Styles[[#This Row],[PB]]&lt;&gt;"",Table_Styles[[#This Row],[PB]],IF(Table_Styles[[#This Row],[PB Default]]&lt;&gt;"",Table_Styles[[#This Row],[PB Default]],""))</f>
        <v>10px</v>
      </c>
      <c r="AT96" s="56"/>
      <c r="AU96" s="56"/>
      <c r="AV96" s="24" t="str">
        <f>IF(Table_Styles[[#This Row],[PL]]&lt;&gt;"",Table_Styles[[#This Row],[PL]],IF(Table_Styles[[#This Row],[PL Default]]&lt;&gt;"",Table_Styles[[#This Row],[PL Default]],""))</f>
        <v/>
      </c>
      <c r="AW96" s="56"/>
      <c r="AX96" s="56"/>
      <c r="AY96" s="24" t="str">
        <f>IF(Table_Styles[[#This Row],[BT]]&lt;&gt;"",Table_Styles[[#This Row],[BT]],IF(Table_Styles[[#This Row],[BT Default]]&lt;&gt;"",Table_Styles[[#This Row],[BT Default]],""))</f>
        <v/>
      </c>
      <c r="AZ96" s="56"/>
      <c r="BA96" s="56"/>
      <c r="BB96" s="24" t="str">
        <f>IF(Table_Styles[[#This Row],[BR]]&lt;&gt;"",Table_Styles[[#This Row],[BR]],IF(Table_Styles[[#This Row],[BR Default]]&lt;&gt;"",Table_Styles[[#This Row],[BR Default]],""))</f>
        <v/>
      </c>
      <c r="BC96" s="56"/>
      <c r="BD96" s="56"/>
      <c r="BE96" s="24" t="str">
        <f>IF(Table_Styles[[#This Row],[BB]]&lt;&gt;"",Table_Styles[[#This Row],[BB]],IF(Table_Styles[[#This Row],[BB Default]]&lt;&gt;"",Table_Styles[[#This Row],[BB Default]],""))</f>
        <v/>
      </c>
      <c r="BF96" s="56"/>
      <c r="BG96" s="56"/>
      <c r="BH96" s="24" t="str">
        <f>IF(Table_Styles[[#This Row],[BL]]&lt;&gt;"",Table_Styles[[#This Row],[BL]],IF(Table_Styles[[#This Row],[BL Default]]&lt;&gt;"",Table_Styles[[#This Row],[BL Default]],""))</f>
        <v/>
      </c>
      <c r="BI96" s="56"/>
      <c r="BJ96" s="56"/>
      <c r="BK96" s="24" t="str">
        <f>IF(Table_Styles[[#This Row],[Width]]&lt;&gt;"",Table_Styles[[#This Row],[Width]],IF(Table_Styles[[#This Row],[Width Default]]&lt;&gt;"",Table_Styles[[#This Row],[Width Default]],""))</f>
        <v/>
      </c>
      <c r="BL96" s="56"/>
      <c r="BM96" s="56"/>
      <c r="BN96" s="24" t="str">
        <f>IF(Table_Styles[[#This Row],[Height]]&lt;&gt;"",Table_Styles[[#This Row],[Height]],IF(Table_Styles[[#This Row],[Height Default]]&lt;&gt;"",Table_Styles[[#This Row],[Height Default]],""))</f>
        <v/>
      </c>
      <c r="BO96" s="24"/>
      <c r="BP96" s="24"/>
      <c r="BQ96" s="24" t="str">
        <f>IF(Table_Styles[[#This Row],[Top]]&lt;&gt;"",Table_Styles[[#This Row],[Top]],IF(Table_Styles[[#This Row],[Top Default]]&lt;&gt;"",Table_Styles[[#This Row],[Top Default]],""))</f>
        <v/>
      </c>
      <c r="BR96" s="24"/>
      <c r="BS96" s="24"/>
      <c r="BT96" s="24" t="str">
        <f>IF(Table_Styles[[#This Row],[Right]]&lt;&gt;"",Table_Styles[[#This Row],[Right]],IF(Table_Styles[[#This Row],[Right Default]]&lt;&gt;"",Table_Styles[[#This Row],[Right Default]],""))</f>
        <v/>
      </c>
      <c r="BU96" s="24"/>
      <c r="BV96" s="24"/>
      <c r="BW96" s="24" t="str">
        <f>IF(Table_Styles[[#This Row],[Bottom]]&lt;&gt;"",Table_Styles[[#This Row],[Bottom]],IF(Table_Styles[[#This Row],[Bottom Default]]&lt;&gt;"",Table_Styles[[#This Row],[Bottom Default]],""))</f>
        <v/>
      </c>
      <c r="BX96" s="24"/>
      <c r="BY96" s="24"/>
      <c r="BZ96" s="24" t="str">
        <f>IF(Table_Styles[[#This Row],[Left]]&lt;&gt;"",Table_Styles[[#This Row],[Left]],IF(Table_Styles[[#This Row],[Left Default]]&lt;&gt;"",Table_Styles[[#This Row],[Left Default]],""))</f>
        <v/>
      </c>
      <c r="CA96" s="56"/>
      <c r="CB96" s="95" t="str">
        <f>IF(AND(Table_Styles[[#This Row],[Selector]]&lt;&gt;"",Table_Styles[[#This Row],[Font Family Used]]&lt;&gt;"",Table_Styles[[#This Row],[Font Weight Used]]&lt;&gt;""),Table_Styles[[#This Row],[Font Family Used]]&amp;" "&amp;Table_Styles[[#This Row],[Font Weight Used]],"")</f>
        <v>Lato 400</v>
      </c>
      <c r="CC96" s="95" t="str">
        <f ca="1">IF(AND(Table_Styles[[#This Row],[Selector]],COUNTIF(OFFSET(CC:CC,0,0,ROW()-1,1),"="&amp;Table_Styles[[#This Row],[Font]])=0),Table_Styles[[#This Row],[Font]],"")</f>
        <v/>
      </c>
      <c r="CD96" s="95" t="str">
        <f ca="1">IF(Table_Styles[[#This Row],[Unique Font]]&lt;&gt;"",
"{""fontFamily"":"""&amp;Table_Styles[[#This Row],[Font Family Used]]&amp;""",""fontWeight"":"&amp;Table_Styles[[#This Row],[Font Weight Used]]&amp;"}","")</f>
        <v/>
      </c>
      <c r="CE9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20px;font-weight: 400;margin-top: 30px;margin-bottom: 3px;padding-bottom: 10px</v>
      </c>
      <c r="CF96" s="95" t="str">
        <f>IF(AND(Table_Styles[[#This Row],[Selector]]&lt;&gt;"", Table_Styles[[#This Row],[Config Properties]]&lt;&gt;""),
Table_Styles[[#This Row],[Selector]]&amp;" { "&amp;Table_Styles[[#This Row],[Config Properties]]&amp;" }","")</f>
        <v>nav#progress-bar h4 { font-family: 'Lato';font-size: 20px;font-weight: 400;margin-top: 30px;margin-bottom: 3px;padding-bottom: 10px }</v>
      </c>
      <c r="CG96" s="97" t="str">
        <f xml:space="preserve">
SUBSTITUTE(SUBSTITUTE(SUBSTITUTE(SUBSTITUTE(SUBSTITUTE(SUBSTITUTE(SUBSTITUTE(SUBSTITUTE(Table_Styles[[#This Row],[Config]],
" {","{"),
"{ ","{"),
" }","}"),
"} ","}"),
" ,",","),
", ",","),
" :",":"),
": ",":")</f>
        <v>nav#progress-bar h4{font-family:'Lato';font-size:20px;font-weight:400;margin-top:30px;margin-bottom:3px;padding-bottom:10px}</v>
      </c>
    </row>
    <row r="97" spans="2:85" ht="21" customHeight="1">
      <c r="B97" s="97" t="s">
        <v>609</v>
      </c>
      <c r="C97" s="98" t="s">
        <v>610</v>
      </c>
      <c r="D97" s="55"/>
      <c r="E97" s="55"/>
      <c r="F97" s="50" t="str">
        <f>IF(Table_Styles[[#This Row],[Font Family]]&lt;&gt;"",Table_Styles[[#This Row],[Font Family]],IF(Table_Styles[[#This Row],[Font Family Default]]&lt;&gt;"",Table_Styles[[#This Row],[Font Family Default]],""))</f>
        <v/>
      </c>
      <c r="G97" s="55"/>
      <c r="H97" s="55"/>
      <c r="I97" s="50" t="str">
        <f>IF(Table_Styles[[#This Row],[Font Size]]&lt;&gt;"",Table_Styles[[#This Row],[Font Size]],IF(Table_Styles[[#This Row],[Font Size Default]]&lt;&gt;"",Table_Styles[[#This Row],[Font Size Default]],""))</f>
        <v/>
      </c>
      <c r="J97" s="55"/>
      <c r="K97" s="55"/>
      <c r="L97" s="50" t="str">
        <f>IF(Table_Styles[[#This Row],[Font Weight]]&lt;&gt;"",Table_Styles[[#This Row],[Font Weight]],IF(Table_Styles[[#This Row],[Font Weight Default]]&lt;&gt;"",Table_Styles[[#This Row],[Font Weight Default]],""))</f>
        <v/>
      </c>
      <c r="M97" s="55"/>
      <c r="N97" s="55" t="str">
        <f>Colour_Foreground_1</f>
        <v>#303232</v>
      </c>
      <c r="O97" s="50" t="str">
        <f>IF(Table_Styles[[#This Row],[Colour]]&lt;&gt;"",Table_Styles[[#This Row],[Colour]],IF(Table_Styles[[#This Row],[Colour Default]]&lt;&gt;"",Table_Styles[[#This Row],[Colour Default]],""))</f>
        <v>#303232</v>
      </c>
      <c r="P97" s="55"/>
      <c r="Q97" s="55"/>
      <c r="R97" s="50" t="str">
        <f>IF(Table_Styles[[#This Row],[Background]]&lt;&gt;"",Table_Styles[[#This Row],[Background]],IF(Table_Styles[[#This Row],[Background Default]]&lt;&gt;"",Table_Styles[[#This Row],[Background Default]],""))</f>
        <v/>
      </c>
      <c r="S97" s="55"/>
      <c r="T97" s="55"/>
      <c r="U97" s="50" t="str">
        <f>IF(Table_Styles[[#This Row],[Border]]&lt;&gt;"",Table_Styles[[#This Row],[Border]],IF(Table_Styles[[#This Row],[Border Default]]&lt;&gt;"",Table_Styles[[#This Row],[Border Default]],""))</f>
        <v/>
      </c>
      <c r="V97" s="55"/>
      <c r="W97" s="55"/>
      <c r="X97" s="50" t="str">
        <f>IF(Table_Styles[[#This Row],[Border Radius]]&lt;&gt;"",Table_Styles[[#This Row],[Border Radius]],IF(Table_Styles[[#This Row],[Border Radius Default]]&lt;&gt;"",Table_Styles[[#This Row],[Border Radius Default]],""))</f>
        <v/>
      </c>
      <c r="Y97" s="55"/>
      <c r="Z97" s="55"/>
      <c r="AA97" s="50" t="str">
        <f>IF(Table_Styles[[#This Row],[MT]]&lt;&gt;"",Table_Styles[[#This Row],[MT]],IF(Table_Styles[[#This Row],[MT Default]]&lt;&gt;"",Table_Styles[[#This Row],[MT Default]],""))</f>
        <v/>
      </c>
      <c r="AB97" s="55"/>
      <c r="AC97" s="55"/>
      <c r="AD97" s="50" t="str">
        <f>IF(Table_Styles[[#This Row],[MR]]&lt;&gt;"",Table_Styles[[#This Row],[MR]],IF(Table_Styles[[#This Row],[MR Default]]&lt;&gt;"",Table_Styles[[#This Row],[MR Default]],""))</f>
        <v/>
      </c>
      <c r="AE97" s="55"/>
      <c r="AF97" s="55"/>
      <c r="AG97" s="50" t="str">
        <f>IF(Table_Styles[[#This Row],[MB]]&lt;&gt;"",Table_Styles[[#This Row],[MB]],IF(Table_Styles[[#This Row],[MB Default]]&lt;&gt;"",Table_Styles[[#This Row],[MB Default]],""))</f>
        <v/>
      </c>
      <c r="AH97" s="55"/>
      <c r="AI97" s="55"/>
      <c r="AJ97" s="50" t="str">
        <f>IF(Table_Styles[[#This Row],[ML]]&lt;&gt;"",Table_Styles[[#This Row],[ML]],IF(Table_Styles[[#This Row],[ML Default]]&lt;&gt;"",Table_Styles[[#This Row],[ML Default]],""))</f>
        <v/>
      </c>
      <c r="AK97" s="55"/>
      <c r="AL97" s="55"/>
      <c r="AM97" s="50" t="str">
        <f>IF(Table_Styles[[#This Row],[PT]]&lt;&gt;"",Table_Styles[[#This Row],[PT]],IF(Table_Styles[[#This Row],[PT Default]]&lt;&gt;"",Table_Styles[[#This Row],[PT Default]],""))</f>
        <v/>
      </c>
      <c r="AN97" s="55"/>
      <c r="AO97" s="55"/>
      <c r="AP97" s="50" t="str">
        <f>IF(Table_Styles[[#This Row],[PR]]&lt;&gt;"",Table_Styles[[#This Row],[PR]],IF(Table_Styles[[#This Row],[PR Default]]&lt;&gt;"",Table_Styles[[#This Row],[PR Default]],""))</f>
        <v/>
      </c>
      <c r="AQ97" s="55"/>
      <c r="AR97" s="55"/>
      <c r="AS97" s="50" t="str">
        <f>IF(Table_Styles[[#This Row],[PB]]&lt;&gt;"",Table_Styles[[#This Row],[PB]],IF(Table_Styles[[#This Row],[PB Default]]&lt;&gt;"",Table_Styles[[#This Row],[PB Default]],""))</f>
        <v/>
      </c>
      <c r="AT97" s="55"/>
      <c r="AU97" s="55"/>
      <c r="AV97" s="50" t="str">
        <f>IF(Table_Styles[[#This Row],[PL]]&lt;&gt;"",Table_Styles[[#This Row],[PL]],IF(Table_Styles[[#This Row],[PL Default]]&lt;&gt;"",Table_Styles[[#This Row],[PL Default]],""))</f>
        <v/>
      </c>
      <c r="AW97" s="55"/>
      <c r="AX97" s="55"/>
      <c r="AY97" s="50" t="str">
        <f>IF(Table_Styles[[#This Row],[BT]]&lt;&gt;"",Table_Styles[[#This Row],[BT]],IF(Table_Styles[[#This Row],[BT Default]]&lt;&gt;"",Table_Styles[[#This Row],[BT Default]],""))</f>
        <v/>
      </c>
      <c r="AZ97" s="55"/>
      <c r="BA97" s="55"/>
      <c r="BB97" s="50" t="str">
        <f>IF(Table_Styles[[#This Row],[BR]]&lt;&gt;"",Table_Styles[[#This Row],[BR]],IF(Table_Styles[[#This Row],[BR Default]]&lt;&gt;"",Table_Styles[[#This Row],[BR Default]],""))</f>
        <v/>
      </c>
      <c r="BC97" s="55"/>
      <c r="BD97" s="55" t="str">
        <f>"4px solid "&amp;Colour_Accent_1</f>
        <v>4px solid #e10982</v>
      </c>
      <c r="BE97" s="50" t="str">
        <f>IF(Table_Styles[[#This Row],[BB]]&lt;&gt;"",Table_Styles[[#This Row],[BB]],IF(Table_Styles[[#This Row],[BB Default]]&lt;&gt;"",Table_Styles[[#This Row],[BB Default]],""))</f>
        <v>4px solid #e10982</v>
      </c>
      <c r="BF97" s="55"/>
      <c r="BG97" s="55"/>
      <c r="BH97" s="50" t="str">
        <f>IF(Table_Styles[[#This Row],[BL]]&lt;&gt;"",Table_Styles[[#This Row],[BL]],IF(Table_Styles[[#This Row],[BL Default]]&lt;&gt;"",Table_Styles[[#This Row],[BL Default]],""))</f>
        <v/>
      </c>
      <c r="BI97" s="55"/>
      <c r="BJ97" s="55"/>
      <c r="BK97" s="50" t="str">
        <f>IF(Table_Styles[[#This Row],[Width]]&lt;&gt;"",Table_Styles[[#This Row],[Width]],IF(Table_Styles[[#This Row],[Width Default]]&lt;&gt;"",Table_Styles[[#This Row],[Width Default]],""))</f>
        <v/>
      </c>
      <c r="BL97" s="55"/>
      <c r="BM97" s="55"/>
      <c r="BN97" s="50" t="str">
        <f>IF(Table_Styles[[#This Row],[Height]]&lt;&gt;"",Table_Styles[[#This Row],[Height]],IF(Table_Styles[[#This Row],[Height Default]]&lt;&gt;"",Table_Styles[[#This Row],[Height Default]],""))</f>
        <v/>
      </c>
      <c r="BO97" s="50"/>
      <c r="BP97" s="50"/>
      <c r="BQ97" s="50" t="str">
        <f>IF(Table_Styles[[#This Row],[Top]]&lt;&gt;"",Table_Styles[[#This Row],[Top]],IF(Table_Styles[[#This Row],[Top Default]]&lt;&gt;"",Table_Styles[[#This Row],[Top Default]],""))</f>
        <v/>
      </c>
      <c r="BR97" s="50"/>
      <c r="BS97" s="50"/>
      <c r="BT97" s="50" t="str">
        <f>IF(Table_Styles[[#This Row],[Right]]&lt;&gt;"",Table_Styles[[#This Row],[Right]],IF(Table_Styles[[#This Row],[Right Default]]&lt;&gt;"",Table_Styles[[#This Row],[Right Default]],""))</f>
        <v/>
      </c>
      <c r="BU97" s="50"/>
      <c r="BV97" s="50"/>
      <c r="BW97" s="50" t="str">
        <f>IF(Table_Styles[[#This Row],[Bottom]]&lt;&gt;"",Table_Styles[[#This Row],[Bottom]],IF(Table_Styles[[#This Row],[Bottom Default]]&lt;&gt;"",Table_Styles[[#This Row],[Bottom Default]],""))</f>
        <v/>
      </c>
      <c r="BX97" s="50"/>
      <c r="BY97" s="50"/>
      <c r="BZ97" s="50" t="str">
        <f>IF(Table_Styles[[#This Row],[Left]]&lt;&gt;"",Table_Styles[[#This Row],[Left]],IF(Table_Styles[[#This Row],[Left Default]]&lt;&gt;"",Table_Styles[[#This Row],[Left Default]],""))</f>
        <v/>
      </c>
      <c r="CA97" s="55"/>
      <c r="CB97" s="97" t="str">
        <f>IF(AND(Table_Styles[[#This Row],[Selector]]&lt;&gt;"",Table_Styles[[#This Row],[Font Family Used]]&lt;&gt;"",Table_Styles[[#This Row],[Font Weight Used]]&lt;&gt;""),Table_Styles[[#This Row],[Font Family Used]]&amp;" "&amp;Table_Styles[[#This Row],[Font Weight Used]],"")</f>
        <v/>
      </c>
      <c r="CC97" s="97" t="str">
        <f ca="1">IF(AND(Table_Styles[[#This Row],[Selector]],COUNTIF(OFFSET(CC:CC,0,0,ROW()-1,1),"="&amp;Table_Styles[[#This Row],[Font]])=0),Table_Styles[[#This Row],[Font]],"")</f>
        <v/>
      </c>
      <c r="CD97" s="97" t="str">
        <f ca="1">IF(Table_Styles[[#This Row],[Unique Font]]&lt;&gt;"",
"{""fontFamily"":"""&amp;Table_Styles[[#This Row],[Font Family Used]]&amp;""",""fontWeight"":"&amp;Table_Styles[[#This Row],[Font Weight Used]]&amp;"}","")</f>
        <v/>
      </c>
      <c r="CE97"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#303232;border-bottom: 4px solid #e10982</v>
      </c>
      <c r="CF97" s="97" t="str">
        <f>IF(AND(Table_Styles[[#This Row],[Selector]]&lt;&gt;"", Table_Styles[[#This Row],[Config Properties]]&lt;&gt;""),
Table_Styles[[#This Row],[Selector]]&amp;" { "&amp;Table_Styles[[#This Row],[Config Properties]]&amp;" }","")</f>
        <v>nav#progress-bar h4.active { color: #303232;border-bottom: 4px solid #e10982 }</v>
      </c>
      <c r="CG97" s="97" t="str">
        <f xml:space="preserve">
SUBSTITUTE(SUBSTITUTE(SUBSTITUTE(SUBSTITUTE(SUBSTITUTE(SUBSTITUTE(SUBSTITUTE(SUBSTITUTE(Table_Styles[[#This Row],[Config]],
" {","{"),
"{ ","{"),
" }","}"),
"} ","}"),
" ,",","),
", ",","),
" :",":"),
": ",":")</f>
        <v>nav#progress-bar h4.active{color:#303232;border-bottom:4px solid #e10982}</v>
      </c>
    </row>
    <row r="98" spans="2:85" ht="21" customHeight="1">
      <c r="B98" s="97" t="s">
        <v>611</v>
      </c>
      <c r="C98" s="97" t="s">
        <v>612</v>
      </c>
      <c r="D98" s="55"/>
      <c r="E98" s="55"/>
      <c r="F98" s="50" t="str">
        <f>IF(Table_Styles[[#This Row],[Font Family]]&lt;&gt;"",Table_Styles[[#This Row],[Font Family]],IF(Table_Styles[[#This Row],[Font Family Default]]&lt;&gt;"",Table_Styles[[#This Row],[Font Family Default]],""))</f>
        <v/>
      </c>
      <c r="G98" s="55"/>
      <c r="H98" s="55"/>
      <c r="I98" s="50" t="str">
        <f>IF(Table_Styles[[#This Row],[Font Size]]&lt;&gt;"",Table_Styles[[#This Row],[Font Size]],IF(Table_Styles[[#This Row],[Font Size Default]]&lt;&gt;"",Table_Styles[[#This Row],[Font Size Default]],""))</f>
        <v/>
      </c>
      <c r="J98" s="55"/>
      <c r="K98" s="55"/>
      <c r="L98" s="50" t="str">
        <f>IF(Table_Styles[[#This Row],[Font Weight]]&lt;&gt;"",Table_Styles[[#This Row],[Font Weight]],IF(Table_Styles[[#This Row],[Font Weight Default]]&lt;&gt;"",Table_Styles[[#This Row],[Font Weight Default]],""))</f>
        <v/>
      </c>
      <c r="M98" s="55"/>
      <c r="N98" s="194" t="s">
        <v>613</v>
      </c>
      <c r="O98" s="50" t="str">
        <f>IF(Table_Styles[[#This Row],[Colour]]&lt;&gt;"",Table_Styles[[#This Row],[Colour]],IF(Table_Styles[[#This Row],[Colour Default]]&lt;&gt;"",Table_Styles[[#This Row],[Colour Default]],""))</f>
        <v>#d6dce0</v>
      </c>
      <c r="P98" s="55"/>
      <c r="Q98" s="55"/>
      <c r="R98" s="50" t="str">
        <f>IF(Table_Styles[[#This Row],[Background]]&lt;&gt;"",Table_Styles[[#This Row],[Background]],IF(Table_Styles[[#This Row],[Background Default]]&lt;&gt;"",Table_Styles[[#This Row],[Background Default]],""))</f>
        <v/>
      </c>
      <c r="S98" s="55"/>
      <c r="T98" s="55"/>
      <c r="U98" s="50" t="str">
        <f>IF(Table_Styles[[#This Row],[Border]]&lt;&gt;"",Table_Styles[[#This Row],[Border]],IF(Table_Styles[[#This Row],[Border Default]]&lt;&gt;"",Table_Styles[[#This Row],[Border Default]],""))</f>
        <v/>
      </c>
      <c r="V98" s="55"/>
      <c r="W98" s="55"/>
      <c r="X98" s="50" t="str">
        <f>IF(Table_Styles[[#This Row],[Border Radius]]&lt;&gt;"",Table_Styles[[#This Row],[Border Radius]],IF(Table_Styles[[#This Row],[Border Radius Default]]&lt;&gt;"",Table_Styles[[#This Row],[Border Radius Default]],""))</f>
        <v/>
      </c>
      <c r="Y98" s="55"/>
      <c r="Z98" s="55"/>
      <c r="AA98" s="50" t="str">
        <f>IF(Table_Styles[[#This Row],[MT]]&lt;&gt;"",Table_Styles[[#This Row],[MT]],IF(Table_Styles[[#This Row],[MT Default]]&lt;&gt;"",Table_Styles[[#This Row],[MT Default]],""))</f>
        <v/>
      </c>
      <c r="AB98" s="55"/>
      <c r="AC98" s="55"/>
      <c r="AD98" s="50" t="str">
        <f>IF(Table_Styles[[#This Row],[MR]]&lt;&gt;"",Table_Styles[[#This Row],[MR]],IF(Table_Styles[[#This Row],[MR Default]]&lt;&gt;"",Table_Styles[[#This Row],[MR Default]],""))</f>
        <v/>
      </c>
      <c r="AE98" s="55"/>
      <c r="AF98" s="55"/>
      <c r="AG98" s="50" t="str">
        <f>IF(Table_Styles[[#This Row],[MB]]&lt;&gt;"",Table_Styles[[#This Row],[MB]],IF(Table_Styles[[#This Row],[MB Default]]&lt;&gt;"",Table_Styles[[#This Row],[MB Default]],""))</f>
        <v/>
      </c>
      <c r="AH98" s="55"/>
      <c r="AI98" s="55"/>
      <c r="AJ98" s="50" t="str">
        <f>IF(Table_Styles[[#This Row],[ML]]&lt;&gt;"",Table_Styles[[#This Row],[ML]],IF(Table_Styles[[#This Row],[ML Default]]&lt;&gt;"",Table_Styles[[#This Row],[ML Default]],""))</f>
        <v/>
      </c>
      <c r="AK98" s="55"/>
      <c r="AL98" s="55"/>
      <c r="AM98" s="50" t="str">
        <f>IF(Table_Styles[[#This Row],[PT]]&lt;&gt;"",Table_Styles[[#This Row],[PT]],IF(Table_Styles[[#This Row],[PT Default]]&lt;&gt;"",Table_Styles[[#This Row],[PT Default]],""))</f>
        <v/>
      </c>
      <c r="AN98" s="55"/>
      <c r="AO98" s="55"/>
      <c r="AP98" s="50" t="str">
        <f>IF(Table_Styles[[#This Row],[PR]]&lt;&gt;"",Table_Styles[[#This Row],[PR]],IF(Table_Styles[[#This Row],[PR Default]]&lt;&gt;"",Table_Styles[[#This Row],[PR Default]],""))</f>
        <v/>
      </c>
      <c r="AQ98" s="55"/>
      <c r="AR98" s="55"/>
      <c r="AS98" s="50" t="str">
        <f>IF(Table_Styles[[#This Row],[PB]]&lt;&gt;"",Table_Styles[[#This Row],[PB]],IF(Table_Styles[[#This Row],[PB Default]]&lt;&gt;"",Table_Styles[[#This Row],[PB Default]],""))</f>
        <v/>
      </c>
      <c r="AT98" s="55"/>
      <c r="AU98" s="55"/>
      <c r="AV98" s="50" t="str">
        <f>IF(Table_Styles[[#This Row],[PL]]&lt;&gt;"",Table_Styles[[#This Row],[PL]],IF(Table_Styles[[#This Row],[PL Default]]&lt;&gt;"",Table_Styles[[#This Row],[PL Default]],""))</f>
        <v/>
      </c>
      <c r="AW98" s="55"/>
      <c r="AX98" s="55"/>
      <c r="AY98" s="50" t="str">
        <f>IF(Table_Styles[[#This Row],[BT]]&lt;&gt;"",Table_Styles[[#This Row],[BT]],IF(Table_Styles[[#This Row],[BT Default]]&lt;&gt;"",Table_Styles[[#This Row],[BT Default]],""))</f>
        <v/>
      </c>
      <c r="AZ98" s="55"/>
      <c r="BA98" s="55"/>
      <c r="BB98" s="50" t="str">
        <f>IF(Table_Styles[[#This Row],[BR]]&lt;&gt;"",Table_Styles[[#This Row],[BR]],IF(Table_Styles[[#This Row],[BR Default]]&lt;&gt;"",Table_Styles[[#This Row],[BR Default]],""))</f>
        <v/>
      </c>
      <c r="BC98" s="55"/>
      <c r="BD98" s="194" t="s">
        <v>614</v>
      </c>
      <c r="BE98" s="50" t="str">
        <f>IF(Table_Styles[[#This Row],[BB]]&lt;&gt;"",Table_Styles[[#This Row],[BB]],IF(Table_Styles[[#This Row],[BB Default]]&lt;&gt;"",Table_Styles[[#This Row],[BB Default]],""))</f>
        <v>4px solid #e4eaee</v>
      </c>
      <c r="BF98" s="55"/>
      <c r="BG98" s="55"/>
      <c r="BH98" s="50" t="str">
        <f>IF(Table_Styles[[#This Row],[BL]]&lt;&gt;"",Table_Styles[[#This Row],[BL]],IF(Table_Styles[[#This Row],[BL Default]]&lt;&gt;"",Table_Styles[[#This Row],[BL Default]],""))</f>
        <v/>
      </c>
      <c r="BI98" s="55"/>
      <c r="BJ98" s="55"/>
      <c r="BK98" s="50" t="str">
        <f>IF(Table_Styles[[#This Row],[Width]]&lt;&gt;"",Table_Styles[[#This Row],[Width]],IF(Table_Styles[[#This Row],[Width Default]]&lt;&gt;"",Table_Styles[[#This Row],[Width Default]],""))</f>
        <v/>
      </c>
      <c r="BL98" s="55"/>
      <c r="BM98" s="55"/>
      <c r="BN98" s="50" t="str">
        <f>IF(Table_Styles[[#This Row],[Height]]&lt;&gt;"",Table_Styles[[#This Row],[Height]],IF(Table_Styles[[#This Row],[Height Default]]&lt;&gt;"",Table_Styles[[#This Row],[Height Default]],""))</f>
        <v/>
      </c>
      <c r="BO98" s="50"/>
      <c r="BP98" s="50"/>
      <c r="BQ98" s="50" t="str">
        <f>IF(Table_Styles[[#This Row],[Top]]&lt;&gt;"",Table_Styles[[#This Row],[Top]],IF(Table_Styles[[#This Row],[Top Default]]&lt;&gt;"",Table_Styles[[#This Row],[Top Default]],""))</f>
        <v/>
      </c>
      <c r="BR98" s="50"/>
      <c r="BS98" s="50"/>
      <c r="BT98" s="50" t="str">
        <f>IF(Table_Styles[[#This Row],[Right]]&lt;&gt;"",Table_Styles[[#This Row],[Right]],IF(Table_Styles[[#This Row],[Right Default]]&lt;&gt;"",Table_Styles[[#This Row],[Right Default]],""))</f>
        <v/>
      </c>
      <c r="BU98" s="50"/>
      <c r="BV98" s="50"/>
      <c r="BW98" s="50" t="str">
        <f>IF(Table_Styles[[#This Row],[Bottom]]&lt;&gt;"",Table_Styles[[#This Row],[Bottom]],IF(Table_Styles[[#This Row],[Bottom Default]]&lt;&gt;"",Table_Styles[[#This Row],[Bottom Default]],""))</f>
        <v/>
      </c>
      <c r="BX98" s="50"/>
      <c r="BY98" s="50"/>
      <c r="BZ98" s="50" t="str">
        <f>IF(Table_Styles[[#This Row],[Left]]&lt;&gt;"",Table_Styles[[#This Row],[Left]],IF(Table_Styles[[#This Row],[Left Default]]&lt;&gt;"",Table_Styles[[#This Row],[Left Default]],""))</f>
        <v/>
      </c>
      <c r="CA98" s="55"/>
      <c r="CB98" s="97" t="str">
        <f>IF(AND(Table_Styles[[#This Row],[Selector]]&lt;&gt;"",Table_Styles[[#This Row],[Font Family Used]]&lt;&gt;"",Table_Styles[[#This Row],[Font Weight Used]]&lt;&gt;""),Table_Styles[[#This Row],[Font Family Used]]&amp;" "&amp;Table_Styles[[#This Row],[Font Weight Used]],"")</f>
        <v/>
      </c>
      <c r="CC98" s="97" t="str">
        <f ca="1">IF(AND(Table_Styles[[#This Row],[Selector]],COUNTIF(OFFSET(CC:CC,0,0,ROW()-1,1),"="&amp;Table_Styles[[#This Row],[Font]])=0),Table_Styles[[#This Row],[Font]],"")</f>
        <v/>
      </c>
      <c r="CD98" s="97" t="str">
        <f ca="1">IF(Table_Styles[[#This Row],[Unique Font]]&lt;&gt;"",
"{""fontFamily"":"""&amp;Table_Styles[[#This Row],[Font Family Used]]&amp;""",""fontWeight"":"&amp;Table_Styles[[#This Row],[Font Weight Used]]&amp;"}","")</f>
        <v/>
      </c>
      <c r="CE9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#d6dce0;border-bottom: 4px solid #e4eaee</v>
      </c>
      <c r="CF98" s="97" t="str">
        <f>IF(AND(Table_Styles[[#This Row],[Selector]]&lt;&gt;"", Table_Styles[[#This Row],[Config Properties]]&lt;&gt;""),
Table_Styles[[#This Row],[Selector]]&amp;" { "&amp;Table_Styles[[#This Row],[Config Properties]]&amp;" }","")</f>
        <v>nav#progress-bar h4.inactive { color: #d6dce0;border-bottom: 4px solid #e4eaee }</v>
      </c>
      <c r="CG98" s="97" t="str">
        <f xml:space="preserve">
SUBSTITUTE(SUBSTITUTE(SUBSTITUTE(SUBSTITUTE(SUBSTITUTE(SUBSTITUTE(SUBSTITUTE(SUBSTITUTE(Table_Styles[[#This Row],[Config]],
" {","{"),
"{ ","{"),
" }","}"),
"} ","}"),
" ,",","),
", ",","),
" :",":"),
": ",":")</f>
        <v>nav#progress-bar h4.inactive{color:#d6dce0;border-bottom:4px solid #e4eaee}</v>
      </c>
    </row>
    <row r="99" spans="2:85" ht="29.25" thickBot="1">
      <c r="B99" s="96" t="s">
        <v>446</v>
      </c>
      <c r="C99" s="96"/>
      <c r="D99" s="117"/>
      <c r="E99" s="117"/>
      <c r="F99" s="96" t="str">
        <f>IF(Table_Styles[[#This Row],[Font Family]]&lt;&gt;"",Table_Styles[[#This Row],[Font Family]],IF(Table_Styles[[#This Row],[Font Family Default]]&lt;&gt;"",Table_Styles[[#This Row],[Font Family Default]],""))</f>
        <v/>
      </c>
      <c r="G99" s="117"/>
      <c r="H99" s="117"/>
      <c r="I99" s="96" t="str">
        <f>IF(Table_Styles[[#This Row],[Font Size]]&lt;&gt;"",Table_Styles[[#This Row],[Font Size]],IF(Table_Styles[[#This Row],[Font Size Default]]&lt;&gt;"",Table_Styles[[#This Row],[Font Size Default]],""))</f>
        <v/>
      </c>
      <c r="J99" s="117"/>
      <c r="K99" s="117"/>
      <c r="L99" s="96" t="str">
        <f>IF(Table_Styles[[#This Row],[Font Weight]]&lt;&gt;"",Table_Styles[[#This Row],[Font Weight]],IF(Table_Styles[[#This Row],[Font Weight Default]]&lt;&gt;"",Table_Styles[[#This Row],[Font Weight Default]],""))</f>
        <v/>
      </c>
      <c r="M99" s="117"/>
      <c r="N99" s="117"/>
      <c r="O99" s="96" t="str">
        <f>IF(Table_Styles[[#This Row],[Colour]]&lt;&gt;"",Table_Styles[[#This Row],[Colour]],IF(Table_Styles[[#This Row],[Colour Default]]&lt;&gt;"",Table_Styles[[#This Row],[Colour Default]],""))</f>
        <v/>
      </c>
      <c r="P99" s="117"/>
      <c r="Q99" s="117"/>
      <c r="R99" s="96" t="str">
        <f>IF(Table_Styles[[#This Row],[Background]]&lt;&gt;"",Table_Styles[[#This Row],[Background]],IF(Table_Styles[[#This Row],[Background Default]]&lt;&gt;"",Table_Styles[[#This Row],[Background Default]],""))</f>
        <v/>
      </c>
      <c r="S99" s="117"/>
      <c r="T99" s="117"/>
      <c r="U99" s="96" t="str">
        <f>IF(Table_Styles[[#This Row],[Border]]&lt;&gt;"",Table_Styles[[#This Row],[Border]],IF(Table_Styles[[#This Row],[Border Default]]&lt;&gt;"",Table_Styles[[#This Row],[Border Default]],""))</f>
        <v/>
      </c>
      <c r="V99" s="117"/>
      <c r="W99" s="117"/>
      <c r="X99" s="96" t="str">
        <f>IF(Table_Styles[[#This Row],[Border Radius]]&lt;&gt;"",Table_Styles[[#This Row],[Border Radius]],IF(Table_Styles[[#This Row],[Border Radius Default]]&lt;&gt;"",Table_Styles[[#This Row],[Border Radius Default]],""))</f>
        <v/>
      </c>
      <c r="Y99" s="117"/>
      <c r="Z99" s="117"/>
      <c r="AA99" s="96" t="str">
        <f>IF(Table_Styles[[#This Row],[MT]]&lt;&gt;"",Table_Styles[[#This Row],[MT]],IF(Table_Styles[[#This Row],[MT Default]]&lt;&gt;"",Table_Styles[[#This Row],[MT Default]],""))</f>
        <v/>
      </c>
      <c r="AB99" s="117"/>
      <c r="AC99" s="117"/>
      <c r="AD99" s="96" t="str">
        <f>IF(Table_Styles[[#This Row],[MR]]&lt;&gt;"",Table_Styles[[#This Row],[MR]],IF(Table_Styles[[#This Row],[MR Default]]&lt;&gt;"",Table_Styles[[#This Row],[MR Default]],""))</f>
        <v/>
      </c>
      <c r="AE99" s="117"/>
      <c r="AF99" s="117"/>
      <c r="AG99" s="96" t="str">
        <f>IF(Table_Styles[[#This Row],[MB]]&lt;&gt;"",Table_Styles[[#This Row],[MB]],IF(Table_Styles[[#This Row],[MB Default]]&lt;&gt;"",Table_Styles[[#This Row],[MB Default]],""))</f>
        <v/>
      </c>
      <c r="AH99" s="117"/>
      <c r="AI99" s="117"/>
      <c r="AJ99" s="96" t="str">
        <f>IF(Table_Styles[[#This Row],[ML]]&lt;&gt;"",Table_Styles[[#This Row],[ML]],IF(Table_Styles[[#This Row],[ML Default]]&lt;&gt;"",Table_Styles[[#This Row],[ML Default]],""))</f>
        <v/>
      </c>
      <c r="AK99" s="117"/>
      <c r="AL99" s="117"/>
      <c r="AM99" s="96" t="str">
        <f>IF(Table_Styles[[#This Row],[PT]]&lt;&gt;"",Table_Styles[[#This Row],[PT]],IF(Table_Styles[[#This Row],[PT Default]]&lt;&gt;"",Table_Styles[[#This Row],[PT Default]],""))</f>
        <v/>
      </c>
      <c r="AN99" s="117"/>
      <c r="AO99" s="117"/>
      <c r="AP99" s="96" t="str">
        <f>IF(Table_Styles[[#This Row],[PR]]&lt;&gt;"",Table_Styles[[#This Row],[PR]],IF(Table_Styles[[#This Row],[PR Default]]&lt;&gt;"",Table_Styles[[#This Row],[PR Default]],""))</f>
        <v/>
      </c>
      <c r="AQ99" s="117"/>
      <c r="AR99" s="117"/>
      <c r="AS99" s="96" t="str">
        <f>IF(Table_Styles[[#This Row],[PB]]&lt;&gt;"",Table_Styles[[#This Row],[PB]],IF(Table_Styles[[#This Row],[PB Default]]&lt;&gt;"",Table_Styles[[#This Row],[PB Default]],""))</f>
        <v/>
      </c>
      <c r="AT99" s="117"/>
      <c r="AU99" s="117"/>
      <c r="AV99" s="96" t="str">
        <f>IF(Table_Styles[[#This Row],[PL]]&lt;&gt;"",Table_Styles[[#This Row],[PL]],IF(Table_Styles[[#This Row],[PL Default]]&lt;&gt;"",Table_Styles[[#This Row],[PL Default]],""))</f>
        <v/>
      </c>
      <c r="AW99" s="117"/>
      <c r="AX99" s="117"/>
      <c r="AY99" s="96" t="str">
        <f>IF(Table_Styles[[#This Row],[BT]]&lt;&gt;"",Table_Styles[[#This Row],[BT]],IF(Table_Styles[[#This Row],[BT Default]]&lt;&gt;"",Table_Styles[[#This Row],[BT Default]],""))</f>
        <v/>
      </c>
      <c r="AZ99" s="117"/>
      <c r="BA99" s="117"/>
      <c r="BB99" s="96" t="str">
        <f>IF(Table_Styles[[#This Row],[BR]]&lt;&gt;"",Table_Styles[[#This Row],[BR]],IF(Table_Styles[[#This Row],[BR Default]]&lt;&gt;"",Table_Styles[[#This Row],[BR Default]],""))</f>
        <v/>
      </c>
      <c r="BC99" s="117"/>
      <c r="BD99" s="117"/>
      <c r="BE99" s="96" t="str">
        <f>IF(Table_Styles[[#This Row],[BB]]&lt;&gt;"",Table_Styles[[#This Row],[BB]],IF(Table_Styles[[#This Row],[BB Default]]&lt;&gt;"",Table_Styles[[#This Row],[BB Default]],""))</f>
        <v/>
      </c>
      <c r="BF99" s="117"/>
      <c r="BG99" s="117"/>
      <c r="BH99" s="96" t="str">
        <f>IF(Table_Styles[[#This Row],[BL]]&lt;&gt;"",Table_Styles[[#This Row],[BL]],IF(Table_Styles[[#This Row],[BL Default]]&lt;&gt;"",Table_Styles[[#This Row],[BL Default]],""))</f>
        <v/>
      </c>
      <c r="BI99" s="117"/>
      <c r="BJ99" s="117"/>
      <c r="BK99" s="96" t="str">
        <f>IF(Table_Styles[[#This Row],[Width]]&lt;&gt;"",Table_Styles[[#This Row],[Width]],IF(Table_Styles[[#This Row],[Width Default]]&lt;&gt;"",Table_Styles[[#This Row],[Width Default]],""))</f>
        <v/>
      </c>
      <c r="BL99" s="117"/>
      <c r="BM99" s="117"/>
      <c r="BN99" s="96" t="str">
        <f>IF(Table_Styles[[#This Row],[Height]]&lt;&gt;"",Table_Styles[[#This Row],[Height]],IF(Table_Styles[[#This Row],[Height Default]]&lt;&gt;"",Table_Styles[[#This Row],[Height Default]],""))</f>
        <v/>
      </c>
      <c r="BO99" s="96"/>
      <c r="BP99" s="96"/>
      <c r="BQ99" s="96" t="str">
        <f>IF(Table_Styles[[#This Row],[Top]]&lt;&gt;"",Table_Styles[[#This Row],[Top]],IF(Table_Styles[[#This Row],[Top Default]]&lt;&gt;"",Table_Styles[[#This Row],[Top Default]],""))</f>
        <v/>
      </c>
      <c r="BR99" s="96"/>
      <c r="BS99" s="96"/>
      <c r="BT99" s="96" t="str">
        <f>IF(Table_Styles[[#This Row],[Right]]&lt;&gt;"",Table_Styles[[#This Row],[Right]],IF(Table_Styles[[#This Row],[Right Default]]&lt;&gt;"",Table_Styles[[#This Row],[Right Default]],""))</f>
        <v/>
      </c>
      <c r="BU99" s="96"/>
      <c r="BV99" s="96"/>
      <c r="BW99" s="96" t="str">
        <f>IF(Table_Styles[[#This Row],[Bottom]]&lt;&gt;"",Table_Styles[[#This Row],[Bottom]],IF(Table_Styles[[#This Row],[Bottom Default]]&lt;&gt;"",Table_Styles[[#This Row],[Bottom Default]],""))</f>
        <v/>
      </c>
      <c r="BX99" s="96"/>
      <c r="BY99" s="96"/>
      <c r="BZ99" s="96" t="str">
        <f>IF(Table_Styles[[#This Row],[Left]]&lt;&gt;"",Table_Styles[[#This Row],[Left]],IF(Table_Styles[[#This Row],[Left Default]]&lt;&gt;"",Table_Styles[[#This Row],[Left Default]],""))</f>
        <v/>
      </c>
      <c r="CA99" s="117"/>
      <c r="CB99" s="96" t="str">
        <f>IF(AND(Table_Styles[[#This Row],[Selector]]&lt;&gt;"",Table_Styles[[#This Row],[Font Family Used]]&lt;&gt;"",Table_Styles[[#This Row],[Font Weight Used]]&lt;&gt;""),Table_Styles[[#This Row],[Font Family Used]]&amp;" "&amp;Table_Styles[[#This Row],[Font Weight Used]],"")</f>
        <v/>
      </c>
      <c r="CC99" s="96" t="str">
        <f ca="1">IF(AND(Table_Styles[[#This Row],[Selector]],COUNTIF(OFFSET(CC:CC,0,0,ROW()-1,1),"="&amp;Table_Styles[[#This Row],[Font]])=0),Table_Styles[[#This Row],[Font]],"")</f>
        <v/>
      </c>
      <c r="CD99" s="96" t="str">
        <f ca="1">IF(Table_Styles[[#This Row],[Unique Font]]&lt;&gt;"",
"{""fontFamily"":"""&amp;Table_Styles[[#This Row],[Font Family Used]]&amp;""",""fontWeight"":"&amp;Table_Styles[[#This Row],[Font Weight Used]]&amp;"}","")</f>
        <v/>
      </c>
      <c r="CE99"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99" s="96" t="str">
        <f>IF(AND(Table_Styles[[#This Row],[Selector]]&lt;&gt;"", Table_Styles[[#This Row],[Config Properties]]&lt;&gt;""),
Table_Styles[[#This Row],[Selector]]&amp;" { "&amp;Table_Styles[[#This Row],[Config Properties]]&amp;" }","")</f>
        <v/>
      </c>
      <c r="CG99" s="96" t="str">
        <f xml:space="preserve">
SUBSTITUTE(SUBSTITUTE(SUBSTITUTE(SUBSTITUTE(SUBSTITUTE(SUBSTITUTE(SUBSTITUTE(SUBSTITUTE(Table_Styles[[#This Row],[Config]],
" {","{"),
"{ ","{"),
" }","}"),
"} ","}"),
" ,",","),
", ",","),
" :",":"),
": ",":")</f>
        <v/>
      </c>
    </row>
    <row r="100" spans="2:85" ht="21" customHeight="1">
      <c r="B100" s="97" t="s">
        <v>554</v>
      </c>
      <c r="C100" s="99" t="s">
        <v>878</v>
      </c>
      <c r="D100" s="137"/>
      <c r="E100" s="56"/>
      <c r="F100" s="28" t="str">
        <f>IF(Table_Styles[[#This Row],[Font Family]]&lt;&gt;"",Table_Styles[[#This Row],[Font Family]],IF(Table_Styles[[#This Row],[Font Family Default]]&lt;&gt;"",Table_Styles[[#This Row],[Font Family Default]],""))</f>
        <v/>
      </c>
      <c r="G100" s="137"/>
      <c r="H100" s="56"/>
      <c r="I100" s="28" t="str">
        <f>IF(Table_Styles[[#This Row],[Font Size]]&lt;&gt;"",Table_Styles[[#This Row],[Font Size]],IF(Table_Styles[[#This Row],[Font Size Default]]&lt;&gt;"",Table_Styles[[#This Row],[Font Size Default]],""))</f>
        <v/>
      </c>
      <c r="J100" s="137"/>
      <c r="K100" s="56"/>
      <c r="L100" s="28" t="str">
        <f>IF(Table_Styles[[#This Row],[Font Weight]]&lt;&gt;"",Table_Styles[[#This Row],[Font Weight]],IF(Table_Styles[[#This Row],[Font Weight Default]]&lt;&gt;"",Table_Styles[[#This Row],[Font Weight Default]],""))</f>
        <v/>
      </c>
      <c r="M100" s="137"/>
      <c r="N100" s="56"/>
      <c r="O100" s="28" t="str">
        <f>IF(Table_Styles[[#This Row],[Colour]]&lt;&gt;"",Table_Styles[[#This Row],[Colour]],IF(Table_Styles[[#This Row],[Colour Default]]&lt;&gt;"",Table_Styles[[#This Row],[Colour Default]],""))</f>
        <v/>
      </c>
      <c r="P100" s="212" t="s">
        <v>953</v>
      </c>
      <c r="Q100" s="56"/>
      <c r="R100" s="28" t="str">
        <f>IF(Table_Styles[[#This Row],[Background]]&lt;&gt;"",Table_Styles[[#This Row],[Background]],IF(Table_Styles[[#This Row],[Background Default]]&lt;&gt;"",Table_Styles[[#This Row],[Background Default]],""))</f>
        <v>#f8f9fd</v>
      </c>
      <c r="S100" s="212" t="str">
        <f>"1px solid "&amp;Colour_Background_3</f>
        <v>1px solid #bfc7d1</v>
      </c>
      <c r="T100" s="56"/>
      <c r="U100" s="28" t="str">
        <f>IF(Table_Styles[[#This Row],[Border]]&lt;&gt;"",Table_Styles[[#This Row],[Border]],IF(Table_Styles[[#This Row],[Border Default]]&lt;&gt;"",Table_Styles[[#This Row],[Border Default]],""))</f>
        <v>1px solid #bfc7d1</v>
      </c>
      <c r="V100" s="56"/>
      <c r="W100" s="56"/>
      <c r="X100" s="28" t="str">
        <f>IF(Table_Styles[[#This Row],[Border Radius]]&lt;&gt;"",Table_Styles[[#This Row],[Border Radius]],IF(Table_Styles[[#This Row],[Border Radius Default]]&lt;&gt;"",Table_Styles[[#This Row],[Border Radius Default]],""))</f>
        <v/>
      </c>
      <c r="Y100" s="137"/>
      <c r="Z100" s="56"/>
      <c r="AA100" s="28" t="str">
        <f>IF(Table_Styles[[#This Row],[MT]]&lt;&gt;"",Table_Styles[[#This Row],[MT]],IF(Table_Styles[[#This Row],[MT Default]]&lt;&gt;"",Table_Styles[[#This Row],[MT Default]],""))</f>
        <v/>
      </c>
      <c r="AB100" s="137"/>
      <c r="AC100" s="56"/>
      <c r="AD100" s="28" t="str">
        <f>IF(Table_Styles[[#This Row],[MR]]&lt;&gt;"",Table_Styles[[#This Row],[MR]],IF(Table_Styles[[#This Row],[MR Default]]&lt;&gt;"",Table_Styles[[#This Row],[MR Default]],""))</f>
        <v/>
      </c>
      <c r="AE100" s="137"/>
      <c r="AF100" s="56" t="s">
        <v>453</v>
      </c>
      <c r="AG100" s="28" t="str">
        <f>IF(Table_Styles[[#This Row],[MB]]&lt;&gt;"",Table_Styles[[#This Row],[MB]],IF(Table_Styles[[#This Row],[MB Default]]&lt;&gt;"",Table_Styles[[#This Row],[MB Default]],""))</f>
        <v>20px</v>
      </c>
      <c r="AH100" s="137"/>
      <c r="AI100" s="56"/>
      <c r="AJ100" s="28" t="str">
        <f>IF(Table_Styles[[#This Row],[ML]]&lt;&gt;"",Table_Styles[[#This Row],[ML]],IF(Table_Styles[[#This Row],[ML Default]]&lt;&gt;"",Table_Styles[[#This Row],[ML Default]],""))</f>
        <v/>
      </c>
      <c r="AK100" s="156"/>
      <c r="AL100" s="56"/>
      <c r="AM100" s="28"/>
      <c r="AN100" s="156"/>
      <c r="AO100" s="56"/>
      <c r="AP100" s="28"/>
      <c r="AQ100" s="156"/>
      <c r="AR100" s="56"/>
      <c r="AS100" s="28"/>
      <c r="AT100" s="156"/>
      <c r="AU100" s="56"/>
      <c r="AV100" s="28" t="str">
        <f>IF(Table_Styles[[#This Row],[PL]]&lt;&gt;"",Table_Styles[[#This Row],[PL]],IF(Table_Styles[[#This Row],[PL Default]]&lt;&gt;"",Table_Styles[[#This Row],[PL Default]],""))</f>
        <v/>
      </c>
      <c r="AW100" s="137"/>
      <c r="AX100" s="56"/>
      <c r="AY100" s="28" t="str">
        <f>IF(Table_Styles[[#This Row],[BT]]&lt;&gt;"",Table_Styles[[#This Row],[BT]],IF(Table_Styles[[#This Row],[BT Default]]&lt;&gt;"",Table_Styles[[#This Row],[BT Default]],""))</f>
        <v/>
      </c>
      <c r="AZ100" s="137"/>
      <c r="BA100" s="56"/>
      <c r="BB100" s="28" t="str">
        <f>IF(Table_Styles[[#This Row],[BR]]&lt;&gt;"",Table_Styles[[#This Row],[BR]],IF(Table_Styles[[#This Row],[BR Default]]&lt;&gt;"",Table_Styles[[#This Row],[BR Default]],""))</f>
        <v/>
      </c>
      <c r="BC100" s="137"/>
      <c r="BD100" s="56"/>
      <c r="BE100" s="28" t="str">
        <f>IF(Table_Styles[[#This Row],[BB]]&lt;&gt;"",Table_Styles[[#This Row],[BB]],IF(Table_Styles[[#This Row],[BB Default]]&lt;&gt;"",Table_Styles[[#This Row],[BB Default]],""))</f>
        <v/>
      </c>
      <c r="BF100" s="137"/>
      <c r="BG100" s="56"/>
      <c r="BH100" s="28" t="str">
        <f>IF(Table_Styles[[#This Row],[BL]]&lt;&gt;"",Table_Styles[[#This Row],[BL]],IF(Table_Styles[[#This Row],[BL Default]]&lt;&gt;"",Table_Styles[[#This Row],[BL Default]],""))</f>
        <v/>
      </c>
      <c r="BI100" s="56"/>
      <c r="BJ100" s="56"/>
      <c r="BK100" s="28" t="str">
        <f>IF(Table_Styles[[#This Row],[Width]]&lt;&gt;"",Table_Styles[[#This Row],[Width]],IF(Table_Styles[[#This Row],[Width Default]]&lt;&gt;"",Table_Styles[[#This Row],[Width Default]],""))</f>
        <v/>
      </c>
      <c r="BL100" s="56"/>
      <c r="BM100" s="56"/>
      <c r="BN100" s="28" t="str">
        <f>IF(Table_Styles[[#This Row],[Height]]&lt;&gt;"",Table_Styles[[#This Row],[Height]],IF(Table_Styles[[#This Row],[Height Default]]&lt;&gt;"",Table_Styles[[#This Row],[Height Default]],""))</f>
        <v/>
      </c>
      <c r="BO100" s="24"/>
      <c r="BP100" s="24"/>
      <c r="BQ100" s="28" t="str">
        <f>IF(Table_Styles[[#This Row],[Top]]&lt;&gt;"",Table_Styles[[#This Row],[Top]],IF(Table_Styles[[#This Row],[Top Default]]&lt;&gt;"",Table_Styles[[#This Row],[Top Default]],""))</f>
        <v/>
      </c>
      <c r="BR100" s="24"/>
      <c r="BS100" s="24"/>
      <c r="BT100" s="28" t="str">
        <f>IF(Table_Styles[[#This Row],[Right]]&lt;&gt;"",Table_Styles[[#This Row],[Right]],IF(Table_Styles[[#This Row],[Right Default]]&lt;&gt;"",Table_Styles[[#This Row],[Right Default]],""))</f>
        <v/>
      </c>
      <c r="BU100" s="24"/>
      <c r="BV100" s="24"/>
      <c r="BW100" s="28" t="str">
        <f>IF(Table_Styles[[#This Row],[Bottom]]&lt;&gt;"",Table_Styles[[#This Row],[Bottom]],IF(Table_Styles[[#This Row],[Bottom Default]]&lt;&gt;"",Table_Styles[[#This Row],[Bottom Default]],""))</f>
        <v/>
      </c>
      <c r="BX100" s="24"/>
      <c r="BY100" s="24"/>
      <c r="BZ100" s="28" t="str">
        <f>IF(Table_Styles[[#This Row],[Left]]&lt;&gt;"",Table_Styles[[#This Row],[Left]],IF(Table_Styles[[#This Row],[Left Default]]&lt;&gt;"",Table_Styles[[#This Row],[Left Default]],""))</f>
        <v/>
      </c>
      <c r="CA100" s="137"/>
      <c r="CB100" s="101" t="str">
        <f>IF(AND(Table_Styles[[#This Row],[Selector]]&lt;&gt;"",Table_Styles[[#This Row],[Font Family Used]]&lt;&gt;"",Table_Styles[[#This Row],[Font Weight Used]]&lt;&gt;""),Table_Styles[[#This Row],[Font Family Used]]&amp;" "&amp;Table_Styles[[#This Row],[Font Weight Used]],"")</f>
        <v/>
      </c>
      <c r="CC100" s="101" t="str">
        <f ca="1">IF(AND(Table_Styles[[#This Row],[Selector]],COUNTIF(OFFSET(CC:CC,0,0,ROW()-1,1),"="&amp;Table_Styles[[#This Row],[Font]])=0),Table_Styles[[#This Row],[Font]],"")</f>
        <v/>
      </c>
      <c r="CD100" s="101" t="str">
        <f ca="1">IF(Table_Styles[[#This Row],[Unique Font]]&lt;&gt;"",
"{""fontFamily"":"""&amp;Table_Styles[[#This Row],[Font Family Used]]&amp;""",""fontWeight"":"&amp;Table_Styles[[#This Row],[Font Weight Used]]&amp;"}","")</f>
        <v/>
      </c>
      <c r="CE10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#f8f9fd;border: 1px solid #bfc7d1;margin-bottom: 20px</v>
      </c>
      <c r="CF100" s="100" t="str">
        <f>IF(AND(Table_Styles[[#This Row],[Selector]]&lt;&gt;"", Table_Styles[[#This Row],[Config Properties]]&lt;&gt;""),
Table_Styles[[#This Row],[Selector]]&amp;" { "&amp;Table_Styles[[#This Row],[Config Properties]]&amp;" }","")</f>
        <v>#sidebar aside { background: #f8f9fd;border: 1px solid #bfc7d1;margin-bottom: 20px }</v>
      </c>
      <c r="CG100" s="100" t="str">
        <f xml:space="preserve">
SUBSTITUTE(SUBSTITUTE(SUBSTITUTE(SUBSTITUTE(SUBSTITUTE(SUBSTITUTE(SUBSTITUTE(SUBSTITUTE(Table_Styles[[#This Row],[Config]],
" {","{"),
"{ ","{"),
" }","}"),
"} ","}"),
" ,",","),
", ",","),
" :",":"),
": ",":")</f>
        <v>#sidebar aside{background:#f8f9fd;border:1px solid #bfc7d1;margin-bottom:20px}</v>
      </c>
    </row>
    <row r="101" spans="2:85" ht="21" customHeight="1">
      <c r="B101" s="95" t="s">
        <v>2</v>
      </c>
      <c r="C101" s="99" t="s">
        <v>615</v>
      </c>
      <c r="D101" s="56"/>
      <c r="E101" s="56" t="str">
        <f>Settings_Styling_Font_Body_Text</f>
        <v>Nunito</v>
      </c>
      <c r="F101" s="24" t="str">
        <f>IF(Table_Styles[[#This Row],[Font Family]]&lt;&gt;"",Table_Styles[[#This Row],[Font Family]],IF(Table_Styles[[#This Row],[Font Family Default]]&lt;&gt;"",Table_Styles[[#This Row],[Font Family Default]],""))</f>
        <v>Nunito</v>
      </c>
      <c r="G101" s="58" t="s">
        <v>517</v>
      </c>
      <c r="H101" s="56"/>
      <c r="I101" s="24" t="str">
        <f>IF(Table_Styles[[#This Row],[Font Size]]&lt;&gt;"",Table_Styles[[#This Row],[Font Size]],IF(Table_Styles[[#This Row],[Font Size Default]]&lt;&gt;"",Table_Styles[[#This Row],[Font Size Default]],""))</f>
        <v>18px</v>
      </c>
      <c r="J101" s="58" t="s">
        <v>891</v>
      </c>
      <c r="K101" s="56">
        <f>Settings_Styling_Font_Weight_Body_Text</f>
        <v>300</v>
      </c>
      <c r="L101" s="24" t="str">
        <f>IF(Table_Styles[[#This Row],[Font Weight]]&lt;&gt;"",Table_Styles[[#This Row],[Font Weight]],IF(Table_Styles[[#This Row],[Font Weight Default]]&lt;&gt;"",Table_Styles[[#This Row],[Font Weight Default]],""))</f>
        <v>500</v>
      </c>
      <c r="M101" s="223" t="str">
        <f>Colour_Accent_1</f>
        <v>#e10982</v>
      </c>
      <c r="N101" s="56" t="str">
        <f>Colour_Background_1</f>
        <v>#FFFFFF</v>
      </c>
      <c r="O101" s="24" t="str">
        <f>IF(Table_Styles[[#This Row],[Colour]]&lt;&gt;"",Table_Styles[[#This Row],[Colour]],IF(Table_Styles[[#This Row],[Colour Default]]&lt;&gt;"",Table_Styles[[#This Row],[Colour Default]],""))</f>
        <v>#e10982</v>
      </c>
      <c r="P101" s="215" t="s">
        <v>480</v>
      </c>
      <c r="Q101" s="56" t="str">
        <f>Colour_Accent_2</f>
        <v>#e10982</v>
      </c>
      <c r="R101" s="24" t="str">
        <f>IF(Table_Styles[[#This Row],[Background]]&lt;&gt;"",Table_Styles[[#This Row],[Background]],IF(Table_Styles[[#This Row],[Background Default]]&lt;&gt;"",Table_Styles[[#This Row],[Background Default]],""))</f>
        <v>none</v>
      </c>
      <c r="S101" s="58" t="s">
        <v>480</v>
      </c>
      <c r="T101" s="56"/>
      <c r="U101" s="24" t="str">
        <f>IF(Table_Styles[[#This Row],[Border]]&lt;&gt;"",Table_Styles[[#This Row],[Border]],IF(Table_Styles[[#This Row],[Border Default]]&lt;&gt;"",Table_Styles[[#This Row],[Border Default]],""))</f>
        <v>none</v>
      </c>
      <c r="V101" s="56"/>
      <c r="W101" s="56"/>
      <c r="X101" s="24" t="str">
        <f>IF(Table_Styles[[#This Row],[Border Radius]]&lt;&gt;"",Table_Styles[[#This Row],[Border Radius]],IF(Table_Styles[[#This Row],[Border Radius Default]]&lt;&gt;"",Table_Styles[[#This Row],[Border Radius Default]],""))</f>
        <v/>
      </c>
      <c r="Y101" s="56"/>
      <c r="Z101" s="56"/>
      <c r="AA101" s="24" t="str">
        <f>IF(Table_Styles[[#This Row],[MT]]&lt;&gt;"",Table_Styles[[#This Row],[MT]],IF(Table_Styles[[#This Row],[MT Default]]&lt;&gt;"",Table_Styles[[#This Row],[MT Default]],""))</f>
        <v/>
      </c>
      <c r="AB101" s="56"/>
      <c r="AC101" s="56"/>
      <c r="AD101" s="24" t="str">
        <f>IF(Table_Styles[[#This Row],[MR]]&lt;&gt;"",Table_Styles[[#This Row],[MR]],IF(Table_Styles[[#This Row],[MR Default]]&lt;&gt;"",Table_Styles[[#This Row],[MR Default]],""))</f>
        <v/>
      </c>
      <c r="AE101" s="56"/>
      <c r="AF101" s="56"/>
      <c r="AG101" s="24" t="str">
        <f>IF(Table_Styles[[#This Row],[MB]]&lt;&gt;"",Table_Styles[[#This Row],[MB]],IF(Table_Styles[[#This Row],[MB Default]]&lt;&gt;"",Table_Styles[[#This Row],[MB Default]],""))</f>
        <v/>
      </c>
      <c r="AH101" s="56"/>
      <c r="AI101" s="56"/>
      <c r="AJ101" s="24" t="str">
        <f>IF(Table_Styles[[#This Row],[ML]]&lt;&gt;"",Table_Styles[[#This Row],[ML]],IF(Table_Styles[[#This Row],[ML Default]]&lt;&gt;"",Table_Styles[[#This Row],[ML Default]],""))</f>
        <v/>
      </c>
      <c r="AK101" s="156" t="s">
        <v>460</v>
      </c>
      <c r="AL101" s="56" t="s">
        <v>453</v>
      </c>
      <c r="AM101" s="24" t="str">
        <f>IF(Table_Styles[[#This Row],[PT]]&lt;&gt;"",Table_Styles[[#This Row],[PT]],IF(Table_Styles[[#This Row],[PT Default]]&lt;&gt;"",Table_Styles[[#This Row],[PT Default]],""))</f>
        <v>10px</v>
      </c>
      <c r="AN101" s="156" t="s">
        <v>438</v>
      </c>
      <c r="AO101" s="56" t="s">
        <v>453</v>
      </c>
      <c r="AP101" s="24" t="str">
        <f>IF(Table_Styles[[#This Row],[PR]]&lt;&gt;"",Table_Styles[[#This Row],[PR]],IF(Table_Styles[[#This Row],[PR Default]]&lt;&gt;"",Table_Styles[[#This Row],[PR Default]],""))</f>
        <v>15px</v>
      </c>
      <c r="AQ101" s="156" t="s">
        <v>465</v>
      </c>
      <c r="AR101" s="56" t="s">
        <v>453</v>
      </c>
      <c r="AS101" s="24" t="str">
        <f>IF(Table_Styles[[#This Row],[PB]]&lt;&gt;"",Table_Styles[[#This Row],[PB]],IF(Table_Styles[[#This Row],[PB Default]]&lt;&gt;"",Table_Styles[[#This Row],[PB Default]],""))</f>
        <v>5px</v>
      </c>
      <c r="AT101" s="156" t="s">
        <v>438</v>
      </c>
      <c r="AU101" s="56" t="s">
        <v>453</v>
      </c>
      <c r="AV101" s="24" t="str">
        <f>IF(Table_Styles[[#This Row],[PL]]&lt;&gt;"",Table_Styles[[#This Row],[PL]],IF(Table_Styles[[#This Row],[PL Default]]&lt;&gt;"",Table_Styles[[#This Row],[PL Default]],""))</f>
        <v>15px</v>
      </c>
      <c r="AW101" s="56"/>
      <c r="AX101" s="56"/>
      <c r="AY101" s="24" t="str">
        <f>IF(Table_Styles[[#This Row],[BT]]&lt;&gt;"",Table_Styles[[#This Row],[BT]],IF(Table_Styles[[#This Row],[BT Default]]&lt;&gt;"",Table_Styles[[#This Row],[BT Default]],""))</f>
        <v/>
      </c>
      <c r="AZ101" s="56"/>
      <c r="BA101" s="56"/>
      <c r="BB101" s="24" t="str">
        <f>IF(Table_Styles[[#This Row],[BR]]&lt;&gt;"",Table_Styles[[#This Row],[BR]],IF(Table_Styles[[#This Row],[BR Default]]&lt;&gt;"",Table_Styles[[#This Row],[BR Default]],""))</f>
        <v/>
      </c>
      <c r="BC101" s="56"/>
      <c r="BD101" s="56"/>
      <c r="BE101" s="24" t="str">
        <f>IF(Table_Styles[[#This Row],[BB]]&lt;&gt;"",Table_Styles[[#This Row],[BB]],IF(Table_Styles[[#This Row],[BB Default]]&lt;&gt;"",Table_Styles[[#This Row],[BB Default]],""))</f>
        <v/>
      </c>
      <c r="BF101" s="56"/>
      <c r="BG101" s="56"/>
      <c r="BH101" s="24" t="str">
        <f>IF(Table_Styles[[#This Row],[BL]]&lt;&gt;"",Table_Styles[[#This Row],[BL]],IF(Table_Styles[[#This Row],[BL Default]]&lt;&gt;"",Table_Styles[[#This Row],[BL Default]],""))</f>
        <v/>
      </c>
      <c r="BI101" s="56"/>
      <c r="BJ101" s="56"/>
      <c r="BK101" s="24" t="str">
        <f>IF(Table_Styles[[#This Row],[Width]]&lt;&gt;"",Table_Styles[[#This Row],[Width]],IF(Table_Styles[[#This Row],[Width Default]]&lt;&gt;"",Table_Styles[[#This Row],[Width Default]],""))</f>
        <v/>
      </c>
      <c r="BL101" s="56"/>
      <c r="BM101" s="56"/>
      <c r="BN101" s="24" t="str">
        <f>IF(Table_Styles[[#This Row],[Height]]&lt;&gt;"",Table_Styles[[#This Row],[Height]],IF(Table_Styles[[#This Row],[Height Default]]&lt;&gt;"",Table_Styles[[#This Row],[Height Default]],""))</f>
        <v/>
      </c>
      <c r="BO101" s="24"/>
      <c r="BP101" s="24"/>
      <c r="BQ101" s="24" t="str">
        <f>IF(Table_Styles[[#This Row],[Top]]&lt;&gt;"",Table_Styles[[#This Row],[Top]],IF(Table_Styles[[#This Row],[Top Default]]&lt;&gt;"",Table_Styles[[#This Row],[Top Default]],""))</f>
        <v/>
      </c>
      <c r="BR101" s="24"/>
      <c r="BS101" s="24"/>
      <c r="BT101" s="24" t="str">
        <f>IF(Table_Styles[[#This Row],[Right]]&lt;&gt;"",Table_Styles[[#This Row],[Right]],IF(Table_Styles[[#This Row],[Right Default]]&lt;&gt;"",Table_Styles[[#This Row],[Right Default]],""))</f>
        <v/>
      </c>
      <c r="BU101" s="24"/>
      <c r="BV101" s="24"/>
      <c r="BW101" s="24" t="str">
        <f>IF(Table_Styles[[#This Row],[Bottom]]&lt;&gt;"",Table_Styles[[#This Row],[Bottom]],IF(Table_Styles[[#This Row],[Bottom Default]]&lt;&gt;"",Table_Styles[[#This Row],[Bottom Default]],""))</f>
        <v/>
      </c>
      <c r="BX101" s="24"/>
      <c r="BY101" s="24"/>
      <c r="BZ101" s="24" t="str">
        <f>IF(Table_Styles[[#This Row],[Left]]&lt;&gt;"",Table_Styles[[#This Row],[Left]],IF(Table_Styles[[#This Row],[Left Default]]&lt;&gt;"",Table_Styles[[#This Row],[Left Default]],""))</f>
        <v/>
      </c>
      <c r="CA101" s="58" t="s">
        <v>892</v>
      </c>
      <c r="CB101" s="95" t="str">
        <f>IF(AND(Table_Styles[[#This Row],[Selector]]&lt;&gt;"",Table_Styles[[#This Row],[Font Family Used]]&lt;&gt;"",Table_Styles[[#This Row],[Font Weight Used]]&lt;&gt;""),Table_Styles[[#This Row],[Font Family Used]]&amp;" "&amp;Table_Styles[[#This Row],[Font Weight Used]],"")</f>
        <v>Nunito 500</v>
      </c>
      <c r="CC101" s="95" t="str">
        <f ca="1">IF(AND(Table_Styles[[#This Row],[Selector]],COUNTIF(OFFSET(CC:CC,0,0,ROW()-1,1),"="&amp;Table_Styles[[#This Row],[Font]])=0),Table_Styles[[#This Row],[Font]],"")</f>
        <v/>
      </c>
      <c r="CD101" s="95" t="str">
        <f ca="1">IF(Table_Styles[[#This Row],[Unique Font]]&lt;&gt;"",
"{""fontFamily"":"""&amp;Table_Styles[[#This Row],[Font Family Used]]&amp;""",""fontWeight"":"&amp;Table_Styles[[#This Row],[Font Weight Used]]&amp;"}","")</f>
        <v/>
      </c>
      <c r="CE101"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18px;font-weight: 500;color: #e10982;background: none;border: none;padding-top: 10px;padding-right: 15px;padding-bottom: 5px;padding-left: 15px;text-align: center;</v>
      </c>
      <c r="CF101" s="97" t="str">
        <f>IF(AND(Table_Styles[[#This Row],[Selector]]&lt;&gt;"", Table_Styles[[#This Row],[Config Properties]]&lt;&gt;""),
Table_Styles[[#This Row],[Selector]]&amp;" { "&amp;Table_Styles[[#This Row],[Config Properties]]&amp;" }","")</f>
        <v>#sidebar .header { font-family: 'Nunito';font-size: 18px;font-weight: 500;color: #e10982;background: none;border: none;padding-top: 10px;padding-right: 15px;padding-bottom: 5px;padding-left: 15px;text-align: center; }</v>
      </c>
      <c r="CG101" s="97" t="str">
        <f xml:space="preserve">
SUBSTITUTE(SUBSTITUTE(SUBSTITUTE(SUBSTITUTE(SUBSTITUTE(SUBSTITUTE(SUBSTITUTE(SUBSTITUTE(Table_Styles[[#This Row],[Config]],
" {","{"),
"{ ","{"),
" }","}"),
"} ","}"),
" ,",","),
", ",","),
" :",":"),
": ",":")</f>
        <v>#sidebar .header{font-family:'Nunito';font-size:18px;font-weight:500;color:#e10982;background:none;border:none;padding-top:10px;padding-right:15px;padding-bottom:5px;padding-left:15px;text-align:center;}</v>
      </c>
    </row>
    <row r="102" spans="2:85" ht="21" customHeight="1">
      <c r="B102" s="185" t="s">
        <v>436</v>
      </c>
      <c r="C102" s="185" t="s">
        <v>616</v>
      </c>
      <c r="D102" s="56"/>
      <c r="E102" s="56" t="str">
        <f>Settings_Styling_Font_Body_Text</f>
        <v>Nunito</v>
      </c>
      <c r="F102" s="50" t="str">
        <f>IF(Table_Styles[[#This Row],[Font Family]]&lt;&gt;"",Table_Styles[[#This Row],[Font Family]],IF(Table_Styles[[#This Row],[Font Family Default]]&lt;&gt;"",Table_Styles[[#This Row],[Font Family Default]],""))</f>
        <v>Nunito</v>
      </c>
      <c r="G102" s="55"/>
      <c r="H102" s="55"/>
      <c r="I102" s="50" t="str">
        <f>IF(Table_Styles[[#This Row],[Font Size]]&lt;&gt;"",Table_Styles[[#This Row],[Font Size]],IF(Table_Styles[[#This Row],[Font Size Default]]&lt;&gt;"",Table_Styles[[#This Row],[Font Size Default]],""))</f>
        <v/>
      </c>
      <c r="J102" s="55"/>
      <c r="K102" s="56">
        <f>Settings_Styling_Font_Weight_Body_Text</f>
        <v>300</v>
      </c>
      <c r="L102" s="50">
        <f>IF(Table_Styles[[#This Row],[Font Weight]]&lt;&gt;"",Table_Styles[[#This Row],[Font Weight]],IF(Table_Styles[[#This Row],[Font Weight Default]]&lt;&gt;"",Table_Styles[[#This Row],[Font Weight Default]],""))</f>
        <v>300</v>
      </c>
      <c r="M102" s="223" t="str">
        <f>Colour_Foreground_1</f>
        <v>#303232</v>
      </c>
      <c r="N102" s="56" t="str">
        <f>Colour_Background_1</f>
        <v>#FFFFFF</v>
      </c>
      <c r="O102" s="50" t="str">
        <f>IF(Table_Styles[[#This Row],[Colour]]&lt;&gt;"",Table_Styles[[#This Row],[Colour]],IF(Table_Styles[[#This Row],[Colour Default]]&lt;&gt;"",Table_Styles[[#This Row],[Colour Default]],""))</f>
        <v>#303232</v>
      </c>
      <c r="P102" s="215" t="s">
        <v>480</v>
      </c>
      <c r="Q102" s="55" t="str">
        <f>Colour_Foreground_1</f>
        <v>#303232</v>
      </c>
      <c r="R102" s="50" t="str">
        <f>IF(Table_Styles[[#This Row],[Background]]&lt;&gt;"",Table_Styles[[#This Row],[Background]],IF(Table_Styles[[#This Row],[Background Default]]&lt;&gt;"",Table_Styles[[#This Row],[Background Default]],""))</f>
        <v>none</v>
      </c>
      <c r="S102" s="129" t="s">
        <v>480</v>
      </c>
      <c r="T102" s="55"/>
      <c r="U102" s="50" t="str">
        <f>IF(Table_Styles[[#This Row],[Border]]&lt;&gt;"",Table_Styles[[#This Row],[Border]],IF(Table_Styles[[#This Row],[Border Default]]&lt;&gt;"",Table_Styles[[#This Row],[Border Default]],""))</f>
        <v>none</v>
      </c>
      <c r="V102" s="55"/>
      <c r="W102" s="55"/>
      <c r="X102" s="50" t="str">
        <f>IF(Table_Styles[[#This Row],[Border Radius]]&lt;&gt;"",Table_Styles[[#This Row],[Border Radius]],IF(Table_Styles[[#This Row],[Border Radius Default]]&lt;&gt;"",Table_Styles[[#This Row],[Border Radius Default]],""))</f>
        <v/>
      </c>
      <c r="Y102" s="55"/>
      <c r="Z102" s="55"/>
      <c r="AA102" s="50" t="str">
        <f>IF(Table_Styles[[#This Row],[MT]]&lt;&gt;"",Table_Styles[[#This Row],[MT]],IF(Table_Styles[[#This Row],[MT Default]]&lt;&gt;"",Table_Styles[[#This Row],[MT Default]],""))</f>
        <v/>
      </c>
      <c r="AB102" s="55"/>
      <c r="AC102" s="55"/>
      <c r="AD102" s="50" t="str">
        <f>IF(Table_Styles[[#This Row],[MR]]&lt;&gt;"",Table_Styles[[#This Row],[MR]],IF(Table_Styles[[#This Row],[MR Default]]&lt;&gt;"",Table_Styles[[#This Row],[MR Default]],""))</f>
        <v/>
      </c>
      <c r="AE102" s="55"/>
      <c r="AF102" s="55"/>
      <c r="AG102" s="50" t="str">
        <f>IF(Table_Styles[[#This Row],[MB]]&lt;&gt;"",Table_Styles[[#This Row],[MB]],IF(Table_Styles[[#This Row],[MB Default]]&lt;&gt;"",Table_Styles[[#This Row],[MB Default]],""))</f>
        <v/>
      </c>
      <c r="AH102" s="55"/>
      <c r="AI102" s="55"/>
      <c r="AJ102" s="50" t="str">
        <f>IF(Table_Styles[[#This Row],[ML]]&lt;&gt;"",Table_Styles[[#This Row],[ML]],IF(Table_Styles[[#This Row],[ML Default]]&lt;&gt;"",Table_Styles[[#This Row],[ML Default]],""))</f>
        <v/>
      </c>
      <c r="AK102" s="129" t="s">
        <v>474</v>
      </c>
      <c r="AL102" s="56" t="s">
        <v>453</v>
      </c>
      <c r="AM102" s="24" t="str">
        <f>IF(Table_Styles[[#This Row],[PT]]&lt;&gt;"",Table_Styles[[#This Row],[PT]],IF(Table_Styles[[#This Row],[PT Default]]&lt;&gt;"",Table_Styles[[#This Row],[PT Default]],""))</f>
        <v>0px</v>
      </c>
      <c r="AN102" s="58" t="s">
        <v>438</v>
      </c>
      <c r="AO102" s="56" t="s">
        <v>453</v>
      </c>
      <c r="AP102" s="24" t="str">
        <f>IF(Table_Styles[[#This Row],[PR]]&lt;&gt;"",Table_Styles[[#This Row],[PR]],IF(Table_Styles[[#This Row],[PR Default]]&lt;&gt;"",Table_Styles[[#This Row],[PR Default]],""))</f>
        <v>15px</v>
      </c>
      <c r="AQ102" s="58" t="s">
        <v>460</v>
      </c>
      <c r="AR102" s="56" t="s">
        <v>453</v>
      </c>
      <c r="AS102" s="24" t="str">
        <f>IF(Table_Styles[[#This Row],[PB]]&lt;&gt;"",Table_Styles[[#This Row],[PB]],IF(Table_Styles[[#This Row],[PB Default]]&lt;&gt;"",Table_Styles[[#This Row],[PB Default]],""))</f>
        <v>10px</v>
      </c>
      <c r="AT102" s="58" t="s">
        <v>438</v>
      </c>
      <c r="AU102" s="56" t="s">
        <v>453</v>
      </c>
      <c r="AV102" s="50" t="str">
        <f>IF(Table_Styles[[#This Row],[PL]]&lt;&gt;"",Table_Styles[[#This Row],[PL]],IF(Table_Styles[[#This Row],[PL Default]]&lt;&gt;"",Table_Styles[[#This Row],[PL Default]],""))</f>
        <v>15px</v>
      </c>
      <c r="AW102" s="55"/>
      <c r="AX102" s="55"/>
      <c r="AY102" s="50" t="str">
        <f>IF(Table_Styles[[#This Row],[BT]]&lt;&gt;"",Table_Styles[[#This Row],[BT]],IF(Table_Styles[[#This Row],[BT Default]]&lt;&gt;"",Table_Styles[[#This Row],[BT Default]],""))</f>
        <v/>
      </c>
      <c r="AZ102" s="55"/>
      <c r="BA102" s="55"/>
      <c r="BB102" s="50" t="str">
        <f>IF(Table_Styles[[#This Row],[BR]]&lt;&gt;"",Table_Styles[[#This Row],[BR]],IF(Table_Styles[[#This Row],[BR Default]]&lt;&gt;"",Table_Styles[[#This Row],[BR Default]],""))</f>
        <v/>
      </c>
      <c r="BC102" s="55"/>
      <c r="BD102" s="55"/>
      <c r="BE102" s="50" t="str">
        <f>IF(Table_Styles[[#This Row],[BB]]&lt;&gt;"",Table_Styles[[#This Row],[BB]],IF(Table_Styles[[#This Row],[BB Default]]&lt;&gt;"",Table_Styles[[#This Row],[BB Default]],""))</f>
        <v/>
      </c>
      <c r="BF102" s="55"/>
      <c r="BG102" s="55"/>
      <c r="BH102" s="50" t="str">
        <f>IF(Table_Styles[[#This Row],[BL]]&lt;&gt;"",Table_Styles[[#This Row],[BL]],IF(Table_Styles[[#This Row],[BL Default]]&lt;&gt;"",Table_Styles[[#This Row],[BL Default]],""))</f>
        <v/>
      </c>
      <c r="BI102" s="55"/>
      <c r="BJ102" s="55"/>
      <c r="BK102" s="50" t="str">
        <f>IF(Table_Styles[[#This Row],[Width]]&lt;&gt;"",Table_Styles[[#This Row],[Width]],IF(Table_Styles[[#This Row],[Width Default]]&lt;&gt;"",Table_Styles[[#This Row],[Width Default]],""))</f>
        <v/>
      </c>
      <c r="BL102" s="55"/>
      <c r="BM102" s="55"/>
      <c r="BN102" s="50" t="str">
        <f>IF(Table_Styles[[#This Row],[Height]]&lt;&gt;"",Table_Styles[[#This Row],[Height]],IF(Table_Styles[[#This Row],[Height Default]]&lt;&gt;"",Table_Styles[[#This Row],[Height Default]],""))</f>
        <v/>
      </c>
      <c r="BO102" s="50"/>
      <c r="BP102" s="50"/>
      <c r="BQ102" s="50" t="str">
        <f>IF(Table_Styles[[#This Row],[Top]]&lt;&gt;"",Table_Styles[[#This Row],[Top]],IF(Table_Styles[[#This Row],[Top Default]]&lt;&gt;"",Table_Styles[[#This Row],[Top Default]],""))</f>
        <v/>
      </c>
      <c r="BR102" s="50"/>
      <c r="BS102" s="50"/>
      <c r="BT102" s="50" t="str">
        <f>IF(Table_Styles[[#This Row],[Right]]&lt;&gt;"",Table_Styles[[#This Row],[Right]],IF(Table_Styles[[#This Row],[Right Default]]&lt;&gt;"",Table_Styles[[#This Row],[Right Default]],""))</f>
        <v/>
      </c>
      <c r="BU102" s="50"/>
      <c r="BV102" s="50"/>
      <c r="BW102" s="50" t="str">
        <f>IF(Table_Styles[[#This Row],[Bottom]]&lt;&gt;"",Table_Styles[[#This Row],[Bottom]],IF(Table_Styles[[#This Row],[Bottom Default]]&lt;&gt;"",Table_Styles[[#This Row],[Bottom Default]],""))</f>
        <v/>
      </c>
      <c r="BX102" s="50"/>
      <c r="BY102" s="50"/>
      <c r="BZ102" s="50" t="str">
        <f>IF(Table_Styles[[#This Row],[Left]]&lt;&gt;"",Table_Styles[[#This Row],[Left]],IF(Table_Styles[[#This Row],[Left Default]]&lt;&gt;"",Table_Styles[[#This Row],[Left Default]],""))</f>
        <v/>
      </c>
      <c r="CA102" s="129" t="s">
        <v>892</v>
      </c>
      <c r="CB102" s="97" t="str">
        <f>IF(AND(Table_Styles[[#This Row],[Selector]]&lt;&gt;"",Table_Styles[[#This Row],[Font Family Used]]&lt;&gt;"",Table_Styles[[#This Row],[Font Weight Used]]&lt;&gt;""),Table_Styles[[#This Row],[Font Family Used]]&amp;" "&amp;Table_Styles[[#This Row],[Font Weight Used]],"")</f>
        <v>Nunito 300</v>
      </c>
      <c r="CC102" s="97" t="str">
        <f ca="1">IF(AND(Table_Styles[[#This Row],[Selector]],COUNTIF(OFFSET(CC:CC,0,0,ROW()-1,1),"="&amp;Table_Styles[[#This Row],[Font]])=0),Table_Styles[[#This Row],[Font]],"")</f>
        <v/>
      </c>
      <c r="CD102" s="97" t="str">
        <f ca="1">IF(Table_Styles[[#This Row],[Unique Font]]&lt;&gt;"",
"{""fontFamily"":"""&amp;Table_Styles[[#This Row],[Font Family Used]]&amp;""",""fontWeight"":"&amp;Table_Styles[[#This Row],[Font Weight Used]]&amp;"}","")</f>
        <v/>
      </c>
      <c r="CE10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'Nunito';font-weight: 300;color: #303232;background: none;border: none;padding-top: 0px;padding-right: 15px;padding-bottom: 10px;padding-left: 15px;text-align: center;</v>
      </c>
      <c r="CF102" s="97" t="str">
        <f>IF(AND(Table_Styles[[#This Row],[Selector]]&lt;&gt;"", Table_Styles[[#This Row],[Config Properties]]&lt;&gt;""),
Table_Styles[[#This Row],[Selector]]&amp;" { "&amp;Table_Styles[[#This Row],[Config Properties]]&amp;" }","")</f>
        <v>#sidebar .body { font-family: 'Nunito';font-weight: 300;color: #303232;background: none;border: none;padding-top: 0px;padding-right: 15px;padding-bottom: 10px;padding-left: 15px;text-align: center; }</v>
      </c>
      <c r="CG102" s="97" t="str">
        <f xml:space="preserve">
SUBSTITUTE(SUBSTITUTE(SUBSTITUTE(SUBSTITUTE(SUBSTITUTE(SUBSTITUTE(SUBSTITUTE(SUBSTITUTE(Table_Styles[[#This Row],[Config]],
" {","{"),
"{ ","{"),
" }","}"),
"} ","}"),
" ,",","),
", ",","),
" :",":"),
": ",":")</f>
        <v>#sidebar .body{font-family:'Nunito';font-weight:300;color:#303232;background:none;border:none;padding-top:0px;padding-right:15px;padding-bottom:10px;padding-left:15px;text-align:center;}</v>
      </c>
    </row>
    <row r="103" spans="2:85" ht="21" customHeight="1">
      <c r="B103" s="97" t="s">
        <v>664</v>
      </c>
      <c r="C103" s="209" t="s">
        <v>877</v>
      </c>
      <c r="D103" s="137"/>
      <c r="E103" s="56"/>
      <c r="F103" s="48" t="str">
        <f>IF(Table_Styles[[#This Row],[Font Family]]&lt;&gt;"",Table_Styles[[#This Row],[Font Family]],IF(Table_Styles[[#This Row],[Font Family Default]]&lt;&gt;"",Table_Styles[[#This Row],[Font Family Default]],""))</f>
        <v/>
      </c>
      <c r="G103" s="137"/>
      <c r="H103" s="55"/>
      <c r="I103" s="48" t="str">
        <f>IF(Table_Styles[[#This Row],[Font Size]]&lt;&gt;"",Table_Styles[[#This Row],[Font Size]],IF(Table_Styles[[#This Row],[Font Size Default]]&lt;&gt;"",Table_Styles[[#This Row],[Font Size Default]],""))</f>
        <v/>
      </c>
      <c r="J103" s="137"/>
      <c r="K103" s="56"/>
      <c r="L103" s="48" t="str">
        <f>IF(Table_Styles[[#This Row],[Font Weight]]&lt;&gt;"",Table_Styles[[#This Row],[Font Weight]],IF(Table_Styles[[#This Row],[Font Weight Default]]&lt;&gt;"",Table_Styles[[#This Row],[Font Weight Default]],""))</f>
        <v/>
      </c>
      <c r="M103" s="223" t="str">
        <f>Colour_Foreground_1</f>
        <v>#303232</v>
      </c>
      <c r="N103" s="28" t="str">
        <f>Colour_Background_1</f>
        <v>#FFFFFF</v>
      </c>
      <c r="O103" s="48" t="str">
        <f>IF(Table_Styles[[#This Row],[Colour]]&lt;&gt;"",Table_Styles[[#This Row],[Colour]],IF(Table_Styles[[#This Row],[Colour Default]]&lt;&gt;"",Table_Styles[[#This Row],[Colour Default]],""))</f>
        <v>#303232</v>
      </c>
      <c r="P103" s="215" t="s">
        <v>480</v>
      </c>
      <c r="Q103" s="55" t="str">
        <f>Colour_Foreground_1</f>
        <v>#303232</v>
      </c>
      <c r="R103" s="48" t="str">
        <f>IF(Table_Styles[[#This Row],[Background]]&lt;&gt;"",Table_Styles[[#This Row],[Background]],IF(Table_Styles[[#This Row],[Background Default]]&lt;&gt;"",Table_Styles[[#This Row],[Background Default]],""))</f>
        <v>none</v>
      </c>
      <c r="S103" s="156" t="s">
        <v>480</v>
      </c>
      <c r="T103" s="55"/>
      <c r="U103" s="48" t="str">
        <f>IF(Table_Styles[[#This Row],[Border]]&lt;&gt;"",Table_Styles[[#This Row],[Border]],IF(Table_Styles[[#This Row],[Border Default]]&lt;&gt;"",Table_Styles[[#This Row],[Border Default]],""))</f>
        <v>none</v>
      </c>
      <c r="V103" s="55"/>
      <c r="W103" s="55"/>
      <c r="X103" s="48" t="str">
        <f>IF(Table_Styles[[#This Row],[Border Radius]]&lt;&gt;"",Table_Styles[[#This Row],[Border Radius]],IF(Table_Styles[[#This Row],[Border Radius Default]]&lt;&gt;"",Table_Styles[[#This Row],[Border Radius Default]],""))</f>
        <v/>
      </c>
      <c r="Y103" s="137"/>
      <c r="Z103" s="55"/>
      <c r="AA103" s="48" t="str">
        <f>IF(Table_Styles[[#This Row],[MT]]&lt;&gt;"",Table_Styles[[#This Row],[MT]],IF(Table_Styles[[#This Row],[MT Default]]&lt;&gt;"",Table_Styles[[#This Row],[MT Default]],""))</f>
        <v/>
      </c>
      <c r="AB103" s="137"/>
      <c r="AC103" s="55"/>
      <c r="AD103" s="48" t="str">
        <f>IF(Table_Styles[[#This Row],[MR]]&lt;&gt;"",Table_Styles[[#This Row],[MR]],IF(Table_Styles[[#This Row],[MR Default]]&lt;&gt;"",Table_Styles[[#This Row],[MR Default]],""))</f>
        <v/>
      </c>
      <c r="AE103" s="137"/>
      <c r="AF103" s="55"/>
      <c r="AG103" s="48" t="str">
        <f>IF(Table_Styles[[#This Row],[MB]]&lt;&gt;"",Table_Styles[[#This Row],[MB]],IF(Table_Styles[[#This Row],[MB Default]]&lt;&gt;"",Table_Styles[[#This Row],[MB Default]],""))</f>
        <v/>
      </c>
      <c r="AH103" s="137"/>
      <c r="AI103" s="55"/>
      <c r="AJ103" s="48" t="str">
        <f>IF(Table_Styles[[#This Row],[ML]]&lt;&gt;"",Table_Styles[[#This Row],[ML]],IF(Table_Styles[[#This Row],[ML Default]]&lt;&gt;"",Table_Styles[[#This Row],[ML Default]],""))</f>
        <v/>
      </c>
      <c r="AK103" s="137"/>
      <c r="AL103" s="56" t="s">
        <v>453</v>
      </c>
      <c r="AM103" s="28" t="str">
        <f>IF(Table_Styles[[#This Row],[PT]]&lt;&gt;"",Table_Styles[[#This Row],[PT]],IF(Table_Styles[[#This Row],[PT Default]]&lt;&gt;"",Table_Styles[[#This Row],[PT Default]],""))</f>
        <v>20px</v>
      </c>
      <c r="AN103" s="137"/>
      <c r="AO103" s="56" t="s">
        <v>453</v>
      </c>
      <c r="AP103" s="28" t="str">
        <f>IF(Table_Styles[[#This Row],[PR]]&lt;&gt;"",Table_Styles[[#This Row],[PR]],IF(Table_Styles[[#This Row],[PR Default]]&lt;&gt;"",Table_Styles[[#This Row],[PR Default]],""))</f>
        <v>20px</v>
      </c>
      <c r="AQ103" s="137"/>
      <c r="AR103" s="56" t="s">
        <v>453</v>
      </c>
      <c r="AS103" s="28" t="str">
        <f>IF(Table_Styles[[#This Row],[PB]]&lt;&gt;"",Table_Styles[[#This Row],[PB]],IF(Table_Styles[[#This Row],[PB Default]]&lt;&gt;"",Table_Styles[[#This Row],[PB Default]],""))</f>
        <v>20px</v>
      </c>
      <c r="AT103" s="137"/>
      <c r="AU103" s="56" t="s">
        <v>453</v>
      </c>
      <c r="AV103" s="48" t="str">
        <f>IF(Table_Styles[[#This Row],[PL]]&lt;&gt;"",Table_Styles[[#This Row],[PL]],IF(Table_Styles[[#This Row],[PL Default]]&lt;&gt;"",Table_Styles[[#This Row],[PL Default]],""))</f>
        <v>20px</v>
      </c>
      <c r="AW103" s="137"/>
      <c r="AX103" s="48" t="str">
        <f>"1px solid "&amp;Colour_Foreground_2</f>
        <v>1px solid #4e4e4f</v>
      </c>
      <c r="AY103" s="48" t="str">
        <f>IF(Table_Styles[[#This Row],[BT]]&lt;&gt;"",Table_Styles[[#This Row],[BT]],IF(Table_Styles[[#This Row],[BT Default]]&lt;&gt;"",Table_Styles[[#This Row],[BT Default]],""))</f>
        <v>1px solid #4e4e4f</v>
      </c>
      <c r="AZ103" s="137"/>
      <c r="BA103" s="55"/>
      <c r="BB103" s="48" t="str">
        <f>IF(Table_Styles[[#This Row],[BR]]&lt;&gt;"",Table_Styles[[#This Row],[BR]],IF(Table_Styles[[#This Row],[BR Default]]&lt;&gt;"",Table_Styles[[#This Row],[BR Default]],""))</f>
        <v/>
      </c>
      <c r="BC103" s="137"/>
      <c r="BD103" s="55"/>
      <c r="BE103" s="48" t="str">
        <f>IF(Table_Styles[[#This Row],[BB]]&lt;&gt;"",Table_Styles[[#This Row],[BB]],IF(Table_Styles[[#This Row],[BB Default]]&lt;&gt;"",Table_Styles[[#This Row],[BB Default]],""))</f>
        <v/>
      </c>
      <c r="BF103" s="137"/>
      <c r="BG103" s="55"/>
      <c r="BH103" s="48" t="str">
        <f>IF(Table_Styles[[#This Row],[BL]]&lt;&gt;"",Table_Styles[[#This Row],[BL]],IF(Table_Styles[[#This Row],[BL Default]]&lt;&gt;"",Table_Styles[[#This Row],[BL Default]],""))</f>
        <v/>
      </c>
      <c r="BI103" s="55"/>
      <c r="BJ103" s="55"/>
      <c r="BK103" s="48" t="str">
        <f>IF(Table_Styles[[#This Row],[Width]]&lt;&gt;"",Table_Styles[[#This Row],[Width]],IF(Table_Styles[[#This Row],[Width Default]]&lt;&gt;"",Table_Styles[[#This Row],[Width Default]],""))</f>
        <v/>
      </c>
      <c r="BL103" s="55"/>
      <c r="BM103" s="55"/>
      <c r="BN103" s="48" t="str">
        <f>IF(Table_Styles[[#This Row],[Height]]&lt;&gt;"",Table_Styles[[#This Row],[Height]],IF(Table_Styles[[#This Row],[Height Default]]&lt;&gt;"",Table_Styles[[#This Row],[Height Default]],""))</f>
        <v/>
      </c>
      <c r="BO103" s="50"/>
      <c r="BP103" s="50"/>
      <c r="BQ103" s="48" t="str">
        <f>IF(Table_Styles[[#This Row],[Top]]&lt;&gt;"",Table_Styles[[#This Row],[Top]],IF(Table_Styles[[#This Row],[Top Default]]&lt;&gt;"",Table_Styles[[#This Row],[Top Default]],""))</f>
        <v/>
      </c>
      <c r="BR103" s="50"/>
      <c r="BS103" s="50"/>
      <c r="BT103" s="48" t="str">
        <f>IF(Table_Styles[[#This Row],[Right]]&lt;&gt;"",Table_Styles[[#This Row],[Right]],IF(Table_Styles[[#This Row],[Right Default]]&lt;&gt;"",Table_Styles[[#This Row],[Right Default]],""))</f>
        <v/>
      </c>
      <c r="BU103" s="50"/>
      <c r="BV103" s="50"/>
      <c r="BW103" s="48" t="str">
        <f>IF(Table_Styles[[#This Row],[Bottom]]&lt;&gt;"",Table_Styles[[#This Row],[Bottom]],IF(Table_Styles[[#This Row],[Bottom Default]]&lt;&gt;"",Table_Styles[[#This Row],[Bottom Default]],""))</f>
        <v/>
      </c>
      <c r="BX103" s="50"/>
      <c r="BY103" s="50"/>
      <c r="BZ103" s="48" t="str">
        <f>IF(Table_Styles[[#This Row],[Left]]&lt;&gt;"",Table_Styles[[#This Row],[Left]],IF(Table_Styles[[#This Row],[Left Default]]&lt;&gt;"",Table_Styles[[#This Row],[Left Default]],""))</f>
        <v/>
      </c>
      <c r="CA103" s="137"/>
      <c r="CB103" s="100" t="str">
        <f>IF(AND(Table_Styles[[#This Row],[Selector]]&lt;&gt;"",Table_Styles[[#This Row],[Font Family Used]]&lt;&gt;"",Table_Styles[[#This Row],[Font Weight Used]]&lt;&gt;""),Table_Styles[[#This Row],[Font Family Used]]&amp;" "&amp;Table_Styles[[#This Row],[Font Weight Used]],"")</f>
        <v/>
      </c>
      <c r="CC103" s="100" t="str">
        <f ca="1">IF(AND(Table_Styles[[#This Row],[Selector]],COUNTIF(OFFSET(CC:CC,0,0,ROW()-1,1),"="&amp;Table_Styles[[#This Row],[Font]])=0),Table_Styles[[#This Row],[Font]],"")</f>
        <v/>
      </c>
      <c r="CD103" s="100" t="str">
        <f ca="1">IF(Table_Styles[[#This Row],[Unique Font]]&lt;&gt;"",
"{""fontFamily"":"""&amp;Table_Styles[[#This Row],[Font Family Used]]&amp;""",""fontWeight"":"&amp;Table_Styles[[#This Row],[Font Weight Used]]&amp;"}","")</f>
        <v/>
      </c>
      <c r="CE103"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none;border: none;padding-top: 20px;padding-right: 20px;padding-bottom: 20px;padding-left: 20px;border-top: 1px solid #4e4e4f</v>
      </c>
      <c r="CF103" s="100" t="str">
        <f>IF(AND(Table_Styles[[#This Row],[Selector]]&lt;&gt;"", Table_Styles[[#This Row],[Config Properties]]&lt;&gt;""),
Table_Styles[[#This Row],[Selector]]&amp;" { "&amp;Table_Styles[[#This Row],[Config Properties]]&amp;" }","")</f>
        <v>#sidebar .footer { color: #303232;background: none;border: none;padding-top: 20px;padding-right: 20px;padding-bottom: 20px;padding-left: 20px;border-top: 1px solid #4e4e4f }</v>
      </c>
      <c r="CG103" s="100" t="str">
        <f xml:space="preserve">
SUBSTITUTE(SUBSTITUTE(SUBSTITUTE(SUBSTITUTE(SUBSTITUTE(SUBSTITUTE(SUBSTITUTE(SUBSTITUTE(Table_Styles[[#This Row],[Config]],
" {","{"),
"{ ","{"),
" }","}"),
"} ","}"),
" ,",","),
", ",","),
" :",":"),
": ",":")</f>
        <v>#sidebar .footer{color:#303232;background:none;border:none;padding-top:20px;padding-right:20px;padding-bottom:20px;padding-left:20px;border-top:1px solid #4e4e4f}</v>
      </c>
    </row>
    <row r="104" spans="2:85" ht="21" customHeight="1">
      <c r="B104" s="95" t="s">
        <v>19</v>
      </c>
      <c r="C104" s="99" t="s">
        <v>617</v>
      </c>
      <c r="D104" s="56"/>
      <c r="E104" s="56" t="str">
        <f>Settings_Styling_Font_Body_Text</f>
        <v>Nunito</v>
      </c>
      <c r="F104" s="24" t="str">
        <f>IF(Table_Styles[[#This Row],[Font Family]]&lt;&gt;"",Table_Styles[[#This Row],[Font Family]],IF(Table_Styles[[#This Row],[Font Family Default]]&lt;&gt;"",Table_Styles[[#This Row],[Font Family Default]],""))</f>
        <v>Nunito</v>
      </c>
      <c r="G104" s="56"/>
      <c r="H104" s="184" t="s">
        <v>472</v>
      </c>
      <c r="I104" s="24" t="str">
        <f>IF(Table_Styles[[#This Row],[Font Size]]&lt;&gt;"",Table_Styles[[#This Row],[Font Size]],IF(Table_Styles[[#This Row],[Font Size Default]]&lt;&gt;"",Table_Styles[[#This Row],[Font Size Default]],""))</f>
        <v>16px</v>
      </c>
      <c r="J104" s="56"/>
      <c r="K104" s="56">
        <f>Settings_Styling_Font_Weight_Labels</f>
        <v>700</v>
      </c>
      <c r="L104" s="24">
        <f>IF(Table_Styles[[#This Row],[Font Weight]]&lt;&gt;"",Table_Styles[[#This Row],[Font Weight]],IF(Table_Styles[[#This Row],[Font Weight Default]]&lt;&gt;"",Table_Styles[[#This Row],[Font Weight Default]],""))</f>
        <v>700</v>
      </c>
      <c r="M104" s="24"/>
      <c r="N104" s="56" t="str">
        <f>Colour_Background_1</f>
        <v>#FFFFFF</v>
      </c>
      <c r="O104" s="24" t="str">
        <f>IF(Table_Styles[[#This Row],[Colour]]&lt;&gt;"",Table_Styles[[#This Row],[Colour]],IF(Table_Styles[[#This Row],[Colour Default]]&lt;&gt;"",Table_Styles[[#This Row],[Colour Default]],""))</f>
        <v>#FFFFFF</v>
      </c>
      <c r="P104" s="56"/>
      <c r="Q104" s="56"/>
      <c r="R104" s="24" t="str">
        <f>IF(Table_Styles[[#This Row],[Background]]&lt;&gt;"",Table_Styles[[#This Row],[Background]],IF(Table_Styles[[#This Row],[Background Default]]&lt;&gt;"",Table_Styles[[#This Row],[Background Default]],""))</f>
        <v/>
      </c>
      <c r="S104" s="56"/>
      <c r="T104" s="56"/>
      <c r="U104" s="24" t="str">
        <f>IF(Table_Styles[[#This Row],[Border]]&lt;&gt;"",Table_Styles[[#This Row],[Border]],IF(Table_Styles[[#This Row],[Border Default]]&lt;&gt;"",Table_Styles[[#This Row],[Border Default]],""))</f>
        <v/>
      </c>
      <c r="V104" s="56"/>
      <c r="W104" s="56"/>
      <c r="X104" s="24" t="str">
        <f>IF(Table_Styles[[#This Row],[Border Radius]]&lt;&gt;"",Table_Styles[[#This Row],[Border Radius]],IF(Table_Styles[[#This Row],[Border Radius Default]]&lt;&gt;"",Table_Styles[[#This Row],[Border Radius Default]],""))</f>
        <v/>
      </c>
      <c r="Y104" s="56"/>
      <c r="Z104" s="56">
        <v>0</v>
      </c>
      <c r="AA104" s="24">
        <f>IF(Table_Styles[[#This Row],[MT]]&lt;&gt;"",Table_Styles[[#This Row],[MT]],IF(Table_Styles[[#This Row],[MT Default]]&lt;&gt;"",Table_Styles[[#This Row],[MT Default]],""))</f>
        <v>0</v>
      </c>
      <c r="AB104" s="56"/>
      <c r="AC104" s="56"/>
      <c r="AD104" s="24" t="str">
        <f>IF(Table_Styles[[#This Row],[MR]]&lt;&gt;"",Table_Styles[[#This Row],[MR]],IF(Table_Styles[[#This Row],[MR Default]]&lt;&gt;"",Table_Styles[[#This Row],[MR Default]],""))</f>
        <v/>
      </c>
      <c r="AE104" s="56"/>
      <c r="AF104" s="56" t="s">
        <v>465</v>
      </c>
      <c r="AG104" s="24" t="str">
        <f>IF(Table_Styles[[#This Row],[MB]]&lt;&gt;"",Table_Styles[[#This Row],[MB]],IF(Table_Styles[[#This Row],[MB Default]]&lt;&gt;"",Table_Styles[[#This Row],[MB Default]],""))</f>
        <v>5px</v>
      </c>
      <c r="AH104" s="56"/>
      <c r="AI104" s="56"/>
      <c r="AJ104" s="24" t="str">
        <f>IF(Table_Styles[[#This Row],[ML]]&lt;&gt;"",Table_Styles[[#This Row],[ML]],IF(Table_Styles[[#This Row],[ML Default]]&lt;&gt;"",Table_Styles[[#This Row],[ML Default]],""))</f>
        <v/>
      </c>
      <c r="AK104" s="56"/>
      <c r="AL104" s="56"/>
      <c r="AM104" s="24" t="str">
        <f>IF(Table_Styles[[#This Row],[PT]]&lt;&gt;"",Table_Styles[[#This Row],[PT]],IF(Table_Styles[[#This Row],[PT Default]]&lt;&gt;"",Table_Styles[[#This Row],[PT Default]],""))</f>
        <v/>
      </c>
      <c r="AN104" s="56"/>
      <c r="AO104" s="56"/>
      <c r="AP104" s="24" t="str">
        <f>IF(Table_Styles[[#This Row],[PR]]&lt;&gt;"",Table_Styles[[#This Row],[PR]],IF(Table_Styles[[#This Row],[PR Default]]&lt;&gt;"",Table_Styles[[#This Row],[PR Default]],""))</f>
        <v/>
      </c>
      <c r="AQ104" s="56"/>
      <c r="AR104" s="56"/>
      <c r="AS104" s="24" t="str">
        <f>IF(Table_Styles[[#This Row],[PB]]&lt;&gt;"",Table_Styles[[#This Row],[PB]],IF(Table_Styles[[#This Row],[PB Default]]&lt;&gt;"",Table_Styles[[#This Row],[PB Default]],""))</f>
        <v/>
      </c>
      <c r="AT104" s="56"/>
      <c r="AU104" s="56"/>
      <c r="AV104" s="24" t="str">
        <f>IF(Table_Styles[[#This Row],[PL]]&lt;&gt;"",Table_Styles[[#This Row],[PL]],IF(Table_Styles[[#This Row],[PL Default]]&lt;&gt;"",Table_Styles[[#This Row],[PL Default]],""))</f>
        <v/>
      </c>
      <c r="AW104" s="56"/>
      <c r="AX104" s="56"/>
      <c r="AY104" s="24" t="str">
        <f>IF(Table_Styles[[#This Row],[BT]]&lt;&gt;"",Table_Styles[[#This Row],[BT]],IF(Table_Styles[[#This Row],[BT Default]]&lt;&gt;"",Table_Styles[[#This Row],[BT Default]],""))</f>
        <v/>
      </c>
      <c r="AZ104" s="56"/>
      <c r="BA104" s="56"/>
      <c r="BB104" s="24" t="str">
        <f>IF(Table_Styles[[#This Row],[BR]]&lt;&gt;"",Table_Styles[[#This Row],[BR]],IF(Table_Styles[[#This Row],[BR Default]]&lt;&gt;"",Table_Styles[[#This Row],[BR Default]],""))</f>
        <v/>
      </c>
      <c r="BC104" s="56"/>
      <c r="BD104" s="56"/>
      <c r="BE104" s="24" t="str">
        <f>IF(Table_Styles[[#This Row],[BB]]&lt;&gt;"",Table_Styles[[#This Row],[BB]],IF(Table_Styles[[#This Row],[BB Default]]&lt;&gt;"",Table_Styles[[#This Row],[BB Default]],""))</f>
        <v/>
      </c>
      <c r="BF104" s="56"/>
      <c r="BG104" s="56"/>
      <c r="BH104" s="24" t="str">
        <f>IF(Table_Styles[[#This Row],[BL]]&lt;&gt;"",Table_Styles[[#This Row],[BL]],IF(Table_Styles[[#This Row],[BL Default]]&lt;&gt;"",Table_Styles[[#This Row],[BL Default]],""))</f>
        <v/>
      </c>
      <c r="BI104" s="56"/>
      <c r="BJ104" s="56"/>
      <c r="BK104" s="24" t="str">
        <f>IF(Table_Styles[[#This Row],[Width]]&lt;&gt;"",Table_Styles[[#This Row],[Width]],IF(Table_Styles[[#This Row],[Width Default]]&lt;&gt;"",Table_Styles[[#This Row],[Width Default]],""))</f>
        <v/>
      </c>
      <c r="BL104" s="56"/>
      <c r="BM104" s="56"/>
      <c r="BN104" s="24" t="str">
        <f>IF(Table_Styles[[#This Row],[Height]]&lt;&gt;"",Table_Styles[[#This Row],[Height]],IF(Table_Styles[[#This Row],[Height Default]]&lt;&gt;"",Table_Styles[[#This Row],[Height Default]],""))</f>
        <v/>
      </c>
      <c r="BO104" s="24"/>
      <c r="BP104" s="24"/>
      <c r="BQ104" s="24" t="str">
        <f>IF(Table_Styles[[#This Row],[Top]]&lt;&gt;"",Table_Styles[[#This Row],[Top]],IF(Table_Styles[[#This Row],[Top Default]]&lt;&gt;"",Table_Styles[[#This Row],[Top Default]],""))</f>
        <v/>
      </c>
      <c r="BR104" s="24"/>
      <c r="BS104" s="24"/>
      <c r="BT104" s="24" t="str">
        <f>IF(Table_Styles[[#This Row],[Right]]&lt;&gt;"",Table_Styles[[#This Row],[Right]],IF(Table_Styles[[#This Row],[Right Default]]&lt;&gt;"",Table_Styles[[#This Row],[Right Default]],""))</f>
        <v/>
      </c>
      <c r="BU104" s="24"/>
      <c r="BV104" s="24"/>
      <c r="BW104" s="24" t="str">
        <f>IF(Table_Styles[[#This Row],[Bottom]]&lt;&gt;"",Table_Styles[[#This Row],[Bottom]],IF(Table_Styles[[#This Row],[Bottom Default]]&lt;&gt;"",Table_Styles[[#This Row],[Bottom Default]],""))</f>
        <v/>
      </c>
      <c r="BX104" s="24"/>
      <c r="BY104" s="24"/>
      <c r="BZ104" s="24" t="str">
        <f>IF(Table_Styles[[#This Row],[Left]]&lt;&gt;"",Table_Styles[[#This Row],[Left]],IF(Table_Styles[[#This Row],[Left Default]]&lt;&gt;"",Table_Styles[[#This Row],[Left Default]],""))</f>
        <v/>
      </c>
      <c r="CA104" s="56"/>
      <c r="CB104" s="95" t="str">
        <f>IF(AND(Table_Styles[[#This Row],[Selector]]&lt;&gt;"",Table_Styles[[#This Row],[Font Family Used]]&lt;&gt;"",Table_Styles[[#This Row],[Font Weight Used]]&lt;&gt;""),Table_Styles[[#This Row],[Font Family Used]]&amp;" "&amp;Table_Styles[[#This Row],[Font Weight Used]],"")</f>
        <v>Nunito 700</v>
      </c>
      <c r="CC104" s="95" t="str">
        <f ca="1">IF(AND(Table_Styles[[#This Row],[Selector]],COUNTIF(OFFSET(CC:CC,0,0,ROW()-1,1),"="&amp;Table_Styles[[#This Row],[Font]])=0),Table_Styles[[#This Row],[Font]],"")</f>
        <v/>
      </c>
      <c r="CD104" s="95" t="str">
        <f ca="1">IF(Table_Styles[[#This Row],[Unique Font]]&lt;&gt;"",
"{""fontFamily"":"""&amp;Table_Styles[[#This Row],[Font Family Used]]&amp;""",""fontWeight"":"&amp;Table_Styles[[#This Row],[Font Weight Used]]&amp;"}","")</f>
        <v/>
      </c>
      <c r="CE104"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#FFFFFF;margin-top: 0;margin-bottom: 5px</v>
      </c>
      <c r="CF104" s="97" t="str">
        <f>IF(AND(Table_Styles[[#This Row],[Selector]]&lt;&gt;"", Table_Styles[[#This Row],[Config Properties]]&lt;&gt;""),
Table_Styles[[#This Row],[Selector]]&amp;" { "&amp;Table_Styles[[#This Row],[Config Properties]]&amp;" }","")</f>
        <v>#sidebar .body h3 { font-family: 'Nunito';font-size: 16px;font-weight: 700;color: #FFFFFF;margin-top: 0;margin-bottom: 5px }</v>
      </c>
      <c r="CG104" s="97" t="str">
        <f xml:space="preserve">
SUBSTITUTE(SUBSTITUTE(SUBSTITUTE(SUBSTITUTE(SUBSTITUTE(SUBSTITUTE(SUBSTITUTE(SUBSTITUTE(Table_Styles[[#This Row],[Config]],
" {","{"),
"{ ","{"),
" }","}"),
"} ","}"),
" ,",","),
", ",","),
" :",":"),
": ",":")</f>
        <v>#sidebar .body h3{font-family:'Nunito';font-size:16px;font-weight:700;color:#FFFFFF;margin-top:0;margin-bottom:5px}</v>
      </c>
    </row>
    <row r="105" spans="2:85" ht="21" customHeight="1">
      <c r="B105" s="95" t="s">
        <v>237</v>
      </c>
      <c r="C105" s="99" t="s">
        <v>618</v>
      </c>
      <c r="D105" s="56"/>
      <c r="E105" s="56" t="str">
        <f>Settings_Styling_Font_Body_Text</f>
        <v>Nunito</v>
      </c>
      <c r="F105" s="50" t="str">
        <f>IF(Table_Styles[[#This Row],[Font Family]]&lt;&gt;"",Table_Styles[[#This Row],[Font Family]],IF(Table_Styles[[#This Row],[Font Family Default]]&lt;&gt;"",Table_Styles[[#This Row],[Font Family Default]],""))</f>
        <v>Nunito</v>
      </c>
      <c r="G105" s="55"/>
      <c r="H105" s="129" t="s">
        <v>472</v>
      </c>
      <c r="I105" s="50" t="str">
        <f>IF(Table_Styles[[#This Row],[Font Size]]&lt;&gt;"",Table_Styles[[#This Row],[Font Size]],IF(Table_Styles[[#This Row],[Font Size Default]]&lt;&gt;"",Table_Styles[[#This Row],[Font Size Default]],""))</f>
        <v>16px</v>
      </c>
      <c r="J105" s="55"/>
      <c r="K105" s="56">
        <v>300</v>
      </c>
      <c r="L105" s="24">
        <f>IF(Table_Styles[[#This Row],[Font Weight]]&lt;&gt;"",Table_Styles[[#This Row],[Font Weight]],IF(Table_Styles[[#This Row],[Font Weight Default]]&lt;&gt;"",Table_Styles[[#This Row],[Font Weight Default]],""))</f>
        <v>300</v>
      </c>
      <c r="M105" s="24"/>
      <c r="N105" s="56" t="str">
        <f>Colour_Background_1</f>
        <v>#FFFFFF</v>
      </c>
      <c r="O105" s="24" t="str">
        <f>IF(Table_Styles[[#This Row],[Colour]]&lt;&gt;"",Table_Styles[[#This Row],[Colour]],IF(Table_Styles[[#This Row],[Colour Default]]&lt;&gt;"",Table_Styles[[#This Row],[Colour Default]],""))</f>
        <v>#FFFFFF</v>
      </c>
      <c r="P105" s="56"/>
      <c r="Q105" s="56"/>
      <c r="R105" s="24" t="str">
        <f>IF(Table_Styles[[#This Row],[Background]]&lt;&gt;"",Table_Styles[[#This Row],[Background]],IF(Table_Styles[[#This Row],[Background Default]]&lt;&gt;"",Table_Styles[[#This Row],[Background Default]],""))</f>
        <v/>
      </c>
      <c r="S105" s="56"/>
      <c r="T105" s="56"/>
      <c r="U105" s="24" t="str">
        <f>IF(Table_Styles[[#This Row],[Border]]&lt;&gt;"",Table_Styles[[#This Row],[Border]],IF(Table_Styles[[#This Row],[Border Default]]&lt;&gt;"",Table_Styles[[#This Row],[Border Default]],""))</f>
        <v/>
      </c>
      <c r="V105" s="56"/>
      <c r="W105" s="56"/>
      <c r="X105" s="24" t="str">
        <f>IF(Table_Styles[[#This Row],[Border Radius]]&lt;&gt;"",Table_Styles[[#This Row],[Border Radius]],IF(Table_Styles[[#This Row],[Border Radius Default]]&lt;&gt;"",Table_Styles[[#This Row],[Border Radius Default]],""))</f>
        <v/>
      </c>
      <c r="Y105" s="56"/>
      <c r="Z105" s="56">
        <v>0</v>
      </c>
      <c r="AA105" s="24">
        <f>IF(Table_Styles[[#This Row],[MT]]&lt;&gt;"",Table_Styles[[#This Row],[MT]],IF(Table_Styles[[#This Row],[MT Default]]&lt;&gt;"",Table_Styles[[#This Row],[MT Default]],""))</f>
        <v>0</v>
      </c>
      <c r="AB105" s="56"/>
      <c r="AC105" s="56"/>
      <c r="AD105" s="24" t="str">
        <f>IF(Table_Styles[[#This Row],[MR]]&lt;&gt;"",Table_Styles[[#This Row],[MR]],IF(Table_Styles[[#This Row],[MR Default]]&lt;&gt;"",Table_Styles[[#This Row],[MR Default]],""))</f>
        <v/>
      </c>
      <c r="AE105" s="56"/>
      <c r="AF105" s="56">
        <v>0</v>
      </c>
      <c r="AG105" s="24">
        <f>IF(Table_Styles[[#This Row],[MB]]&lt;&gt;"",Table_Styles[[#This Row],[MB]],IF(Table_Styles[[#This Row],[MB Default]]&lt;&gt;"",Table_Styles[[#This Row],[MB Default]],""))</f>
        <v>0</v>
      </c>
      <c r="AH105" s="56"/>
      <c r="AI105" s="56"/>
      <c r="AJ105" s="24" t="str">
        <f>IF(Table_Styles[[#This Row],[ML]]&lt;&gt;"",Table_Styles[[#This Row],[ML]],IF(Table_Styles[[#This Row],[ML Default]]&lt;&gt;"",Table_Styles[[#This Row],[ML Default]],""))</f>
        <v/>
      </c>
      <c r="AK105" s="56"/>
      <c r="AL105" s="56"/>
      <c r="AM105" s="24" t="str">
        <f>IF(Table_Styles[[#This Row],[PT]]&lt;&gt;"",Table_Styles[[#This Row],[PT]],IF(Table_Styles[[#This Row],[PT Default]]&lt;&gt;"",Table_Styles[[#This Row],[PT Default]],""))</f>
        <v/>
      </c>
      <c r="AN105" s="56"/>
      <c r="AO105" s="56"/>
      <c r="AP105" s="24" t="str">
        <f>IF(Table_Styles[[#This Row],[PR]]&lt;&gt;"",Table_Styles[[#This Row],[PR]],IF(Table_Styles[[#This Row],[PR Default]]&lt;&gt;"",Table_Styles[[#This Row],[PR Default]],""))</f>
        <v/>
      </c>
      <c r="AQ105" s="56"/>
      <c r="AR105" s="56"/>
      <c r="AS105" s="24" t="str">
        <f>IF(Table_Styles[[#This Row],[PB]]&lt;&gt;"",Table_Styles[[#This Row],[PB]],IF(Table_Styles[[#This Row],[PB Default]]&lt;&gt;"",Table_Styles[[#This Row],[PB Default]],""))</f>
        <v/>
      </c>
      <c r="AT105" s="56"/>
      <c r="AU105" s="56"/>
      <c r="AV105" s="24" t="str">
        <f>IF(Table_Styles[[#This Row],[PL]]&lt;&gt;"",Table_Styles[[#This Row],[PL]],IF(Table_Styles[[#This Row],[PL Default]]&lt;&gt;"",Table_Styles[[#This Row],[PL Default]],""))</f>
        <v/>
      </c>
      <c r="AW105" s="56"/>
      <c r="AX105" s="56"/>
      <c r="AY105" s="24" t="str">
        <f>IF(Table_Styles[[#This Row],[BT]]&lt;&gt;"",Table_Styles[[#This Row],[BT]],IF(Table_Styles[[#This Row],[BT Default]]&lt;&gt;"",Table_Styles[[#This Row],[BT Default]],""))</f>
        <v/>
      </c>
      <c r="AZ105" s="56"/>
      <c r="BA105" s="56"/>
      <c r="BB105" s="24" t="str">
        <f>IF(Table_Styles[[#This Row],[BR]]&lt;&gt;"",Table_Styles[[#This Row],[BR]],IF(Table_Styles[[#This Row],[BR Default]]&lt;&gt;"",Table_Styles[[#This Row],[BR Default]],""))</f>
        <v/>
      </c>
      <c r="BC105" s="56"/>
      <c r="BD105" s="56"/>
      <c r="BE105" s="24" t="str">
        <f>IF(Table_Styles[[#This Row],[BB]]&lt;&gt;"",Table_Styles[[#This Row],[BB]],IF(Table_Styles[[#This Row],[BB Default]]&lt;&gt;"",Table_Styles[[#This Row],[BB Default]],""))</f>
        <v/>
      </c>
      <c r="BF105" s="56"/>
      <c r="BG105" s="56"/>
      <c r="BH105" s="24" t="str">
        <f>IF(Table_Styles[[#This Row],[BL]]&lt;&gt;"",Table_Styles[[#This Row],[BL]],IF(Table_Styles[[#This Row],[BL Default]]&lt;&gt;"",Table_Styles[[#This Row],[BL Default]],""))</f>
        <v/>
      </c>
      <c r="BI105" s="56"/>
      <c r="BJ105" s="56"/>
      <c r="BK105" s="24" t="str">
        <f>IF(Table_Styles[[#This Row],[Width]]&lt;&gt;"",Table_Styles[[#This Row],[Width]],IF(Table_Styles[[#This Row],[Width Default]]&lt;&gt;"",Table_Styles[[#This Row],[Width Default]],""))</f>
        <v/>
      </c>
      <c r="BL105" s="56"/>
      <c r="BM105" s="56"/>
      <c r="BN105" s="24" t="str">
        <f>IF(Table_Styles[[#This Row],[Height]]&lt;&gt;"",Table_Styles[[#This Row],[Height]],IF(Table_Styles[[#This Row],[Height Default]]&lt;&gt;"",Table_Styles[[#This Row],[Height Default]],""))</f>
        <v/>
      </c>
      <c r="BO105" s="24"/>
      <c r="BP105" s="24"/>
      <c r="BQ105" s="24" t="str">
        <f>IF(Table_Styles[[#This Row],[Top]]&lt;&gt;"",Table_Styles[[#This Row],[Top]],IF(Table_Styles[[#This Row],[Top Default]]&lt;&gt;"",Table_Styles[[#This Row],[Top Default]],""))</f>
        <v/>
      </c>
      <c r="BR105" s="24"/>
      <c r="BS105" s="24"/>
      <c r="BT105" s="24" t="str">
        <f>IF(Table_Styles[[#This Row],[Right]]&lt;&gt;"",Table_Styles[[#This Row],[Right]],IF(Table_Styles[[#This Row],[Right Default]]&lt;&gt;"",Table_Styles[[#This Row],[Right Default]],""))</f>
        <v/>
      </c>
      <c r="BU105" s="24"/>
      <c r="BV105" s="24"/>
      <c r="BW105" s="24" t="str">
        <f>IF(Table_Styles[[#This Row],[Bottom]]&lt;&gt;"",Table_Styles[[#This Row],[Bottom]],IF(Table_Styles[[#This Row],[Bottom Default]]&lt;&gt;"",Table_Styles[[#This Row],[Bottom Default]],""))</f>
        <v/>
      </c>
      <c r="BX105" s="24"/>
      <c r="BY105" s="24"/>
      <c r="BZ105" s="24" t="str">
        <f>IF(Table_Styles[[#This Row],[Left]]&lt;&gt;"",Table_Styles[[#This Row],[Left]],IF(Table_Styles[[#This Row],[Left Default]]&lt;&gt;"",Table_Styles[[#This Row],[Left Default]],""))</f>
        <v/>
      </c>
      <c r="CA105" s="56"/>
      <c r="CB105" s="95" t="str">
        <f>IF(AND(Table_Styles[[#This Row],[Selector]]&lt;&gt;"",Table_Styles[[#This Row],[Font Family Used]]&lt;&gt;"",Table_Styles[[#This Row],[Font Weight Used]]&lt;&gt;""),Table_Styles[[#This Row],[Font Family Used]]&amp;" "&amp;Table_Styles[[#This Row],[Font Weight Used]],"")</f>
        <v>Nunito 300</v>
      </c>
      <c r="CC105" s="95" t="str">
        <f ca="1">IF(AND(Table_Styles[[#This Row],[Selector]],COUNTIF(OFFSET(CC:CC,0,0,ROW()-1,1),"="&amp;Table_Styles[[#This Row],[Font]])=0),Table_Styles[[#This Row],[Font]],"")</f>
        <v/>
      </c>
      <c r="CD105" s="95" t="str">
        <f ca="1">IF(Table_Styles[[#This Row],[Unique Font]]&lt;&gt;"",
"{""fontFamily"":"""&amp;Table_Styles[[#This Row],[Font Family Used]]&amp;""",""fontWeight"":"&amp;Table_Styles[[#This Row],[Font Weight Used]]&amp;"}","")</f>
        <v/>
      </c>
      <c r="CE105"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#FFFFFF;margin-top: 0;margin-bottom: 0</v>
      </c>
      <c r="CF105" s="97" t="str">
        <f>IF(AND(Table_Styles[[#This Row],[Selector]]&lt;&gt;"", Table_Styles[[#This Row],[Config Properties]]&lt;&gt;""),
Table_Styles[[#This Row],[Selector]]&amp;" { "&amp;Table_Styles[[#This Row],[Config Properties]]&amp;" }","")</f>
        <v>#sidebar .body .message { font-family: 'Nunito';font-size: 16px;font-weight: 300;color: #FFFFFF;margin-top: 0;margin-bottom: 0 }</v>
      </c>
      <c r="CG105" s="97" t="str">
        <f xml:space="preserve">
SUBSTITUTE(SUBSTITUTE(SUBSTITUTE(SUBSTITUTE(SUBSTITUTE(SUBSTITUTE(SUBSTITUTE(SUBSTITUTE(Table_Styles[[#This Row],[Config]],
" {","{"),
"{ ","{"),
" }","}"),
"} ","}"),
" ,",","),
", ",","),
" :",":"),
": ",":")</f>
        <v>#sidebar .body .message{font-family:'Nunito';font-size:16px;font-weight:300;color:#FFFFFF;margin-top:0;margin-bottom:0}</v>
      </c>
    </row>
    <row r="106" spans="2:85" ht="21.75" thickBot="1">
      <c r="B106" s="103" t="s">
        <v>619</v>
      </c>
      <c r="C106" s="103"/>
      <c r="D106" s="119"/>
      <c r="E106" s="119"/>
      <c r="F106" s="103" t="str">
        <f>IF(Table_Styles[[#This Row],[Font Family]]&lt;&gt;"",Table_Styles[[#This Row],[Font Family]],IF(Table_Styles[[#This Row],[Font Family Default]]&lt;&gt;"",Table_Styles[[#This Row],[Font Family Default]],""))</f>
        <v/>
      </c>
      <c r="G106" s="119"/>
      <c r="H106" s="119"/>
      <c r="I106" s="103" t="str">
        <f>IF(Table_Styles[[#This Row],[Font Size]]&lt;&gt;"",Table_Styles[[#This Row],[Font Size]],IF(Table_Styles[[#This Row],[Font Size Default]]&lt;&gt;"",Table_Styles[[#This Row],[Font Size Default]],""))</f>
        <v/>
      </c>
      <c r="J106" s="119"/>
      <c r="K106" s="119"/>
      <c r="L106" s="103" t="str">
        <f>IF(Table_Styles[[#This Row],[Font Weight]]&lt;&gt;"",Table_Styles[[#This Row],[Font Weight]],IF(Table_Styles[[#This Row],[Font Weight Default]]&lt;&gt;"",Table_Styles[[#This Row],[Font Weight Default]],""))</f>
        <v/>
      </c>
      <c r="M106" s="119"/>
      <c r="N106" s="119"/>
      <c r="O106" s="103" t="str">
        <f>IF(Table_Styles[[#This Row],[Colour]]&lt;&gt;"",Table_Styles[[#This Row],[Colour]],IF(Table_Styles[[#This Row],[Colour Default]]&lt;&gt;"",Table_Styles[[#This Row],[Colour Default]],""))</f>
        <v/>
      </c>
      <c r="P106" s="119"/>
      <c r="Q106" s="119"/>
      <c r="R106" s="103" t="str">
        <f>IF(Table_Styles[[#This Row],[Background]]&lt;&gt;"",Table_Styles[[#This Row],[Background]],IF(Table_Styles[[#This Row],[Background Default]]&lt;&gt;"",Table_Styles[[#This Row],[Background Default]],""))</f>
        <v/>
      </c>
      <c r="S106" s="119"/>
      <c r="T106" s="119"/>
      <c r="U106" s="103" t="str">
        <f>IF(Table_Styles[[#This Row],[Border]]&lt;&gt;"",Table_Styles[[#This Row],[Border]],IF(Table_Styles[[#This Row],[Border Default]]&lt;&gt;"",Table_Styles[[#This Row],[Border Default]],""))</f>
        <v/>
      </c>
      <c r="V106" s="119"/>
      <c r="W106" s="119"/>
      <c r="X106" s="103" t="str">
        <f>IF(Table_Styles[[#This Row],[Border Radius]]&lt;&gt;"",Table_Styles[[#This Row],[Border Radius]],IF(Table_Styles[[#This Row],[Border Radius Default]]&lt;&gt;"",Table_Styles[[#This Row],[Border Radius Default]],""))</f>
        <v/>
      </c>
      <c r="Y106" s="119"/>
      <c r="Z106" s="119"/>
      <c r="AA106" s="103" t="str">
        <f>IF(Table_Styles[[#This Row],[MT]]&lt;&gt;"",Table_Styles[[#This Row],[MT]],IF(Table_Styles[[#This Row],[MT Default]]&lt;&gt;"",Table_Styles[[#This Row],[MT Default]],""))</f>
        <v/>
      </c>
      <c r="AB106" s="119"/>
      <c r="AC106" s="119"/>
      <c r="AD106" s="103" t="str">
        <f>IF(Table_Styles[[#This Row],[MR]]&lt;&gt;"",Table_Styles[[#This Row],[MR]],IF(Table_Styles[[#This Row],[MR Default]]&lt;&gt;"",Table_Styles[[#This Row],[MR Default]],""))</f>
        <v/>
      </c>
      <c r="AE106" s="119"/>
      <c r="AF106" s="119"/>
      <c r="AG106" s="103" t="str">
        <f>IF(Table_Styles[[#This Row],[MB]]&lt;&gt;"",Table_Styles[[#This Row],[MB]],IF(Table_Styles[[#This Row],[MB Default]]&lt;&gt;"",Table_Styles[[#This Row],[MB Default]],""))</f>
        <v/>
      </c>
      <c r="AH106" s="119"/>
      <c r="AI106" s="119"/>
      <c r="AJ106" s="103" t="str">
        <f>IF(Table_Styles[[#This Row],[ML]]&lt;&gt;"",Table_Styles[[#This Row],[ML]],IF(Table_Styles[[#This Row],[ML Default]]&lt;&gt;"",Table_Styles[[#This Row],[ML Default]],""))</f>
        <v/>
      </c>
      <c r="AK106" s="119"/>
      <c r="AL106" s="119"/>
      <c r="AM106" s="103" t="str">
        <f>IF(Table_Styles[[#This Row],[PT]]&lt;&gt;"",Table_Styles[[#This Row],[PT]],IF(Table_Styles[[#This Row],[PT Default]]&lt;&gt;"",Table_Styles[[#This Row],[PT Default]],""))</f>
        <v/>
      </c>
      <c r="AN106" s="119"/>
      <c r="AO106" s="119"/>
      <c r="AP106" s="103" t="str">
        <f>IF(Table_Styles[[#This Row],[PR]]&lt;&gt;"",Table_Styles[[#This Row],[PR]],IF(Table_Styles[[#This Row],[PR Default]]&lt;&gt;"",Table_Styles[[#This Row],[PR Default]],""))</f>
        <v/>
      </c>
      <c r="AQ106" s="119"/>
      <c r="AR106" s="119"/>
      <c r="AS106" s="103" t="str">
        <f>IF(Table_Styles[[#This Row],[PB]]&lt;&gt;"",Table_Styles[[#This Row],[PB]],IF(Table_Styles[[#This Row],[PB Default]]&lt;&gt;"",Table_Styles[[#This Row],[PB Default]],""))</f>
        <v/>
      </c>
      <c r="AT106" s="119"/>
      <c r="AU106" s="119"/>
      <c r="AV106" s="103" t="str">
        <f>IF(Table_Styles[[#This Row],[PL]]&lt;&gt;"",Table_Styles[[#This Row],[PL]],IF(Table_Styles[[#This Row],[PL Default]]&lt;&gt;"",Table_Styles[[#This Row],[PL Default]],""))</f>
        <v/>
      </c>
      <c r="AW106" s="119"/>
      <c r="AX106" s="119"/>
      <c r="AY106" s="103" t="str">
        <f>IF(Table_Styles[[#This Row],[BT]]&lt;&gt;"",Table_Styles[[#This Row],[BT]],IF(Table_Styles[[#This Row],[BT Default]]&lt;&gt;"",Table_Styles[[#This Row],[BT Default]],""))</f>
        <v/>
      </c>
      <c r="AZ106" s="119"/>
      <c r="BA106" s="119"/>
      <c r="BB106" s="103" t="str">
        <f>IF(Table_Styles[[#This Row],[BR]]&lt;&gt;"",Table_Styles[[#This Row],[BR]],IF(Table_Styles[[#This Row],[BR Default]]&lt;&gt;"",Table_Styles[[#This Row],[BR Default]],""))</f>
        <v/>
      </c>
      <c r="BC106" s="119"/>
      <c r="BD106" s="119"/>
      <c r="BE106" s="103" t="str">
        <f>IF(Table_Styles[[#This Row],[BB]]&lt;&gt;"",Table_Styles[[#This Row],[BB]],IF(Table_Styles[[#This Row],[BB Default]]&lt;&gt;"",Table_Styles[[#This Row],[BB Default]],""))</f>
        <v/>
      </c>
      <c r="BF106" s="119"/>
      <c r="BG106" s="119"/>
      <c r="BH106" s="103" t="str">
        <f>IF(Table_Styles[[#This Row],[BL]]&lt;&gt;"",Table_Styles[[#This Row],[BL]],IF(Table_Styles[[#This Row],[BL Default]]&lt;&gt;"",Table_Styles[[#This Row],[BL Default]],""))</f>
        <v/>
      </c>
      <c r="BI106" s="119"/>
      <c r="BJ106" s="119"/>
      <c r="BK106" s="103" t="str">
        <f>IF(Table_Styles[[#This Row],[Width]]&lt;&gt;"",Table_Styles[[#This Row],[Width]],IF(Table_Styles[[#This Row],[Width Default]]&lt;&gt;"",Table_Styles[[#This Row],[Width Default]],""))</f>
        <v/>
      </c>
      <c r="BL106" s="119"/>
      <c r="BM106" s="119"/>
      <c r="BN106" s="103" t="str">
        <f>IF(Table_Styles[[#This Row],[Height]]&lt;&gt;"",Table_Styles[[#This Row],[Height]],IF(Table_Styles[[#This Row],[Height Default]]&lt;&gt;"",Table_Styles[[#This Row],[Height Default]],""))</f>
        <v/>
      </c>
      <c r="BO106" s="103"/>
      <c r="BP106" s="103"/>
      <c r="BQ106" s="103" t="str">
        <f>IF(Table_Styles[[#This Row],[Top]]&lt;&gt;"",Table_Styles[[#This Row],[Top]],IF(Table_Styles[[#This Row],[Top Default]]&lt;&gt;"",Table_Styles[[#This Row],[Top Default]],""))</f>
        <v/>
      </c>
      <c r="BR106" s="103"/>
      <c r="BS106" s="103"/>
      <c r="BT106" s="103" t="str">
        <f>IF(Table_Styles[[#This Row],[Right]]&lt;&gt;"",Table_Styles[[#This Row],[Right]],IF(Table_Styles[[#This Row],[Right Default]]&lt;&gt;"",Table_Styles[[#This Row],[Right Default]],""))</f>
        <v/>
      </c>
      <c r="BU106" s="103"/>
      <c r="BV106" s="103"/>
      <c r="BW106" s="103" t="str">
        <f>IF(Table_Styles[[#This Row],[Bottom]]&lt;&gt;"",Table_Styles[[#This Row],[Bottom]],IF(Table_Styles[[#This Row],[Bottom Default]]&lt;&gt;"",Table_Styles[[#This Row],[Bottom Default]],""))</f>
        <v/>
      </c>
      <c r="BX106" s="103"/>
      <c r="BY106" s="103"/>
      <c r="BZ106" s="103" t="str">
        <f>IF(Table_Styles[[#This Row],[Left]]&lt;&gt;"",Table_Styles[[#This Row],[Left]],IF(Table_Styles[[#This Row],[Left Default]]&lt;&gt;"",Table_Styles[[#This Row],[Left Default]],""))</f>
        <v/>
      </c>
      <c r="CA106" s="119"/>
      <c r="CB106" s="103" t="str">
        <f>IF(AND(Table_Styles[[#This Row],[Selector]]&lt;&gt;"",Table_Styles[[#This Row],[Font Family Used]]&lt;&gt;"",Table_Styles[[#This Row],[Font Weight Used]]&lt;&gt;""),Table_Styles[[#This Row],[Font Family Used]]&amp;" "&amp;Table_Styles[[#This Row],[Font Weight Used]],"")</f>
        <v/>
      </c>
      <c r="CC106" s="103" t="str">
        <f ca="1">IF(AND(Table_Styles[[#This Row],[Selector]],COUNTIF(OFFSET(CC:CC,0,0,ROW()-1,1),"="&amp;Table_Styles[[#This Row],[Font]])=0),Table_Styles[[#This Row],[Font]],"")</f>
        <v/>
      </c>
      <c r="CD106" s="103" t="str">
        <f ca="1">IF(Table_Styles[[#This Row],[Unique Font]]&lt;&gt;"",
"{""fontFamily"":"""&amp;Table_Styles[[#This Row],[Font Family Used]]&amp;""",""fontWeight"":"&amp;Table_Styles[[#This Row],[Font Weight Used]]&amp;"}","")</f>
        <v/>
      </c>
      <c r="CE106"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06" s="103" t="str">
        <f>IF(AND(Table_Styles[[#This Row],[Selector]]&lt;&gt;"", Table_Styles[[#This Row],[Config Properties]]&lt;&gt;""),
Table_Styles[[#This Row],[Selector]]&amp;" { "&amp;Table_Styles[[#This Row],[Config Properties]]&amp;" }","")</f>
        <v/>
      </c>
      <c r="CG106" s="103" t="str">
        <f xml:space="preserve">
SUBSTITUTE(SUBSTITUTE(SUBSTITUTE(SUBSTITUTE(SUBSTITUTE(SUBSTITUTE(SUBSTITUTE(SUBSTITUTE(Table_Styles[[#This Row],[Config]],
" {","{"),
"{ ","{"),
" }","}"),
"} ","}"),
" ,",","),
", ",","),
" :",":"),
": ",":")</f>
        <v/>
      </c>
    </row>
    <row r="107" spans="2:85" ht="21" customHeight="1">
      <c r="B107" s="99" t="s">
        <v>619</v>
      </c>
      <c r="C107" s="99" t="s">
        <v>620</v>
      </c>
      <c r="D107" s="56"/>
      <c r="E107" s="56"/>
      <c r="F107" s="24"/>
      <c r="G107" s="56"/>
      <c r="H107" s="56"/>
      <c r="I107" s="24"/>
      <c r="J107" s="56"/>
      <c r="K107" s="55"/>
      <c r="L107" s="24" t="str">
        <f>IF(Table_Styles[[#This Row],[Font Weight]]&lt;&gt;"",Table_Styles[[#This Row],[Font Weight]],IF(Table_Styles[[#This Row],[Font Weight Default]]&lt;&gt;"",Table_Styles[[#This Row],[Font Weight Default]],""))</f>
        <v/>
      </c>
      <c r="M107" s="24"/>
      <c r="N107" s="56"/>
      <c r="O107" s="24" t="str">
        <f>IF(Table_Styles[[#This Row],[Colour]]&lt;&gt;"",Table_Styles[[#This Row],[Colour]],IF(Table_Styles[[#This Row],[Colour Default]]&lt;&gt;"",Table_Styles[[#This Row],[Colour Default]],""))</f>
        <v/>
      </c>
      <c r="P107" s="56"/>
      <c r="Q107" s="56"/>
      <c r="R107" s="24" t="str">
        <f>IF(Table_Styles[[#This Row],[Background]]&lt;&gt;"",Table_Styles[[#This Row],[Background]],IF(Table_Styles[[#This Row],[Background Default]]&lt;&gt;"",Table_Styles[[#This Row],[Background Default]],""))</f>
        <v/>
      </c>
      <c r="S107" s="56"/>
      <c r="T107" s="56"/>
      <c r="U107" s="24" t="str">
        <f>IF(Table_Styles[[#This Row],[Border]]&lt;&gt;"",Table_Styles[[#This Row],[Border]],IF(Table_Styles[[#This Row],[Border Default]]&lt;&gt;"",Table_Styles[[#This Row],[Border Default]],""))</f>
        <v/>
      </c>
      <c r="V107" s="56"/>
      <c r="W107" s="56"/>
      <c r="X107" s="24" t="str">
        <f>IF(Table_Styles[[#This Row],[Border Radius]]&lt;&gt;"",Table_Styles[[#This Row],[Border Radius]],IF(Table_Styles[[#This Row],[Border Radius Default]]&lt;&gt;"",Table_Styles[[#This Row],[Border Radius Default]],""))</f>
        <v/>
      </c>
      <c r="Y107" s="56"/>
      <c r="Z107" s="56"/>
      <c r="AA107" s="24" t="str">
        <f>IF(Table_Styles[[#This Row],[MT]]&lt;&gt;"",Table_Styles[[#This Row],[MT]],IF(Table_Styles[[#This Row],[MT Default]]&lt;&gt;"",Table_Styles[[#This Row],[MT Default]],""))</f>
        <v/>
      </c>
      <c r="AB107" s="56"/>
      <c r="AC107" s="56"/>
      <c r="AD107" s="24" t="str">
        <f>IF(Table_Styles[[#This Row],[MR]]&lt;&gt;"",Table_Styles[[#This Row],[MR]],IF(Table_Styles[[#This Row],[MR Default]]&lt;&gt;"",Table_Styles[[#This Row],[MR Default]],""))</f>
        <v/>
      </c>
      <c r="AE107" s="56"/>
      <c r="AF107" s="56"/>
      <c r="AG107" s="24" t="str">
        <f>IF(Table_Styles[[#This Row],[MB]]&lt;&gt;"",Table_Styles[[#This Row],[MB]],IF(Table_Styles[[#This Row],[MB Default]]&lt;&gt;"",Table_Styles[[#This Row],[MB Default]],""))</f>
        <v/>
      </c>
      <c r="AH107" s="56"/>
      <c r="AI107" s="56"/>
      <c r="AJ107" s="24" t="str">
        <f>IF(Table_Styles[[#This Row],[ML]]&lt;&gt;"",Table_Styles[[#This Row],[ML]],IF(Table_Styles[[#This Row],[ML Default]]&lt;&gt;"",Table_Styles[[#This Row],[ML Default]],""))</f>
        <v/>
      </c>
      <c r="AK107" s="56"/>
      <c r="AL107" s="56"/>
      <c r="AM107" s="24" t="str">
        <f>IF(Table_Styles[[#This Row],[PT]]&lt;&gt;"",Table_Styles[[#This Row],[PT]],IF(Table_Styles[[#This Row],[PT Default]]&lt;&gt;"",Table_Styles[[#This Row],[PT Default]],""))</f>
        <v/>
      </c>
      <c r="AN107" s="56"/>
      <c r="AO107" s="56"/>
      <c r="AP107" s="24" t="str">
        <f>IF(Table_Styles[[#This Row],[PR]]&lt;&gt;"",Table_Styles[[#This Row],[PR]],IF(Table_Styles[[#This Row],[PR Default]]&lt;&gt;"",Table_Styles[[#This Row],[PR Default]],""))</f>
        <v/>
      </c>
      <c r="AQ107" s="56"/>
      <c r="AR107" s="56"/>
      <c r="AS107" s="24" t="str">
        <f>IF(Table_Styles[[#This Row],[PB]]&lt;&gt;"",Table_Styles[[#This Row],[PB]],IF(Table_Styles[[#This Row],[PB Default]]&lt;&gt;"",Table_Styles[[#This Row],[PB Default]],""))</f>
        <v/>
      </c>
      <c r="AT107" s="56"/>
      <c r="AU107" s="56"/>
      <c r="AV107" s="24" t="str">
        <f>IF(Table_Styles[[#This Row],[PL]]&lt;&gt;"",Table_Styles[[#This Row],[PL]],IF(Table_Styles[[#This Row],[PL Default]]&lt;&gt;"",Table_Styles[[#This Row],[PL Default]],""))</f>
        <v/>
      </c>
      <c r="AW107" s="56"/>
      <c r="AX107" s="56"/>
      <c r="AY107" s="24" t="str">
        <f>IF(Table_Styles[[#This Row],[BT]]&lt;&gt;"",Table_Styles[[#This Row],[BT]],IF(Table_Styles[[#This Row],[BT Default]]&lt;&gt;"",Table_Styles[[#This Row],[BT Default]],""))</f>
        <v/>
      </c>
      <c r="AZ107" s="56"/>
      <c r="BA107" s="56"/>
      <c r="BB107" s="24" t="str">
        <f>IF(Table_Styles[[#This Row],[BR]]&lt;&gt;"",Table_Styles[[#This Row],[BR]],IF(Table_Styles[[#This Row],[BR Default]]&lt;&gt;"",Table_Styles[[#This Row],[BR Default]],""))</f>
        <v/>
      </c>
      <c r="BC107" s="56"/>
      <c r="BD107" s="56"/>
      <c r="BE107" s="24" t="str">
        <f>IF(Table_Styles[[#This Row],[BB]]&lt;&gt;"",Table_Styles[[#This Row],[BB]],IF(Table_Styles[[#This Row],[BB Default]]&lt;&gt;"",Table_Styles[[#This Row],[BB Default]],""))</f>
        <v/>
      </c>
      <c r="BF107" s="56"/>
      <c r="BG107" s="56"/>
      <c r="BH107" s="24" t="str">
        <f>IF(Table_Styles[[#This Row],[BL]]&lt;&gt;"",Table_Styles[[#This Row],[BL]],IF(Table_Styles[[#This Row],[BL Default]]&lt;&gt;"",Table_Styles[[#This Row],[BL Default]],""))</f>
        <v/>
      </c>
      <c r="BI107" s="56"/>
      <c r="BJ107" s="56"/>
      <c r="BK107" s="24" t="str">
        <f>IF(Table_Styles[[#This Row],[Width]]&lt;&gt;"",Table_Styles[[#This Row],[Width]],IF(Table_Styles[[#This Row],[Width Default]]&lt;&gt;"",Table_Styles[[#This Row],[Width Default]],""))</f>
        <v/>
      </c>
      <c r="BL107" s="56"/>
      <c r="BM107" s="58" t="s">
        <v>621</v>
      </c>
      <c r="BN107" s="24" t="str">
        <f>IF(Table_Styles[[#This Row],[Height]]&lt;&gt;"",Table_Styles[[#This Row],[Height]],IF(Table_Styles[[#This Row],[Height Default]]&lt;&gt;"",Table_Styles[[#This Row],[Height Default]],""))</f>
        <v>62px</v>
      </c>
      <c r="BO107" s="24"/>
      <c r="BP107" s="24"/>
      <c r="BQ107" s="24" t="str">
        <f>IF(Table_Styles[[#This Row],[Top]]&lt;&gt;"",Table_Styles[[#This Row],[Top]],IF(Table_Styles[[#This Row],[Top Default]]&lt;&gt;"",Table_Styles[[#This Row],[Top Default]],""))</f>
        <v/>
      </c>
      <c r="BR107" s="24"/>
      <c r="BS107" s="24"/>
      <c r="BT107" s="24" t="str">
        <f>IF(Table_Styles[[#This Row],[Right]]&lt;&gt;"",Table_Styles[[#This Row],[Right]],IF(Table_Styles[[#This Row],[Right Default]]&lt;&gt;"",Table_Styles[[#This Row],[Right Default]],""))</f>
        <v/>
      </c>
      <c r="BU107" s="24"/>
      <c r="BV107" s="24"/>
      <c r="BW107" s="24" t="str">
        <f>IF(Table_Styles[[#This Row],[Bottom]]&lt;&gt;"",Table_Styles[[#This Row],[Bottom]],IF(Table_Styles[[#This Row],[Bottom Default]]&lt;&gt;"",Table_Styles[[#This Row],[Bottom Default]],""))</f>
        <v/>
      </c>
      <c r="BX107" s="24"/>
      <c r="BY107" s="24"/>
      <c r="BZ107" s="24" t="str">
        <f>IF(Table_Styles[[#This Row],[Left]]&lt;&gt;"",Table_Styles[[#This Row],[Left]],IF(Table_Styles[[#This Row],[Left Default]]&lt;&gt;"",Table_Styles[[#This Row],[Left Default]],""))</f>
        <v/>
      </c>
      <c r="CA107" s="56"/>
      <c r="CB107" s="95" t="str">
        <f>IF(AND(Table_Styles[[#This Row],[Selector]]&lt;&gt;"",Table_Styles[[#This Row],[Font Family Used]]&lt;&gt;"",Table_Styles[[#This Row],[Font Weight Used]]&lt;&gt;""),Table_Styles[[#This Row],[Font Family Used]]&amp;" "&amp;Table_Styles[[#This Row],[Font Weight Used]],"")</f>
        <v/>
      </c>
      <c r="CC107" s="95" t="str">
        <f ca="1">IF(AND(Table_Styles[[#This Row],[Selector]],COUNTIF(OFFSET(CC:CC,0,0,ROW()-1,1),"="&amp;Table_Styles[[#This Row],[Font]])=0),Table_Styles[[#This Row],[Font]],"")</f>
        <v/>
      </c>
      <c r="CD107" s="95" t="str">
        <f ca="1">IF(Table_Styles[[#This Row],[Unique Font]]&lt;&gt;"",
"{""fontFamily"":"""&amp;Table_Styles[[#This Row],[Font Family Used]]&amp;""",""fontWeight"":"&amp;Table_Styles[[#This Row],[Font Weight Used]]&amp;"}","")</f>
        <v/>
      </c>
      <c r="CE107"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height: 62px</v>
      </c>
      <c r="CF107" s="97" t="str">
        <f>IF(AND(Table_Styles[[#This Row],[Selector]]&lt;&gt;"", Table_Styles[[#This Row],[Config Properties]]&lt;&gt;""),
Table_Styles[[#This Row],[Selector]]&amp;" { "&amp;Table_Styles[[#This Row],[Config Properties]]&amp;" }","")</f>
        <v>#sidebar .body .price { height: 62px }</v>
      </c>
      <c r="CG107" s="97" t="str">
        <f xml:space="preserve">
SUBSTITUTE(SUBSTITUTE(SUBSTITUTE(SUBSTITUTE(SUBSTITUTE(SUBSTITUTE(SUBSTITUTE(SUBSTITUTE(Table_Styles[[#This Row],[Config]],
" {","{"),
"{ ","{"),
" }","}"),
"} ","}"),
" ,",","),
", ",","),
" :",":"),
": ",":")</f>
        <v>#sidebar .body .price{height:62px}</v>
      </c>
    </row>
    <row r="108" spans="2:85" ht="21" customHeight="1">
      <c r="B108" s="98" t="s">
        <v>622</v>
      </c>
      <c r="C108" s="99" t="s">
        <v>623</v>
      </c>
      <c r="D108" s="55"/>
      <c r="E108" s="55" t="str">
        <f>Settings_Styling_Font_Headings</f>
        <v>Lato</v>
      </c>
      <c r="F108" s="50" t="str">
        <f>IF(Table_Styles[[#This Row],[Font Family]]&lt;&gt;"",Table_Styles[[#This Row],[Font Family]],IF(Table_Styles[[#This Row],[Font Family Default]]&lt;&gt;"",Table_Styles[[#This Row],[Font Family Default]],""))</f>
        <v>Lato</v>
      </c>
      <c r="G108" s="55"/>
      <c r="H108" s="56" t="s">
        <v>444</v>
      </c>
      <c r="I108" s="50" t="str">
        <f>IF(Table_Styles[[#This Row],[Font Size]]&lt;&gt;"",Table_Styles[[#This Row],[Font Size]],IF(Table_Styles[[#This Row],[Font Size Default]]&lt;&gt;"",Table_Styles[[#This Row],[Font Size Default]],""))</f>
        <v>45px</v>
      </c>
      <c r="J108" s="55"/>
      <c r="K108" s="55">
        <v>400</v>
      </c>
      <c r="L108" s="28">
        <f>IF(Table_Styles[[#This Row],[Font Weight]]&lt;&gt;"",Table_Styles[[#This Row],[Font Weight]],IF(Table_Styles[[#This Row],[Font Weight Default]]&lt;&gt;"",Table_Styles[[#This Row],[Font Weight Default]],""))</f>
        <v>400</v>
      </c>
      <c r="M108" s="24"/>
      <c r="N108" s="56" t="str">
        <f>Colour_Background_1</f>
        <v>#FFFFFF</v>
      </c>
      <c r="O108" s="28" t="str">
        <f>IF(Table_Styles[[#This Row],[Colour]]&lt;&gt;"",Table_Styles[[#This Row],[Colour]],IF(Table_Styles[[#This Row],[Colour Default]]&lt;&gt;"",Table_Styles[[#This Row],[Colour Default]],""))</f>
        <v>#FFFFFF</v>
      </c>
      <c r="P108" s="55"/>
      <c r="Q108" s="56"/>
      <c r="R108" s="28" t="str">
        <f>IF(Table_Styles[[#This Row],[Background]]&lt;&gt;"",Table_Styles[[#This Row],[Background]],IF(Table_Styles[[#This Row],[Background Default]]&lt;&gt;"",Table_Styles[[#This Row],[Background Default]],""))</f>
        <v/>
      </c>
      <c r="S108" s="55"/>
      <c r="T108" s="56"/>
      <c r="U108" s="28" t="str">
        <f>IF(Table_Styles[[#This Row],[Border]]&lt;&gt;"",Table_Styles[[#This Row],[Border]],IF(Table_Styles[[#This Row],[Border Default]]&lt;&gt;"",Table_Styles[[#This Row],[Border Default]],""))</f>
        <v/>
      </c>
      <c r="V108" s="56"/>
      <c r="W108" s="56"/>
      <c r="X108" s="28" t="str">
        <f>IF(Table_Styles[[#This Row],[Border Radius]]&lt;&gt;"",Table_Styles[[#This Row],[Border Radius]],IF(Table_Styles[[#This Row],[Border Radius Default]]&lt;&gt;"",Table_Styles[[#This Row],[Border Radius Default]],""))</f>
        <v/>
      </c>
      <c r="Y108" s="55"/>
      <c r="Z108" s="56">
        <v>0</v>
      </c>
      <c r="AA108" s="28">
        <f>IF(Table_Styles[[#This Row],[MT]]&lt;&gt;"",Table_Styles[[#This Row],[MT]],IF(Table_Styles[[#This Row],[MT Default]]&lt;&gt;"",Table_Styles[[#This Row],[MT Default]],""))</f>
        <v>0</v>
      </c>
      <c r="AB108" s="55"/>
      <c r="AC108" s="56"/>
      <c r="AD108" s="28" t="str">
        <f>IF(Table_Styles[[#This Row],[MR]]&lt;&gt;"",Table_Styles[[#This Row],[MR]],IF(Table_Styles[[#This Row],[MR Default]]&lt;&gt;"",Table_Styles[[#This Row],[MR Default]],""))</f>
        <v/>
      </c>
      <c r="AE108" s="55"/>
      <c r="AF108" s="56">
        <v>0</v>
      </c>
      <c r="AG108" s="28">
        <f>IF(Table_Styles[[#This Row],[MB]]&lt;&gt;"",Table_Styles[[#This Row],[MB]],IF(Table_Styles[[#This Row],[MB Default]]&lt;&gt;"",Table_Styles[[#This Row],[MB Default]],""))</f>
        <v>0</v>
      </c>
      <c r="AH108" s="55"/>
      <c r="AI108" s="56"/>
      <c r="AJ108" s="28" t="str">
        <f>IF(Table_Styles[[#This Row],[ML]]&lt;&gt;"",Table_Styles[[#This Row],[ML]],IF(Table_Styles[[#This Row],[ML Default]]&lt;&gt;"",Table_Styles[[#This Row],[ML Default]],""))</f>
        <v/>
      </c>
      <c r="AK108" s="55"/>
      <c r="AL108" s="56"/>
      <c r="AM108" s="28" t="str">
        <f>IF(Table_Styles[[#This Row],[PT]]&lt;&gt;"",Table_Styles[[#This Row],[PT]],IF(Table_Styles[[#This Row],[PT Default]]&lt;&gt;"",Table_Styles[[#This Row],[PT Default]],""))</f>
        <v/>
      </c>
      <c r="AN108" s="55"/>
      <c r="AO108" s="56"/>
      <c r="AP108" s="28" t="str">
        <f>IF(Table_Styles[[#This Row],[PR]]&lt;&gt;"",Table_Styles[[#This Row],[PR]],IF(Table_Styles[[#This Row],[PR Default]]&lt;&gt;"",Table_Styles[[#This Row],[PR Default]],""))</f>
        <v/>
      </c>
      <c r="AQ108" s="55"/>
      <c r="AR108" s="56"/>
      <c r="AS108" s="28" t="str">
        <f>IF(Table_Styles[[#This Row],[PB]]&lt;&gt;"",Table_Styles[[#This Row],[PB]],IF(Table_Styles[[#This Row],[PB Default]]&lt;&gt;"",Table_Styles[[#This Row],[PB Default]],""))</f>
        <v/>
      </c>
      <c r="AT108" s="55"/>
      <c r="AU108" s="56"/>
      <c r="AV108" s="28" t="str">
        <f>IF(Table_Styles[[#This Row],[PL]]&lt;&gt;"",Table_Styles[[#This Row],[PL]],IF(Table_Styles[[#This Row],[PL Default]]&lt;&gt;"",Table_Styles[[#This Row],[PL Default]],""))</f>
        <v/>
      </c>
      <c r="AW108" s="55"/>
      <c r="AX108" s="56"/>
      <c r="AY108" s="28" t="str">
        <f>IF(Table_Styles[[#This Row],[BT]]&lt;&gt;"",Table_Styles[[#This Row],[BT]],IF(Table_Styles[[#This Row],[BT Default]]&lt;&gt;"",Table_Styles[[#This Row],[BT Default]],""))</f>
        <v/>
      </c>
      <c r="AZ108" s="55"/>
      <c r="BA108" s="56"/>
      <c r="BB108" s="28" t="str">
        <f>IF(Table_Styles[[#This Row],[BR]]&lt;&gt;"",Table_Styles[[#This Row],[BR]],IF(Table_Styles[[#This Row],[BR Default]]&lt;&gt;"",Table_Styles[[#This Row],[BR Default]],""))</f>
        <v/>
      </c>
      <c r="BC108" s="55"/>
      <c r="BD108" s="56"/>
      <c r="BE108" s="28" t="str">
        <f>IF(Table_Styles[[#This Row],[BB]]&lt;&gt;"",Table_Styles[[#This Row],[BB]],IF(Table_Styles[[#This Row],[BB Default]]&lt;&gt;"",Table_Styles[[#This Row],[BB Default]],""))</f>
        <v/>
      </c>
      <c r="BF108" s="55"/>
      <c r="BG108" s="56"/>
      <c r="BH108" s="28" t="str">
        <f>IF(Table_Styles[[#This Row],[BL]]&lt;&gt;"",Table_Styles[[#This Row],[BL]],IF(Table_Styles[[#This Row],[BL Default]]&lt;&gt;"",Table_Styles[[#This Row],[BL Default]],""))</f>
        <v/>
      </c>
      <c r="BI108" s="56"/>
      <c r="BJ108" s="56"/>
      <c r="BK108" s="28" t="str">
        <f>IF(Table_Styles[[#This Row],[Width]]&lt;&gt;"",Table_Styles[[#This Row],[Width]],IF(Table_Styles[[#This Row],[Width Default]]&lt;&gt;"",Table_Styles[[#This Row],[Width Default]],""))</f>
        <v/>
      </c>
      <c r="BL108" s="56"/>
      <c r="BM108" s="56"/>
      <c r="BN108" s="28" t="str">
        <f>IF(Table_Styles[[#This Row],[Height]]&lt;&gt;"",Table_Styles[[#This Row],[Height]],IF(Table_Styles[[#This Row],[Height Default]]&lt;&gt;"",Table_Styles[[#This Row],[Height Default]],""))</f>
        <v/>
      </c>
      <c r="BO108" s="28"/>
      <c r="BP108" s="28"/>
      <c r="BQ108" s="28" t="str">
        <f>IF(Table_Styles[[#This Row],[Top]]&lt;&gt;"",Table_Styles[[#This Row],[Top]],IF(Table_Styles[[#This Row],[Top Default]]&lt;&gt;"",Table_Styles[[#This Row],[Top Default]],""))</f>
        <v/>
      </c>
      <c r="BR108" s="28"/>
      <c r="BS108" s="28"/>
      <c r="BT108" s="28" t="str">
        <f>IF(Table_Styles[[#This Row],[Right]]&lt;&gt;"",Table_Styles[[#This Row],[Right]],IF(Table_Styles[[#This Row],[Right Default]]&lt;&gt;"",Table_Styles[[#This Row],[Right Default]],""))</f>
        <v/>
      </c>
      <c r="BU108" s="28"/>
      <c r="BV108" s="28"/>
      <c r="BW108" s="28" t="str">
        <f>IF(Table_Styles[[#This Row],[Bottom]]&lt;&gt;"",Table_Styles[[#This Row],[Bottom]],IF(Table_Styles[[#This Row],[Bottom Default]]&lt;&gt;"",Table_Styles[[#This Row],[Bottom Default]],""))</f>
        <v/>
      </c>
      <c r="BX108" s="28"/>
      <c r="BY108" s="28"/>
      <c r="BZ108" s="28" t="str">
        <f>IF(Table_Styles[[#This Row],[Left]]&lt;&gt;"",Table_Styles[[#This Row],[Left]],IF(Table_Styles[[#This Row],[Left Default]]&lt;&gt;"",Table_Styles[[#This Row],[Left Default]],""))</f>
        <v/>
      </c>
      <c r="CA108" s="55"/>
      <c r="CB108" s="97" t="str">
        <f>IF(AND(Table_Styles[[#This Row],[Selector]]&lt;&gt;"",Table_Styles[[#This Row],[Font Family Used]]&lt;&gt;"",Table_Styles[[#This Row],[Font Weight Used]]&lt;&gt;""),Table_Styles[[#This Row],[Font Family Used]]&amp;" "&amp;Table_Styles[[#This Row],[Font Weight Used]],"")</f>
        <v>Lato 400</v>
      </c>
      <c r="CC108" s="97" t="str">
        <f ca="1">IF(AND(Table_Styles[[#This Row],[Selector]],COUNTIF(OFFSET(CC:CC,0,0,ROW()-1,1),"="&amp;Table_Styles[[#This Row],[Font]])=0),Table_Styles[[#This Row],[Font]],"")</f>
        <v/>
      </c>
      <c r="CD108" s="97" t="str">
        <f ca="1">IF(Table_Styles[[#This Row],[Unique Font]]&lt;&gt;"",
"{""fontFamily"":"""&amp;Table_Styles[[#This Row],[Font Family Used]]&amp;""",""fontWeight"":"&amp;Table_Styles[[#This Row],[Font Weight Used]]&amp;"}","")</f>
        <v/>
      </c>
      <c r="CE10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45px;font-weight: 400;color: #FFFFFF;margin-top: 0;margin-bottom: 0</v>
      </c>
      <c r="CF108" s="100" t="str">
        <f>IF(AND(Table_Styles[[#This Row],[Selector]]&lt;&gt;"", Table_Styles[[#This Row],[Config Properties]]&lt;&gt;""),
Table_Styles[[#This Row],[Selector]]&amp;" { "&amp;Table_Styles[[#This Row],[Config Properties]]&amp;" }","")</f>
        <v>#sidebar .body .price .dollars { font-family: 'Lato';font-size: 45px;font-weight: 400;color: #FFFFFF;margin-top: 0;margin-bottom: 0 }</v>
      </c>
      <c r="CG108" s="97" t="str">
        <f xml:space="preserve">
SUBSTITUTE(SUBSTITUTE(SUBSTITUTE(SUBSTITUTE(SUBSTITUTE(SUBSTITUTE(SUBSTITUTE(SUBSTITUTE(Table_Styles[[#This Row],[Config]],
" {","{"),
"{ ","{"),
" }","}"),
"} ","}"),
" ,",","),
", ",","),
" :",":"),
": ",":")</f>
        <v>#sidebar .body .price .dollars{font-family:'Lato';font-size:45px;font-weight:400;color:#FFFFFF;margin-top:0;margin-bottom:0}</v>
      </c>
    </row>
    <row r="109" spans="2:85" ht="21" customHeight="1">
      <c r="B109" s="97" t="s">
        <v>624</v>
      </c>
      <c r="C109" s="98" t="s">
        <v>625</v>
      </c>
      <c r="D109" s="55"/>
      <c r="E109" s="56" t="str">
        <f>Settings_Styling_Font_Headings</f>
        <v>Lato</v>
      </c>
      <c r="F109" s="24" t="str">
        <f>IF(Table_Styles[[#This Row],[Font Family]]&lt;&gt;"",Table_Styles[[#This Row],[Font Family]],IF(Table_Styles[[#This Row],[Font Family Default]]&lt;&gt;"",Table_Styles[[#This Row],[Font Family Default]],""))</f>
        <v>Lato</v>
      </c>
      <c r="G109" s="56"/>
      <c r="H109" s="56" t="s">
        <v>472</v>
      </c>
      <c r="I109" s="24" t="str">
        <f>IF(Table_Styles[[#This Row],[Font Size]]&lt;&gt;"",Table_Styles[[#This Row],[Font Size]],IF(Table_Styles[[#This Row],[Font Size Default]]&lt;&gt;"",Table_Styles[[#This Row],[Font Size Default]],""))</f>
        <v>16px</v>
      </c>
      <c r="J109" s="56"/>
      <c r="K109" s="55">
        <v>700</v>
      </c>
      <c r="L109" s="50">
        <f>IF(Table_Styles[[#This Row],[Font Weight]]&lt;&gt;"",Table_Styles[[#This Row],[Font Weight]],IF(Table_Styles[[#This Row],[Font Weight Default]]&lt;&gt;"",Table_Styles[[#This Row],[Font Weight Default]],""))</f>
        <v>700</v>
      </c>
      <c r="M109" s="24"/>
      <c r="N109" s="56" t="str">
        <f>Colour_Background_1</f>
        <v>#FFFFFF</v>
      </c>
      <c r="O109" s="50" t="str">
        <f>IF(Table_Styles[[#This Row],[Colour]]&lt;&gt;"",Table_Styles[[#This Row],[Colour]],IF(Table_Styles[[#This Row],[Colour Default]]&lt;&gt;"",Table_Styles[[#This Row],[Colour Default]],""))</f>
        <v>#FFFFFF</v>
      </c>
      <c r="P109" s="55"/>
      <c r="Q109" s="56"/>
      <c r="R109" s="50" t="str">
        <f>IF(Table_Styles[[#This Row],[Background]]&lt;&gt;"",Table_Styles[[#This Row],[Background]],IF(Table_Styles[[#This Row],[Background Default]]&lt;&gt;"",Table_Styles[[#This Row],[Background Default]],""))</f>
        <v/>
      </c>
      <c r="S109" s="55"/>
      <c r="T109" s="55"/>
      <c r="U109" s="50" t="str">
        <f>IF(Table_Styles[[#This Row],[Border]]&lt;&gt;"",Table_Styles[[#This Row],[Border]],IF(Table_Styles[[#This Row],[Border Default]]&lt;&gt;"",Table_Styles[[#This Row],[Border Default]],""))</f>
        <v/>
      </c>
      <c r="V109" s="55"/>
      <c r="W109" s="55"/>
      <c r="X109" s="50" t="str">
        <f>IF(Table_Styles[[#This Row],[Border Radius]]&lt;&gt;"",Table_Styles[[#This Row],[Border Radius]],IF(Table_Styles[[#This Row],[Border Radius Default]]&lt;&gt;"",Table_Styles[[#This Row],[Border Radius Default]],""))</f>
        <v/>
      </c>
      <c r="Y109" s="55"/>
      <c r="Z109" s="55"/>
      <c r="AA109" s="50" t="str">
        <f>IF(Table_Styles[[#This Row],[MT]]&lt;&gt;"",Table_Styles[[#This Row],[MT]],IF(Table_Styles[[#This Row],[MT Default]]&lt;&gt;"",Table_Styles[[#This Row],[MT Default]],""))</f>
        <v/>
      </c>
      <c r="AB109" s="55"/>
      <c r="AC109" s="55"/>
      <c r="AD109" s="50" t="str">
        <f>IF(Table_Styles[[#This Row],[MR]]&lt;&gt;"",Table_Styles[[#This Row],[MR]],IF(Table_Styles[[#This Row],[MR Default]]&lt;&gt;"",Table_Styles[[#This Row],[MR Default]],""))</f>
        <v/>
      </c>
      <c r="AE109" s="55"/>
      <c r="AF109" s="55"/>
      <c r="AG109" s="50" t="str">
        <f>IF(Table_Styles[[#This Row],[MB]]&lt;&gt;"",Table_Styles[[#This Row],[MB]],IF(Table_Styles[[#This Row],[MB Default]]&lt;&gt;"",Table_Styles[[#This Row],[MB Default]],""))</f>
        <v/>
      </c>
      <c r="AH109" s="194" t="s">
        <v>626</v>
      </c>
      <c r="AI109" s="129" t="s">
        <v>627</v>
      </c>
      <c r="AJ109" s="50" t="str">
        <f>IF(Table_Styles[[#This Row],[ML]]&lt;&gt;"",Table_Styles[[#This Row],[ML]],IF(Table_Styles[[#This Row],[ML Default]]&lt;&gt;"",Table_Styles[[#This Row],[ML Default]],""))</f>
        <v>-10px</v>
      </c>
      <c r="AK109" s="55"/>
      <c r="AL109" s="55"/>
      <c r="AM109" s="50" t="str">
        <f>IF(Table_Styles[[#This Row],[PT]]&lt;&gt;"",Table_Styles[[#This Row],[PT]],IF(Table_Styles[[#This Row],[PT Default]]&lt;&gt;"",Table_Styles[[#This Row],[PT Default]],""))</f>
        <v/>
      </c>
      <c r="AN109" s="55"/>
      <c r="AO109" s="55"/>
      <c r="AP109" s="50" t="str">
        <f>IF(Table_Styles[[#This Row],[PR]]&lt;&gt;"",Table_Styles[[#This Row],[PR]],IF(Table_Styles[[#This Row],[PR Default]]&lt;&gt;"",Table_Styles[[#This Row],[PR Default]],""))</f>
        <v/>
      </c>
      <c r="AQ109" s="55"/>
      <c r="AR109" s="55"/>
      <c r="AS109" s="50" t="str">
        <f>IF(Table_Styles[[#This Row],[PB]]&lt;&gt;"",Table_Styles[[#This Row],[PB]],IF(Table_Styles[[#This Row],[PB Default]]&lt;&gt;"",Table_Styles[[#This Row],[PB Default]],""))</f>
        <v/>
      </c>
      <c r="AT109" s="55"/>
      <c r="AU109" s="55"/>
      <c r="AV109" s="50" t="str">
        <f>IF(Table_Styles[[#This Row],[PL]]&lt;&gt;"",Table_Styles[[#This Row],[PL]],IF(Table_Styles[[#This Row],[PL Default]]&lt;&gt;"",Table_Styles[[#This Row],[PL Default]],""))</f>
        <v/>
      </c>
      <c r="AW109" s="55"/>
      <c r="AX109" s="55"/>
      <c r="AY109" s="50" t="str">
        <f>IF(Table_Styles[[#This Row],[BT]]&lt;&gt;"",Table_Styles[[#This Row],[BT]],IF(Table_Styles[[#This Row],[BT Default]]&lt;&gt;"",Table_Styles[[#This Row],[BT Default]],""))</f>
        <v/>
      </c>
      <c r="AZ109" s="55"/>
      <c r="BA109" s="55"/>
      <c r="BB109" s="50" t="str">
        <f>IF(Table_Styles[[#This Row],[BR]]&lt;&gt;"",Table_Styles[[#This Row],[BR]],IF(Table_Styles[[#This Row],[BR Default]]&lt;&gt;"",Table_Styles[[#This Row],[BR Default]],""))</f>
        <v/>
      </c>
      <c r="BC109" s="55"/>
      <c r="BD109" s="55"/>
      <c r="BE109" s="50" t="str">
        <f>IF(Table_Styles[[#This Row],[BB]]&lt;&gt;"",Table_Styles[[#This Row],[BB]],IF(Table_Styles[[#This Row],[BB Default]]&lt;&gt;"",Table_Styles[[#This Row],[BB Default]],""))</f>
        <v/>
      </c>
      <c r="BF109" s="55"/>
      <c r="BG109" s="55"/>
      <c r="BH109" s="50" t="str">
        <f>IF(Table_Styles[[#This Row],[BL]]&lt;&gt;"",Table_Styles[[#This Row],[BL]],IF(Table_Styles[[#This Row],[BL Default]]&lt;&gt;"",Table_Styles[[#This Row],[BL Default]],""))</f>
        <v/>
      </c>
      <c r="BI109" s="55"/>
      <c r="BJ109" s="55"/>
      <c r="BK109" s="50" t="str">
        <f>IF(Table_Styles[[#This Row],[Width]]&lt;&gt;"",Table_Styles[[#This Row],[Width]],IF(Table_Styles[[#This Row],[Width Default]]&lt;&gt;"",Table_Styles[[#This Row],[Width Default]],""))</f>
        <v/>
      </c>
      <c r="BL109" s="55"/>
      <c r="BM109" s="55"/>
      <c r="BN109" s="50" t="str">
        <f>IF(Table_Styles[[#This Row],[Height]]&lt;&gt;"",Table_Styles[[#This Row],[Height]],IF(Table_Styles[[#This Row],[Height Default]]&lt;&gt;"",Table_Styles[[#This Row],[Height Default]],""))</f>
        <v/>
      </c>
      <c r="BO109" s="50"/>
      <c r="BP109" s="50"/>
      <c r="BQ109" s="50" t="str">
        <f>IF(Table_Styles[[#This Row],[Top]]&lt;&gt;"",Table_Styles[[#This Row],[Top]],IF(Table_Styles[[#This Row],[Top Default]]&lt;&gt;"",Table_Styles[[#This Row],[Top Default]],""))</f>
        <v/>
      </c>
      <c r="BR109" s="50"/>
      <c r="BS109" s="50"/>
      <c r="BT109" s="50" t="str">
        <f>IF(Table_Styles[[#This Row],[Right]]&lt;&gt;"",Table_Styles[[#This Row],[Right]],IF(Table_Styles[[#This Row],[Right Default]]&lt;&gt;"",Table_Styles[[#This Row],[Right Default]],""))</f>
        <v/>
      </c>
      <c r="BU109" s="50"/>
      <c r="BV109" s="50"/>
      <c r="BW109" s="50" t="str">
        <f>IF(Table_Styles[[#This Row],[Bottom]]&lt;&gt;"",Table_Styles[[#This Row],[Bottom]],IF(Table_Styles[[#This Row],[Bottom Default]]&lt;&gt;"",Table_Styles[[#This Row],[Bottom Default]],""))</f>
        <v/>
      </c>
      <c r="BX109" s="50"/>
      <c r="BY109" s="50"/>
      <c r="BZ109" s="50" t="str">
        <f>IF(Table_Styles[[#This Row],[Left]]&lt;&gt;"",Table_Styles[[#This Row],[Left]],IF(Table_Styles[[#This Row],[Left Default]]&lt;&gt;"",Table_Styles[[#This Row],[Left Default]],""))</f>
        <v/>
      </c>
      <c r="CA109" s="55"/>
      <c r="CB109" s="97" t="str">
        <f>IF(AND(Table_Styles[[#This Row],[Selector]]&lt;&gt;"",Table_Styles[[#This Row],[Font Family Used]]&lt;&gt;"",Table_Styles[[#This Row],[Font Weight Used]]&lt;&gt;""),Table_Styles[[#This Row],[Font Family Used]]&amp;" "&amp;Table_Styles[[#This Row],[Font Weight Used]],"")</f>
        <v>Lato 700</v>
      </c>
      <c r="CC109" s="97" t="str">
        <f ca="1">IF(AND(Table_Styles[[#This Row],[Selector]],COUNTIF(OFFSET(CC:CC,0,0,ROW()-1,1),"="&amp;Table_Styles[[#This Row],[Font]])=0),Table_Styles[[#This Row],[Font]],"")</f>
        <v>Lato 700</v>
      </c>
      <c r="CD109" s="97" t="str">
        <f ca="1">IF(Table_Styles[[#This Row],[Unique Font]]&lt;&gt;"",
"{""fontFamily"":"""&amp;Table_Styles[[#This Row],[Font Family Used]]&amp;""",""fontWeight"":"&amp;Table_Styles[[#This Row],[Font Weight Used]]&amp;"}","")</f>
        <v>{"fontFamily":"Lato","fontWeight":700}</v>
      </c>
      <c r="CE109"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16px;font-weight: 700;color: #FFFFFF;margin-left: -10px</v>
      </c>
      <c r="CF109" s="97" t="str">
        <f>IF(AND(Table_Styles[[#This Row],[Selector]]&lt;&gt;"", Table_Styles[[#This Row],[Config Properties]]&lt;&gt;""),
Table_Styles[[#This Row],[Selector]]&amp;" { "&amp;Table_Styles[[#This Row],[Config Properties]]&amp;" }","")</f>
        <v>#sidebar .body .price .cents { font-family: 'Lato';font-size: 16px;font-weight: 700;color: #FFFFFF;margin-left: -10px }</v>
      </c>
      <c r="CG109" s="97" t="str">
        <f xml:space="preserve">
SUBSTITUTE(SUBSTITUTE(SUBSTITUTE(SUBSTITUTE(SUBSTITUTE(SUBSTITUTE(SUBSTITUTE(SUBSTITUTE(Table_Styles[[#This Row],[Config]],
" {","{"),
"{ ","{"),
" }","}"),
"} ","}"),
" ,",","),
", ",","),
" :",":"),
": ",":")</f>
        <v>#sidebar .body .price .cents{font-family:'Lato';font-size:16px;font-weight:700;color:#FFFFFF;margin-left:-10px}</v>
      </c>
    </row>
    <row r="110" spans="2:85" ht="21" customHeight="1">
      <c r="B110" s="97" t="s">
        <v>628</v>
      </c>
      <c r="C110" s="98" t="s">
        <v>629</v>
      </c>
      <c r="D110" s="55"/>
      <c r="E110" s="56"/>
      <c r="F110" s="28" t="str">
        <f>IF(Table_Styles[[#This Row],[Font Family]]&lt;&gt;"",Table_Styles[[#This Row],[Font Family]],IF(Table_Styles[[#This Row],[Font Family Default]]&lt;&gt;"",Table_Styles[[#This Row],[Font Family Default]],""))</f>
        <v/>
      </c>
      <c r="G110" s="55"/>
      <c r="H110" s="56"/>
      <c r="I110" s="28" t="str">
        <f>IF(Table_Styles[[#This Row],[Font Size]]&lt;&gt;"",Table_Styles[[#This Row],[Font Size]],IF(Table_Styles[[#This Row],[Font Size Default]]&lt;&gt;"",Table_Styles[[#This Row],[Font Size Default]],""))</f>
        <v/>
      </c>
      <c r="J110" s="55"/>
      <c r="K110" s="55"/>
      <c r="L110" s="48" t="str">
        <f>IF(Table_Styles[[#This Row],[Font Weight]]&lt;&gt;"",Table_Styles[[#This Row],[Font Weight]],IF(Table_Styles[[#This Row],[Font Weight Default]]&lt;&gt;"",Table_Styles[[#This Row],[Font Weight Default]],""))</f>
        <v/>
      </c>
      <c r="M110" s="24"/>
      <c r="N110" s="56" t="str">
        <f>Colour_Background_1</f>
        <v>#FFFFFF</v>
      </c>
      <c r="O110" s="48" t="str">
        <f>IF(Table_Styles[[#This Row],[Colour]]&lt;&gt;"",Table_Styles[[#This Row],[Colour]],IF(Table_Styles[[#This Row],[Colour Default]]&lt;&gt;"",Table_Styles[[#This Row],[Colour Default]],""))</f>
        <v>#FFFFFF</v>
      </c>
      <c r="P110" s="55"/>
      <c r="Q110" s="56"/>
      <c r="R110" s="48" t="str">
        <f>IF(Table_Styles[[#This Row],[Background]]&lt;&gt;"",Table_Styles[[#This Row],[Background]],IF(Table_Styles[[#This Row],[Background Default]]&lt;&gt;"",Table_Styles[[#This Row],[Background Default]],""))</f>
        <v/>
      </c>
      <c r="S110" s="55"/>
      <c r="T110" s="55"/>
      <c r="U110" s="48" t="str">
        <f>IF(Table_Styles[[#This Row],[Border]]&lt;&gt;"",Table_Styles[[#This Row],[Border]],IF(Table_Styles[[#This Row],[Border Default]]&lt;&gt;"",Table_Styles[[#This Row],[Border Default]],""))</f>
        <v/>
      </c>
      <c r="V110" s="55"/>
      <c r="W110" s="55"/>
      <c r="X110" s="48" t="str">
        <f>IF(Table_Styles[[#This Row],[Border Radius]]&lt;&gt;"",Table_Styles[[#This Row],[Border Radius]],IF(Table_Styles[[#This Row],[Border Radius Default]]&lt;&gt;"",Table_Styles[[#This Row],[Border Radius Default]],""))</f>
        <v/>
      </c>
      <c r="Y110" s="55"/>
      <c r="Z110" s="129" t="s">
        <v>438</v>
      </c>
      <c r="AA110" s="48" t="str">
        <f>IF(Table_Styles[[#This Row],[MT]]&lt;&gt;"",Table_Styles[[#This Row],[MT]],IF(Table_Styles[[#This Row],[MT Default]]&lt;&gt;"",Table_Styles[[#This Row],[MT Default]],""))</f>
        <v>15px</v>
      </c>
      <c r="AB110" s="55"/>
      <c r="AC110" s="55"/>
      <c r="AD110" s="48" t="str">
        <f>IF(Table_Styles[[#This Row],[MR]]&lt;&gt;"",Table_Styles[[#This Row],[MR]],IF(Table_Styles[[#This Row],[MR Default]]&lt;&gt;"",Table_Styles[[#This Row],[MR Default]],""))</f>
        <v/>
      </c>
      <c r="AE110" s="55"/>
      <c r="AF110" s="55"/>
      <c r="AG110" s="48" t="str">
        <f>IF(Table_Styles[[#This Row],[MB]]&lt;&gt;"",Table_Styles[[#This Row],[MB]],IF(Table_Styles[[#This Row],[MB Default]]&lt;&gt;"",Table_Styles[[#This Row],[MB Default]],""))</f>
        <v/>
      </c>
      <c r="AH110" s="55"/>
      <c r="AI110" s="55"/>
      <c r="AJ110" s="48" t="str">
        <f>IF(Table_Styles[[#This Row],[ML]]&lt;&gt;"",Table_Styles[[#This Row],[ML]],IF(Table_Styles[[#This Row],[ML Default]]&lt;&gt;"",Table_Styles[[#This Row],[ML Default]],""))</f>
        <v/>
      </c>
      <c r="AK110" s="55"/>
      <c r="AL110" s="55"/>
      <c r="AM110" s="48" t="str">
        <f>IF(Table_Styles[[#This Row],[PT]]&lt;&gt;"",Table_Styles[[#This Row],[PT]],IF(Table_Styles[[#This Row],[PT Default]]&lt;&gt;"",Table_Styles[[#This Row],[PT Default]],""))</f>
        <v/>
      </c>
      <c r="AN110" s="55"/>
      <c r="AO110" s="55"/>
      <c r="AP110" s="48" t="str">
        <f>IF(Table_Styles[[#This Row],[PR]]&lt;&gt;"",Table_Styles[[#This Row],[PR]],IF(Table_Styles[[#This Row],[PR Default]]&lt;&gt;"",Table_Styles[[#This Row],[PR Default]],""))</f>
        <v/>
      </c>
      <c r="AQ110" s="55"/>
      <c r="AR110" s="55"/>
      <c r="AS110" s="48" t="str">
        <f>IF(Table_Styles[[#This Row],[PB]]&lt;&gt;"",Table_Styles[[#This Row],[PB]],IF(Table_Styles[[#This Row],[PB Default]]&lt;&gt;"",Table_Styles[[#This Row],[PB Default]],""))</f>
        <v/>
      </c>
      <c r="AT110" s="55"/>
      <c r="AU110" s="55"/>
      <c r="AV110" s="48" t="str">
        <f>IF(Table_Styles[[#This Row],[PL]]&lt;&gt;"",Table_Styles[[#This Row],[PL]],IF(Table_Styles[[#This Row],[PL Default]]&lt;&gt;"",Table_Styles[[#This Row],[PL Default]],""))</f>
        <v/>
      </c>
      <c r="AW110" s="55"/>
      <c r="AX110" s="55"/>
      <c r="AY110" s="48" t="str">
        <f>IF(Table_Styles[[#This Row],[BT]]&lt;&gt;"",Table_Styles[[#This Row],[BT]],IF(Table_Styles[[#This Row],[BT Default]]&lt;&gt;"",Table_Styles[[#This Row],[BT Default]],""))</f>
        <v/>
      </c>
      <c r="AZ110" s="55"/>
      <c r="BA110" s="55"/>
      <c r="BB110" s="48" t="str">
        <f>IF(Table_Styles[[#This Row],[BR]]&lt;&gt;"",Table_Styles[[#This Row],[BR]],IF(Table_Styles[[#This Row],[BR Default]]&lt;&gt;"",Table_Styles[[#This Row],[BR Default]],""))</f>
        <v/>
      </c>
      <c r="BC110" s="55"/>
      <c r="BD110" s="55"/>
      <c r="BE110" s="48" t="str">
        <f>IF(Table_Styles[[#This Row],[BB]]&lt;&gt;"",Table_Styles[[#This Row],[BB]],IF(Table_Styles[[#This Row],[BB Default]]&lt;&gt;"",Table_Styles[[#This Row],[BB Default]],""))</f>
        <v/>
      </c>
      <c r="BF110" s="55"/>
      <c r="BG110" s="55"/>
      <c r="BH110" s="48" t="str">
        <f>IF(Table_Styles[[#This Row],[BL]]&lt;&gt;"",Table_Styles[[#This Row],[BL]],IF(Table_Styles[[#This Row],[BL Default]]&lt;&gt;"",Table_Styles[[#This Row],[BL Default]],""))</f>
        <v/>
      </c>
      <c r="BI110" s="55"/>
      <c r="BJ110" s="55"/>
      <c r="BK110" s="48" t="str">
        <f>IF(Table_Styles[[#This Row],[Width]]&lt;&gt;"",Table_Styles[[#This Row],[Width]],IF(Table_Styles[[#This Row],[Width Default]]&lt;&gt;"",Table_Styles[[#This Row],[Width Default]],""))</f>
        <v/>
      </c>
      <c r="BL110" s="55"/>
      <c r="BM110" s="55"/>
      <c r="BN110" s="48" t="str">
        <f>IF(Table_Styles[[#This Row],[Height]]&lt;&gt;"",Table_Styles[[#This Row],[Height]],IF(Table_Styles[[#This Row],[Height Default]]&lt;&gt;"",Table_Styles[[#This Row],[Height Default]],""))</f>
        <v/>
      </c>
      <c r="BO110" s="48"/>
      <c r="BP110" s="48"/>
      <c r="BQ110" s="48" t="str">
        <f>IF(Table_Styles[[#This Row],[Top]]&lt;&gt;"",Table_Styles[[#This Row],[Top]],IF(Table_Styles[[#This Row],[Top Default]]&lt;&gt;"",Table_Styles[[#This Row],[Top Default]],""))</f>
        <v/>
      </c>
      <c r="BR110" s="48"/>
      <c r="BS110" s="48"/>
      <c r="BT110" s="48" t="str">
        <f>IF(Table_Styles[[#This Row],[Right]]&lt;&gt;"",Table_Styles[[#This Row],[Right]],IF(Table_Styles[[#This Row],[Right Default]]&lt;&gt;"",Table_Styles[[#This Row],[Right Default]],""))</f>
        <v/>
      </c>
      <c r="BU110" s="48"/>
      <c r="BV110" s="48"/>
      <c r="BW110" s="48" t="str">
        <f>IF(Table_Styles[[#This Row],[Bottom]]&lt;&gt;"",Table_Styles[[#This Row],[Bottom]],IF(Table_Styles[[#This Row],[Bottom Default]]&lt;&gt;"",Table_Styles[[#This Row],[Bottom Default]],""))</f>
        <v/>
      </c>
      <c r="BX110" s="48"/>
      <c r="BY110" s="48"/>
      <c r="BZ110" s="48" t="str">
        <f>IF(Table_Styles[[#This Row],[Left]]&lt;&gt;"",Table_Styles[[#This Row],[Left]],IF(Table_Styles[[#This Row],[Left Default]]&lt;&gt;"",Table_Styles[[#This Row],[Left Default]],""))</f>
        <v/>
      </c>
      <c r="CA110" s="55"/>
      <c r="CB110" s="97" t="str">
        <f>IF(AND(Table_Styles[[#This Row],[Selector]]&lt;&gt;"",Table_Styles[[#This Row],[Font Family Used]]&lt;&gt;"",Table_Styles[[#This Row],[Font Weight Used]]&lt;&gt;""),Table_Styles[[#This Row],[Font Family Used]]&amp;" "&amp;Table_Styles[[#This Row],[Font Weight Used]],"")</f>
        <v/>
      </c>
      <c r="CC110" s="97" t="str">
        <f ca="1">IF(AND(Table_Styles[[#This Row],[Selector]],COUNTIF(OFFSET(CC:CC,0,0,ROW()-1,1),"="&amp;Table_Styles[[#This Row],[Font]])=0),Table_Styles[[#This Row],[Font]],"")</f>
        <v/>
      </c>
      <c r="CD110" s="97" t="str">
        <f ca="1">IF(Table_Styles[[#This Row],[Unique Font]]&lt;&gt;"",
"{""fontFamily"":"""&amp;Table_Styles[[#This Row],[Font Family Used]]&amp;""",""fontWeight"":"&amp;Table_Styles[[#This Row],[Font Weight Used]]&amp;"}","")</f>
        <v/>
      </c>
      <c r="CE110"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#FFFFFF;margin-top: 15px</v>
      </c>
      <c r="CF110" s="100" t="str">
        <f>IF(AND(Table_Styles[[#This Row],[Selector]]&lt;&gt;"", Table_Styles[[#This Row],[Config Properties]]&lt;&gt;""),
Table_Styles[[#This Row],[Selector]]&amp;" { "&amp;Table_Styles[[#This Row],[Config Properties]]&amp;" }","")</f>
        <v>#sidebar .loader { color: #FFFFFF;margin-top: 15px }</v>
      </c>
      <c r="CG110" s="100" t="str">
        <f xml:space="preserve">
SUBSTITUTE(SUBSTITUTE(SUBSTITUTE(SUBSTITUTE(SUBSTITUTE(SUBSTITUTE(SUBSTITUTE(SUBSTITUTE(Table_Styles[[#This Row],[Config]],
" {","{"),
"{ ","{"),
" }","}"),
"} ","}"),
" ,",","),
", ",","),
" :",":"),
": ",":")</f>
        <v>#sidebar .loader{color:#FFFFFF;margin-top:15px}</v>
      </c>
    </row>
    <row r="111" spans="2:85" ht="21" customHeight="1">
      <c r="B111" s="98" t="s">
        <v>630</v>
      </c>
      <c r="C111" s="98" t="s">
        <v>631</v>
      </c>
      <c r="D111" s="55"/>
      <c r="E111" s="56" t="str">
        <f>Settings_Styling_Font_Labels</f>
        <v>Nunito</v>
      </c>
      <c r="F111" s="28" t="str">
        <f>IF(Table_Styles[[#This Row],[Font Family]]&lt;&gt;"",Table_Styles[[#This Row],[Font Family]],IF(Table_Styles[[#This Row],[Font Family Default]]&lt;&gt;"",Table_Styles[[#This Row],[Font Family Default]],""))</f>
        <v>Nunito</v>
      </c>
      <c r="G111" s="55"/>
      <c r="H111" s="58" t="s">
        <v>472</v>
      </c>
      <c r="I111" s="28" t="str">
        <f>IF(Table_Styles[[#This Row],[Font Size]]&lt;&gt;"",Table_Styles[[#This Row],[Font Size]],IF(Table_Styles[[#This Row],[Font Size Default]]&lt;&gt;"",Table_Styles[[#This Row],[Font Size Default]],""))</f>
        <v>16px</v>
      </c>
      <c r="J111" s="55"/>
      <c r="K111" s="56">
        <f>Settings_Styling_Font_Weight_Labels</f>
        <v>700</v>
      </c>
      <c r="L111" s="48">
        <f>IF(Table_Styles[[#This Row],[Font Weight]]&lt;&gt;"",Table_Styles[[#This Row],[Font Weight]],IF(Table_Styles[[#This Row],[Font Weight Default]]&lt;&gt;"",Table_Styles[[#This Row],[Font Weight Default]],""))</f>
        <v>700</v>
      </c>
      <c r="M111" s="24"/>
      <c r="N111" s="56" t="str">
        <f>Colour_Background_1</f>
        <v>#FFFFFF</v>
      </c>
      <c r="O111" s="48" t="str">
        <f>IF(Table_Styles[[#This Row],[Colour]]&lt;&gt;"",Table_Styles[[#This Row],[Colour]],IF(Table_Styles[[#This Row],[Colour Default]]&lt;&gt;"",Table_Styles[[#This Row],[Colour Default]],""))</f>
        <v>#FFFFFF</v>
      </c>
      <c r="P111" s="55"/>
      <c r="Q111" s="58" t="s">
        <v>480</v>
      </c>
      <c r="R111" s="48" t="str">
        <f>IF(Table_Styles[[#This Row],[Background]]&lt;&gt;"",Table_Styles[[#This Row],[Background]],IF(Table_Styles[[#This Row],[Background Default]]&lt;&gt;"",Table_Styles[[#This Row],[Background Default]],""))</f>
        <v>none</v>
      </c>
      <c r="S111" s="55"/>
      <c r="T111" s="55"/>
      <c r="U111" s="48" t="str">
        <f>IF(Table_Styles[[#This Row],[Border]]&lt;&gt;"",Table_Styles[[#This Row],[Border]],IF(Table_Styles[[#This Row],[Border Default]]&lt;&gt;"",Table_Styles[[#This Row],[Border Default]],""))</f>
        <v/>
      </c>
      <c r="V111" s="55"/>
      <c r="W111" s="55"/>
      <c r="X111" s="48" t="str">
        <f>IF(Table_Styles[[#This Row],[Border Radius]]&lt;&gt;"",Table_Styles[[#This Row],[Border Radius]],IF(Table_Styles[[#This Row],[Border Radius Default]]&lt;&gt;"",Table_Styles[[#This Row],[Border Radius Default]],""))</f>
        <v/>
      </c>
      <c r="Y111" s="55"/>
      <c r="Z111" s="129"/>
      <c r="AA111" s="48" t="str">
        <f>IF(Table_Styles[[#This Row],[MT]]&lt;&gt;"",Table_Styles[[#This Row],[MT]],IF(Table_Styles[[#This Row],[MT Default]]&lt;&gt;"",Table_Styles[[#This Row],[MT Default]],""))</f>
        <v/>
      </c>
      <c r="AB111" s="55"/>
      <c r="AC111" s="55"/>
      <c r="AD111" s="48" t="str">
        <f>IF(Table_Styles[[#This Row],[MR]]&lt;&gt;"",Table_Styles[[#This Row],[MR]],IF(Table_Styles[[#This Row],[MR Default]]&lt;&gt;"",Table_Styles[[#This Row],[MR Default]],""))</f>
        <v/>
      </c>
      <c r="AE111" s="55"/>
      <c r="AF111" s="55"/>
      <c r="AG111" s="48" t="str">
        <f>IF(Table_Styles[[#This Row],[MB]]&lt;&gt;"",Table_Styles[[#This Row],[MB]],IF(Table_Styles[[#This Row],[MB Default]]&lt;&gt;"",Table_Styles[[#This Row],[MB Default]],""))</f>
        <v/>
      </c>
      <c r="AH111" s="55"/>
      <c r="AI111" s="55"/>
      <c r="AJ111" s="48" t="str">
        <f>IF(Table_Styles[[#This Row],[ML]]&lt;&gt;"",Table_Styles[[#This Row],[ML]],IF(Table_Styles[[#This Row],[ML Default]]&lt;&gt;"",Table_Styles[[#This Row],[ML Default]],""))</f>
        <v/>
      </c>
      <c r="AK111" s="55"/>
      <c r="AL111" s="55" t="s">
        <v>556</v>
      </c>
      <c r="AM111" s="48" t="str">
        <f>IF(Table_Styles[[#This Row],[PT]]&lt;&gt;"",Table_Styles[[#This Row],[PT]],IF(Table_Styles[[#This Row],[PT Default]]&lt;&gt;"",Table_Styles[[#This Row],[PT Default]],""))</f>
        <v>4px</v>
      </c>
      <c r="AN111" s="55"/>
      <c r="AO111" s="55" t="s">
        <v>543</v>
      </c>
      <c r="AP111" s="48" t="str">
        <f>IF(Table_Styles[[#This Row],[PR]]&lt;&gt;"",Table_Styles[[#This Row],[PR]],IF(Table_Styles[[#This Row],[PR Default]]&lt;&gt;"",Table_Styles[[#This Row],[PR Default]],""))</f>
        <v>2px</v>
      </c>
      <c r="AQ111" s="55"/>
      <c r="AR111" s="55" t="s">
        <v>556</v>
      </c>
      <c r="AS111" s="48" t="str">
        <f>IF(Table_Styles[[#This Row],[PB]]&lt;&gt;"",Table_Styles[[#This Row],[PB]],IF(Table_Styles[[#This Row],[PB Default]]&lt;&gt;"",Table_Styles[[#This Row],[PB Default]],""))</f>
        <v>4px</v>
      </c>
      <c r="AT111" s="55"/>
      <c r="AU111" s="55" t="s">
        <v>543</v>
      </c>
      <c r="AV111" s="48" t="str">
        <f>IF(Table_Styles[[#This Row],[PL]]&lt;&gt;"",Table_Styles[[#This Row],[PL]],IF(Table_Styles[[#This Row],[PL Default]]&lt;&gt;"",Table_Styles[[#This Row],[PL Default]],""))</f>
        <v>2px</v>
      </c>
      <c r="AW111" s="55"/>
      <c r="AX111" s="55"/>
      <c r="AY111" s="48" t="str">
        <f>IF(Table_Styles[[#This Row],[BT]]&lt;&gt;"",Table_Styles[[#This Row],[BT]],IF(Table_Styles[[#This Row],[BT Default]]&lt;&gt;"",Table_Styles[[#This Row],[BT Default]],""))</f>
        <v/>
      </c>
      <c r="AZ111" s="55"/>
      <c r="BA111" s="55"/>
      <c r="BB111" s="48" t="str">
        <f>IF(Table_Styles[[#This Row],[BR]]&lt;&gt;"",Table_Styles[[#This Row],[BR]],IF(Table_Styles[[#This Row],[BR Default]]&lt;&gt;"",Table_Styles[[#This Row],[BR Default]],""))</f>
        <v/>
      </c>
      <c r="BC111" s="55"/>
      <c r="BD111" s="55"/>
      <c r="BE111" s="48" t="str">
        <f>IF(Table_Styles[[#This Row],[BB]]&lt;&gt;"",Table_Styles[[#This Row],[BB]],IF(Table_Styles[[#This Row],[BB Default]]&lt;&gt;"",Table_Styles[[#This Row],[BB Default]],""))</f>
        <v/>
      </c>
      <c r="BF111" s="55"/>
      <c r="BG111" s="55"/>
      <c r="BH111" s="48" t="str">
        <f>IF(Table_Styles[[#This Row],[BL]]&lt;&gt;"",Table_Styles[[#This Row],[BL]],IF(Table_Styles[[#This Row],[BL Default]]&lt;&gt;"",Table_Styles[[#This Row],[BL Default]],""))</f>
        <v/>
      </c>
      <c r="BI111" s="55"/>
      <c r="BJ111" s="55"/>
      <c r="BK111" s="48" t="str">
        <f>IF(Table_Styles[[#This Row],[Width]]&lt;&gt;"",Table_Styles[[#This Row],[Width]],IF(Table_Styles[[#This Row],[Width Default]]&lt;&gt;"",Table_Styles[[#This Row],[Width Default]],""))</f>
        <v/>
      </c>
      <c r="BL111" s="55"/>
      <c r="BM111" s="55"/>
      <c r="BN111" s="48" t="str">
        <f>IF(Table_Styles[[#This Row],[Height]]&lt;&gt;"",Table_Styles[[#This Row],[Height]],IF(Table_Styles[[#This Row],[Height Default]]&lt;&gt;"",Table_Styles[[#This Row],[Height Default]],""))</f>
        <v/>
      </c>
      <c r="BO111" s="48"/>
      <c r="BP111" s="48"/>
      <c r="BQ111" s="48" t="str">
        <f>IF(Table_Styles[[#This Row],[Top]]&lt;&gt;"",Table_Styles[[#This Row],[Top]],IF(Table_Styles[[#This Row],[Top Default]]&lt;&gt;"",Table_Styles[[#This Row],[Top Default]],""))</f>
        <v/>
      </c>
      <c r="BR111" s="48"/>
      <c r="BS111" s="48"/>
      <c r="BT111" s="48" t="str">
        <f>IF(Table_Styles[[#This Row],[Right]]&lt;&gt;"",Table_Styles[[#This Row],[Right]],IF(Table_Styles[[#This Row],[Right Default]]&lt;&gt;"",Table_Styles[[#This Row],[Right Default]],""))</f>
        <v/>
      </c>
      <c r="BU111" s="48"/>
      <c r="BV111" s="48"/>
      <c r="BW111" s="48" t="str">
        <f>IF(Table_Styles[[#This Row],[Bottom]]&lt;&gt;"",Table_Styles[[#This Row],[Bottom]],IF(Table_Styles[[#This Row],[Bottom Default]]&lt;&gt;"",Table_Styles[[#This Row],[Bottom Default]],""))</f>
        <v/>
      </c>
      <c r="BX111" s="48"/>
      <c r="BY111" s="48"/>
      <c r="BZ111" s="48" t="str">
        <f>IF(Table_Styles[[#This Row],[Left]]&lt;&gt;"",Table_Styles[[#This Row],[Left]],IF(Table_Styles[[#This Row],[Left Default]]&lt;&gt;"",Table_Styles[[#This Row],[Left Default]],""))</f>
        <v/>
      </c>
      <c r="CA111" s="55"/>
      <c r="CB111" s="100" t="str">
        <f>IF(AND(Table_Styles[[#This Row],[Selector]]&lt;&gt;"",Table_Styles[[#This Row],[Font Family Used]]&lt;&gt;"",Table_Styles[[#This Row],[Font Weight Used]]&lt;&gt;""),Table_Styles[[#This Row],[Font Family Used]]&amp;" "&amp;Table_Styles[[#This Row],[Font Weight Used]],"")</f>
        <v>Nunito 700</v>
      </c>
      <c r="CC111" s="100" t="str">
        <f ca="1">IF(AND(Table_Styles[[#This Row],[Selector]],COUNTIF(OFFSET(CC:CC,0,0,ROW()-1,1),"="&amp;Table_Styles[[#This Row],[Font]])=0),Table_Styles[[#This Row],[Font]],"")</f>
        <v/>
      </c>
      <c r="CD111" s="100" t="str">
        <f ca="1">IF(Table_Styles[[#This Row],[Unique Font]]&lt;&gt;"",
"{""fontFamily"":"""&amp;Table_Styles[[#This Row],[Font Family Used]]&amp;""",""fontWeight"":"&amp;Table_Styles[[#This Row],[Font Weight Used]]&amp;"}","")</f>
        <v/>
      </c>
      <c r="CE111"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#FFFFFF;background: none;padding-top: 4px;padding-right: 2px;padding-bottom: 4px;padding-left: 2px</v>
      </c>
      <c r="CF111" s="100" t="str">
        <f>IF(AND(Table_Styles[[#This Row],[Selector]]&lt;&gt;"", Table_Styles[[#This Row],[Config Properties]]&lt;&gt;""),
Table_Styles[[#This Row],[Selector]]&amp;" { "&amp;Table_Styles[[#This Row],[Config Properties]]&amp;" }","")</f>
        <v>#sidebar buttons-field label.btn { font-family: 'Nunito';font-size: 16px;font-weight: 700;color: #FFFFFF;background: none;padding-top: 4px;padding-right: 2px;padding-bottom: 4px;padding-left: 2px }</v>
      </c>
      <c r="CG111" s="100" t="str">
        <f xml:space="preserve">
SUBSTITUTE(SUBSTITUTE(SUBSTITUTE(SUBSTITUTE(SUBSTITUTE(SUBSTITUTE(SUBSTITUTE(SUBSTITUTE(Table_Styles[[#This Row],[Config]],
" {","{"),
"{ ","{"),
" }","}"),
"} ","}"),
" ,",","),
", ",","),
" :",":"),
": ",":")</f>
        <v>#sidebar buttons-field label.btn{font-family:'Nunito';font-size:16px;font-weight:700;color:#FFFFFF;background:none;padding-top:4px;padding-right:2px;padding-bottom:4px;padding-left:2px}</v>
      </c>
    </row>
    <row r="112" spans="2:85" ht="21" customHeight="1">
      <c r="B112" s="98" t="s">
        <v>632</v>
      </c>
      <c r="C112" s="98" t="s">
        <v>633</v>
      </c>
      <c r="D112" s="55"/>
      <c r="E112" s="56"/>
      <c r="F112" s="28" t="str">
        <f>IF(Table_Styles[[#This Row],[Font Family]]&lt;&gt;"",Table_Styles[[#This Row],[Font Family]],IF(Table_Styles[[#This Row],[Font Family Default]]&lt;&gt;"",Table_Styles[[#This Row],[Font Family Default]],""))</f>
        <v/>
      </c>
      <c r="G112" s="55"/>
      <c r="H112" s="56"/>
      <c r="I112" s="28" t="str">
        <f>IF(Table_Styles[[#This Row],[Font Size]]&lt;&gt;"",Table_Styles[[#This Row],[Font Size]],IF(Table_Styles[[#This Row],[Font Size Default]]&lt;&gt;"",Table_Styles[[#This Row],[Font Size Default]],""))</f>
        <v/>
      </c>
      <c r="J112" s="55"/>
      <c r="K112" s="56"/>
      <c r="L112" s="48"/>
      <c r="M112" s="55"/>
      <c r="N112" s="56" t="str">
        <f>Colour_Background_1</f>
        <v>#FFFFFF</v>
      </c>
      <c r="O112" s="48" t="str">
        <f>IF(Table_Styles[[#This Row],[Colour]]&lt;&gt;"",Table_Styles[[#This Row],[Colour]],IF(Table_Styles[[#This Row],[Colour Default]]&lt;&gt;"",Table_Styles[[#This Row],[Colour Default]],""))</f>
        <v>#FFFFFF</v>
      </c>
      <c r="P112" s="55"/>
      <c r="Q112" s="56" t="str">
        <f>Colour_Accent_1</f>
        <v>#e10982</v>
      </c>
      <c r="R112" s="48" t="str">
        <f>IF(Table_Styles[[#This Row],[Background]]&lt;&gt;"",Table_Styles[[#This Row],[Background]],IF(Table_Styles[[#This Row],[Background Default]]&lt;&gt;"",Table_Styles[[#This Row],[Background Default]],""))</f>
        <v>#e10982</v>
      </c>
      <c r="S112" s="55"/>
      <c r="T112" s="55"/>
      <c r="U112" s="48" t="str">
        <f>IF(Table_Styles[[#This Row],[Border]]&lt;&gt;"",Table_Styles[[#This Row],[Border]],IF(Table_Styles[[#This Row],[Border Default]]&lt;&gt;"",Table_Styles[[#This Row],[Border Default]],""))</f>
        <v/>
      </c>
      <c r="V112" s="55"/>
      <c r="W112" s="55"/>
      <c r="X112" s="48" t="str">
        <f>IF(Table_Styles[[#This Row],[Border Radius]]&lt;&gt;"",Table_Styles[[#This Row],[Border Radius]],IF(Table_Styles[[#This Row],[Border Radius Default]]&lt;&gt;"",Table_Styles[[#This Row],[Border Radius Default]],""))</f>
        <v/>
      </c>
      <c r="Y112" s="55"/>
      <c r="Z112" s="129"/>
      <c r="AA112" s="48" t="str">
        <f>IF(Table_Styles[[#This Row],[MT]]&lt;&gt;"",Table_Styles[[#This Row],[MT]],IF(Table_Styles[[#This Row],[MT Default]]&lt;&gt;"",Table_Styles[[#This Row],[MT Default]],""))</f>
        <v/>
      </c>
      <c r="AB112" s="55"/>
      <c r="AC112" s="55"/>
      <c r="AD112" s="48" t="str">
        <f>IF(Table_Styles[[#This Row],[MR]]&lt;&gt;"",Table_Styles[[#This Row],[MR]],IF(Table_Styles[[#This Row],[MR Default]]&lt;&gt;"",Table_Styles[[#This Row],[MR Default]],""))</f>
        <v/>
      </c>
      <c r="AE112" s="55"/>
      <c r="AF112" s="55"/>
      <c r="AG112" s="48" t="str">
        <f>IF(Table_Styles[[#This Row],[MB]]&lt;&gt;"",Table_Styles[[#This Row],[MB]],IF(Table_Styles[[#This Row],[MB Default]]&lt;&gt;"",Table_Styles[[#This Row],[MB Default]],""))</f>
        <v/>
      </c>
      <c r="AH112" s="55"/>
      <c r="AI112" s="55"/>
      <c r="AJ112" s="48" t="str">
        <f>IF(Table_Styles[[#This Row],[ML]]&lt;&gt;"",Table_Styles[[#This Row],[ML]],IF(Table_Styles[[#This Row],[ML Default]]&lt;&gt;"",Table_Styles[[#This Row],[ML Default]],""))</f>
        <v/>
      </c>
      <c r="AK112" s="55"/>
      <c r="AL112" s="55"/>
      <c r="AM112" s="48" t="str">
        <f>IF(Table_Styles[[#This Row],[PT]]&lt;&gt;"",Table_Styles[[#This Row],[PT]],IF(Table_Styles[[#This Row],[PT Default]]&lt;&gt;"",Table_Styles[[#This Row],[PT Default]],""))</f>
        <v/>
      </c>
      <c r="AN112" s="55"/>
      <c r="AO112" s="55" t="s">
        <v>577</v>
      </c>
      <c r="AP112" s="48" t="str">
        <f>IF(Table_Styles[[#This Row],[PR]]&lt;&gt;"",Table_Styles[[#This Row],[PR]],IF(Table_Styles[[#This Row],[PR Default]]&lt;&gt;"",Table_Styles[[#This Row],[PR Default]],""))</f>
        <v>8px</v>
      </c>
      <c r="AQ112" s="55"/>
      <c r="AR112" s="55"/>
      <c r="AS112" s="48" t="str">
        <f>IF(Table_Styles[[#This Row],[PB]]&lt;&gt;"",Table_Styles[[#This Row],[PB]],IF(Table_Styles[[#This Row],[PB Default]]&lt;&gt;"",Table_Styles[[#This Row],[PB Default]],""))</f>
        <v/>
      </c>
      <c r="AT112" s="55"/>
      <c r="AU112" s="55" t="s">
        <v>577</v>
      </c>
      <c r="AV112" s="48" t="str">
        <f>IF(Table_Styles[[#This Row],[PL]]&lt;&gt;"",Table_Styles[[#This Row],[PL]],IF(Table_Styles[[#This Row],[PL Default]]&lt;&gt;"",Table_Styles[[#This Row],[PL Default]],""))</f>
        <v>8px</v>
      </c>
      <c r="AW112" s="55"/>
      <c r="AX112" s="55"/>
      <c r="AY112" s="48" t="str">
        <f>IF(Table_Styles[[#This Row],[BT]]&lt;&gt;"",Table_Styles[[#This Row],[BT]],IF(Table_Styles[[#This Row],[BT Default]]&lt;&gt;"",Table_Styles[[#This Row],[BT Default]],""))</f>
        <v/>
      </c>
      <c r="AZ112" s="55"/>
      <c r="BA112" s="55"/>
      <c r="BB112" s="48" t="str">
        <f>IF(Table_Styles[[#This Row],[BR]]&lt;&gt;"",Table_Styles[[#This Row],[BR]],IF(Table_Styles[[#This Row],[BR Default]]&lt;&gt;"",Table_Styles[[#This Row],[BR Default]],""))</f>
        <v/>
      </c>
      <c r="BC112" s="55"/>
      <c r="BD112" s="55"/>
      <c r="BE112" s="48" t="str">
        <f>IF(Table_Styles[[#This Row],[BB]]&lt;&gt;"",Table_Styles[[#This Row],[BB]],IF(Table_Styles[[#This Row],[BB Default]]&lt;&gt;"",Table_Styles[[#This Row],[BB Default]],""))</f>
        <v/>
      </c>
      <c r="BF112" s="55"/>
      <c r="BG112" s="55"/>
      <c r="BH112" s="48" t="str">
        <f>IF(Table_Styles[[#This Row],[BL]]&lt;&gt;"",Table_Styles[[#This Row],[BL]],IF(Table_Styles[[#This Row],[BL Default]]&lt;&gt;"",Table_Styles[[#This Row],[BL Default]],""))</f>
        <v/>
      </c>
      <c r="BI112" s="55"/>
      <c r="BJ112" s="55"/>
      <c r="BK112" s="48" t="str">
        <f>IF(Table_Styles[[#This Row],[Width]]&lt;&gt;"",Table_Styles[[#This Row],[Width]],IF(Table_Styles[[#This Row],[Width Default]]&lt;&gt;"",Table_Styles[[#This Row],[Width Default]],""))</f>
        <v/>
      </c>
      <c r="BL112" s="55"/>
      <c r="BM112" s="55"/>
      <c r="BN112" s="48" t="str">
        <f>IF(Table_Styles[[#This Row],[Height]]&lt;&gt;"",Table_Styles[[#This Row],[Height]],IF(Table_Styles[[#This Row],[Height Default]]&lt;&gt;"",Table_Styles[[#This Row],[Height Default]],""))</f>
        <v/>
      </c>
      <c r="BO112" s="48"/>
      <c r="BP112" s="48"/>
      <c r="BQ112" s="48" t="str">
        <f>IF(Table_Styles[[#This Row],[Top]]&lt;&gt;"",Table_Styles[[#This Row],[Top]],IF(Table_Styles[[#This Row],[Top Default]]&lt;&gt;"",Table_Styles[[#This Row],[Top Default]],""))</f>
        <v/>
      </c>
      <c r="BR112" s="48"/>
      <c r="BS112" s="48"/>
      <c r="BT112" s="48" t="str">
        <f>IF(Table_Styles[[#This Row],[Right]]&lt;&gt;"",Table_Styles[[#This Row],[Right]],IF(Table_Styles[[#This Row],[Right Default]]&lt;&gt;"",Table_Styles[[#This Row],[Right Default]],""))</f>
        <v/>
      </c>
      <c r="BU112" s="48"/>
      <c r="BV112" s="48"/>
      <c r="BW112" s="48" t="str">
        <f>IF(Table_Styles[[#This Row],[Bottom]]&lt;&gt;"",Table_Styles[[#This Row],[Bottom]],IF(Table_Styles[[#This Row],[Bottom Default]]&lt;&gt;"",Table_Styles[[#This Row],[Bottom Default]],""))</f>
        <v/>
      </c>
      <c r="BX112" s="48"/>
      <c r="BY112" s="48"/>
      <c r="BZ112" s="48" t="str">
        <f>IF(Table_Styles[[#This Row],[Left]]&lt;&gt;"",Table_Styles[[#This Row],[Left]],IF(Table_Styles[[#This Row],[Left Default]]&lt;&gt;"",Table_Styles[[#This Row],[Left Default]],""))</f>
        <v/>
      </c>
      <c r="CA112" s="55"/>
      <c r="CB112" s="100" t="str">
        <f>IF(AND(Table_Styles[[#This Row],[Selector]]&lt;&gt;"",Table_Styles[[#This Row],[Font Family Used]]&lt;&gt;"",Table_Styles[[#This Row],[Font Weight Used]]&lt;&gt;""),Table_Styles[[#This Row],[Font Family Used]]&amp;" "&amp;Table_Styles[[#This Row],[Font Weight Used]],"")</f>
        <v/>
      </c>
      <c r="CC112" s="100" t="str">
        <f ca="1">IF(AND(Table_Styles[[#This Row],[Selector]],COUNTIF(OFFSET(CC:CC,0,0,ROW()-1,1),"="&amp;Table_Styles[[#This Row],[Font]])=0),Table_Styles[[#This Row],[Font]],"")</f>
        <v/>
      </c>
      <c r="CD112" s="100" t="str">
        <f ca="1">IF(Table_Styles[[#This Row],[Unique Font]]&lt;&gt;"",
"{""fontFamily"":"""&amp;Table_Styles[[#This Row],[Font Family Used]]&amp;""",""fontWeight"":"&amp;Table_Styles[[#This Row],[Font Weight Used]]&amp;"}","")</f>
        <v/>
      </c>
      <c r="CE112"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#e10982;padding-right: 8px;padding-left: 8px</v>
      </c>
      <c r="CF112" s="100" t="str">
        <f>IF(AND(Table_Styles[[#This Row],[Selector]]&lt;&gt;"", Table_Styles[[#This Row],[Config Properties]]&lt;&gt;""),
Table_Styles[[#This Row],[Selector]]&amp;" { "&amp;Table_Styles[[#This Row],[Config Properties]]&amp;" }","")</f>
        <v>#sidebar buttons-field label.btn.selected { color: #FFFFFF;background: #e10982;padding-right: 8px;padding-left: 8px }</v>
      </c>
      <c r="CG112" s="100" t="str">
        <f xml:space="preserve">
SUBSTITUTE(SUBSTITUTE(SUBSTITUTE(SUBSTITUTE(SUBSTITUTE(SUBSTITUTE(SUBSTITUTE(SUBSTITUTE(Table_Styles[[#This Row],[Config]],
" {","{"),
"{ ","{"),
" }","}"),
"} ","}"),
" ,",","),
", ",","),
" :",":"),
": ",":")</f>
        <v>#sidebar buttons-field label.btn.selected{color:#FFFFFF;background:#e10982;padding-right:8px;padding-left:8px}</v>
      </c>
    </row>
    <row r="113" spans="2:85" ht="21.75" thickBot="1">
      <c r="B113" s="103" t="s">
        <v>634</v>
      </c>
      <c r="C113" s="103"/>
      <c r="D113" s="119"/>
      <c r="E113" s="119"/>
      <c r="F113" s="103" t="str">
        <f>IF(Table_Styles[[#This Row],[Font Family]]&lt;&gt;"",Table_Styles[[#This Row],[Font Family]],IF(Table_Styles[[#This Row],[Font Family Default]]&lt;&gt;"",Table_Styles[[#This Row],[Font Family Default]],""))</f>
        <v/>
      </c>
      <c r="G113" s="119"/>
      <c r="H113" s="119"/>
      <c r="I113" s="103" t="str">
        <f>IF(Table_Styles[[#This Row],[Font Size]]&lt;&gt;"",Table_Styles[[#This Row],[Font Size]],IF(Table_Styles[[#This Row],[Font Size Default]]&lt;&gt;"",Table_Styles[[#This Row],[Font Size Default]],""))</f>
        <v/>
      </c>
      <c r="J113" s="119"/>
      <c r="K113" s="119"/>
      <c r="L113" s="103" t="str">
        <f>IF(Table_Styles[[#This Row],[Font Weight]]&lt;&gt;"",Table_Styles[[#This Row],[Font Weight]],IF(Table_Styles[[#This Row],[Font Weight Default]]&lt;&gt;"",Table_Styles[[#This Row],[Font Weight Default]],""))</f>
        <v/>
      </c>
      <c r="M113" s="119"/>
      <c r="N113" s="119"/>
      <c r="O113" s="103" t="str">
        <f>IF(Table_Styles[[#This Row],[Colour]]&lt;&gt;"",Table_Styles[[#This Row],[Colour]],IF(Table_Styles[[#This Row],[Colour Default]]&lt;&gt;"",Table_Styles[[#This Row],[Colour Default]],""))</f>
        <v/>
      </c>
      <c r="P113" s="119"/>
      <c r="Q113" s="119"/>
      <c r="R113" s="103" t="str">
        <f>IF(Table_Styles[[#This Row],[Background]]&lt;&gt;"",Table_Styles[[#This Row],[Background]],IF(Table_Styles[[#This Row],[Background Default]]&lt;&gt;"",Table_Styles[[#This Row],[Background Default]],""))</f>
        <v/>
      </c>
      <c r="S113" s="119"/>
      <c r="T113" s="119"/>
      <c r="U113" s="103" t="str">
        <f>IF(Table_Styles[[#This Row],[Border]]&lt;&gt;"",Table_Styles[[#This Row],[Border]],IF(Table_Styles[[#This Row],[Border Default]]&lt;&gt;"",Table_Styles[[#This Row],[Border Default]],""))</f>
        <v/>
      </c>
      <c r="V113" s="119"/>
      <c r="W113" s="119"/>
      <c r="X113" s="103" t="str">
        <f>IF(Table_Styles[[#This Row],[Border Radius]]&lt;&gt;"",Table_Styles[[#This Row],[Border Radius]],IF(Table_Styles[[#This Row],[Border Radius Default]]&lt;&gt;"",Table_Styles[[#This Row],[Border Radius Default]],""))</f>
        <v/>
      </c>
      <c r="Y113" s="119"/>
      <c r="Z113" s="119"/>
      <c r="AA113" s="103" t="str">
        <f>IF(Table_Styles[[#This Row],[MT]]&lt;&gt;"",Table_Styles[[#This Row],[MT]],IF(Table_Styles[[#This Row],[MT Default]]&lt;&gt;"",Table_Styles[[#This Row],[MT Default]],""))</f>
        <v/>
      </c>
      <c r="AB113" s="119"/>
      <c r="AC113" s="119"/>
      <c r="AD113" s="103" t="str">
        <f>IF(Table_Styles[[#This Row],[MR]]&lt;&gt;"",Table_Styles[[#This Row],[MR]],IF(Table_Styles[[#This Row],[MR Default]]&lt;&gt;"",Table_Styles[[#This Row],[MR Default]],""))</f>
        <v/>
      </c>
      <c r="AE113" s="119"/>
      <c r="AF113" s="119"/>
      <c r="AG113" s="103" t="str">
        <f>IF(Table_Styles[[#This Row],[MB]]&lt;&gt;"",Table_Styles[[#This Row],[MB]],IF(Table_Styles[[#This Row],[MB Default]]&lt;&gt;"",Table_Styles[[#This Row],[MB Default]],""))</f>
        <v/>
      </c>
      <c r="AH113" s="119"/>
      <c r="AI113" s="119"/>
      <c r="AJ113" s="103" t="str">
        <f>IF(Table_Styles[[#This Row],[ML]]&lt;&gt;"",Table_Styles[[#This Row],[ML]],IF(Table_Styles[[#This Row],[ML Default]]&lt;&gt;"",Table_Styles[[#This Row],[ML Default]],""))</f>
        <v/>
      </c>
      <c r="AK113" s="119"/>
      <c r="AL113" s="119"/>
      <c r="AM113" s="103" t="str">
        <f>IF(Table_Styles[[#This Row],[PT]]&lt;&gt;"",Table_Styles[[#This Row],[PT]],IF(Table_Styles[[#This Row],[PT Default]]&lt;&gt;"",Table_Styles[[#This Row],[PT Default]],""))</f>
        <v/>
      </c>
      <c r="AN113" s="119"/>
      <c r="AO113" s="119"/>
      <c r="AP113" s="103" t="str">
        <f>IF(Table_Styles[[#This Row],[PR]]&lt;&gt;"",Table_Styles[[#This Row],[PR]],IF(Table_Styles[[#This Row],[PR Default]]&lt;&gt;"",Table_Styles[[#This Row],[PR Default]],""))</f>
        <v/>
      </c>
      <c r="AQ113" s="119"/>
      <c r="AR113" s="119"/>
      <c r="AS113" s="103" t="str">
        <f>IF(Table_Styles[[#This Row],[PB]]&lt;&gt;"",Table_Styles[[#This Row],[PB]],IF(Table_Styles[[#This Row],[PB Default]]&lt;&gt;"",Table_Styles[[#This Row],[PB Default]],""))</f>
        <v/>
      </c>
      <c r="AT113" s="119"/>
      <c r="AU113" s="119"/>
      <c r="AV113" s="103" t="str">
        <f>IF(Table_Styles[[#This Row],[PL]]&lt;&gt;"",Table_Styles[[#This Row],[PL]],IF(Table_Styles[[#This Row],[PL Default]]&lt;&gt;"",Table_Styles[[#This Row],[PL Default]],""))</f>
        <v/>
      </c>
      <c r="AW113" s="119"/>
      <c r="AX113" s="119"/>
      <c r="AY113" s="103" t="str">
        <f>IF(Table_Styles[[#This Row],[BT]]&lt;&gt;"",Table_Styles[[#This Row],[BT]],IF(Table_Styles[[#This Row],[BT Default]]&lt;&gt;"",Table_Styles[[#This Row],[BT Default]],""))</f>
        <v/>
      </c>
      <c r="AZ113" s="119"/>
      <c r="BA113" s="119"/>
      <c r="BB113" s="103" t="str">
        <f>IF(Table_Styles[[#This Row],[BR]]&lt;&gt;"",Table_Styles[[#This Row],[BR]],IF(Table_Styles[[#This Row],[BR Default]]&lt;&gt;"",Table_Styles[[#This Row],[BR Default]],""))</f>
        <v/>
      </c>
      <c r="BC113" s="119"/>
      <c r="BD113" s="119"/>
      <c r="BE113" s="103" t="str">
        <f>IF(Table_Styles[[#This Row],[BB]]&lt;&gt;"",Table_Styles[[#This Row],[BB]],IF(Table_Styles[[#This Row],[BB Default]]&lt;&gt;"",Table_Styles[[#This Row],[BB Default]],""))</f>
        <v/>
      </c>
      <c r="BF113" s="119"/>
      <c r="BG113" s="119"/>
      <c r="BH113" s="103" t="str">
        <f>IF(Table_Styles[[#This Row],[BL]]&lt;&gt;"",Table_Styles[[#This Row],[BL]],IF(Table_Styles[[#This Row],[BL Default]]&lt;&gt;"",Table_Styles[[#This Row],[BL Default]],""))</f>
        <v/>
      </c>
      <c r="BI113" s="119"/>
      <c r="BJ113" s="119"/>
      <c r="BK113" s="103" t="str">
        <f>IF(Table_Styles[[#This Row],[Width]]&lt;&gt;"",Table_Styles[[#This Row],[Width]],IF(Table_Styles[[#This Row],[Width Default]]&lt;&gt;"",Table_Styles[[#This Row],[Width Default]],""))</f>
        <v/>
      </c>
      <c r="BL113" s="119"/>
      <c r="BM113" s="119"/>
      <c r="BN113" s="103" t="str">
        <f>IF(Table_Styles[[#This Row],[Height]]&lt;&gt;"",Table_Styles[[#This Row],[Height]],IF(Table_Styles[[#This Row],[Height Default]]&lt;&gt;"",Table_Styles[[#This Row],[Height Default]],""))</f>
        <v/>
      </c>
      <c r="BO113" s="103"/>
      <c r="BP113" s="103"/>
      <c r="BQ113" s="103" t="str">
        <f>IF(Table_Styles[[#This Row],[Top]]&lt;&gt;"",Table_Styles[[#This Row],[Top]],IF(Table_Styles[[#This Row],[Top Default]]&lt;&gt;"",Table_Styles[[#This Row],[Top Default]],""))</f>
        <v/>
      </c>
      <c r="BR113" s="103"/>
      <c r="BS113" s="103"/>
      <c r="BT113" s="103" t="str">
        <f>IF(Table_Styles[[#This Row],[Right]]&lt;&gt;"",Table_Styles[[#This Row],[Right]],IF(Table_Styles[[#This Row],[Right Default]]&lt;&gt;"",Table_Styles[[#This Row],[Right Default]],""))</f>
        <v/>
      </c>
      <c r="BU113" s="103"/>
      <c r="BV113" s="103"/>
      <c r="BW113" s="103" t="str">
        <f>IF(Table_Styles[[#This Row],[Bottom]]&lt;&gt;"",Table_Styles[[#This Row],[Bottom]],IF(Table_Styles[[#This Row],[Bottom Default]]&lt;&gt;"",Table_Styles[[#This Row],[Bottom Default]],""))</f>
        <v/>
      </c>
      <c r="BX113" s="103"/>
      <c r="BY113" s="103"/>
      <c r="BZ113" s="103" t="str">
        <f>IF(Table_Styles[[#This Row],[Left]]&lt;&gt;"",Table_Styles[[#This Row],[Left]],IF(Table_Styles[[#This Row],[Left Default]]&lt;&gt;"",Table_Styles[[#This Row],[Left Default]],""))</f>
        <v/>
      </c>
      <c r="CA113" s="119"/>
      <c r="CB113" s="103" t="str">
        <f>IF(AND(Table_Styles[[#This Row],[Selector]]&lt;&gt;"",Table_Styles[[#This Row],[Font Family Used]]&lt;&gt;"",Table_Styles[[#This Row],[Font Weight Used]]&lt;&gt;""),Table_Styles[[#This Row],[Font Family Used]]&amp;" "&amp;Table_Styles[[#This Row],[Font Weight Used]],"")</f>
        <v/>
      </c>
      <c r="CC113" s="103" t="str">
        <f ca="1">IF(AND(Table_Styles[[#This Row],[Selector]],COUNTIF(OFFSET(CC:CC,0,0,ROW()-1,1),"="&amp;Table_Styles[[#This Row],[Font]])=0),Table_Styles[[#This Row],[Font]],"")</f>
        <v/>
      </c>
      <c r="CD113" s="103" t="str">
        <f ca="1">IF(Table_Styles[[#This Row],[Unique Font]]&lt;&gt;"",
"{""fontFamily"":"""&amp;Table_Styles[[#This Row],[Font Family Used]]&amp;""",""fontWeight"":"&amp;Table_Styles[[#This Row],[Font Weight Used]]&amp;"}","")</f>
        <v/>
      </c>
      <c r="CE113"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3" s="103" t="str">
        <f>IF(AND(Table_Styles[[#This Row],[Selector]]&lt;&gt;"", Table_Styles[[#This Row],[Config Properties]]&lt;&gt;""),
Table_Styles[[#This Row],[Selector]]&amp;" { "&amp;Table_Styles[[#This Row],[Config Properties]]&amp;" }","")</f>
        <v/>
      </c>
      <c r="CG113" s="103" t="str">
        <f xml:space="preserve">
SUBSTITUTE(SUBSTITUTE(SUBSTITUTE(SUBSTITUTE(SUBSTITUTE(SUBSTITUTE(SUBSTITUTE(SUBSTITUTE(Table_Styles[[#This Row],[Config]],
" {","{"),
"{ ","{"),
" }","}"),
"} ","}"),
" ,",","),
", ",","),
" :",":"),
": ",":")</f>
        <v/>
      </c>
    </row>
    <row r="114" spans="2:85" ht="21" customHeight="1">
      <c r="B114" s="98" t="s">
        <v>635</v>
      </c>
      <c r="C114" s="99" t="s">
        <v>636</v>
      </c>
      <c r="D114" s="55"/>
      <c r="E114" s="56"/>
      <c r="F114" s="28" t="str">
        <f>IF(Table_Styles[[#This Row],[Font Family]]&lt;&gt;"",Table_Styles[[#This Row],[Font Family]],IF(Table_Styles[[#This Row],[Font Family Default]]&lt;&gt;"",Table_Styles[[#This Row],[Font Family Default]],""))</f>
        <v/>
      </c>
      <c r="G114" s="55"/>
      <c r="H114" s="56"/>
      <c r="I114" s="28" t="str">
        <f>IF(Table_Styles[[#This Row],[Font Size]]&lt;&gt;"",Table_Styles[[#This Row],[Font Size]],IF(Table_Styles[[#This Row],[Font Size Default]]&lt;&gt;"",Table_Styles[[#This Row],[Font Size Default]],""))</f>
        <v/>
      </c>
      <c r="J114" s="55"/>
      <c r="K114" s="56"/>
      <c r="L114" s="28" t="str">
        <f>IF(Table_Styles[[#This Row],[Font Weight]]&lt;&gt;"",Table_Styles[[#This Row],[Font Weight]],IF(Table_Styles[[#This Row],[Font Weight Default]]&lt;&gt;"",Table_Styles[[#This Row],[Font Weight Default]],""))</f>
        <v/>
      </c>
      <c r="M114" s="55"/>
      <c r="N114" s="56"/>
      <c r="O114" s="28" t="str">
        <f>IF(Table_Styles[[#This Row],[Colour]]&lt;&gt;"",Table_Styles[[#This Row],[Colour]],IF(Table_Styles[[#This Row],[Colour Default]]&lt;&gt;"",Table_Styles[[#This Row],[Colour Default]],""))</f>
        <v/>
      </c>
      <c r="P114" s="55"/>
      <c r="Q114" s="56"/>
      <c r="R114" s="28" t="str">
        <f>IF(Table_Styles[[#This Row],[Background]]&lt;&gt;"",Table_Styles[[#This Row],[Background]],IF(Table_Styles[[#This Row],[Background Default]]&lt;&gt;"",Table_Styles[[#This Row],[Background Default]],""))</f>
        <v/>
      </c>
      <c r="S114" s="55"/>
      <c r="T114" s="56"/>
      <c r="U114" s="28" t="str">
        <f>IF(Table_Styles[[#This Row],[Border]]&lt;&gt;"",Table_Styles[[#This Row],[Border]],IF(Table_Styles[[#This Row],[Border Default]]&lt;&gt;"",Table_Styles[[#This Row],[Border Default]],""))</f>
        <v/>
      </c>
      <c r="V114" s="56"/>
      <c r="W114" s="56"/>
      <c r="X114" s="28" t="str">
        <f>IF(Table_Styles[[#This Row],[Border Radius]]&lt;&gt;"",Table_Styles[[#This Row],[Border Radius]],IF(Table_Styles[[#This Row],[Border Radius Default]]&lt;&gt;"",Table_Styles[[#This Row],[Border Radius Default]],""))</f>
        <v/>
      </c>
      <c r="Y114" s="55"/>
      <c r="Z114" s="184" t="s">
        <v>438</v>
      </c>
      <c r="AA114" s="28" t="str">
        <f>IF(Table_Styles[[#This Row],[MT]]&lt;&gt;"",Table_Styles[[#This Row],[MT]],IF(Table_Styles[[#This Row],[MT Default]]&lt;&gt;"",Table_Styles[[#This Row],[MT Default]],""))</f>
        <v>15px</v>
      </c>
      <c r="AB114" s="55"/>
      <c r="AC114" s="56"/>
      <c r="AD114" s="28" t="str">
        <f>IF(Table_Styles[[#This Row],[MR]]&lt;&gt;"",Table_Styles[[#This Row],[MR]],IF(Table_Styles[[#This Row],[MR Default]]&lt;&gt;"",Table_Styles[[#This Row],[MR Default]],""))</f>
        <v/>
      </c>
      <c r="AE114" s="55"/>
      <c r="AF114" s="56"/>
      <c r="AG114" s="28" t="str">
        <f>IF(Table_Styles[[#This Row],[MB]]&lt;&gt;"",Table_Styles[[#This Row],[MB]],IF(Table_Styles[[#This Row],[MB Default]]&lt;&gt;"",Table_Styles[[#This Row],[MB Default]],""))</f>
        <v/>
      </c>
      <c r="AH114" s="55"/>
      <c r="AI114" s="56"/>
      <c r="AJ114" s="28" t="str">
        <f>IF(Table_Styles[[#This Row],[ML]]&lt;&gt;"",Table_Styles[[#This Row],[ML]],IF(Table_Styles[[#This Row],[ML Default]]&lt;&gt;"",Table_Styles[[#This Row],[ML Default]],""))</f>
        <v/>
      </c>
      <c r="AK114" s="55"/>
      <c r="AL114" s="56"/>
      <c r="AM114" s="28" t="str">
        <f>IF(Table_Styles[[#This Row],[PT]]&lt;&gt;"",Table_Styles[[#This Row],[PT]],IF(Table_Styles[[#This Row],[PT Default]]&lt;&gt;"",Table_Styles[[#This Row],[PT Default]],""))</f>
        <v/>
      </c>
      <c r="AN114" s="55"/>
      <c r="AO114" s="56"/>
      <c r="AP114" s="28" t="str">
        <f>IF(Table_Styles[[#This Row],[PR]]&lt;&gt;"",Table_Styles[[#This Row],[PR]],IF(Table_Styles[[#This Row],[PR Default]]&lt;&gt;"",Table_Styles[[#This Row],[PR Default]],""))</f>
        <v/>
      </c>
      <c r="AQ114" s="55"/>
      <c r="AR114" s="56"/>
      <c r="AS114" s="28" t="str">
        <f>IF(Table_Styles[[#This Row],[PB]]&lt;&gt;"",Table_Styles[[#This Row],[PB]],IF(Table_Styles[[#This Row],[PB Default]]&lt;&gt;"",Table_Styles[[#This Row],[PB Default]],""))</f>
        <v/>
      </c>
      <c r="AT114" s="55"/>
      <c r="AU114" s="56"/>
      <c r="AV114" s="28" t="str">
        <f>IF(Table_Styles[[#This Row],[PL]]&lt;&gt;"",Table_Styles[[#This Row],[PL]],IF(Table_Styles[[#This Row],[PL Default]]&lt;&gt;"",Table_Styles[[#This Row],[PL Default]],""))</f>
        <v/>
      </c>
      <c r="AW114" s="55"/>
      <c r="AX114" s="56"/>
      <c r="AY114" s="28" t="str">
        <f>IF(Table_Styles[[#This Row],[BT]]&lt;&gt;"",Table_Styles[[#This Row],[BT]],IF(Table_Styles[[#This Row],[BT Default]]&lt;&gt;"",Table_Styles[[#This Row],[BT Default]],""))</f>
        <v/>
      </c>
      <c r="AZ114" s="55"/>
      <c r="BA114" s="56"/>
      <c r="BB114" s="28" t="str">
        <f>IF(Table_Styles[[#This Row],[BR]]&lt;&gt;"",Table_Styles[[#This Row],[BR]],IF(Table_Styles[[#This Row],[BR Default]]&lt;&gt;"",Table_Styles[[#This Row],[BR Default]],""))</f>
        <v/>
      </c>
      <c r="BC114" s="55"/>
      <c r="BD114" s="56"/>
      <c r="BE114" s="28" t="str">
        <f>IF(Table_Styles[[#This Row],[BB]]&lt;&gt;"",Table_Styles[[#This Row],[BB]],IF(Table_Styles[[#This Row],[BB Default]]&lt;&gt;"",Table_Styles[[#This Row],[BB Default]],""))</f>
        <v/>
      </c>
      <c r="BF114" s="55"/>
      <c r="BG114" s="56"/>
      <c r="BH114" s="28" t="str">
        <f>IF(Table_Styles[[#This Row],[BL]]&lt;&gt;"",Table_Styles[[#This Row],[BL]],IF(Table_Styles[[#This Row],[BL Default]]&lt;&gt;"",Table_Styles[[#This Row],[BL Default]],""))</f>
        <v/>
      </c>
      <c r="BI114" s="56"/>
      <c r="BJ114" s="56"/>
      <c r="BK114" s="28" t="str">
        <f>IF(Table_Styles[[#This Row],[Width]]&lt;&gt;"",Table_Styles[[#This Row],[Width]],IF(Table_Styles[[#This Row],[Width Default]]&lt;&gt;"",Table_Styles[[#This Row],[Width Default]],""))</f>
        <v/>
      </c>
      <c r="BL114" s="56"/>
      <c r="BM114" s="56"/>
      <c r="BN114" s="28" t="str">
        <f>IF(Table_Styles[[#This Row],[Height]]&lt;&gt;"",Table_Styles[[#This Row],[Height]],IF(Table_Styles[[#This Row],[Height Default]]&lt;&gt;"",Table_Styles[[#This Row],[Height Default]],""))</f>
        <v/>
      </c>
      <c r="BO114" s="28"/>
      <c r="BP114" s="28"/>
      <c r="BQ114" s="28" t="str">
        <f>IF(Table_Styles[[#This Row],[Top]]&lt;&gt;"",Table_Styles[[#This Row],[Top]],IF(Table_Styles[[#This Row],[Top Default]]&lt;&gt;"",Table_Styles[[#This Row],[Top Default]],""))</f>
        <v/>
      </c>
      <c r="BR114" s="28"/>
      <c r="BS114" s="28"/>
      <c r="BT114" s="28" t="str">
        <f>IF(Table_Styles[[#This Row],[Right]]&lt;&gt;"",Table_Styles[[#This Row],[Right]],IF(Table_Styles[[#This Row],[Right Default]]&lt;&gt;"",Table_Styles[[#This Row],[Right Default]],""))</f>
        <v/>
      </c>
      <c r="BU114" s="28"/>
      <c r="BV114" s="28"/>
      <c r="BW114" s="28" t="str">
        <f>IF(Table_Styles[[#This Row],[Bottom]]&lt;&gt;"",Table_Styles[[#This Row],[Bottom]],IF(Table_Styles[[#This Row],[Bottom Default]]&lt;&gt;"",Table_Styles[[#This Row],[Bottom Default]],""))</f>
        <v/>
      </c>
      <c r="BX114" s="28"/>
      <c r="BY114" s="28"/>
      <c r="BZ114" s="28" t="str">
        <f>IF(Table_Styles[[#This Row],[Left]]&lt;&gt;"",Table_Styles[[#This Row],[Left]],IF(Table_Styles[[#This Row],[Left Default]]&lt;&gt;"",Table_Styles[[#This Row],[Left Default]],""))</f>
        <v/>
      </c>
      <c r="CA114" s="55"/>
      <c r="CB114" s="97" t="str">
        <f>IF(AND(Table_Styles[[#This Row],[Selector]]&lt;&gt;"",Table_Styles[[#This Row],[Font Family Used]]&lt;&gt;"",Table_Styles[[#This Row],[Font Weight Used]]&lt;&gt;""),Table_Styles[[#This Row],[Font Family Used]]&amp;" "&amp;Table_Styles[[#This Row],[Font Weight Used]],"")</f>
        <v/>
      </c>
      <c r="CC114" s="97" t="str">
        <f ca="1">IF(AND(Table_Styles[[#This Row],[Selector]],COUNTIF(OFFSET(CC:CC,0,0,ROW()-1,1),"="&amp;Table_Styles[[#This Row],[Font]])=0),Table_Styles[[#This Row],[Font]],"")</f>
        <v/>
      </c>
      <c r="CD114" s="97" t="str">
        <f ca="1">IF(Table_Styles[[#This Row],[Unique Font]]&lt;&gt;"",
"{""fontFamily"":"""&amp;Table_Styles[[#This Row],[Font Family Used]]&amp;""",""fontWeight"":"&amp;Table_Styles[[#This Row],[Font Weight Used]]&amp;"}","")</f>
        <v/>
      </c>
      <c r="CE114"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15px</v>
      </c>
      <c r="CF114" s="100" t="str">
        <f>IF(AND(Table_Styles[[#This Row],[Selector]]&lt;&gt;"", Table_Styles[[#This Row],[Config Properties]]&lt;&gt;""),
Table_Styles[[#This Row],[Selector]]&amp;" { "&amp;Table_Styles[[#This Row],[Config Properties]]&amp;" }","")</f>
        <v>#sidebar .body .summary { margin-top: 15px }</v>
      </c>
      <c r="CG114" s="97" t="str">
        <f xml:space="preserve">
SUBSTITUTE(SUBSTITUTE(SUBSTITUTE(SUBSTITUTE(SUBSTITUTE(SUBSTITUTE(SUBSTITUTE(SUBSTITUTE(Table_Styles[[#This Row],[Config]],
" {","{"),
"{ ","{"),
" }","}"),
"} ","}"),
" ,",","),
", ",","),
" :",":"),
": ",":")</f>
        <v>#sidebar .body .summary{margin-top:15px}</v>
      </c>
    </row>
    <row r="115" spans="2:85" ht="21" customHeight="1">
      <c r="B115" s="95" t="s">
        <v>40</v>
      </c>
      <c r="C115" s="99" t="s">
        <v>637</v>
      </c>
      <c r="D115" s="56"/>
      <c r="E115" s="56" t="str">
        <f>Settings_Styling_Font_Labels</f>
        <v>Nunito</v>
      </c>
      <c r="F115" s="24" t="str">
        <f>IF(Table_Styles[[#This Row],[Font Family]]&lt;&gt;"",Table_Styles[[#This Row],[Font Family]],IF(Table_Styles[[#This Row],[Font Family Default]]&lt;&gt;"",Table_Styles[[#This Row],[Font Family Default]],""))</f>
        <v>Nunito</v>
      </c>
      <c r="G115" s="56"/>
      <c r="H115" s="266" t="s">
        <v>472</v>
      </c>
      <c r="I115" s="24" t="str">
        <f>IF(Table_Styles[[#This Row],[Font Size]]&lt;&gt;"",Table_Styles[[#This Row],[Font Size]],IF(Table_Styles[[#This Row],[Font Size Default]]&lt;&gt;"",Table_Styles[[#This Row],[Font Size Default]],""))</f>
        <v>16px</v>
      </c>
      <c r="J115" s="56"/>
      <c r="K115" s="56">
        <f>Settings_Styling_Font_Weight_Labels</f>
        <v>700</v>
      </c>
      <c r="L115" s="24">
        <f>IF(Table_Styles[[#This Row],[Font Weight]]&lt;&gt;"",Table_Styles[[#This Row],[Font Weight]],IF(Table_Styles[[#This Row],[Font Weight Default]]&lt;&gt;"",Table_Styles[[#This Row],[Font Weight Default]],""))</f>
        <v>700</v>
      </c>
      <c r="M115" s="24"/>
      <c r="N115" s="56" t="str">
        <f>Colour_Background_1</f>
        <v>#FFFFFF</v>
      </c>
      <c r="O115" s="24" t="str">
        <f>IF(Table_Styles[[#This Row],[Colour]]&lt;&gt;"",Table_Styles[[#This Row],[Colour]],IF(Table_Styles[[#This Row],[Colour Default]]&lt;&gt;"",Table_Styles[[#This Row],[Colour Default]],""))</f>
        <v>#FFFFFF</v>
      </c>
      <c r="P115" s="56"/>
      <c r="Q115" s="56"/>
      <c r="R115" s="24" t="str">
        <f>IF(Table_Styles[[#This Row],[Background]]&lt;&gt;"",Table_Styles[[#This Row],[Background]],IF(Table_Styles[[#This Row],[Background Default]]&lt;&gt;"",Table_Styles[[#This Row],[Background Default]],""))</f>
        <v/>
      </c>
      <c r="S115" s="56"/>
      <c r="T115" s="56"/>
      <c r="U115" s="24" t="str">
        <f>IF(Table_Styles[[#This Row],[Border]]&lt;&gt;"",Table_Styles[[#This Row],[Border]],IF(Table_Styles[[#This Row],[Border Default]]&lt;&gt;"",Table_Styles[[#This Row],[Border Default]],""))</f>
        <v/>
      </c>
      <c r="V115" s="56"/>
      <c r="W115" s="56"/>
      <c r="X115" s="24" t="str">
        <f>IF(Table_Styles[[#This Row],[Border Radius]]&lt;&gt;"",Table_Styles[[#This Row],[Border Radius]],IF(Table_Styles[[#This Row],[Border Radius Default]]&lt;&gt;"",Table_Styles[[#This Row],[Border Radius Default]],""))</f>
        <v/>
      </c>
      <c r="Y115" s="56"/>
      <c r="Z115" s="56">
        <v>0</v>
      </c>
      <c r="AA115" s="24">
        <f>IF(Table_Styles[[#This Row],[MT]]&lt;&gt;"",Table_Styles[[#This Row],[MT]],IF(Table_Styles[[#This Row],[MT Default]]&lt;&gt;"",Table_Styles[[#This Row],[MT Default]],""))</f>
        <v>0</v>
      </c>
      <c r="AB115" s="56"/>
      <c r="AC115" s="56"/>
      <c r="AD115" s="24" t="str">
        <f>IF(Table_Styles[[#This Row],[MR]]&lt;&gt;"",Table_Styles[[#This Row],[MR]],IF(Table_Styles[[#This Row],[MR Default]]&lt;&gt;"",Table_Styles[[#This Row],[MR Default]],""))</f>
        <v/>
      </c>
      <c r="AE115" s="56"/>
      <c r="AF115" s="184" t="s">
        <v>460</v>
      </c>
      <c r="AG115" s="24" t="str">
        <f>IF(Table_Styles[[#This Row],[MB]]&lt;&gt;"",Table_Styles[[#This Row],[MB]],IF(Table_Styles[[#This Row],[MB Default]]&lt;&gt;"",Table_Styles[[#This Row],[MB Default]],""))</f>
        <v>10px</v>
      </c>
      <c r="AH115" s="56"/>
      <c r="AI115" s="56"/>
      <c r="AJ115" s="24" t="str">
        <f>IF(Table_Styles[[#This Row],[ML]]&lt;&gt;"",Table_Styles[[#This Row],[ML]],IF(Table_Styles[[#This Row],[ML Default]]&lt;&gt;"",Table_Styles[[#This Row],[ML Default]],""))</f>
        <v/>
      </c>
      <c r="AK115" s="56"/>
      <c r="AL115" s="56"/>
      <c r="AM115" s="24" t="str">
        <f>IF(Table_Styles[[#This Row],[PT]]&lt;&gt;"",Table_Styles[[#This Row],[PT]],IF(Table_Styles[[#This Row],[PT Default]]&lt;&gt;"",Table_Styles[[#This Row],[PT Default]],""))</f>
        <v/>
      </c>
      <c r="AN115" s="56"/>
      <c r="AO115" s="56"/>
      <c r="AP115" s="24" t="str">
        <f>IF(Table_Styles[[#This Row],[PR]]&lt;&gt;"",Table_Styles[[#This Row],[PR]],IF(Table_Styles[[#This Row],[PR Default]]&lt;&gt;"",Table_Styles[[#This Row],[PR Default]],""))</f>
        <v/>
      </c>
      <c r="AQ115" s="56"/>
      <c r="AR115" s="56"/>
      <c r="AS115" s="24" t="str">
        <f>IF(Table_Styles[[#This Row],[PB]]&lt;&gt;"",Table_Styles[[#This Row],[PB]],IF(Table_Styles[[#This Row],[PB Default]]&lt;&gt;"",Table_Styles[[#This Row],[PB Default]],""))</f>
        <v/>
      </c>
      <c r="AT115" s="56"/>
      <c r="AU115" s="56"/>
      <c r="AV115" s="24" t="str">
        <f>IF(Table_Styles[[#This Row],[PL]]&lt;&gt;"",Table_Styles[[#This Row],[PL]],IF(Table_Styles[[#This Row],[PL Default]]&lt;&gt;"",Table_Styles[[#This Row],[PL Default]],""))</f>
        <v/>
      </c>
      <c r="AW115" s="56"/>
      <c r="AX115" s="56"/>
      <c r="AY115" s="24" t="str">
        <f>IF(Table_Styles[[#This Row],[BT]]&lt;&gt;"",Table_Styles[[#This Row],[BT]],IF(Table_Styles[[#This Row],[BT Default]]&lt;&gt;"",Table_Styles[[#This Row],[BT Default]],""))</f>
        <v/>
      </c>
      <c r="AZ115" s="56"/>
      <c r="BA115" s="56"/>
      <c r="BB115" s="24" t="str">
        <f>IF(Table_Styles[[#This Row],[BR]]&lt;&gt;"",Table_Styles[[#This Row],[BR]],IF(Table_Styles[[#This Row],[BR Default]]&lt;&gt;"",Table_Styles[[#This Row],[BR Default]],""))</f>
        <v/>
      </c>
      <c r="BC115" s="56"/>
      <c r="BD115" s="56"/>
      <c r="BE115" s="24" t="str">
        <f>IF(Table_Styles[[#This Row],[BB]]&lt;&gt;"",Table_Styles[[#This Row],[BB]],IF(Table_Styles[[#This Row],[BB Default]]&lt;&gt;"",Table_Styles[[#This Row],[BB Default]],""))</f>
        <v/>
      </c>
      <c r="BF115" s="56"/>
      <c r="BG115" s="56"/>
      <c r="BH115" s="24" t="str">
        <f>IF(Table_Styles[[#This Row],[BL]]&lt;&gt;"",Table_Styles[[#This Row],[BL]],IF(Table_Styles[[#This Row],[BL Default]]&lt;&gt;"",Table_Styles[[#This Row],[BL Default]],""))</f>
        <v/>
      </c>
      <c r="BI115" s="56"/>
      <c r="BJ115" s="56"/>
      <c r="BK115" s="24" t="str">
        <f>IF(Table_Styles[[#This Row],[Width]]&lt;&gt;"",Table_Styles[[#This Row],[Width]],IF(Table_Styles[[#This Row],[Width Default]]&lt;&gt;"",Table_Styles[[#This Row],[Width Default]],""))</f>
        <v/>
      </c>
      <c r="BL115" s="56"/>
      <c r="BM115" s="56"/>
      <c r="BN115" s="24" t="str">
        <f>IF(Table_Styles[[#This Row],[Height]]&lt;&gt;"",Table_Styles[[#This Row],[Height]],IF(Table_Styles[[#This Row],[Height Default]]&lt;&gt;"",Table_Styles[[#This Row],[Height Default]],""))</f>
        <v/>
      </c>
      <c r="BO115" s="24"/>
      <c r="BP115" s="24"/>
      <c r="BQ115" s="24" t="str">
        <f>IF(Table_Styles[[#This Row],[Top]]&lt;&gt;"",Table_Styles[[#This Row],[Top]],IF(Table_Styles[[#This Row],[Top Default]]&lt;&gt;"",Table_Styles[[#This Row],[Top Default]],""))</f>
        <v/>
      </c>
      <c r="BR115" s="24"/>
      <c r="BS115" s="24"/>
      <c r="BT115" s="24" t="str">
        <f>IF(Table_Styles[[#This Row],[Right]]&lt;&gt;"",Table_Styles[[#This Row],[Right]],IF(Table_Styles[[#This Row],[Right Default]]&lt;&gt;"",Table_Styles[[#This Row],[Right Default]],""))</f>
        <v/>
      </c>
      <c r="BU115" s="24"/>
      <c r="BV115" s="24"/>
      <c r="BW115" s="24" t="str">
        <f>IF(Table_Styles[[#This Row],[Bottom]]&lt;&gt;"",Table_Styles[[#This Row],[Bottom]],IF(Table_Styles[[#This Row],[Bottom Default]]&lt;&gt;"",Table_Styles[[#This Row],[Bottom Default]],""))</f>
        <v/>
      </c>
      <c r="BX115" s="24"/>
      <c r="BY115" s="24"/>
      <c r="BZ115" s="24" t="str">
        <f>IF(Table_Styles[[#This Row],[Left]]&lt;&gt;"",Table_Styles[[#This Row],[Left]],IF(Table_Styles[[#This Row],[Left Default]]&lt;&gt;"",Table_Styles[[#This Row],[Left Default]],""))</f>
        <v/>
      </c>
      <c r="CA115" s="56"/>
      <c r="CB115" s="95" t="str">
        <f>IF(AND(Table_Styles[[#This Row],[Selector]]&lt;&gt;"",Table_Styles[[#This Row],[Font Family Used]]&lt;&gt;"",Table_Styles[[#This Row],[Font Weight Used]]&lt;&gt;""),Table_Styles[[#This Row],[Font Family Used]]&amp;" "&amp;Table_Styles[[#This Row],[Font Weight Used]],"")</f>
        <v>Nunito 700</v>
      </c>
      <c r="CC115" s="95" t="str">
        <f ca="1">IF(AND(Table_Styles[[#This Row],[Selector]],COUNTIF(OFFSET(CC:CC,0,0,ROW()-1,1),"="&amp;Table_Styles[[#This Row],[Font]])=0),Table_Styles[[#This Row],[Font]],"")</f>
        <v/>
      </c>
      <c r="CD115" s="95" t="str">
        <f ca="1">IF(Table_Styles[[#This Row],[Unique Font]]&lt;&gt;"",
"{""fontFamily"":"""&amp;Table_Styles[[#This Row],[Font Family Used]]&amp;""",""fontWeight"":"&amp;Table_Styles[[#This Row],[Font Weight Used]]&amp;"}","")</f>
        <v/>
      </c>
      <c r="CE115"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#FFFFFF;margin-top: 0;margin-bottom: 10px</v>
      </c>
      <c r="CF115" s="97" t="str">
        <f>IF(AND(Table_Styles[[#This Row],[Selector]]&lt;&gt;"", Table_Styles[[#This Row],[Config Properties]]&lt;&gt;""),
Table_Styles[[#This Row],[Selector]]&amp;" { "&amp;Table_Styles[[#This Row],[Config Properties]]&amp;" }","")</f>
        <v>#sidebar .body .summary h4 { font-family: 'Nunito';font-size: 16px;font-weight: 700;color: #FFFFFF;margin-top: 0;margin-bottom: 10px }</v>
      </c>
      <c r="CG115" s="97" t="str">
        <f xml:space="preserve">
SUBSTITUTE(SUBSTITUTE(SUBSTITUTE(SUBSTITUTE(SUBSTITUTE(SUBSTITUTE(SUBSTITUTE(SUBSTITUTE(Table_Styles[[#This Row],[Config]],
" {","{"),
"{ ","{"),
" }","}"),
"} ","}"),
" ,",","),
", ",","),
" :",":"),
": ",":")</f>
        <v>#sidebar .body .summary h4{font-family:'Nunito';font-size:16px;font-weight:700;color:#FFFFFF;margin-top:0;margin-bottom:10px}</v>
      </c>
    </row>
    <row r="116" spans="2:85" ht="21" customHeight="1">
      <c r="B116" s="95" t="s">
        <v>638</v>
      </c>
      <c r="C116" s="99" t="s">
        <v>639</v>
      </c>
      <c r="D116" s="56"/>
      <c r="E116" s="56" t="str">
        <f>Settings_Styling_Font_Body_Text</f>
        <v>Nunito</v>
      </c>
      <c r="F116" s="24" t="str">
        <f>IF(Table_Styles[[#This Row],[Font Family]]&lt;&gt;"",Table_Styles[[#This Row],[Font Family]],IF(Table_Styles[[#This Row],[Font Family Default]]&lt;&gt;"",Table_Styles[[#This Row],[Font Family Default]],""))</f>
        <v>Nunito</v>
      </c>
      <c r="G116" s="56"/>
      <c r="H116" s="58" t="s">
        <v>472</v>
      </c>
      <c r="I116" s="24" t="str">
        <f>IF(Table_Styles[[#This Row],[Font Size]]&lt;&gt;"",Table_Styles[[#This Row],[Font Size]],IF(Table_Styles[[#This Row],[Font Size Default]]&lt;&gt;"",Table_Styles[[#This Row],[Font Size Default]],""))</f>
        <v>16px</v>
      </c>
      <c r="J116" s="56"/>
      <c r="K116" s="184" t="s">
        <v>640</v>
      </c>
      <c r="L116" s="24" t="str">
        <f>IF(Table_Styles[[#This Row],[Font Weight]]&lt;&gt;"",Table_Styles[[#This Row],[Font Weight]],IF(Table_Styles[[#This Row],[Font Weight Default]]&lt;&gt;"",Table_Styles[[#This Row],[Font Weight Default]],""))</f>
        <v>700</v>
      </c>
      <c r="M116" s="24"/>
      <c r="N116" s="56" t="str">
        <f>Colour_Background_1</f>
        <v>#FFFFFF</v>
      </c>
      <c r="O116" s="24" t="str">
        <f>IF(Table_Styles[[#This Row],[Colour]]&lt;&gt;"",Table_Styles[[#This Row],[Colour]],IF(Table_Styles[[#This Row],[Colour Default]]&lt;&gt;"",Table_Styles[[#This Row],[Colour Default]],""))</f>
        <v>#FFFFFF</v>
      </c>
      <c r="P116" s="56"/>
      <c r="Q116" s="56"/>
      <c r="R116" s="24" t="str">
        <f>IF(Table_Styles[[#This Row],[Background]]&lt;&gt;"",Table_Styles[[#This Row],[Background]],IF(Table_Styles[[#This Row],[Background Default]]&lt;&gt;"",Table_Styles[[#This Row],[Background Default]],""))</f>
        <v/>
      </c>
      <c r="S116" s="56"/>
      <c r="T116" s="56"/>
      <c r="U116" s="24" t="str">
        <f>IF(Table_Styles[[#This Row],[Border]]&lt;&gt;"",Table_Styles[[#This Row],[Border]],IF(Table_Styles[[#This Row],[Border Default]]&lt;&gt;"",Table_Styles[[#This Row],[Border Default]],""))</f>
        <v/>
      </c>
      <c r="V116" s="56"/>
      <c r="W116" s="56"/>
      <c r="X116" s="24" t="str">
        <f>IF(Table_Styles[[#This Row],[Border Radius]]&lt;&gt;"",Table_Styles[[#This Row],[Border Radius]],IF(Table_Styles[[#This Row],[Border Radius Default]]&lt;&gt;"",Table_Styles[[#This Row],[Border Radius Default]],""))</f>
        <v/>
      </c>
      <c r="Y116" s="56"/>
      <c r="Z116" s="56"/>
      <c r="AA116" s="24" t="str">
        <f>IF(Table_Styles[[#This Row],[MT]]&lt;&gt;"",Table_Styles[[#This Row],[MT]],IF(Table_Styles[[#This Row],[MT Default]]&lt;&gt;"",Table_Styles[[#This Row],[MT Default]],""))</f>
        <v/>
      </c>
      <c r="AB116" s="56"/>
      <c r="AC116" s="56"/>
      <c r="AD116" s="24" t="str">
        <f>IF(Table_Styles[[#This Row],[MR]]&lt;&gt;"",Table_Styles[[#This Row],[MR]],IF(Table_Styles[[#This Row],[MR Default]]&lt;&gt;"",Table_Styles[[#This Row],[MR Default]],""))</f>
        <v/>
      </c>
      <c r="AE116" s="56"/>
      <c r="AF116" s="56"/>
      <c r="AG116" s="24" t="str">
        <f>IF(Table_Styles[[#This Row],[MB]]&lt;&gt;"",Table_Styles[[#This Row],[MB]],IF(Table_Styles[[#This Row],[MB Default]]&lt;&gt;"",Table_Styles[[#This Row],[MB Default]],""))</f>
        <v/>
      </c>
      <c r="AH116" s="56"/>
      <c r="AI116" s="56"/>
      <c r="AJ116" s="24" t="str">
        <f>IF(Table_Styles[[#This Row],[ML]]&lt;&gt;"",Table_Styles[[#This Row],[ML]],IF(Table_Styles[[#This Row],[ML Default]]&lt;&gt;"",Table_Styles[[#This Row],[ML Default]],""))</f>
        <v/>
      </c>
      <c r="AK116" s="56"/>
      <c r="AL116" s="56"/>
      <c r="AM116" s="24" t="str">
        <f>IF(Table_Styles[[#This Row],[PT]]&lt;&gt;"",Table_Styles[[#This Row],[PT]],IF(Table_Styles[[#This Row],[PT Default]]&lt;&gt;"",Table_Styles[[#This Row],[PT Default]],""))</f>
        <v/>
      </c>
      <c r="AN116" s="56"/>
      <c r="AO116" s="184" t="s">
        <v>522</v>
      </c>
      <c r="AP116" s="24" t="str">
        <f>IF(Table_Styles[[#This Row],[PR]]&lt;&gt;"",Table_Styles[[#This Row],[PR]],IF(Table_Styles[[#This Row],[PR Default]]&lt;&gt;"",Table_Styles[[#This Row],[PR Default]],""))</f>
        <v>3px</v>
      </c>
      <c r="AQ116" s="56"/>
      <c r="AR116" s="56"/>
      <c r="AS116" s="24" t="str">
        <f>IF(Table_Styles[[#This Row],[PB]]&lt;&gt;"",Table_Styles[[#This Row],[PB]],IF(Table_Styles[[#This Row],[PB Default]]&lt;&gt;"",Table_Styles[[#This Row],[PB Default]],""))</f>
        <v/>
      </c>
      <c r="AT116" s="56"/>
      <c r="AU116" s="56"/>
      <c r="AV116" s="24" t="str">
        <f>IF(Table_Styles[[#This Row],[PL]]&lt;&gt;"",Table_Styles[[#This Row],[PL]],IF(Table_Styles[[#This Row],[PL Default]]&lt;&gt;"",Table_Styles[[#This Row],[PL Default]],""))</f>
        <v/>
      </c>
      <c r="AW116" s="56"/>
      <c r="AX116" s="56"/>
      <c r="AY116" s="24" t="str">
        <f>IF(Table_Styles[[#This Row],[BT]]&lt;&gt;"",Table_Styles[[#This Row],[BT]],IF(Table_Styles[[#This Row],[BT Default]]&lt;&gt;"",Table_Styles[[#This Row],[BT Default]],""))</f>
        <v/>
      </c>
      <c r="AZ116" s="56"/>
      <c r="BA116" s="56"/>
      <c r="BB116" s="24" t="str">
        <f>IF(Table_Styles[[#This Row],[BR]]&lt;&gt;"",Table_Styles[[#This Row],[BR]],IF(Table_Styles[[#This Row],[BR Default]]&lt;&gt;"",Table_Styles[[#This Row],[BR Default]],""))</f>
        <v/>
      </c>
      <c r="BC116" s="56"/>
      <c r="BD116" s="56"/>
      <c r="BE116" s="24" t="str">
        <f>IF(Table_Styles[[#This Row],[BB]]&lt;&gt;"",Table_Styles[[#This Row],[BB]],IF(Table_Styles[[#This Row],[BB Default]]&lt;&gt;"",Table_Styles[[#This Row],[BB Default]],""))</f>
        <v/>
      </c>
      <c r="BF116" s="56"/>
      <c r="BG116" s="56"/>
      <c r="BH116" s="24" t="str">
        <f>IF(Table_Styles[[#This Row],[BL]]&lt;&gt;"",Table_Styles[[#This Row],[BL]],IF(Table_Styles[[#This Row],[BL Default]]&lt;&gt;"",Table_Styles[[#This Row],[BL Default]],""))</f>
        <v/>
      </c>
      <c r="BI116" s="56"/>
      <c r="BJ116" s="56"/>
      <c r="BK116" s="24" t="str">
        <f>IF(Table_Styles[[#This Row],[Width]]&lt;&gt;"",Table_Styles[[#This Row],[Width]],IF(Table_Styles[[#This Row],[Width Default]]&lt;&gt;"",Table_Styles[[#This Row],[Width Default]],""))</f>
        <v/>
      </c>
      <c r="BL116" s="56"/>
      <c r="BM116" s="56"/>
      <c r="BN116" s="24" t="str">
        <f>IF(Table_Styles[[#This Row],[Height]]&lt;&gt;"",Table_Styles[[#This Row],[Height]],IF(Table_Styles[[#This Row],[Height Default]]&lt;&gt;"",Table_Styles[[#This Row],[Height Default]],""))</f>
        <v/>
      </c>
      <c r="BO116" s="24"/>
      <c r="BP116" s="24"/>
      <c r="BQ116" s="24" t="str">
        <f>IF(Table_Styles[[#This Row],[Top]]&lt;&gt;"",Table_Styles[[#This Row],[Top]],IF(Table_Styles[[#This Row],[Top Default]]&lt;&gt;"",Table_Styles[[#This Row],[Top Default]],""))</f>
        <v/>
      </c>
      <c r="BR116" s="24"/>
      <c r="BS116" s="24"/>
      <c r="BT116" s="24" t="str">
        <f>IF(Table_Styles[[#This Row],[Right]]&lt;&gt;"",Table_Styles[[#This Row],[Right]],IF(Table_Styles[[#This Row],[Right Default]]&lt;&gt;"",Table_Styles[[#This Row],[Right Default]],""))</f>
        <v/>
      </c>
      <c r="BU116" s="24"/>
      <c r="BV116" s="24"/>
      <c r="BW116" s="24" t="str">
        <f>IF(Table_Styles[[#This Row],[Bottom]]&lt;&gt;"",Table_Styles[[#This Row],[Bottom]],IF(Table_Styles[[#This Row],[Bottom Default]]&lt;&gt;"",Table_Styles[[#This Row],[Bottom Default]],""))</f>
        <v/>
      </c>
      <c r="BX116" s="24"/>
      <c r="BY116" s="24"/>
      <c r="BZ116" s="24" t="str">
        <f>IF(Table_Styles[[#This Row],[Left]]&lt;&gt;"",Table_Styles[[#This Row],[Left]],IF(Table_Styles[[#This Row],[Left Default]]&lt;&gt;"",Table_Styles[[#This Row],[Left Default]],""))</f>
        <v/>
      </c>
      <c r="CA116" s="56"/>
      <c r="CB116" s="95" t="str">
        <f>IF(AND(Table_Styles[[#This Row],[Selector]]&lt;&gt;"",Table_Styles[[#This Row],[Font Family Used]]&lt;&gt;"",Table_Styles[[#This Row],[Font Weight Used]]&lt;&gt;""),Table_Styles[[#This Row],[Font Family Used]]&amp;" "&amp;Table_Styles[[#This Row],[Font Weight Used]],"")</f>
        <v>Nunito 700</v>
      </c>
      <c r="CC116" s="95" t="str">
        <f ca="1">IF(AND(Table_Styles[[#This Row],[Selector]],COUNTIF(OFFSET(CC:CC,0,0,ROW()-1,1),"="&amp;Table_Styles[[#This Row],[Font]])=0),Table_Styles[[#This Row],[Font]],"")</f>
        <v/>
      </c>
      <c r="CD116" s="95" t="str">
        <f ca="1">IF(Table_Styles[[#This Row],[Unique Font]]&lt;&gt;"",
"{""fontFamily"":"""&amp;Table_Styles[[#This Row],[Font Family Used]]&amp;""",""fontWeight"":"&amp;Table_Styles[[#This Row],[Font Weight Used]]&amp;"}","")</f>
        <v/>
      </c>
      <c r="CE11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#FFFFFF;padding-right: 3px</v>
      </c>
      <c r="CF116" s="97" t="str">
        <f>IF(AND(Table_Styles[[#This Row],[Selector]]&lt;&gt;"", Table_Styles[[#This Row],[Config Properties]]&lt;&gt;""),
Table_Styles[[#This Row],[Selector]]&amp;" { "&amp;Table_Styles[[#This Row],[Config Properties]]&amp;" }","")</f>
        <v>#sidebar .body .summary .key { font-family: 'Nunito';font-size: 16px;font-weight: 700;color: #FFFFFF;padding-right: 3px }</v>
      </c>
      <c r="CG116" s="97" t="str">
        <f xml:space="preserve">
SUBSTITUTE(SUBSTITUTE(SUBSTITUTE(SUBSTITUTE(SUBSTITUTE(SUBSTITUTE(SUBSTITUTE(SUBSTITUTE(Table_Styles[[#This Row],[Config]],
" {","{"),
"{ ","{"),
" }","}"),
"} ","}"),
" ,",","),
", ",","),
" :",":"),
": ",":")</f>
        <v>#sidebar .body .summary .key{font-family:'Nunito';font-size:16px;font-weight:700;color:#FFFFFF;padding-right:3px}</v>
      </c>
    </row>
    <row r="117" spans="2:85" ht="21" customHeight="1">
      <c r="B117" s="95" t="s">
        <v>641</v>
      </c>
      <c r="C117" s="99" t="s">
        <v>642</v>
      </c>
      <c r="D117" s="56"/>
      <c r="E117" s="56" t="str">
        <f>Settings_Styling_Font_Body_Text</f>
        <v>Nunito</v>
      </c>
      <c r="F117" s="24" t="str">
        <f>IF(Table_Styles[[#This Row],[Font Family]]&lt;&gt;"",Table_Styles[[#This Row],[Font Family]],IF(Table_Styles[[#This Row],[Font Family Default]]&lt;&gt;"",Table_Styles[[#This Row],[Font Family Default]],""))</f>
        <v>Nunito</v>
      </c>
      <c r="G117" s="56"/>
      <c r="H117" s="58" t="s">
        <v>472</v>
      </c>
      <c r="I117" s="24" t="str">
        <f>IF(Table_Styles[[#This Row],[Font Size]]&lt;&gt;"",Table_Styles[[#This Row],[Font Size]],IF(Table_Styles[[#This Row],[Font Size Default]]&lt;&gt;"",Table_Styles[[#This Row],[Font Size Default]],""))</f>
        <v>16px</v>
      </c>
      <c r="J117" s="56"/>
      <c r="K117" s="56">
        <v>300</v>
      </c>
      <c r="L117" s="24">
        <f>IF(Table_Styles[[#This Row],[Font Weight]]&lt;&gt;"",Table_Styles[[#This Row],[Font Weight]],IF(Table_Styles[[#This Row],[Font Weight Default]]&lt;&gt;"",Table_Styles[[#This Row],[Font Weight Default]],""))</f>
        <v>300</v>
      </c>
      <c r="M117" s="24"/>
      <c r="N117" s="56" t="str">
        <f>Colour_Background_1</f>
        <v>#FFFFFF</v>
      </c>
      <c r="O117" s="24" t="str">
        <f>IF(Table_Styles[[#This Row],[Colour]]&lt;&gt;"",Table_Styles[[#This Row],[Colour]],IF(Table_Styles[[#This Row],[Colour Default]]&lt;&gt;"",Table_Styles[[#This Row],[Colour Default]],""))</f>
        <v>#FFFFFF</v>
      </c>
      <c r="P117" s="56"/>
      <c r="Q117" s="56"/>
      <c r="R117" s="24" t="str">
        <f>IF(Table_Styles[[#This Row],[Background]]&lt;&gt;"",Table_Styles[[#This Row],[Background]],IF(Table_Styles[[#This Row],[Background Default]]&lt;&gt;"",Table_Styles[[#This Row],[Background Default]],""))</f>
        <v/>
      </c>
      <c r="S117" s="56"/>
      <c r="T117" s="56"/>
      <c r="U117" s="24" t="str">
        <f>IF(Table_Styles[[#This Row],[Border]]&lt;&gt;"",Table_Styles[[#This Row],[Border]],IF(Table_Styles[[#This Row],[Border Default]]&lt;&gt;"",Table_Styles[[#This Row],[Border Default]],""))</f>
        <v/>
      </c>
      <c r="V117" s="56"/>
      <c r="W117" s="56"/>
      <c r="X117" s="24" t="str">
        <f>IF(Table_Styles[[#This Row],[Border Radius]]&lt;&gt;"",Table_Styles[[#This Row],[Border Radius]],IF(Table_Styles[[#This Row],[Border Radius Default]]&lt;&gt;"",Table_Styles[[#This Row],[Border Radius Default]],""))</f>
        <v/>
      </c>
      <c r="Y117" s="56"/>
      <c r="Z117" s="56"/>
      <c r="AA117" s="24" t="str">
        <f>IF(Table_Styles[[#This Row],[MT]]&lt;&gt;"",Table_Styles[[#This Row],[MT]],IF(Table_Styles[[#This Row],[MT Default]]&lt;&gt;"",Table_Styles[[#This Row],[MT Default]],""))</f>
        <v/>
      </c>
      <c r="AB117" s="56"/>
      <c r="AC117" s="56"/>
      <c r="AD117" s="24" t="str">
        <f>IF(Table_Styles[[#This Row],[MR]]&lt;&gt;"",Table_Styles[[#This Row],[MR]],IF(Table_Styles[[#This Row],[MR Default]]&lt;&gt;"",Table_Styles[[#This Row],[MR Default]],""))</f>
        <v/>
      </c>
      <c r="AE117" s="56"/>
      <c r="AF117" s="56"/>
      <c r="AG117" s="24" t="str">
        <f>IF(Table_Styles[[#This Row],[MB]]&lt;&gt;"",Table_Styles[[#This Row],[MB]],IF(Table_Styles[[#This Row],[MB Default]]&lt;&gt;"",Table_Styles[[#This Row],[MB Default]],""))</f>
        <v/>
      </c>
      <c r="AH117" s="56"/>
      <c r="AI117" s="56"/>
      <c r="AJ117" s="24" t="str">
        <f>IF(Table_Styles[[#This Row],[ML]]&lt;&gt;"",Table_Styles[[#This Row],[ML]],IF(Table_Styles[[#This Row],[ML Default]]&lt;&gt;"",Table_Styles[[#This Row],[ML Default]],""))</f>
        <v/>
      </c>
      <c r="AK117" s="56"/>
      <c r="AL117" s="56"/>
      <c r="AM117" s="24" t="str">
        <f>IF(Table_Styles[[#This Row],[PT]]&lt;&gt;"",Table_Styles[[#This Row],[PT]],IF(Table_Styles[[#This Row],[PT Default]]&lt;&gt;"",Table_Styles[[#This Row],[PT Default]],""))</f>
        <v/>
      </c>
      <c r="AN117" s="56"/>
      <c r="AO117" s="56"/>
      <c r="AP117" s="24" t="str">
        <f>IF(Table_Styles[[#This Row],[PR]]&lt;&gt;"",Table_Styles[[#This Row],[PR]],IF(Table_Styles[[#This Row],[PR Default]]&lt;&gt;"",Table_Styles[[#This Row],[PR Default]],""))</f>
        <v/>
      </c>
      <c r="AQ117" s="56"/>
      <c r="AR117" s="56"/>
      <c r="AS117" s="24" t="str">
        <f>IF(Table_Styles[[#This Row],[PB]]&lt;&gt;"",Table_Styles[[#This Row],[PB]],IF(Table_Styles[[#This Row],[PB Default]]&lt;&gt;"",Table_Styles[[#This Row],[PB Default]],""))</f>
        <v/>
      </c>
      <c r="AT117" s="56"/>
      <c r="AU117" s="56"/>
      <c r="AV117" s="24" t="str">
        <f>IF(Table_Styles[[#This Row],[PL]]&lt;&gt;"",Table_Styles[[#This Row],[PL]],IF(Table_Styles[[#This Row],[PL Default]]&lt;&gt;"",Table_Styles[[#This Row],[PL Default]],""))</f>
        <v/>
      </c>
      <c r="AW117" s="56"/>
      <c r="AX117" s="56"/>
      <c r="AY117" s="24" t="str">
        <f>IF(Table_Styles[[#This Row],[BT]]&lt;&gt;"",Table_Styles[[#This Row],[BT]],IF(Table_Styles[[#This Row],[BT Default]]&lt;&gt;"",Table_Styles[[#This Row],[BT Default]],""))</f>
        <v/>
      </c>
      <c r="AZ117" s="56"/>
      <c r="BA117" s="56"/>
      <c r="BB117" s="24" t="str">
        <f>IF(Table_Styles[[#This Row],[BR]]&lt;&gt;"",Table_Styles[[#This Row],[BR]],IF(Table_Styles[[#This Row],[BR Default]]&lt;&gt;"",Table_Styles[[#This Row],[BR Default]],""))</f>
        <v/>
      </c>
      <c r="BC117" s="56"/>
      <c r="BD117" s="56"/>
      <c r="BE117" s="24" t="str">
        <f>IF(Table_Styles[[#This Row],[BB]]&lt;&gt;"",Table_Styles[[#This Row],[BB]],IF(Table_Styles[[#This Row],[BB Default]]&lt;&gt;"",Table_Styles[[#This Row],[BB Default]],""))</f>
        <v/>
      </c>
      <c r="BF117" s="56"/>
      <c r="BG117" s="56"/>
      <c r="BH117" s="24" t="str">
        <f>IF(Table_Styles[[#This Row],[BL]]&lt;&gt;"",Table_Styles[[#This Row],[BL]],IF(Table_Styles[[#This Row],[BL Default]]&lt;&gt;"",Table_Styles[[#This Row],[BL Default]],""))</f>
        <v/>
      </c>
      <c r="BI117" s="56"/>
      <c r="BJ117" s="56"/>
      <c r="BK117" s="24" t="str">
        <f>IF(Table_Styles[[#This Row],[Width]]&lt;&gt;"",Table_Styles[[#This Row],[Width]],IF(Table_Styles[[#This Row],[Width Default]]&lt;&gt;"",Table_Styles[[#This Row],[Width Default]],""))</f>
        <v/>
      </c>
      <c r="BL117" s="56"/>
      <c r="BM117" s="56"/>
      <c r="BN117" s="24" t="str">
        <f>IF(Table_Styles[[#This Row],[Height]]&lt;&gt;"",Table_Styles[[#This Row],[Height]],IF(Table_Styles[[#This Row],[Height Default]]&lt;&gt;"",Table_Styles[[#This Row],[Height Default]],""))</f>
        <v/>
      </c>
      <c r="BO117" s="24"/>
      <c r="BP117" s="24"/>
      <c r="BQ117" s="24" t="str">
        <f>IF(Table_Styles[[#This Row],[Top]]&lt;&gt;"",Table_Styles[[#This Row],[Top]],IF(Table_Styles[[#This Row],[Top Default]]&lt;&gt;"",Table_Styles[[#This Row],[Top Default]],""))</f>
        <v/>
      </c>
      <c r="BR117" s="24"/>
      <c r="BS117" s="24"/>
      <c r="BT117" s="24" t="str">
        <f>IF(Table_Styles[[#This Row],[Right]]&lt;&gt;"",Table_Styles[[#This Row],[Right]],IF(Table_Styles[[#This Row],[Right Default]]&lt;&gt;"",Table_Styles[[#This Row],[Right Default]],""))</f>
        <v/>
      </c>
      <c r="BU117" s="24"/>
      <c r="BV117" s="24"/>
      <c r="BW117" s="24" t="str">
        <f>IF(Table_Styles[[#This Row],[Bottom]]&lt;&gt;"",Table_Styles[[#This Row],[Bottom]],IF(Table_Styles[[#This Row],[Bottom Default]]&lt;&gt;"",Table_Styles[[#This Row],[Bottom Default]],""))</f>
        <v/>
      </c>
      <c r="BX117" s="24"/>
      <c r="BY117" s="24"/>
      <c r="BZ117" s="24" t="str">
        <f>IF(Table_Styles[[#This Row],[Left]]&lt;&gt;"",Table_Styles[[#This Row],[Left]],IF(Table_Styles[[#This Row],[Left Default]]&lt;&gt;"",Table_Styles[[#This Row],[Left Default]],""))</f>
        <v/>
      </c>
      <c r="CA117" s="56"/>
      <c r="CB117" s="95" t="str">
        <f>IF(AND(Table_Styles[[#This Row],[Selector]]&lt;&gt;"",Table_Styles[[#This Row],[Font Family Used]]&lt;&gt;"",Table_Styles[[#This Row],[Font Weight Used]]&lt;&gt;""),Table_Styles[[#This Row],[Font Family Used]]&amp;" "&amp;Table_Styles[[#This Row],[Font Weight Used]],"")</f>
        <v>Nunito 300</v>
      </c>
      <c r="CC117" s="95" t="str">
        <f ca="1">IF(AND(Table_Styles[[#This Row],[Selector]],COUNTIF(OFFSET(CC:CC,0,0,ROW()-1,1),"="&amp;Table_Styles[[#This Row],[Font]])=0),Table_Styles[[#This Row],[Font]],"")</f>
        <v/>
      </c>
      <c r="CD117" s="95" t="str">
        <f ca="1">IF(Table_Styles[[#This Row],[Unique Font]]&lt;&gt;"",
"{""fontFamily"":"""&amp;Table_Styles[[#This Row],[Font Family Used]]&amp;""",""fontWeight"":"&amp;Table_Styles[[#This Row],[Font Weight Used]]&amp;"}","")</f>
        <v/>
      </c>
      <c r="CE117"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#FFFFFF</v>
      </c>
      <c r="CF117" s="97" t="str">
        <f>IF(AND(Table_Styles[[#This Row],[Selector]]&lt;&gt;"", Table_Styles[[#This Row],[Config Properties]]&lt;&gt;""),
Table_Styles[[#This Row],[Selector]]&amp;" { "&amp;Table_Styles[[#This Row],[Config Properties]]&amp;" }","")</f>
        <v>#sidebar .body .summary .value { font-family: 'Nunito';font-size: 16px;font-weight: 300;color: #FFFFFF }</v>
      </c>
      <c r="CG117" s="97" t="str">
        <f xml:space="preserve">
SUBSTITUTE(SUBSTITUTE(SUBSTITUTE(SUBSTITUTE(SUBSTITUTE(SUBSTITUTE(SUBSTITUTE(SUBSTITUTE(Table_Styles[[#This Row],[Config]],
" {","{"),
"{ ","{"),
" }","}"),
"} ","}"),
" ,",","),
", ",","),
" :",":"),
": ",":")</f>
        <v>#sidebar .body .summary .value{font-family:'Nunito';font-size:16px;font-weight:300;color:#FFFFFF}</v>
      </c>
    </row>
    <row r="118" spans="2:85" ht="21.75" thickBot="1">
      <c r="B118" s="103" t="s">
        <v>643</v>
      </c>
      <c r="C118" s="103"/>
      <c r="D118" s="103"/>
      <c r="E118" s="103"/>
      <c r="F118" s="103" t="str">
        <f>IF(Table_Styles[[#This Row],[Font Family]]&lt;&gt;"",Table_Styles[[#This Row],[Font Family]],IF(Table_Styles[[#This Row],[Font Family Default]]&lt;&gt;"",Table_Styles[[#This Row],[Font Family Default]],""))</f>
        <v/>
      </c>
      <c r="G118" s="103"/>
      <c r="H118" s="103"/>
      <c r="I118" s="103" t="str">
        <f>IF(Table_Styles[[#This Row],[Font Size]]&lt;&gt;"",Table_Styles[[#This Row],[Font Size]],IF(Table_Styles[[#This Row],[Font Size Default]]&lt;&gt;"",Table_Styles[[#This Row],[Font Size Default]],""))</f>
        <v/>
      </c>
      <c r="J118" s="103"/>
      <c r="K118" s="103"/>
      <c r="L118" s="103" t="str">
        <f>IF(Table_Styles[[#This Row],[Font Weight]]&lt;&gt;"",Table_Styles[[#This Row],[Font Weight]],IF(Table_Styles[[#This Row],[Font Weight Default]]&lt;&gt;"",Table_Styles[[#This Row],[Font Weight Default]],""))</f>
        <v/>
      </c>
      <c r="M118" s="103"/>
      <c r="N118" s="103"/>
      <c r="O118" s="103" t="str">
        <f>IF(Table_Styles[[#This Row],[Colour]]&lt;&gt;"",Table_Styles[[#This Row],[Colour]],IF(Table_Styles[[#This Row],[Colour Default]]&lt;&gt;"",Table_Styles[[#This Row],[Colour Default]],""))</f>
        <v/>
      </c>
      <c r="P118" s="103"/>
      <c r="Q118" s="103"/>
      <c r="R118" s="103" t="str">
        <f>IF(Table_Styles[[#This Row],[Background]]&lt;&gt;"",Table_Styles[[#This Row],[Background]],IF(Table_Styles[[#This Row],[Background Default]]&lt;&gt;"",Table_Styles[[#This Row],[Background Default]],""))</f>
        <v/>
      </c>
      <c r="S118" s="103"/>
      <c r="T118" s="103"/>
      <c r="U118" s="103" t="str">
        <f>IF(Table_Styles[[#This Row],[Border]]&lt;&gt;"",Table_Styles[[#This Row],[Border]],IF(Table_Styles[[#This Row],[Border Default]]&lt;&gt;"",Table_Styles[[#This Row],[Border Default]],""))</f>
        <v/>
      </c>
      <c r="V118" s="103"/>
      <c r="W118" s="103"/>
      <c r="X118" s="103" t="str">
        <f>IF(Table_Styles[[#This Row],[Border Radius]]&lt;&gt;"",Table_Styles[[#This Row],[Border Radius]],IF(Table_Styles[[#This Row],[Border Radius Default]]&lt;&gt;"",Table_Styles[[#This Row],[Border Radius Default]],""))</f>
        <v/>
      </c>
      <c r="Y118" s="103"/>
      <c r="Z118" s="103"/>
      <c r="AA118" s="103" t="str">
        <f>IF(Table_Styles[[#This Row],[MT]]&lt;&gt;"",Table_Styles[[#This Row],[MT]],IF(Table_Styles[[#This Row],[MT Default]]&lt;&gt;"",Table_Styles[[#This Row],[MT Default]],""))</f>
        <v/>
      </c>
      <c r="AB118" s="103"/>
      <c r="AC118" s="103"/>
      <c r="AD118" s="103" t="str">
        <f>IF(Table_Styles[[#This Row],[MR]]&lt;&gt;"",Table_Styles[[#This Row],[MR]],IF(Table_Styles[[#This Row],[MR Default]]&lt;&gt;"",Table_Styles[[#This Row],[MR Default]],""))</f>
        <v/>
      </c>
      <c r="AE118" s="103"/>
      <c r="AF118" s="103"/>
      <c r="AG118" s="103" t="str">
        <f>IF(Table_Styles[[#This Row],[MB]]&lt;&gt;"",Table_Styles[[#This Row],[MB]],IF(Table_Styles[[#This Row],[MB Default]]&lt;&gt;"",Table_Styles[[#This Row],[MB Default]],""))</f>
        <v/>
      </c>
      <c r="AH118" s="103"/>
      <c r="AI118" s="103"/>
      <c r="AJ118" s="103" t="str">
        <f>IF(Table_Styles[[#This Row],[ML]]&lt;&gt;"",Table_Styles[[#This Row],[ML]],IF(Table_Styles[[#This Row],[ML Default]]&lt;&gt;"",Table_Styles[[#This Row],[ML Default]],""))</f>
        <v/>
      </c>
      <c r="AK118" s="103"/>
      <c r="AL118" s="103"/>
      <c r="AM118" s="103" t="str">
        <f>IF(Table_Styles[[#This Row],[PT]]&lt;&gt;"",Table_Styles[[#This Row],[PT]],IF(Table_Styles[[#This Row],[PT Default]]&lt;&gt;"",Table_Styles[[#This Row],[PT Default]],""))</f>
        <v/>
      </c>
      <c r="AN118" s="103"/>
      <c r="AO118" s="103"/>
      <c r="AP118" s="103" t="str">
        <f>IF(Table_Styles[[#This Row],[PR]]&lt;&gt;"",Table_Styles[[#This Row],[PR]],IF(Table_Styles[[#This Row],[PR Default]]&lt;&gt;"",Table_Styles[[#This Row],[PR Default]],""))</f>
        <v/>
      </c>
      <c r="AQ118" s="103"/>
      <c r="AR118" s="103"/>
      <c r="AS118" s="103" t="str">
        <f>IF(Table_Styles[[#This Row],[PB]]&lt;&gt;"",Table_Styles[[#This Row],[PB]],IF(Table_Styles[[#This Row],[PB Default]]&lt;&gt;"",Table_Styles[[#This Row],[PB Default]],""))</f>
        <v/>
      </c>
      <c r="AT118" s="103"/>
      <c r="AU118" s="103"/>
      <c r="AV118" s="103" t="str">
        <f>IF(Table_Styles[[#This Row],[PL]]&lt;&gt;"",Table_Styles[[#This Row],[PL]],IF(Table_Styles[[#This Row],[PL Default]]&lt;&gt;"",Table_Styles[[#This Row],[PL Default]],""))</f>
        <v/>
      </c>
      <c r="AW118" s="103"/>
      <c r="AX118" s="103"/>
      <c r="AY118" s="103" t="str">
        <f>IF(Table_Styles[[#This Row],[BT]]&lt;&gt;"",Table_Styles[[#This Row],[BT]],IF(Table_Styles[[#This Row],[BT Default]]&lt;&gt;"",Table_Styles[[#This Row],[BT Default]],""))</f>
        <v/>
      </c>
      <c r="AZ118" s="103"/>
      <c r="BA118" s="103"/>
      <c r="BB118" s="103" t="str">
        <f>IF(Table_Styles[[#This Row],[BR]]&lt;&gt;"",Table_Styles[[#This Row],[BR]],IF(Table_Styles[[#This Row],[BR Default]]&lt;&gt;"",Table_Styles[[#This Row],[BR Default]],""))</f>
        <v/>
      </c>
      <c r="BC118" s="103"/>
      <c r="BD118" s="103"/>
      <c r="BE118" s="103" t="str">
        <f>IF(Table_Styles[[#This Row],[BB]]&lt;&gt;"",Table_Styles[[#This Row],[BB]],IF(Table_Styles[[#This Row],[BB Default]]&lt;&gt;"",Table_Styles[[#This Row],[BB Default]],""))</f>
        <v/>
      </c>
      <c r="BF118" s="103"/>
      <c r="BG118" s="103"/>
      <c r="BH118" s="103" t="str">
        <f>IF(Table_Styles[[#This Row],[BL]]&lt;&gt;"",Table_Styles[[#This Row],[BL]],IF(Table_Styles[[#This Row],[BL Default]]&lt;&gt;"",Table_Styles[[#This Row],[BL Default]],""))</f>
        <v/>
      </c>
      <c r="BI118" s="103"/>
      <c r="BJ118" s="119"/>
      <c r="BK118" s="103" t="str">
        <f>IF(Table_Styles[[#This Row],[Width]]&lt;&gt;"",Table_Styles[[#This Row],[Width]],IF(Table_Styles[[#This Row],[Width Default]]&lt;&gt;"",Table_Styles[[#This Row],[Width Default]],""))</f>
        <v/>
      </c>
      <c r="BL118" s="103"/>
      <c r="BM118" s="103"/>
      <c r="BN118" s="103" t="str">
        <f>IF(Table_Styles[[#This Row],[Height]]&lt;&gt;"",Table_Styles[[#This Row],[Height]],IF(Table_Styles[[#This Row],[Height Default]]&lt;&gt;"",Table_Styles[[#This Row],[Height Default]],""))</f>
        <v/>
      </c>
      <c r="BO118" s="103"/>
      <c r="BP118" s="103"/>
      <c r="BQ118" s="103" t="str">
        <f>IF(Table_Styles[[#This Row],[Top]]&lt;&gt;"",Table_Styles[[#This Row],[Top]],IF(Table_Styles[[#This Row],[Top Default]]&lt;&gt;"",Table_Styles[[#This Row],[Top Default]],""))</f>
        <v/>
      </c>
      <c r="BR118" s="103"/>
      <c r="BS118" s="103"/>
      <c r="BT118" s="103" t="str">
        <f>IF(Table_Styles[[#This Row],[Right]]&lt;&gt;"",Table_Styles[[#This Row],[Right]],IF(Table_Styles[[#This Row],[Right Default]]&lt;&gt;"",Table_Styles[[#This Row],[Right Default]],""))</f>
        <v/>
      </c>
      <c r="BU118" s="103"/>
      <c r="BV118" s="103"/>
      <c r="BW118" s="103" t="str">
        <f>IF(Table_Styles[[#This Row],[Bottom]]&lt;&gt;"",Table_Styles[[#This Row],[Bottom]],IF(Table_Styles[[#This Row],[Bottom Default]]&lt;&gt;"",Table_Styles[[#This Row],[Bottom Default]],""))</f>
        <v/>
      </c>
      <c r="BX118" s="103"/>
      <c r="BY118" s="103"/>
      <c r="BZ118" s="103" t="str">
        <f>IF(Table_Styles[[#This Row],[Left]]&lt;&gt;"",Table_Styles[[#This Row],[Left]],IF(Table_Styles[[#This Row],[Left Default]]&lt;&gt;"",Table_Styles[[#This Row],[Left Default]],""))</f>
        <v/>
      </c>
      <c r="CA118" s="103"/>
      <c r="CB118" s="103" t="str">
        <f>IF(AND(Table_Styles[[#This Row],[Selector]]&lt;&gt;"",Table_Styles[[#This Row],[Font Family Used]]&lt;&gt;"",Table_Styles[[#This Row],[Font Weight Used]]&lt;&gt;""),Table_Styles[[#This Row],[Font Family Used]]&amp;" "&amp;Table_Styles[[#This Row],[Font Weight Used]],"")</f>
        <v/>
      </c>
      <c r="CC118" s="103" t="str">
        <f ca="1">IF(AND(Table_Styles[[#This Row],[Selector]],COUNTIF(OFFSET(CC:CC,0,0,ROW()-1,1),"="&amp;Table_Styles[[#This Row],[Font]])=0),Table_Styles[[#This Row],[Font]],"")</f>
        <v/>
      </c>
      <c r="CD118" s="103" t="str">
        <f ca="1">IF(Table_Styles[[#This Row],[Unique Font]]&lt;&gt;"",
"{""fontFamily"":"""&amp;Table_Styles[[#This Row],[Font Family Used]]&amp;""",""fontWeight"":"&amp;Table_Styles[[#This Row],[Font Weight Used]]&amp;"}","")</f>
        <v/>
      </c>
      <c r="CE11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8" s="103" t="str">
        <f>IF(AND(Table_Styles[[#This Row],[Selector]]&lt;&gt;"", Table_Styles[[#This Row],[Config Properties]]&lt;&gt;""),
Table_Styles[[#This Row],[Selector]]&amp;" { "&amp;Table_Styles[[#This Row],[Config Properties]]&amp;" }","")</f>
        <v/>
      </c>
      <c r="CG118" s="103" t="str">
        <f xml:space="preserve">
SUBSTITUTE(SUBSTITUTE(SUBSTITUTE(SUBSTITUTE(SUBSTITUTE(SUBSTITUTE(SUBSTITUTE(SUBSTITUTE(Table_Styles[[#This Row],[Config]],
" {","{"),
"{ ","{"),
" }","}"),
"} ","}"),
" ,",","),
", ",","),
" :",":"),
": ",":")</f>
        <v/>
      </c>
    </row>
    <row r="119" spans="2:85" ht="21" customHeight="1">
      <c r="B119" s="195" t="s">
        <v>644</v>
      </c>
      <c r="C119" s="6" t="s">
        <v>645</v>
      </c>
      <c r="D119" s="10"/>
      <c r="E119" s="10"/>
      <c r="F119" s="10" t="str">
        <f>IF(Table_Styles[[#This Row],[Font Family]]&lt;&gt;"",Table_Styles[[#This Row],[Font Family]],IF(Table_Styles[[#This Row],[Font Family Default]]&lt;&gt;"",Table_Styles[[#This Row],[Font Family Default]],""))</f>
        <v/>
      </c>
      <c r="G119" s="10"/>
      <c r="H119" s="10"/>
      <c r="I119" s="10" t="str">
        <f>IF(Table_Styles[[#This Row],[Font Size]]&lt;&gt;"",Table_Styles[[#This Row],[Font Size]],IF(Table_Styles[[#This Row],[Font Size Default]]&lt;&gt;"",Table_Styles[[#This Row],[Font Size Default]],""))</f>
        <v/>
      </c>
      <c r="J119" s="10"/>
      <c r="K119" s="10"/>
      <c r="L119" s="10" t="str">
        <f>IF(Table_Styles[[#This Row],[Font Weight]]&lt;&gt;"",Table_Styles[[#This Row],[Font Weight]],IF(Table_Styles[[#This Row],[Font Weight Default]]&lt;&gt;"",Table_Styles[[#This Row],[Font Weight Default]],""))</f>
        <v/>
      </c>
      <c r="M119" s="10"/>
      <c r="N119" s="10"/>
      <c r="O119" s="10" t="str">
        <f>IF(Table_Styles[[#This Row],[Colour]]&lt;&gt;"",Table_Styles[[#This Row],[Colour]],IF(Table_Styles[[#This Row],[Colour Default]]&lt;&gt;"",Table_Styles[[#This Row],[Colour Default]],""))</f>
        <v/>
      </c>
      <c r="P119" s="10"/>
      <c r="Q119" s="10"/>
      <c r="R119" s="10" t="str">
        <f>IF(Table_Styles[[#This Row],[Background]]&lt;&gt;"",Table_Styles[[#This Row],[Background]],IF(Table_Styles[[#This Row],[Background Default]]&lt;&gt;"",Table_Styles[[#This Row],[Background Default]],""))</f>
        <v/>
      </c>
      <c r="S119" s="10"/>
      <c r="T119" s="10"/>
      <c r="U119" s="10" t="str">
        <f>IF(Table_Styles[[#This Row],[Border]]&lt;&gt;"",Table_Styles[[#This Row],[Border]],IF(Table_Styles[[#This Row],[Border Default]]&lt;&gt;"",Table_Styles[[#This Row],[Border Default]],""))</f>
        <v/>
      </c>
      <c r="V119" s="10"/>
      <c r="W119" s="10"/>
      <c r="X119" s="10" t="str">
        <f>IF(Table_Styles[[#This Row],[Border Radius]]&lt;&gt;"",Table_Styles[[#This Row],[Border Radius]],IF(Table_Styles[[#This Row],[Border Radius Default]]&lt;&gt;"",Table_Styles[[#This Row],[Border Radius Default]],""))</f>
        <v/>
      </c>
      <c r="Y119" s="10"/>
      <c r="Z119" s="24"/>
      <c r="AA119" s="10" t="str">
        <f>IF(Table_Styles[[#This Row],[MT]]&lt;&gt;"",Table_Styles[[#This Row],[MT]],IF(Table_Styles[[#This Row],[MT Default]]&lt;&gt;"",Table_Styles[[#This Row],[MT Default]],""))</f>
        <v/>
      </c>
      <c r="AB119" s="10"/>
      <c r="AC119" s="10"/>
      <c r="AD119" s="10" t="str">
        <f>IF(Table_Styles[[#This Row],[MR]]&lt;&gt;"",Table_Styles[[#This Row],[MR]],IF(Table_Styles[[#This Row],[MR Default]]&lt;&gt;"",Table_Styles[[#This Row],[MR Default]],""))</f>
        <v/>
      </c>
      <c r="AE119" s="10"/>
      <c r="AF119" s="10"/>
      <c r="AG119" s="10" t="str">
        <f>IF(Table_Styles[[#This Row],[MB]]&lt;&gt;"",Table_Styles[[#This Row],[MB]],IF(Table_Styles[[#This Row],[MB Default]]&lt;&gt;"",Table_Styles[[#This Row],[MB Default]],""))</f>
        <v/>
      </c>
      <c r="AH119" s="10"/>
      <c r="AI119" s="10"/>
      <c r="AJ119" s="10" t="str">
        <f>IF(Table_Styles[[#This Row],[ML]]&lt;&gt;"",Table_Styles[[#This Row],[ML]],IF(Table_Styles[[#This Row],[ML Default]]&lt;&gt;"",Table_Styles[[#This Row],[ML Default]],""))</f>
        <v/>
      </c>
      <c r="AK119" s="10"/>
      <c r="AL119" s="10"/>
      <c r="AM119" s="10" t="str">
        <f>IF(Table_Styles[[#This Row],[PT]]&lt;&gt;"",Table_Styles[[#This Row],[PT]],IF(Table_Styles[[#This Row],[PT Default]]&lt;&gt;"",Table_Styles[[#This Row],[PT Default]],""))</f>
        <v/>
      </c>
      <c r="AN119" s="10"/>
      <c r="AO119" s="10"/>
      <c r="AP119" s="10" t="str">
        <f>IF(Table_Styles[[#This Row],[PR]]&lt;&gt;"",Table_Styles[[#This Row],[PR]],IF(Table_Styles[[#This Row],[PR Default]]&lt;&gt;"",Table_Styles[[#This Row],[PR Default]],""))</f>
        <v/>
      </c>
      <c r="AQ119" s="10"/>
      <c r="AR119" s="10"/>
      <c r="AS119" s="10" t="str">
        <f>IF(Table_Styles[[#This Row],[PB]]&lt;&gt;"",Table_Styles[[#This Row],[PB]],IF(Table_Styles[[#This Row],[PB Default]]&lt;&gt;"",Table_Styles[[#This Row],[PB Default]],""))</f>
        <v/>
      </c>
      <c r="AT119" s="10"/>
      <c r="AU119" s="10"/>
      <c r="AV119" s="10" t="str">
        <f>IF(Table_Styles[[#This Row],[PL]]&lt;&gt;"",Table_Styles[[#This Row],[PL]],IF(Table_Styles[[#This Row],[PL Default]]&lt;&gt;"",Table_Styles[[#This Row],[PL Default]],""))</f>
        <v/>
      </c>
      <c r="AW119" s="10"/>
      <c r="AX119" s="10"/>
      <c r="AY119" s="10" t="str">
        <f>IF(Table_Styles[[#This Row],[BT]]&lt;&gt;"",Table_Styles[[#This Row],[BT]],IF(Table_Styles[[#This Row],[BT Default]]&lt;&gt;"",Table_Styles[[#This Row],[BT Default]],""))</f>
        <v/>
      </c>
      <c r="AZ119" s="10"/>
      <c r="BA119" s="10"/>
      <c r="BB119" s="10" t="str">
        <f>IF(Table_Styles[[#This Row],[BR]]&lt;&gt;"",Table_Styles[[#This Row],[BR]],IF(Table_Styles[[#This Row],[BR Default]]&lt;&gt;"",Table_Styles[[#This Row],[BR Default]],""))</f>
        <v/>
      </c>
      <c r="BC119" s="10"/>
      <c r="BD119" s="10"/>
      <c r="BE119" s="10" t="str">
        <f>IF(Table_Styles[[#This Row],[BB]]&lt;&gt;"",Table_Styles[[#This Row],[BB]],IF(Table_Styles[[#This Row],[BB Default]]&lt;&gt;"",Table_Styles[[#This Row],[BB Default]],""))</f>
        <v/>
      </c>
      <c r="BF119" s="10"/>
      <c r="BG119" s="10"/>
      <c r="BH119" s="10" t="str">
        <f>IF(Table_Styles[[#This Row],[BL]]&lt;&gt;"",Table_Styles[[#This Row],[BL]],IF(Table_Styles[[#This Row],[BL Default]]&lt;&gt;"",Table_Styles[[#This Row],[BL Default]],""))</f>
        <v/>
      </c>
      <c r="BI119" s="10"/>
      <c r="BJ119" s="10"/>
      <c r="BK119" s="10" t="str">
        <f>IF(Table_Styles[[#This Row],[Width]]&lt;&gt;"",Table_Styles[[#This Row],[Width]],IF(Table_Styles[[#This Row],[Width Default]]&lt;&gt;"",Table_Styles[[#This Row],[Width Default]],""))</f>
        <v/>
      </c>
      <c r="BL119" s="10"/>
      <c r="BM119" s="10"/>
      <c r="BN119" s="10" t="str">
        <f>IF(Table_Styles[[#This Row],[Height]]&lt;&gt;"",Table_Styles[[#This Row],[Height]],IF(Table_Styles[[#This Row],[Height Default]]&lt;&gt;"",Table_Styles[[#This Row],[Height Default]],""))</f>
        <v/>
      </c>
      <c r="BO119" s="10"/>
      <c r="BP119" s="10"/>
      <c r="BQ119" s="10" t="str">
        <f>IF(Table_Styles[[#This Row],[Top]]&lt;&gt;"",Table_Styles[[#This Row],[Top]],IF(Table_Styles[[#This Row],[Top Default]]&lt;&gt;"",Table_Styles[[#This Row],[Top Default]],""))</f>
        <v/>
      </c>
      <c r="BR119" s="10"/>
      <c r="BS119" s="10"/>
      <c r="BT119" s="10" t="str">
        <f>IF(Table_Styles[[#This Row],[Right]]&lt;&gt;"",Table_Styles[[#This Row],[Right]],IF(Table_Styles[[#This Row],[Right Default]]&lt;&gt;"",Table_Styles[[#This Row],[Right Default]],""))</f>
        <v/>
      </c>
      <c r="BU119" s="10"/>
      <c r="BV119" s="10"/>
      <c r="BW119" s="10" t="str">
        <f>IF(Table_Styles[[#This Row],[Bottom]]&lt;&gt;"",Table_Styles[[#This Row],[Bottom]],IF(Table_Styles[[#This Row],[Bottom Default]]&lt;&gt;"",Table_Styles[[#This Row],[Bottom Default]],""))</f>
        <v/>
      </c>
      <c r="BX119" s="10"/>
      <c r="BY119" s="10"/>
      <c r="BZ119" s="10" t="str">
        <f>IF(Table_Styles[[#This Row],[Left]]&lt;&gt;"",Table_Styles[[#This Row],[Left]],IF(Table_Styles[[#This Row],[Left Default]]&lt;&gt;"",Table_Styles[[#This Row],[Left Default]],""))</f>
        <v/>
      </c>
      <c r="CA119" s="10"/>
      <c r="CB119" t="str">
        <f>IF(AND(Table_Styles[[#This Row],[Selector]]&lt;&gt;"",Table_Styles[[#This Row],[Font Family Used]]&lt;&gt;"",Table_Styles[[#This Row],[Font Weight Used]]&lt;&gt;""),Table_Styles[[#This Row],[Font Family Used]]&amp;" "&amp;Table_Styles[[#This Row],[Font Weight Used]],"")</f>
        <v/>
      </c>
      <c r="CC119" t="str">
        <f ca="1">IF(AND(Table_Styles[[#This Row],[Selector]],COUNTIF(OFFSET(CC:CC,0,0,ROW()-1,1),"="&amp;Table_Styles[[#This Row],[Font]])=0),Table_Styles[[#This Row],[Font]],"")</f>
        <v/>
      </c>
      <c r="CD119" t="str">
        <f ca="1">IF(Table_Styles[[#This Row],[Unique Font]]&lt;&gt;"",
"{""fontFamily"":"""&amp;Table_Styles[[#This Row],[Font Family Used]]&amp;""",""fontWeight"":"&amp;Table_Styles[[#This Row],[Font Weight Used]]&amp;"}","")</f>
        <v/>
      </c>
      <c r="CE11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9" t="str">
        <f>IF(AND(Table_Styles[[#This Row],[Selector]]&lt;&gt;"", Table_Styles[[#This Row],[Config Properties]]&lt;&gt;""),
Table_Styles[[#This Row],[Selector]]&amp;" { "&amp;Table_Styles[[#This Row],[Config Properties]]&amp;" }","")</f>
        <v/>
      </c>
      <c r="CG119" t="str">
        <f xml:space="preserve">
SUBSTITUTE(SUBSTITUTE(SUBSTITUTE(SUBSTITUTE(SUBSTITUTE(SUBSTITUTE(SUBSTITUTE(SUBSTITUTE(Table_Styles[[#This Row],[Config]],
" {","{"),
"{ ","{"),
" }","}"),
"} ","}"),
" ,",","),
", ",","),
" :",":"),
": ",":")</f>
        <v/>
      </c>
    </row>
    <row r="120" spans="2:85" ht="21" customHeight="1">
      <c r="B120" s="185" t="s">
        <v>590</v>
      </c>
      <c r="C120" s="195" t="s">
        <v>646</v>
      </c>
      <c r="D120" s="55"/>
      <c r="E120" s="56"/>
      <c r="F120" s="28" t="str">
        <f>IF(Table_Styles[[#This Row],[Font Family]]&lt;&gt;"",Table_Styles[[#This Row],[Font Family]],IF(Table_Styles[[#This Row],[Font Family Default]]&lt;&gt;"",Table_Styles[[#This Row],[Font Family Default]],""))</f>
        <v/>
      </c>
      <c r="G120" s="55"/>
      <c r="H120" s="56"/>
      <c r="I120" s="28" t="str">
        <f>IF(Table_Styles[[#This Row],[Font Size]]&lt;&gt;"",Table_Styles[[#This Row],[Font Size]],IF(Table_Styles[[#This Row],[Font Size Default]]&lt;&gt;"",Table_Styles[[#This Row],[Font Size Default]],""))</f>
        <v/>
      </c>
      <c r="J120" s="55"/>
      <c r="K120" s="56"/>
      <c r="L120" s="28" t="str">
        <f>IF(Table_Styles[[#This Row],[Font Weight]]&lt;&gt;"",Table_Styles[[#This Row],[Font Weight]],IF(Table_Styles[[#This Row],[Font Weight Default]]&lt;&gt;"",Table_Styles[[#This Row],[Font Weight Default]],""))</f>
        <v/>
      </c>
      <c r="M120" s="55"/>
      <c r="N120" s="56"/>
      <c r="O120" s="28" t="str">
        <f>IF(Table_Styles[[#This Row],[Colour]]&lt;&gt;"",Table_Styles[[#This Row],[Colour]],IF(Table_Styles[[#This Row],[Colour Default]]&lt;&gt;"",Table_Styles[[#This Row],[Colour Default]],""))</f>
        <v/>
      </c>
      <c r="P120" s="55"/>
      <c r="Q120" s="56"/>
      <c r="R120" s="28" t="str">
        <f>IF(Table_Styles[[#This Row],[Background]]&lt;&gt;"",Table_Styles[[#This Row],[Background]],IF(Table_Styles[[#This Row],[Background Default]]&lt;&gt;"",Table_Styles[[#This Row],[Background Default]],""))</f>
        <v/>
      </c>
      <c r="S120" s="55"/>
      <c r="T120" s="56"/>
      <c r="U120" s="28" t="str">
        <f>IF(Table_Styles[[#This Row],[Border]]&lt;&gt;"",Table_Styles[[#This Row],[Border]],IF(Table_Styles[[#This Row],[Border Default]]&lt;&gt;"",Table_Styles[[#This Row],[Border Default]],""))</f>
        <v/>
      </c>
      <c r="V120" s="56"/>
      <c r="W120" s="56"/>
      <c r="X120" s="28" t="str">
        <f>IF(Table_Styles[[#This Row],[Border Radius]]&lt;&gt;"",Table_Styles[[#This Row],[Border Radius]],IF(Table_Styles[[#This Row],[Border Radius Default]]&lt;&gt;"",Table_Styles[[#This Row],[Border Radius Default]],""))</f>
        <v/>
      </c>
      <c r="Y120" s="55"/>
      <c r="Z120" s="56"/>
      <c r="AA120" s="28" t="str">
        <f>IF(Table_Styles[[#This Row],[MT]]&lt;&gt;"",Table_Styles[[#This Row],[MT]],IF(Table_Styles[[#This Row],[MT Default]]&lt;&gt;"",Table_Styles[[#This Row],[MT Default]],""))</f>
        <v/>
      </c>
      <c r="AB120" s="55"/>
      <c r="AC120" s="56"/>
      <c r="AD120" s="28" t="str">
        <f>IF(Table_Styles[[#This Row],[MR]]&lt;&gt;"",Table_Styles[[#This Row],[MR]],IF(Table_Styles[[#This Row],[MR Default]]&lt;&gt;"",Table_Styles[[#This Row],[MR Default]],""))</f>
        <v/>
      </c>
      <c r="AE120" s="55"/>
      <c r="AF120" s="56"/>
      <c r="AG120" s="28" t="str">
        <f>IF(Table_Styles[[#This Row],[MB]]&lt;&gt;"",Table_Styles[[#This Row],[MB]],IF(Table_Styles[[#This Row],[MB Default]]&lt;&gt;"",Table_Styles[[#This Row],[MB Default]],""))</f>
        <v/>
      </c>
      <c r="AH120" s="55"/>
      <c r="AI120" s="56"/>
      <c r="AJ120" s="28" t="str">
        <f>IF(Table_Styles[[#This Row],[ML]]&lt;&gt;"",Table_Styles[[#This Row],[ML]],IF(Table_Styles[[#This Row],[ML Default]]&lt;&gt;"",Table_Styles[[#This Row],[ML Default]],""))</f>
        <v/>
      </c>
      <c r="AK120" s="55"/>
      <c r="AL120" s="56"/>
      <c r="AM120" s="28" t="str">
        <f>IF(Table_Styles[[#This Row],[PT]]&lt;&gt;"",Table_Styles[[#This Row],[PT]],IF(Table_Styles[[#This Row],[PT Default]]&lt;&gt;"",Table_Styles[[#This Row],[PT Default]],""))</f>
        <v/>
      </c>
      <c r="AN120" s="55"/>
      <c r="AO120" s="56"/>
      <c r="AP120" s="28" t="str">
        <f>IF(Table_Styles[[#This Row],[PR]]&lt;&gt;"",Table_Styles[[#This Row],[PR]],IF(Table_Styles[[#This Row],[PR Default]]&lt;&gt;"",Table_Styles[[#This Row],[PR Default]],""))</f>
        <v/>
      </c>
      <c r="AQ120" s="55"/>
      <c r="AR120" s="56"/>
      <c r="AS120" s="28" t="str">
        <f>IF(Table_Styles[[#This Row],[PB]]&lt;&gt;"",Table_Styles[[#This Row],[PB]],IF(Table_Styles[[#This Row],[PB Default]]&lt;&gt;"",Table_Styles[[#This Row],[PB Default]],""))</f>
        <v/>
      </c>
      <c r="AT120" s="55"/>
      <c r="AU120" s="56"/>
      <c r="AV120" s="28" t="str">
        <f>IF(Table_Styles[[#This Row],[PL]]&lt;&gt;"",Table_Styles[[#This Row],[PL]],IF(Table_Styles[[#This Row],[PL Default]]&lt;&gt;"",Table_Styles[[#This Row],[PL Default]],""))</f>
        <v/>
      </c>
      <c r="AW120" s="55"/>
      <c r="AX120" s="56"/>
      <c r="AY120" s="28" t="str">
        <f>IF(Table_Styles[[#This Row],[BT]]&lt;&gt;"",Table_Styles[[#This Row],[BT]],IF(Table_Styles[[#This Row],[BT Default]]&lt;&gt;"",Table_Styles[[#This Row],[BT Default]],""))</f>
        <v/>
      </c>
      <c r="AZ120" s="55"/>
      <c r="BA120" s="56"/>
      <c r="BB120" s="28" t="str">
        <f>IF(Table_Styles[[#This Row],[BR]]&lt;&gt;"",Table_Styles[[#This Row],[BR]],IF(Table_Styles[[#This Row],[BR Default]]&lt;&gt;"",Table_Styles[[#This Row],[BR Default]],""))</f>
        <v/>
      </c>
      <c r="BC120" s="55"/>
      <c r="BD120" s="56"/>
      <c r="BE120" s="28" t="str">
        <f>IF(Table_Styles[[#This Row],[BB]]&lt;&gt;"",Table_Styles[[#This Row],[BB]],IF(Table_Styles[[#This Row],[BB Default]]&lt;&gt;"",Table_Styles[[#This Row],[BB Default]],""))</f>
        <v/>
      </c>
      <c r="BF120" s="55"/>
      <c r="BG120" s="56"/>
      <c r="BH120" s="28" t="str">
        <f>IF(Table_Styles[[#This Row],[BL]]&lt;&gt;"",Table_Styles[[#This Row],[BL]],IF(Table_Styles[[#This Row],[BL Default]]&lt;&gt;"",Table_Styles[[#This Row],[BL Default]],""))</f>
        <v/>
      </c>
      <c r="BI120" s="56"/>
      <c r="BJ120" s="56"/>
      <c r="BK120" s="28" t="str">
        <f>IF(Table_Styles[[#This Row],[Width]]&lt;&gt;"",Table_Styles[[#This Row],[Width]],IF(Table_Styles[[#This Row],[Width Default]]&lt;&gt;"",Table_Styles[[#This Row],[Width Default]],""))</f>
        <v/>
      </c>
      <c r="BL120" s="56"/>
      <c r="BM120" s="56"/>
      <c r="BN120" s="28" t="str">
        <f>IF(Table_Styles[[#This Row],[Height]]&lt;&gt;"",Table_Styles[[#This Row],[Height]],IF(Table_Styles[[#This Row],[Height Default]]&lt;&gt;"",Table_Styles[[#This Row],[Height Default]],""))</f>
        <v/>
      </c>
      <c r="BO120" s="28"/>
      <c r="BP120" s="28"/>
      <c r="BQ120" s="28" t="str">
        <f>IF(Table_Styles[[#This Row],[Top]]&lt;&gt;"",Table_Styles[[#This Row],[Top]],IF(Table_Styles[[#This Row],[Top Default]]&lt;&gt;"",Table_Styles[[#This Row],[Top Default]],""))</f>
        <v/>
      </c>
      <c r="BR120" s="28"/>
      <c r="BS120" s="28"/>
      <c r="BT120" s="28" t="str">
        <f>IF(Table_Styles[[#This Row],[Right]]&lt;&gt;"",Table_Styles[[#This Row],[Right]],IF(Table_Styles[[#This Row],[Right Default]]&lt;&gt;"",Table_Styles[[#This Row],[Right Default]],""))</f>
        <v/>
      </c>
      <c r="BU120" s="28"/>
      <c r="BV120" s="28"/>
      <c r="BW120" s="28" t="str">
        <f>IF(Table_Styles[[#This Row],[Bottom]]&lt;&gt;"",Table_Styles[[#This Row],[Bottom]],IF(Table_Styles[[#This Row],[Bottom Default]]&lt;&gt;"",Table_Styles[[#This Row],[Bottom Default]],""))</f>
        <v/>
      </c>
      <c r="BX120" s="28"/>
      <c r="BY120" s="28"/>
      <c r="BZ120" s="28" t="str">
        <f>IF(Table_Styles[[#This Row],[Left]]&lt;&gt;"",Table_Styles[[#This Row],[Left]],IF(Table_Styles[[#This Row],[Left Default]]&lt;&gt;"",Table_Styles[[#This Row],[Left Default]],""))</f>
        <v/>
      </c>
      <c r="CA120" s="55"/>
      <c r="CB120" s="101" t="str">
        <f>IF(AND(Table_Styles[[#This Row],[Selector]]&lt;&gt;"",Table_Styles[[#This Row],[Font Family Used]]&lt;&gt;"",Table_Styles[[#This Row],[Font Weight Used]]&lt;&gt;""),Table_Styles[[#This Row],[Font Family Used]]&amp;" "&amp;Table_Styles[[#This Row],[Font Weight Used]],"")</f>
        <v/>
      </c>
      <c r="CC120" s="101" t="str">
        <f ca="1">IF(AND(Table_Styles[[#This Row],[Selector]],COUNTIF(OFFSET(CC:CC,0,0,ROW()-1,1),"="&amp;Table_Styles[[#This Row],[Font]])=0),Table_Styles[[#This Row],[Font]],"")</f>
        <v/>
      </c>
      <c r="CD120" s="101" t="str">
        <f ca="1">IF(Table_Styles[[#This Row],[Unique Font]]&lt;&gt;"",
"{""fontFamily"":"""&amp;Table_Styles[[#This Row],[Font Family Used]]&amp;""",""fontWeight"":"&amp;Table_Styles[[#This Row],[Font Weight Used]]&amp;"}","")</f>
        <v/>
      </c>
      <c r="CE12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0" s="100" t="str">
        <f>IF(AND(Table_Styles[[#This Row],[Selector]]&lt;&gt;"", Table_Styles[[#This Row],[Config Properties]]&lt;&gt;""),
Table_Styles[[#This Row],[Selector]]&amp;" { "&amp;Table_Styles[[#This Row],[Config Properties]]&amp;" }","")</f>
        <v/>
      </c>
      <c r="CG120" s="100" t="str">
        <f xml:space="preserve">
SUBSTITUTE(SUBSTITUTE(SUBSTITUTE(SUBSTITUTE(SUBSTITUTE(SUBSTITUTE(SUBSTITUTE(SUBSTITUTE(Table_Styles[[#This Row],[Config]],
" {","{"),
"{ ","{"),
" }","}"),
"} ","}"),
" ,",","),
", ",","),
" :",":"),
": ",":")</f>
        <v/>
      </c>
    </row>
    <row r="121" spans="2:85" ht="21" customHeight="1">
      <c r="B121" s="199" t="s">
        <v>592</v>
      </c>
      <c r="C121" s="99" t="s">
        <v>647</v>
      </c>
      <c r="D121" s="24"/>
      <c r="E121" s="24"/>
      <c r="F121" s="24" t="str">
        <f>IF(Table_Styles[[#This Row],[Font Family]]&lt;&gt;"",Table_Styles[[#This Row],[Font Family]],IF(Table_Styles[[#This Row],[Font Family Default]]&lt;&gt;"",Table_Styles[[#This Row],[Font Family Default]],""))</f>
        <v/>
      </c>
      <c r="G121" s="24"/>
      <c r="H121" s="24"/>
      <c r="I121" s="24" t="str">
        <f>IF(Table_Styles[[#This Row],[Font Size]]&lt;&gt;"",Table_Styles[[#This Row],[Font Size]],IF(Table_Styles[[#This Row],[Font Size Default]]&lt;&gt;"",Table_Styles[[#This Row],[Font Size Default]],""))</f>
        <v/>
      </c>
      <c r="J121" s="24"/>
      <c r="K121" s="24"/>
      <c r="L121" s="24" t="str">
        <f>IF(Table_Styles[[#This Row],[Font Weight]]&lt;&gt;"",Table_Styles[[#This Row],[Font Weight]],IF(Table_Styles[[#This Row],[Font Weight Default]]&lt;&gt;"",Table_Styles[[#This Row],[Font Weight Default]],""))</f>
        <v/>
      </c>
      <c r="M121" s="24"/>
      <c r="N121" s="24"/>
      <c r="O121" s="24" t="str">
        <f>IF(Table_Styles[[#This Row],[Colour]]&lt;&gt;"",Table_Styles[[#This Row],[Colour]],IF(Table_Styles[[#This Row],[Colour Default]]&lt;&gt;"",Table_Styles[[#This Row],[Colour Default]],""))</f>
        <v/>
      </c>
      <c r="P121" s="24"/>
      <c r="Q121" s="24"/>
      <c r="R121" s="24" t="str">
        <f>IF(Table_Styles[[#This Row],[Background]]&lt;&gt;"",Table_Styles[[#This Row],[Background]],IF(Table_Styles[[#This Row],[Background Default]]&lt;&gt;"",Table_Styles[[#This Row],[Background Default]],""))</f>
        <v/>
      </c>
      <c r="S121" s="24"/>
      <c r="T121" s="24"/>
      <c r="U121" s="24" t="str">
        <f>IF(Table_Styles[[#This Row],[Border]]&lt;&gt;"",Table_Styles[[#This Row],[Border]],IF(Table_Styles[[#This Row],[Border Default]]&lt;&gt;"",Table_Styles[[#This Row],[Border Default]],""))</f>
        <v/>
      </c>
      <c r="V121" s="24"/>
      <c r="W121" s="24"/>
      <c r="X121" s="24" t="str">
        <f>IF(Table_Styles[[#This Row],[Border Radius]]&lt;&gt;"",Table_Styles[[#This Row],[Border Radius]],IF(Table_Styles[[#This Row],[Border Radius Default]]&lt;&gt;"",Table_Styles[[#This Row],[Border Radius Default]],""))</f>
        <v/>
      </c>
      <c r="Y121" s="24"/>
      <c r="Z121" s="24" t="s">
        <v>453</v>
      </c>
      <c r="AA121" s="24" t="str">
        <f>IF(Table_Styles[[#This Row],[MT]]&lt;&gt;"",Table_Styles[[#This Row],[MT]],IF(Table_Styles[[#This Row],[MT Default]]&lt;&gt;"",Table_Styles[[#This Row],[MT Default]],""))</f>
        <v>20px</v>
      </c>
      <c r="AB121" s="24"/>
      <c r="AC121" s="24"/>
      <c r="AD121" s="24" t="str">
        <f>IF(Table_Styles[[#This Row],[MR]]&lt;&gt;"",Table_Styles[[#This Row],[MR]],IF(Table_Styles[[#This Row],[MR Default]]&lt;&gt;"",Table_Styles[[#This Row],[MR Default]],""))</f>
        <v/>
      </c>
      <c r="AE121" s="24"/>
      <c r="AF121" s="24"/>
      <c r="AG121" s="24" t="str">
        <f>IF(Table_Styles[[#This Row],[MB]]&lt;&gt;"",Table_Styles[[#This Row],[MB]],IF(Table_Styles[[#This Row],[MB Default]]&lt;&gt;"",Table_Styles[[#This Row],[MB Default]],""))</f>
        <v/>
      </c>
      <c r="AH121" s="24"/>
      <c r="AI121" s="24"/>
      <c r="AJ121" s="24" t="str">
        <f>IF(Table_Styles[[#This Row],[ML]]&lt;&gt;"",Table_Styles[[#This Row],[ML]],IF(Table_Styles[[#This Row],[ML Default]]&lt;&gt;"",Table_Styles[[#This Row],[ML Default]],""))</f>
        <v/>
      </c>
      <c r="AK121" s="24"/>
      <c r="AL121" s="192" t="s">
        <v>477</v>
      </c>
      <c r="AM121" s="24" t="str">
        <f>IF(Table_Styles[[#This Row],[PT]]&lt;&gt;"",Table_Styles[[#This Row],[PT]],IF(Table_Styles[[#This Row],[PT Default]]&lt;&gt;"",Table_Styles[[#This Row],[PT Default]],""))</f>
        <v>13px</v>
      </c>
      <c r="AN121" s="24"/>
      <c r="AO121" s="192"/>
      <c r="AP121" s="24" t="str">
        <f>IF(Table_Styles[[#This Row],[PR]]&lt;&gt;"",Table_Styles[[#This Row],[PR]],IF(Table_Styles[[#This Row],[PR Default]]&lt;&gt;"",Table_Styles[[#This Row],[PR Default]],""))</f>
        <v/>
      </c>
      <c r="AQ121" s="24"/>
      <c r="AR121" s="192" t="s">
        <v>477</v>
      </c>
      <c r="AS121" s="24" t="str">
        <f>IF(Table_Styles[[#This Row],[PB]]&lt;&gt;"",Table_Styles[[#This Row],[PB]],IF(Table_Styles[[#This Row],[PB Default]]&lt;&gt;"",Table_Styles[[#This Row],[PB Default]],""))</f>
        <v>13px</v>
      </c>
      <c r="AT121" s="24"/>
      <c r="AU121" s="192"/>
      <c r="AV121" s="24" t="str">
        <f>IF(Table_Styles[[#This Row],[PL]]&lt;&gt;"",Table_Styles[[#This Row],[PL]],IF(Table_Styles[[#This Row],[PL Default]]&lt;&gt;"",Table_Styles[[#This Row],[PL Default]],""))</f>
        <v/>
      </c>
      <c r="AW121" s="24"/>
      <c r="AX121" s="24"/>
      <c r="AY121" s="24" t="str">
        <f>IF(Table_Styles[[#This Row],[BT]]&lt;&gt;"",Table_Styles[[#This Row],[BT]],IF(Table_Styles[[#This Row],[BT Default]]&lt;&gt;"",Table_Styles[[#This Row],[BT Default]],""))</f>
        <v/>
      </c>
      <c r="AZ121" s="24"/>
      <c r="BA121" s="24"/>
      <c r="BB121" s="24" t="str">
        <f>IF(Table_Styles[[#This Row],[BR]]&lt;&gt;"",Table_Styles[[#This Row],[BR]],IF(Table_Styles[[#This Row],[BR Default]]&lt;&gt;"",Table_Styles[[#This Row],[BR Default]],""))</f>
        <v/>
      </c>
      <c r="BC121" s="24"/>
      <c r="BD121" s="24"/>
      <c r="BE121" s="24" t="str">
        <f>IF(Table_Styles[[#This Row],[BB]]&lt;&gt;"",Table_Styles[[#This Row],[BB]],IF(Table_Styles[[#This Row],[BB Default]]&lt;&gt;"",Table_Styles[[#This Row],[BB Default]],""))</f>
        <v/>
      </c>
      <c r="BF121" s="24"/>
      <c r="BG121" s="24"/>
      <c r="BH121" s="24" t="str">
        <f>IF(Table_Styles[[#This Row],[BL]]&lt;&gt;"",Table_Styles[[#This Row],[BL]],IF(Table_Styles[[#This Row],[BL Default]]&lt;&gt;"",Table_Styles[[#This Row],[BL Default]],""))</f>
        <v/>
      </c>
      <c r="BI121" s="24"/>
      <c r="BJ121" s="184" t="s">
        <v>574</v>
      </c>
      <c r="BK121" s="24" t="str">
        <f>IF(Table_Styles[[#This Row],[Width]]&lt;&gt;"",Table_Styles[[#This Row],[Width]],IF(Table_Styles[[#This Row],[Width Default]]&lt;&gt;"",Table_Styles[[#This Row],[Width Default]],""))</f>
        <v>100%</v>
      </c>
      <c r="BL121" s="24"/>
      <c r="BM121" s="24"/>
      <c r="BN121" s="24" t="str">
        <f>IF(Table_Styles[[#This Row],[Height]]&lt;&gt;"",Table_Styles[[#This Row],[Height]],IF(Table_Styles[[#This Row],[Height Default]]&lt;&gt;"",Table_Styles[[#This Row],[Height Default]],""))</f>
        <v/>
      </c>
      <c r="BO121" s="24"/>
      <c r="BP121" s="24"/>
      <c r="BQ121" s="24" t="str">
        <f>IF(Table_Styles[[#This Row],[Top]]&lt;&gt;"",Table_Styles[[#This Row],[Top]],IF(Table_Styles[[#This Row],[Top Default]]&lt;&gt;"",Table_Styles[[#This Row],[Top Default]],""))</f>
        <v/>
      </c>
      <c r="BR121" s="24"/>
      <c r="BS121" s="24"/>
      <c r="BT121" s="24" t="str">
        <f>IF(Table_Styles[[#This Row],[Right]]&lt;&gt;"",Table_Styles[[#This Row],[Right]],IF(Table_Styles[[#This Row],[Right Default]]&lt;&gt;"",Table_Styles[[#This Row],[Right Default]],""))</f>
        <v/>
      </c>
      <c r="BU121" s="24"/>
      <c r="BV121" s="24"/>
      <c r="BW121" s="24" t="str">
        <f>IF(Table_Styles[[#This Row],[Bottom]]&lt;&gt;"",Table_Styles[[#This Row],[Bottom]],IF(Table_Styles[[#This Row],[Bottom Default]]&lt;&gt;"",Table_Styles[[#This Row],[Bottom Default]],""))</f>
        <v/>
      </c>
      <c r="BX121" s="24"/>
      <c r="BY121" s="24"/>
      <c r="BZ121" s="24" t="str">
        <f>IF(Table_Styles[[#This Row],[Left]]&lt;&gt;"",Table_Styles[[#This Row],[Left]],IF(Table_Styles[[#This Row],[Left Default]]&lt;&gt;"",Table_Styles[[#This Row],[Left Default]],""))</f>
        <v/>
      </c>
      <c r="CA121" s="24"/>
      <c r="CB121" s="95" t="str">
        <f>IF(AND(Table_Styles[[#This Row],[Selector]]&lt;&gt;"",Table_Styles[[#This Row],[Font Family Used]]&lt;&gt;"",Table_Styles[[#This Row],[Font Weight Used]]&lt;&gt;""),Table_Styles[[#This Row],[Font Family Used]]&amp;" "&amp;Table_Styles[[#This Row],[Font Weight Used]],"")</f>
        <v/>
      </c>
      <c r="CC121" s="95" t="str">
        <f ca="1">IF(AND(Table_Styles[[#This Row],[Selector]],COUNTIF(OFFSET(CC:CC,0,0,ROW()-1,1),"="&amp;Table_Styles[[#This Row],[Font]])=0),Table_Styles[[#This Row],[Font]],"")</f>
        <v/>
      </c>
      <c r="CD121" s="95" t="str">
        <f ca="1">IF(Table_Styles[[#This Row],[Unique Font]]&lt;&gt;"",
"{""fontFamily"":"""&amp;Table_Styles[[#This Row],[Font Family Used]]&amp;""",""fontWeight"":"&amp;Table_Styles[[#This Row],[Font Weight Used]]&amp;"}","")</f>
        <v/>
      </c>
      <c r="CE121"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20px;padding-top: 13px;padding-bottom: 13px;width: 100%</v>
      </c>
      <c r="CF121" s="95" t="str">
        <f>IF(AND(Table_Styles[[#This Row],[Selector]]&lt;&gt;"", Table_Styles[[#This Row],[Config Properties]]&lt;&gt;""),
Table_Styles[[#This Row],[Selector]]&amp;" { "&amp;Table_Styles[[#This Row],[Config Properties]]&amp;" }","")</f>
        <v>#sidebar .body nav .btn { margin-top: 20px;padding-top: 13px;padding-bottom: 13px;width: 100% }</v>
      </c>
      <c r="CG121" s="95" t="str">
        <f xml:space="preserve">
SUBSTITUTE(SUBSTITUTE(SUBSTITUTE(SUBSTITUTE(SUBSTITUTE(SUBSTITUTE(SUBSTITUTE(SUBSTITUTE(Table_Styles[[#This Row],[Config]],
" {","{"),
"{ ","{"),
" }","}"),
"} ","}"),
" ,",","),
", ",","),
" :",":"),
": ",":")</f>
        <v>#sidebar .body nav .btn{margin-top:20px;padding-top:13px;padding-bottom:13px;width:100%}</v>
      </c>
    </row>
    <row r="122" spans="2:85" ht="21" customHeight="1">
      <c r="B122" s="199" t="s">
        <v>594</v>
      </c>
      <c r="C122" s="99" t="s">
        <v>648</v>
      </c>
      <c r="D122" s="24"/>
      <c r="E122" s="24"/>
      <c r="F122" s="24" t="str">
        <f>IF(Table_Styles[[#This Row],[Font Family]]&lt;&gt;"",Table_Styles[[#This Row],[Font Family]],IF(Table_Styles[[#This Row],[Font Family Default]]&lt;&gt;"",Table_Styles[[#This Row],[Font Family Default]],""))</f>
        <v/>
      </c>
      <c r="G122" s="24"/>
      <c r="H122" s="24"/>
      <c r="I122" s="24" t="str">
        <f>IF(Table_Styles[[#This Row],[Font Size]]&lt;&gt;"",Table_Styles[[#This Row],[Font Size]],IF(Table_Styles[[#This Row],[Font Size Default]]&lt;&gt;"",Table_Styles[[#This Row],[Font Size Default]],""))</f>
        <v/>
      </c>
      <c r="J122" s="24"/>
      <c r="K122" s="24"/>
      <c r="L122" s="24" t="str">
        <f>IF(Table_Styles[[#This Row],[Font Weight]]&lt;&gt;"",Table_Styles[[#This Row],[Font Weight]],IF(Table_Styles[[#This Row],[Font Weight Default]]&lt;&gt;"",Table_Styles[[#This Row],[Font Weight Default]],""))</f>
        <v/>
      </c>
      <c r="M122" s="24"/>
      <c r="N122" s="24"/>
      <c r="O122" s="24" t="str">
        <f>IF(Table_Styles[[#This Row],[Colour]]&lt;&gt;"",Table_Styles[[#This Row],[Colour]],IF(Table_Styles[[#This Row],[Colour Default]]&lt;&gt;"",Table_Styles[[#This Row],[Colour Default]],""))</f>
        <v/>
      </c>
      <c r="P122" s="24"/>
      <c r="Q122" s="24"/>
      <c r="R122" s="24" t="str">
        <f>IF(Table_Styles[[#This Row],[Background]]&lt;&gt;"",Table_Styles[[#This Row],[Background]],IF(Table_Styles[[#This Row],[Background Default]]&lt;&gt;"",Table_Styles[[#This Row],[Background Default]],""))</f>
        <v/>
      </c>
      <c r="S122" s="24"/>
      <c r="T122" s="24"/>
      <c r="U122" s="24" t="str">
        <f>IF(Table_Styles[[#This Row],[Border]]&lt;&gt;"",Table_Styles[[#This Row],[Border]],IF(Table_Styles[[#This Row],[Border Default]]&lt;&gt;"",Table_Styles[[#This Row],[Border Default]],""))</f>
        <v/>
      </c>
      <c r="V122" s="24"/>
      <c r="W122" s="24"/>
      <c r="X122" s="24" t="str">
        <f>IF(Table_Styles[[#This Row],[Border Radius]]&lt;&gt;"",Table_Styles[[#This Row],[Border Radius]],IF(Table_Styles[[#This Row],[Border Radius Default]]&lt;&gt;"",Table_Styles[[#This Row],[Border Radius Default]],""))</f>
        <v/>
      </c>
      <c r="Y122" s="24"/>
      <c r="Z122" s="24"/>
      <c r="AA122" s="24" t="str">
        <f>IF(Table_Styles[[#This Row],[MT]]&lt;&gt;"",Table_Styles[[#This Row],[MT]],IF(Table_Styles[[#This Row],[MT Default]]&lt;&gt;"",Table_Styles[[#This Row],[MT Default]],""))</f>
        <v/>
      </c>
      <c r="AB122" s="24"/>
      <c r="AC122" s="24"/>
      <c r="AD122" s="24" t="str">
        <f>IF(Table_Styles[[#This Row],[MR]]&lt;&gt;"",Table_Styles[[#This Row],[MR]],IF(Table_Styles[[#This Row],[MR Default]]&lt;&gt;"",Table_Styles[[#This Row],[MR Default]],""))</f>
        <v/>
      </c>
      <c r="AE122" s="24"/>
      <c r="AF122" s="24"/>
      <c r="AG122" s="24" t="str">
        <f>IF(Table_Styles[[#This Row],[MB]]&lt;&gt;"",Table_Styles[[#This Row],[MB]],IF(Table_Styles[[#This Row],[MB Default]]&lt;&gt;"",Table_Styles[[#This Row],[MB Default]],""))</f>
        <v/>
      </c>
      <c r="AH122" s="24"/>
      <c r="AI122" s="24"/>
      <c r="AJ122" s="24" t="str">
        <f>IF(Table_Styles[[#This Row],[ML]]&lt;&gt;"",Table_Styles[[#This Row],[ML]],IF(Table_Styles[[#This Row],[ML Default]]&lt;&gt;"",Table_Styles[[#This Row],[ML Default]],""))</f>
        <v/>
      </c>
      <c r="AK122" s="24"/>
      <c r="AL122" s="24"/>
      <c r="AM122" s="24" t="str">
        <f>IF(Table_Styles[[#This Row],[PT]]&lt;&gt;"",Table_Styles[[#This Row],[PT]],IF(Table_Styles[[#This Row],[PT Default]]&lt;&gt;"",Table_Styles[[#This Row],[PT Default]],""))</f>
        <v/>
      </c>
      <c r="AN122" s="24"/>
      <c r="AO122" s="24"/>
      <c r="AP122" s="24" t="str">
        <f>IF(Table_Styles[[#This Row],[PR]]&lt;&gt;"",Table_Styles[[#This Row],[PR]],IF(Table_Styles[[#This Row],[PR Default]]&lt;&gt;"",Table_Styles[[#This Row],[PR Default]],""))</f>
        <v/>
      </c>
      <c r="AQ122" s="24"/>
      <c r="AR122" s="24"/>
      <c r="AS122" s="24" t="str">
        <f>IF(Table_Styles[[#This Row],[PB]]&lt;&gt;"",Table_Styles[[#This Row],[PB]],IF(Table_Styles[[#This Row],[PB Default]]&lt;&gt;"",Table_Styles[[#This Row],[PB Default]],""))</f>
        <v/>
      </c>
      <c r="AT122" s="24"/>
      <c r="AU122" s="24"/>
      <c r="AV122" s="24" t="str">
        <f>IF(Table_Styles[[#This Row],[PL]]&lt;&gt;"",Table_Styles[[#This Row],[PL]],IF(Table_Styles[[#This Row],[PL Default]]&lt;&gt;"",Table_Styles[[#This Row],[PL Default]],""))</f>
        <v/>
      </c>
      <c r="AW122" s="24"/>
      <c r="AX122" s="24"/>
      <c r="AY122" s="24" t="str">
        <f>IF(Table_Styles[[#This Row],[BT]]&lt;&gt;"",Table_Styles[[#This Row],[BT]],IF(Table_Styles[[#This Row],[BT Default]]&lt;&gt;"",Table_Styles[[#This Row],[BT Default]],""))</f>
        <v/>
      </c>
      <c r="AZ122" s="24"/>
      <c r="BA122" s="24"/>
      <c r="BB122" s="24" t="str">
        <f>IF(Table_Styles[[#This Row],[BR]]&lt;&gt;"",Table_Styles[[#This Row],[BR]],IF(Table_Styles[[#This Row],[BR Default]]&lt;&gt;"",Table_Styles[[#This Row],[BR Default]],""))</f>
        <v/>
      </c>
      <c r="BC122" s="24"/>
      <c r="BD122" s="24"/>
      <c r="BE122" s="24" t="str">
        <f>IF(Table_Styles[[#This Row],[BB]]&lt;&gt;"",Table_Styles[[#This Row],[BB]],IF(Table_Styles[[#This Row],[BB Default]]&lt;&gt;"",Table_Styles[[#This Row],[BB Default]],""))</f>
        <v/>
      </c>
      <c r="BF122" s="24"/>
      <c r="BG122" s="24"/>
      <c r="BH122" s="24" t="str">
        <f>IF(Table_Styles[[#This Row],[BL]]&lt;&gt;"",Table_Styles[[#This Row],[BL]],IF(Table_Styles[[#This Row],[BL Default]]&lt;&gt;"",Table_Styles[[#This Row],[BL Default]],""))</f>
        <v/>
      </c>
      <c r="BI122" s="24"/>
      <c r="BJ122" s="56"/>
      <c r="BK122" s="24" t="str">
        <f>IF(Table_Styles[[#This Row],[Width]]&lt;&gt;"",Table_Styles[[#This Row],[Width]],IF(Table_Styles[[#This Row],[Width Default]]&lt;&gt;"",Table_Styles[[#This Row],[Width Default]],""))</f>
        <v/>
      </c>
      <c r="BL122" s="24"/>
      <c r="BM122" s="24"/>
      <c r="BN122" s="24" t="str">
        <f>IF(Table_Styles[[#This Row],[Height]]&lt;&gt;"",Table_Styles[[#This Row],[Height]],IF(Table_Styles[[#This Row],[Height Default]]&lt;&gt;"",Table_Styles[[#This Row],[Height Default]],""))</f>
        <v/>
      </c>
      <c r="BO122" s="24"/>
      <c r="BP122" s="24"/>
      <c r="BQ122" s="24" t="str">
        <f>IF(Table_Styles[[#This Row],[Top]]&lt;&gt;"",Table_Styles[[#This Row],[Top]],IF(Table_Styles[[#This Row],[Top Default]]&lt;&gt;"",Table_Styles[[#This Row],[Top Default]],""))</f>
        <v/>
      </c>
      <c r="BR122" s="24"/>
      <c r="BS122" s="24"/>
      <c r="BT122" s="24" t="str">
        <f>IF(Table_Styles[[#This Row],[Right]]&lt;&gt;"",Table_Styles[[#This Row],[Right]],IF(Table_Styles[[#This Row],[Right Default]]&lt;&gt;"",Table_Styles[[#This Row],[Right Default]],""))</f>
        <v/>
      </c>
      <c r="BU122" s="24"/>
      <c r="BV122" s="24"/>
      <c r="BW122" s="24" t="str">
        <f>IF(Table_Styles[[#This Row],[Bottom]]&lt;&gt;"",Table_Styles[[#This Row],[Bottom]],IF(Table_Styles[[#This Row],[Bottom Default]]&lt;&gt;"",Table_Styles[[#This Row],[Bottom Default]],""))</f>
        <v/>
      </c>
      <c r="BX122" s="24"/>
      <c r="BY122" s="24"/>
      <c r="BZ122" s="24" t="str">
        <f>IF(Table_Styles[[#This Row],[Left]]&lt;&gt;"",Table_Styles[[#This Row],[Left]],IF(Table_Styles[[#This Row],[Left Default]]&lt;&gt;"",Table_Styles[[#This Row],[Left Default]],""))</f>
        <v/>
      </c>
      <c r="CA122" s="24"/>
      <c r="CB122" s="95" t="str">
        <f>IF(AND(Table_Styles[[#This Row],[Selector]]&lt;&gt;"",Table_Styles[[#This Row],[Font Family Used]]&lt;&gt;"",Table_Styles[[#This Row],[Font Weight Used]]&lt;&gt;""),Table_Styles[[#This Row],[Font Family Used]]&amp;" "&amp;Table_Styles[[#This Row],[Font Weight Used]],"")</f>
        <v/>
      </c>
      <c r="CC122" s="95" t="str">
        <f ca="1">IF(AND(Table_Styles[[#This Row],[Selector]],COUNTIF(OFFSET(CC:CC,0,0,ROW()-1,1),"="&amp;Table_Styles[[#This Row],[Font]])=0),Table_Styles[[#This Row],[Font]],"")</f>
        <v/>
      </c>
      <c r="CD122" s="95" t="str">
        <f ca="1">IF(Table_Styles[[#This Row],[Unique Font]]&lt;&gt;"",
"{""fontFamily"":"""&amp;Table_Styles[[#This Row],[Font Family Used]]&amp;""",""fontWeight"":"&amp;Table_Styles[[#This Row],[Font Weight Used]]&amp;"}","")</f>
        <v/>
      </c>
      <c r="CE122"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2" s="95" t="str">
        <f>IF(AND(Table_Styles[[#This Row],[Selector]]&lt;&gt;"", Table_Styles[[#This Row],[Config Properties]]&lt;&gt;""),
Table_Styles[[#This Row],[Selector]]&amp;" { "&amp;Table_Styles[[#This Row],[Config Properties]]&amp;" }","")</f>
        <v/>
      </c>
      <c r="CG122" s="95" t="str">
        <f xml:space="preserve">
SUBSTITUTE(SUBSTITUTE(SUBSTITUTE(SUBSTITUTE(SUBSTITUTE(SUBSTITUTE(SUBSTITUTE(SUBSTITUTE(Table_Styles[[#This Row],[Config]],
" {","{"),
"{ ","{"),
" }","}"),
"} ","}"),
" ,",","),
", ",","),
" :",":"),
": ",":")</f>
        <v/>
      </c>
    </row>
    <row r="123" spans="2:85" ht="21" customHeight="1">
      <c r="B123" s="185" t="s">
        <v>596</v>
      </c>
      <c r="C123" s="99" t="s">
        <v>649</v>
      </c>
      <c r="D123" s="24"/>
      <c r="E123" s="24"/>
      <c r="F123" s="24" t="str">
        <f>IF(Table_Styles[[#This Row],[Font Family]]&lt;&gt;"",Table_Styles[[#This Row],[Font Family]],IF(Table_Styles[[#This Row],[Font Family Default]]&lt;&gt;"",Table_Styles[[#This Row],[Font Family Default]],""))</f>
        <v/>
      </c>
      <c r="G123" s="24"/>
      <c r="H123" s="24"/>
      <c r="I123" s="24" t="str">
        <f>IF(Table_Styles[[#This Row],[Font Size]]&lt;&gt;"",Table_Styles[[#This Row],[Font Size]],IF(Table_Styles[[#This Row],[Font Size Default]]&lt;&gt;"",Table_Styles[[#This Row],[Font Size Default]],""))</f>
        <v/>
      </c>
      <c r="J123" s="24"/>
      <c r="K123" s="24"/>
      <c r="L123" s="24" t="str">
        <f>IF(Table_Styles[[#This Row],[Font Weight]]&lt;&gt;"",Table_Styles[[#This Row],[Font Weight]],IF(Table_Styles[[#This Row],[Font Weight Default]]&lt;&gt;"",Table_Styles[[#This Row],[Font Weight Default]],""))</f>
        <v/>
      </c>
      <c r="M123" s="24"/>
      <c r="N123" s="24"/>
      <c r="O123" s="24" t="str">
        <f>IF(Table_Styles[[#This Row],[Colour]]&lt;&gt;"",Table_Styles[[#This Row],[Colour]],IF(Table_Styles[[#This Row],[Colour Default]]&lt;&gt;"",Table_Styles[[#This Row],[Colour Default]],""))</f>
        <v/>
      </c>
      <c r="P123" s="24"/>
      <c r="Q123" s="24"/>
      <c r="R123" s="24" t="str">
        <f>IF(Table_Styles[[#This Row],[Background]]&lt;&gt;"",Table_Styles[[#This Row],[Background]],IF(Table_Styles[[#This Row],[Background Default]]&lt;&gt;"",Table_Styles[[#This Row],[Background Default]],""))</f>
        <v/>
      </c>
      <c r="S123" s="24"/>
      <c r="T123" s="24"/>
      <c r="U123" s="24" t="str">
        <f>IF(Table_Styles[[#This Row],[Border]]&lt;&gt;"",Table_Styles[[#This Row],[Border]],IF(Table_Styles[[#This Row],[Border Default]]&lt;&gt;"",Table_Styles[[#This Row],[Border Default]],""))</f>
        <v/>
      </c>
      <c r="V123" s="24"/>
      <c r="W123" s="24"/>
      <c r="X123" s="24" t="str">
        <f>IF(Table_Styles[[#This Row],[Border Radius]]&lt;&gt;"",Table_Styles[[#This Row],[Border Radius]],IF(Table_Styles[[#This Row],[Border Radius Default]]&lt;&gt;"",Table_Styles[[#This Row],[Border Radius Default]],""))</f>
        <v/>
      </c>
      <c r="Y123" s="24"/>
      <c r="Z123" s="24"/>
      <c r="AA123" s="24" t="str">
        <f>IF(Table_Styles[[#This Row],[MT]]&lt;&gt;"",Table_Styles[[#This Row],[MT]],IF(Table_Styles[[#This Row],[MT Default]]&lt;&gt;"",Table_Styles[[#This Row],[MT Default]],""))</f>
        <v/>
      </c>
      <c r="AB123" s="24"/>
      <c r="AC123" s="24"/>
      <c r="AD123" s="24" t="str">
        <f>IF(Table_Styles[[#This Row],[MR]]&lt;&gt;"",Table_Styles[[#This Row],[MR]],IF(Table_Styles[[#This Row],[MR Default]]&lt;&gt;"",Table_Styles[[#This Row],[MR Default]],""))</f>
        <v/>
      </c>
      <c r="AE123" s="24"/>
      <c r="AF123" s="24"/>
      <c r="AG123" s="24" t="str">
        <f>IF(Table_Styles[[#This Row],[MB]]&lt;&gt;"",Table_Styles[[#This Row],[MB]],IF(Table_Styles[[#This Row],[MB Default]]&lt;&gt;"",Table_Styles[[#This Row],[MB Default]],""))</f>
        <v/>
      </c>
      <c r="AH123" s="24"/>
      <c r="AI123" s="24"/>
      <c r="AJ123" s="24" t="str">
        <f>IF(Table_Styles[[#This Row],[ML]]&lt;&gt;"",Table_Styles[[#This Row],[ML]],IF(Table_Styles[[#This Row],[ML Default]]&lt;&gt;"",Table_Styles[[#This Row],[ML Default]],""))</f>
        <v/>
      </c>
      <c r="AK123" s="24"/>
      <c r="AL123" s="24"/>
      <c r="AM123" s="24" t="str">
        <f>IF(Table_Styles[[#This Row],[PT]]&lt;&gt;"",Table_Styles[[#This Row],[PT]],IF(Table_Styles[[#This Row],[PT Default]]&lt;&gt;"",Table_Styles[[#This Row],[PT Default]],""))</f>
        <v/>
      </c>
      <c r="AN123" s="24"/>
      <c r="AO123" s="24"/>
      <c r="AP123" s="24" t="str">
        <f>IF(Table_Styles[[#This Row],[PR]]&lt;&gt;"",Table_Styles[[#This Row],[PR]],IF(Table_Styles[[#This Row],[PR Default]]&lt;&gt;"",Table_Styles[[#This Row],[PR Default]],""))</f>
        <v/>
      </c>
      <c r="AQ123" s="24"/>
      <c r="AR123" s="24"/>
      <c r="AS123" s="24" t="str">
        <f>IF(Table_Styles[[#This Row],[PB]]&lt;&gt;"",Table_Styles[[#This Row],[PB]],IF(Table_Styles[[#This Row],[PB Default]]&lt;&gt;"",Table_Styles[[#This Row],[PB Default]],""))</f>
        <v/>
      </c>
      <c r="AT123" s="24"/>
      <c r="AU123" s="24"/>
      <c r="AV123" s="24" t="str">
        <f>IF(Table_Styles[[#This Row],[PL]]&lt;&gt;"",Table_Styles[[#This Row],[PL]],IF(Table_Styles[[#This Row],[PL Default]]&lt;&gt;"",Table_Styles[[#This Row],[PL Default]],""))</f>
        <v/>
      </c>
      <c r="AW123" s="24"/>
      <c r="AX123" s="24"/>
      <c r="AY123" s="24" t="str">
        <f>IF(Table_Styles[[#This Row],[BT]]&lt;&gt;"",Table_Styles[[#This Row],[BT]],IF(Table_Styles[[#This Row],[BT Default]]&lt;&gt;"",Table_Styles[[#This Row],[BT Default]],""))</f>
        <v/>
      </c>
      <c r="AZ123" s="24"/>
      <c r="BA123" s="24"/>
      <c r="BB123" s="24" t="str">
        <f>IF(Table_Styles[[#This Row],[BR]]&lt;&gt;"",Table_Styles[[#This Row],[BR]],IF(Table_Styles[[#This Row],[BR Default]]&lt;&gt;"",Table_Styles[[#This Row],[BR Default]],""))</f>
        <v/>
      </c>
      <c r="BC123" s="24"/>
      <c r="BD123" s="24"/>
      <c r="BE123" s="24" t="str">
        <f>IF(Table_Styles[[#This Row],[BB]]&lt;&gt;"",Table_Styles[[#This Row],[BB]],IF(Table_Styles[[#This Row],[BB Default]]&lt;&gt;"",Table_Styles[[#This Row],[BB Default]],""))</f>
        <v/>
      </c>
      <c r="BF123" s="24"/>
      <c r="BG123" s="24"/>
      <c r="BH123" s="24" t="str">
        <f>IF(Table_Styles[[#This Row],[BL]]&lt;&gt;"",Table_Styles[[#This Row],[BL]],IF(Table_Styles[[#This Row],[BL Default]]&lt;&gt;"",Table_Styles[[#This Row],[BL Default]],""))</f>
        <v/>
      </c>
      <c r="BI123" s="24"/>
      <c r="BJ123" s="56"/>
      <c r="BK123" s="24" t="str">
        <f>IF(Table_Styles[[#This Row],[Width]]&lt;&gt;"",Table_Styles[[#This Row],[Width]],IF(Table_Styles[[#This Row],[Width Default]]&lt;&gt;"",Table_Styles[[#This Row],[Width Default]],""))</f>
        <v/>
      </c>
      <c r="BL123" s="24"/>
      <c r="BM123" s="24"/>
      <c r="BN123" s="24" t="str">
        <f>IF(Table_Styles[[#This Row],[Height]]&lt;&gt;"",Table_Styles[[#This Row],[Height]],IF(Table_Styles[[#This Row],[Height Default]]&lt;&gt;"",Table_Styles[[#This Row],[Height Default]],""))</f>
        <v/>
      </c>
      <c r="BO123" s="24"/>
      <c r="BP123" s="24"/>
      <c r="BQ123" s="24" t="str">
        <f>IF(Table_Styles[[#This Row],[Top]]&lt;&gt;"",Table_Styles[[#This Row],[Top]],IF(Table_Styles[[#This Row],[Top Default]]&lt;&gt;"",Table_Styles[[#This Row],[Top Default]],""))</f>
        <v/>
      </c>
      <c r="BR123" s="24"/>
      <c r="BS123" s="24"/>
      <c r="BT123" s="24" t="str">
        <f>IF(Table_Styles[[#This Row],[Right]]&lt;&gt;"",Table_Styles[[#This Row],[Right]],IF(Table_Styles[[#This Row],[Right Default]]&lt;&gt;"",Table_Styles[[#This Row],[Right Default]],""))</f>
        <v/>
      </c>
      <c r="BU123" s="24"/>
      <c r="BV123" s="24"/>
      <c r="BW123" s="24" t="str">
        <f>IF(Table_Styles[[#This Row],[Bottom]]&lt;&gt;"",Table_Styles[[#This Row],[Bottom]],IF(Table_Styles[[#This Row],[Bottom Default]]&lt;&gt;"",Table_Styles[[#This Row],[Bottom Default]],""))</f>
        <v/>
      </c>
      <c r="BX123" s="24"/>
      <c r="BY123" s="24"/>
      <c r="BZ123" s="24" t="str">
        <f>IF(Table_Styles[[#This Row],[Left]]&lt;&gt;"",Table_Styles[[#This Row],[Left]],IF(Table_Styles[[#This Row],[Left Default]]&lt;&gt;"",Table_Styles[[#This Row],[Left Default]],""))</f>
        <v/>
      </c>
      <c r="CA123" s="24"/>
      <c r="CB123" s="95" t="str">
        <f>IF(AND(Table_Styles[[#This Row],[Selector]]&lt;&gt;"",Table_Styles[[#This Row],[Font Family Used]]&lt;&gt;"",Table_Styles[[#This Row],[Font Weight Used]]&lt;&gt;""),Table_Styles[[#This Row],[Font Family Used]]&amp;" "&amp;Table_Styles[[#This Row],[Font Weight Used]],"")</f>
        <v/>
      </c>
      <c r="CC123" s="95" t="str">
        <f ca="1">IF(AND(Table_Styles[[#This Row],[Selector]],COUNTIF(OFFSET(CC:CC,0,0,ROW()-1,1),"="&amp;Table_Styles[[#This Row],[Font]])=0),Table_Styles[[#This Row],[Font]],"")</f>
        <v/>
      </c>
      <c r="CD123" s="95" t="str">
        <f ca="1">IF(Table_Styles[[#This Row],[Unique Font]]&lt;&gt;"",
"{""fontFamily"":"""&amp;Table_Styles[[#This Row],[Font Family Used]]&amp;""",""fontWeight"":"&amp;Table_Styles[[#This Row],[Font Weight Used]]&amp;"}","")</f>
        <v/>
      </c>
      <c r="CE123"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3" s="95" t="str">
        <f>IF(AND(Table_Styles[[#This Row],[Selector]]&lt;&gt;"", Table_Styles[[#This Row],[Config Properties]]&lt;&gt;""),
Table_Styles[[#This Row],[Selector]]&amp;" { "&amp;Table_Styles[[#This Row],[Config Properties]]&amp;" }","")</f>
        <v/>
      </c>
      <c r="CG123" s="95" t="str">
        <f xml:space="preserve">
SUBSTITUTE(SUBSTITUTE(SUBSTITUTE(SUBSTITUTE(SUBSTITUTE(SUBSTITUTE(SUBSTITUTE(SUBSTITUTE(Table_Styles[[#This Row],[Config]],
" {","{"),
"{ ","{"),
" }","}"),
"} ","}"),
" ,",","),
", ",","),
" :",":"),
": ",":")</f>
        <v/>
      </c>
    </row>
    <row r="124" spans="2:85" ht="21" customHeight="1">
      <c r="B124" s="185" t="s">
        <v>598</v>
      </c>
      <c r="C124" s="99" t="s">
        <v>650</v>
      </c>
      <c r="D124" s="24"/>
      <c r="E124" s="24"/>
      <c r="F124" s="24" t="str">
        <f>IF(Table_Styles[[#This Row],[Font Family]]&lt;&gt;"",Table_Styles[[#This Row],[Font Family]],IF(Table_Styles[[#This Row],[Font Family Default]]&lt;&gt;"",Table_Styles[[#This Row],[Font Family Default]],""))</f>
        <v/>
      </c>
      <c r="G124" s="24"/>
      <c r="H124" s="24"/>
      <c r="I124" s="24" t="str">
        <f>IF(Table_Styles[[#This Row],[Font Size]]&lt;&gt;"",Table_Styles[[#This Row],[Font Size]],IF(Table_Styles[[#This Row],[Font Size Default]]&lt;&gt;"",Table_Styles[[#This Row],[Font Size Default]],""))</f>
        <v/>
      </c>
      <c r="J124" s="24"/>
      <c r="K124" s="24"/>
      <c r="L124" s="24" t="str">
        <f>IF(Table_Styles[[#This Row],[Font Weight]]&lt;&gt;"",Table_Styles[[#This Row],[Font Weight]],IF(Table_Styles[[#This Row],[Font Weight Default]]&lt;&gt;"",Table_Styles[[#This Row],[Font Weight Default]],""))</f>
        <v/>
      </c>
      <c r="M124" s="24"/>
      <c r="N124" s="24"/>
      <c r="O124" s="24" t="str">
        <f>IF(Table_Styles[[#This Row],[Colour]]&lt;&gt;"",Table_Styles[[#This Row],[Colour]],IF(Table_Styles[[#This Row],[Colour Default]]&lt;&gt;"",Table_Styles[[#This Row],[Colour Default]],""))</f>
        <v/>
      </c>
      <c r="P124" s="24"/>
      <c r="Q124" s="24"/>
      <c r="R124" s="24" t="str">
        <f>IF(Table_Styles[[#This Row],[Background]]&lt;&gt;"",Table_Styles[[#This Row],[Background]],IF(Table_Styles[[#This Row],[Background Default]]&lt;&gt;"",Table_Styles[[#This Row],[Background Default]],""))</f>
        <v/>
      </c>
      <c r="S124" s="24"/>
      <c r="T124" s="24"/>
      <c r="U124" s="24" t="str">
        <f>IF(Table_Styles[[#This Row],[Border]]&lt;&gt;"",Table_Styles[[#This Row],[Border]],IF(Table_Styles[[#This Row],[Border Default]]&lt;&gt;"",Table_Styles[[#This Row],[Border Default]],""))</f>
        <v/>
      </c>
      <c r="V124" s="24"/>
      <c r="W124" s="24"/>
      <c r="X124" s="24" t="str">
        <f>IF(Table_Styles[[#This Row],[Border Radius]]&lt;&gt;"",Table_Styles[[#This Row],[Border Radius]],IF(Table_Styles[[#This Row],[Border Radius Default]]&lt;&gt;"",Table_Styles[[#This Row],[Border Radius Default]],""))</f>
        <v/>
      </c>
      <c r="Y124" s="24"/>
      <c r="Z124" s="24"/>
      <c r="AA124" s="24" t="str">
        <f>IF(Table_Styles[[#This Row],[MT]]&lt;&gt;"",Table_Styles[[#This Row],[MT]],IF(Table_Styles[[#This Row],[MT Default]]&lt;&gt;"",Table_Styles[[#This Row],[MT Default]],""))</f>
        <v/>
      </c>
      <c r="AB124" s="24"/>
      <c r="AC124" s="24"/>
      <c r="AD124" s="24" t="str">
        <f>IF(Table_Styles[[#This Row],[MR]]&lt;&gt;"",Table_Styles[[#This Row],[MR]],IF(Table_Styles[[#This Row],[MR Default]]&lt;&gt;"",Table_Styles[[#This Row],[MR Default]],""))</f>
        <v/>
      </c>
      <c r="AE124" s="24"/>
      <c r="AF124" s="24"/>
      <c r="AG124" s="24" t="str">
        <f>IF(Table_Styles[[#This Row],[MB]]&lt;&gt;"",Table_Styles[[#This Row],[MB]],IF(Table_Styles[[#This Row],[MB Default]]&lt;&gt;"",Table_Styles[[#This Row],[MB Default]],""))</f>
        <v/>
      </c>
      <c r="AH124" s="24"/>
      <c r="AI124" s="24"/>
      <c r="AJ124" s="24" t="str">
        <f>IF(Table_Styles[[#This Row],[ML]]&lt;&gt;"",Table_Styles[[#This Row],[ML]],IF(Table_Styles[[#This Row],[ML Default]]&lt;&gt;"",Table_Styles[[#This Row],[ML Default]],""))</f>
        <v/>
      </c>
      <c r="AK124" s="24"/>
      <c r="AL124" s="24"/>
      <c r="AM124" s="24" t="str">
        <f>IF(Table_Styles[[#This Row],[PT]]&lt;&gt;"",Table_Styles[[#This Row],[PT]],IF(Table_Styles[[#This Row],[PT Default]]&lt;&gt;"",Table_Styles[[#This Row],[PT Default]],""))</f>
        <v/>
      </c>
      <c r="AN124" s="24"/>
      <c r="AO124" s="24"/>
      <c r="AP124" s="24" t="str">
        <f>IF(Table_Styles[[#This Row],[PR]]&lt;&gt;"",Table_Styles[[#This Row],[PR]],IF(Table_Styles[[#This Row],[PR Default]]&lt;&gt;"",Table_Styles[[#This Row],[PR Default]],""))</f>
        <v/>
      </c>
      <c r="AQ124" s="24"/>
      <c r="AR124" s="24"/>
      <c r="AS124" s="24" t="str">
        <f>IF(Table_Styles[[#This Row],[PB]]&lt;&gt;"",Table_Styles[[#This Row],[PB]],IF(Table_Styles[[#This Row],[PB Default]]&lt;&gt;"",Table_Styles[[#This Row],[PB Default]],""))</f>
        <v/>
      </c>
      <c r="AT124" s="24"/>
      <c r="AU124" s="24"/>
      <c r="AV124" s="24" t="str">
        <f>IF(Table_Styles[[#This Row],[PL]]&lt;&gt;"",Table_Styles[[#This Row],[PL]],IF(Table_Styles[[#This Row],[PL Default]]&lt;&gt;"",Table_Styles[[#This Row],[PL Default]],""))</f>
        <v/>
      </c>
      <c r="AW124" s="24"/>
      <c r="AX124" s="24"/>
      <c r="AY124" s="24" t="str">
        <f>IF(Table_Styles[[#This Row],[BT]]&lt;&gt;"",Table_Styles[[#This Row],[BT]],IF(Table_Styles[[#This Row],[BT Default]]&lt;&gt;"",Table_Styles[[#This Row],[BT Default]],""))</f>
        <v/>
      </c>
      <c r="AZ124" s="24"/>
      <c r="BA124" s="24"/>
      <c r="BB124" s="24" t="str">
        <f>IF(Table_Styles[[#This Row],[BR]]&lt;&gt;"",Table_Styles[[#This Row],[BR]],IF(Table_Styles[[#This Row],[BR Default]]&lt;&gt;"",Table_Styles[[#This Row],[BR Default]],""))</f>
        <v/>
      </c>
      <c r="BC124" s="24"/>
      <c r="BD124" s="24"/>
      <c r="BE124" s="24" t="str">
        <f>IF(Table_Styles[[#This Row],[BB]]&lt;&gt;"",Table_Styles[[#This Row],[BB]],IF(Table_Styles[[#This Row],[BB Default]]&lt;&gt;"",Table_Styles[[#This Row],[BB Default]],""))</f>
        <v/>
      </c>
      <c r="BF124" s="24"/>
      <c r="BG124" s="24"/>
      <c r="BH124" s="24" t="str">
        <f>IF(Table_Styles[[#This Row],[BL]]&lt;&gt;"",Table_Styles[[#This Row],[BL]],IF(Table_Styles[[#This Row],[BL Default]]&lt;&gt;"",Table_Styles[[#This Row],[BL Default]],""))</f>
        <v/>
      </c>
      <c r="BI124" s="24"/>
      <c r="BJ124" s="56"/>
      <c r="BK124" s="24" t="str">
        <f>IF(Table_Styles[[#This Row],[Width]]&lt;&gt;"",Table_Styles[[#This Row],[Width]],IF(Table_Styles[[#This Row],[Width Default]]&lt;&gt;"",Table_Styles[[#This Row],[Width Default]],""))</f>
        <v/>
      </c>
      <c r="BL124" s="24"/>
      <c r="BM124" s="24"/>
      <c r="BN124" s="24" t="str">
        <f>IF(Table_Styles[[#This Row],[Height]]&lt;&gt;"",Table_Styles[[#This Row],[Height]],IF(Table_Styles[[#This Row],[Height Default]]&lt;&gt;"",Table_Styles[[#This Row],[Height Default]],""))</f>
        <v/>
      </c>
      <c r="BO124" s="24"/>
      <c r="BP124" s="24"/>
      <c r="BQ124" s="24" t="str">
        <f>IF(Table_Styles[[#This Row],[Top]]&lt;&gt;"",Table_Styles[[#This Row],[Top]],IF(Table_Styles[[#This Row],[Top Default]]&lt;&gt;"",Table_Styles[[#This Row],[Top Default]],""))</f>
        <v/>
      </c>
      <c r="BR124" s="24"/>
      <c r="BS124" s="24"/>
      <c r="BT124" s="24" t="str">
        <f>IF(Table_Styles[[#This Row],[Right]]&lt;&gt;"",Table_Styles[[#This Row],[Right]],IF(Table_Styles[[#This Row],[Right Default]]&lt;&gt;"",Table_Styles[[#This Row],[Right Default]],""))</f>
        <v/>
      </c>
      <c r="BU124" s="24"/>
      <c r="BV124" s="24"/>
      <c r="BW124" s="24" t="str">
        <f>IF(Table_Styles[[#This Row],[Bottom]]&lt;&gt;"",Table_Styles[[#This Row],[Bottom]],IF(Table_Styles[[#This Row],[Bottom Default]]&lt;&gt;"",Table_Styles[[#This Row],[Bottom Default]],""))</f>
        <v/>
      </c>
      <c r="BX124" s="24"/>
      <c r="BY124" s="24"/>
      <c r="BZ124" s="24" t="str">
        <f>IF(Table_Styles[[#This Row],[Left]]&lt;&gt;"",Table_Styles[[#This Row],[Left]],IF(Table_Styles[[#This Row],[Left Default]]&lt;&gt;"",Table_Styles[[#This Row],[Left Default]],""))</f>
        <v/>
      </c>
      <c r="CA124" s="24"/>
      <c r="CB124" s="95" t="str">
        <f>IF(AND(Table_Styles[[#This Row],[Selector]]&lt;&gt;"",Table_Styles[[#This Row],[Font Family Used]]&lt;&gt;"",Table_Styles[[#This Row],[Font Weight Used]]&lt;&gt;""),Table_Styles[[#This Row],[Font Family Used]]&amp;" "&amp;Table_Styles[[#This Row],[Font Weight Used]],"")</f>
        <v/>
      </c>
      <c r="CC124" s="95" t="str">
        <f ca="1">IF(AND(Table_Styles[[#This Row],[Selector]],COUNTIF(OFFSET(CC:CC,0,0,ROW()-1,1),"="&amp;Table_Styles[[#This Row],[Font]])=0),Table_Styles[[#This Row],[Font]],"")</f>
        <v/>
      </c>
      <c r="CD124" s="95" t="str">
        <f ca="1">IF(Table_Styles[[#This Row],[Unique Font]]&lt;&gt;"",
"{""fontFamily"":"""&amp;Table_Styles[[#This Row],[Font Family Used]]&amp;""",""fontWeight"":"&amp;Table_Styles[[#This Row],[Font Weight Used]]&amp;"}","")</f>
        <v/>
      </c>
      <c r="CE124"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4" s="95" t="str">
        <f>IF(AND(Table_Styles[[#This Row],[Selector]]&lt;&gt;"", Table_Styles[[#This Row],[Config Properties]]&lt;&gt;""),
Table_Styles[[#This Row],[Selector]]&amp;" { "&amp;Table_Styles[[#This Row],[Config Properties]]&amp;" }","")</f>
        <v/>
      </c>
      <c r="CG124" s="95" t="str">
        <f xml:space="preserve">
SUBSTITUTE(SUBSTITUTE(SUBSTITUTE(SUBSTITUTE(SUBSTITUTE(SUBSTITUTE(SUBSTITUTE(SUBSTITUTE(Table_Styles[[#This Row],[Config]],
" {","{"),
"{ ","{"),
" }","}"),
"} ","}"),
" ,",","),
", ",","),
" :",":"),
": ",":")</f>
        <v/>
      </c>
    </row>
    <row r="125" spans="2:85" ht="21" customHeight="1">
      <c r="B125" s="199" t="s">
        <v>600</v>
      </c>
      <c r="C125" s="99" t="s">
        <v>651</v>
      </c>
      <c r="D125" s="24"/>
      <c r="E125" s="24"/>
      <c r="F125" s="24" t="str">
        <f>IF(Table_Styles[[#This Row],[Font Family]]&lt;&gt;"",Table_Styles[[#This Row],[Font Family]],IF(Table_Styles[[#This Row],[Font Family Default]]&lt;&gt;"",Table_Styles[[#This Row],[Font Family Default]],""))</f>
        <v/>
      </c>
      <c r="G125" s="24"/>
      <c r="H125" s="24"/>
      <c r="I125" s="24" t="str">
        <f>IF(Table_Styles[[#This Row],[Font Size]]&lt;&gt;"",Table_Styles[[#This Row],[Font Size]],IF(Table_Styles[[#This Row],[Font Size Default]]&lt;&gt;"",Table_Styles[[#This Row],[Font Size Default]],""))</f>
        <v/>
      </c>
      <c r="J125" s="24"/>
      <c r="K125" s="24"/>
      <c r="L125" s="24" t="str">
        <f>IF(Table_Styles[[#This Row],[Font Weight]]&lt;&gt;"",Table_Styles[[#This Row],[Font Weight]],IF(Table_Styles[[#This Row],[Font Weight Default]]&lt;&gt;"",Table_Styles[[#This Row],[Font Weight Default]],""))</f>
        <v/>
      </c>
      <c r="M125" s="24"/>
      <c r="N125" s="24"/>
      <c r="O125" s="24" t="str">
        <f>IF(Table_Styles[[#This Row],[Colour]]&lt;&gt;"",Table_Styles[[#This Row],[Colour]],IF(Table_Styles[[#This Row],[Colour Default]]&lt;&gt;"",Table_Styles[[#This Row],[Colour Default]],""))</f>
        <v/>
      </c>
      <c r="P125" s="24"/>
      <c r="Q125" s="24"/>
      <c r="R125" s="24" t="str">
        <f>IF(Table_Styles[[#This Row],[Background]]&lt;&gt;"",Table_Styles[[#This Row],[Background]],IF(Table_Styles[[#This Row],[Background Default]]&lt;&gt;"",Table_Styles[[#This Row],[Background Default]],""))</f>
        <v/>
      </c>
      <c r="S125" s="24"/>
      <c r="T125" s="24"/>
      <c r="U125" s="24" t="str">
        <f>IF(Table_Styles[[#This Row],[Border]]&lt;&gt;"",Table_Styles[[#This Row],[Border]],IF(Table_Styles[[#This Row],[Border Default]]&lt;&gt;"",Table_Styles[[#This Row],[Border Default]],""))</f>
        <v/>
      </c>
      <c r="V125" s="24"/>
      <c r="W125" s="24"/>
      <c r="X125" s="24" t="str">
        <f>IF(Table_Styles[[#This Row],[Border Radius]]&lt;&gt;"",Table_Styles[[#This Row],[Border Radius]],IF(Table_Styles[[#This Row],[Border Radius Default]]&lt;&gt;"",Table_Styles[[#This Row],[Border Radius Default]],""))</f>
        <v/>
      </c>
      <c r="Y125" s="24"/>
      <c r="Z125" s="24"/>
      <c r="AA125" s="24" t="str">
        <f>IF(Table_Styles[[#This Row],[MT]]&lt;&gt;"",Table_Styles[[#This Row],[MT]],IF(Table_Styles[[#This Row],[MT Default]]&lt;&gt;"",Table_Styles[[#This Row],[MT Default]],""))</f>
        <v/>
      </c>
      <c r="AB125" s="24"/>
      <c r="AC125" s="24"/>
      <c r="AD125" s="24" t="str">
        <f>IF(Table_Styles[[#This Row],[MR]]&lt;&gt;"",Table_Styles[[#This Row],[MR]],IF(Table_Styles[[#This Row],[MR Default]]&lt;&gt;"",Table_Styles[[#This Row],[MR Default]],""))</f>
        <v/>
      </c>
      <c r="AE125" s="24"/>
      <c r="AF125" s="24"/>
      <c r="AG125" s="24" t="str">
        <f>IF(Table_Styles[[#This Row],[MB]]&lt;&gt;"",Table_Styles[[#This Row],[MB]],IF(Table_Styles[[#This Row],[MB Default]]&lt;&gt;"",Table_Styles[[#This Row],[MB Default]],""))</f>
        <v/>
      </c>
      <c r="AH125" s="24"/>
      <c r="AI125" s="24"/>
      <c r="AJ125" s="24" t="str">
        <f>IF(Table_Styles[[#This Row],[ML]]&lt;&gt;"",Table_Styles[[#This Row],[ML]],IF(Table_Styles[[#This Row],[ML Default]]&lt;&gt;"",Table_Styles[[#This Row],[ML Default]],""))</f>
        <v/>
      </c>
      <c r="AK125" s="24"/>
      <c r="AL125" s="24"/>
      <c r="AM125" s="24" t="str">
        <f>IF(Table_Styles[[#This Row],[PT]]&lt;&gt;"",Table_Styles[[#This Row],[PT]],IF(Table_Styles[[#This Row],[PT Default]]&lt;&gt;"",Table_Styles[[#This Row],[PT Default]],""))</f>
        <v/>
      </c>
      <c r="AN125" s="24"/>
      <c r="AO125" s="24"/>
      <c r="AP125" s="24" t="str">
        <f>IF(Table_Styles[[#This Row],[PR]]&lt;&gt;"",Table_Styles[[#This Row],[PR]],IF(Table_Styles[[#This Row],[PR Default]]&lt;&gt;"",Table_Styles[[#This Row],[PR Default]],""))</f>
        <v/>
      </c>
      <c r="AQ125" s="24"/>
      <c r="AR125" s="24"/>
      <c r="AS125" s="24" t="str">
        <f>IF(Table_Styles[[#This Row],[PB]]&lt;&gt;"",Table_Styles[[#This Row],[PB]],IF(Table_Styles[[#This Row],[PB Default]]&lt;&gt;"",Table_Styles[[#This Row],[PB Default]],""))</f>
        <v/>
      </c>
      <c r="AT125" s="24"/>
      <c r="AU125" s="24"/>
      <c r="AV125" s="24" t="str">
        <f>IF(Table_Styles[[#This Row],[PL]]&lt;&gt;"",Table_Styles[[#This Row],[PL]],IF(Table_Styles[[#This Row],[PL Default]]&lt;&gt;"",Table_Styles[[#This Row],[PL Default]],""))</f>
        <v/>
      </c>
      <c r="AW125" s="24"/>
      <c r="AX125" s="24"/>
      <c r="AY125" s="24" t="str">
        <f>IF(Table_Styles[[#This Row],[BT]]&lt;&gt;"",Table_Styles[[#This Row],[BT]],IF(Table_Styles[[#This Row],[BT Default]]&lt;&gt;"",Table_Styles[[#This Row],[BT Default]],""))</f>
        <v/>
      </c>
      <c r="AZ125" s="24"/>
      <c r="BA125" s="24"/>
      <c r="BB125" s="24" t="str">
        <f>IF(Table_Styles[[#This Row],[BR]]&lt;&gt;"",Table_Styles[[#This Row],[BR]],IF(Table_Styles[[#This Row],[BR Default]]&lt;&gt;"",Table_Styles[[#This Row],[BR Default]],""))</f>
        <v/>
      </c>
      <c r="BC125" s="24"/>
      <c r="BD125" s="24"/>
      <c r="BE125" s="24" t="str">
        <f>IF(Table_Styles[[#This Row],[BB]]&lt;&gt;"",Table_Styles[[#This Row],[BB]],IF(Table_Styles[[#This Row],[BB Default]]&lt;&gt;"",Table_Styles[[#This Row],[BB Default]],""))</f>
        <v/>
      </c>
      <c r="BF125" s="24"/>
      <c r="BG125" s="24"/>
      <c r="BH125" s="24" t="str">
        <f>IF(Table_Styles[[#This Row],[BL]]&lt;&gt;"",Table_Styles[[#This Row],[BL]],IF(Table_Styles[[#This Row],[BL Default]]&lt;&gt;"",Table_Styles[[#This Row],[BL Default]],""))</f>
        <v/>
      </c>
      <c r="BI125" s="24"/>
      <c r="BJ125" s="56"/>
      <c r="BK125" s="24" t="str">
        <f>IF(Table_Styles[[#This Row],[Width]]&lt;&gt;"",Table_Styles[[#This Row],[Width]],IF(Table_Styles[[#This Row],[Width Default]]&lt;&gt;"",Table_Styles[[#This Row],[Width Default]],""))</f>
        <v/>
      </c>
      <c r="BL125" s="24"/>
      <c r="BM125" s="24"/>
      <c r="BN125" s="24" t="str">
        <f>IF(Table_Styles[[#This Row],[Height]]&lt;&gt;"",Table_Styles[[#This Row],[Height]],IF(Table_Styles[[#This Row],[Height Default]]&lt;&gt;"",Table_Styles[[#This Row],[Height Default]],""))</f>
        <v/>
      </c>
      <c r="BO125" s="24"/>
      <c r="BP125" s="24"/>
      <c r="BQ125" s="24" t="str">
        <f>IF(Table_Styles[[#This Row],[Top]]&lt;&gt;"",Table_Styles[[#This Row],[Top]],IF(Table_Styles[[#This Row],[Top Default]]&lt;&gt;"",Table_Styles[[#This Row],[Top Default]],""))</f>
        <v/>
      </c>
      <c r="BR125" s="24"/>
      <c r="BS125" s="24"/>
      <c r="BT125" s="24" t="str">
        <f>IF(Table_Styles[[#This Row],[Right]]&lt;&gt;"",Table_Styles[[#This Row],[Right]],IF(Table_Styles[[#This Row],[Right Default]]&lt;&gt;"",Table_Styles[[#This Row],[Right Default]],""))</f>
        <v/>
      </c>
      <c r="BU125" s="24"/>
      <c r="BV125" s="24"/>
      <c r="BW125" s="24" t="str">
        <f>IF(Table_Styles[[#This Row],[Bottom]]&lt;&gt;"",Table_Styles[[#This Row],[Bottom]],IF(Table_Styles[[#This Row],[Bottom Default]]&lt;&gt;"",Table_Styles[[#This Row],[Bottom Default]],""))</f>
        <v/>
      </c>
      <c r="BX125" s="24"/>
      <c r="BY125" s="24"/>
      <c r="BZ125" s="24" t="str">
        <f>IF(Table_Styles[[#This Row],[Left]]&lt;&gt;"",Table_Styles[[#This Row],[Left]],IF(Table_Styles[[#This Row],[Left Default]]&lt;&gt;"",Table_Styles[[#This Row],[Left Default]],""))</f>
        <v/>
      </c>
      <c r="CA125" s="24"/>
      <c r="CB125" s="95" t="str">
        <f>IF(AND(Table_Styles[[#This Row],[Selector]]&lt;&gt;"",Table_Styles[[#This Row],[Font Family Used]]&lt;&gt;"",Table_Styles[[#This Row],[Font Weight Used]]&lt;&gt;""),Table_Styles[[#This Row],[Font Family Used]]&amp;" "&amp;Table_Styles[[#This Row],[Font Weight Used]],"")</f>
        <v/>
      </c>
      <c r="CC125" s="95" t="str">
        <f ca="1">IF(AND(Table_Styles[[#This Row],[Selector]],COUNTIF(OFFSET(CC:CC,0,0,ROW()-1,1),"="&amp;Table_Styles[[#This Row],[Font]])=0),Table_Styles[[#This Row],[Font]],"")</f>
        <v/>
      </c>
      <c r="CD125" s="95" t="str">
        <f ca="1">IF(Table_Styles[[#This Row],[Unique Font]]&lt;&gt;"",
"{""fontFamily"":"""&amp;Table_Styles[[#This Row],[Font Family Used]]&amp;""",""fontWeight"":"&amp;Table_Styles[[#This Row],[Font Weight Used]]&amp;"}","")</f>
        <v/>
      </c>
      <c r="CE125"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5" s="95" t="str">
        <f>IF(AND(Table_Styles[[#This Row],[Selector]]&lt;&gt;"", Table_Styles[[#This Row],[Config Properties]]&lt;&gt;""),
Table_Styles[[#This Row],[Selector]]&amp;" { "&amp;Table_Styles[[#This Row],[Config Properties]]&amp;" }","")</f>
        <v/>
      </c>
      <c r="CG125" s="95" t="str">
        <f xml:space="preserve">
SUBSTITUTE(SUBSTITUTE(SUBSTITUTE(SUBSTITUTE(SUBSTITUTE(SUBSTITUTE(SUBSTITUTE(SUBSTITUTE(Table_Styles[[#This Row],[Config]],
" {","{"),
"{ ","{"),
" }","}"),
"} ","}"),
" ,",","),
", ",","),
" :",":"),
": ",":")</f>
        <v/>
      </c>
    </row>
    <row r="126" spans="2:85" ht="21" customHeight="1">
      <c r="B126" s="199" t="s">
        <v>602</v>
      </c>
      <c r="C126" s="99" t="s">
        <v>652</v>
      </c>
      <c r="D126" s="24"/>
      <c r="E126" s="24"/>
      <c r="F126" s="24" t="str">
        <f>IF(Table_Styles[[#This Row],[Font Family]]&lt;&gt;"",Table_Styles[[#This Row],[Font Family]],IF(Table_Styles[[#This Row],[Font Family Default]]&lt;&gt;"",Table_Styles[[#This Row],[Font Family Default]],""))</f>
        <v/>
      </c>
      <c r="G126" s="24"/>
      <c r="H126" s="24"/>
      <c r="I126" s="24" t="str">
        <f>IF(Table_Styles[[#This Row],[Font Size]]&lt;&gt;"",Table_Styles[[#This Row],[Font Size]],IF(Table_Styles[[#This Row],[Font Size Default]]&lt;&gt;"",Table_Styles[[#This Row],[Font Size Default]],""))</f>
        <v/>
      </c>
      <c r="J126" s="24"/>
      <c r="K126" s="24"/>
      <c r="L126" s="24" t="str">
        <f>IF(Table_Styles[[#This Row],[Font Weight]]&lt;&gt;"",Table_Styles[[#This Row],[Font Weight]],IF(Table_Styles[[#This Row],[Font Weight Default]]&lt;&gt;"",Table_Styles[[#This Row],[Font Weight Default]],""))</f>
        <v/>
      </c>
      <c r="M126" s="24"/>
      <c r="N126" s="24"/>
      <c r="O126" s="24" t="str">
        <f>IF(Table_Styles[[#This Row],[Colour]]&lt;&gt;"",Table_Styles[[#This Row],[Colour]],IF(Table_Styles[[#This Row],[Colour Default]]&lt;&gt;"",Table_Styles[[#This Row],[Colour Default]],""))</f>
        <v/>
      </c>
      <c r="P126" s="24"/>
      <c r="Q126" s="24"/>
      <c r="R126" s="24" t="str">
        <f>IF(Table_Styles[[#This Row],[Background]]&lt;&gt;"",Table_Styles[[#This Row],[Background]],IF(Table_Styles[[#This Row],[Background Default]]&lt;&gt;"",Table_Styles[[#This Row],[Background Default]],""))</f>
        <v/>
      </c>
      <c r="S126" s="24"/>
      <c r="T126" s="24"/>
      <c r="U126" s="24" t="str">
        <f>IF(Table_Styles[[#This Row],[Border]]&lt;&gt;"",Table_Styles[[#This Row],[Border]],IF(Table_Styles[[#This Row],[Border Default]]&lt;&gt;"",Table_Styles[[#This Row],[Border Default]],""))</f>
        <v/>
      </c>
      <c r="V126" s="24"/>
      <c r="W126" s="24"/>
      <c r="X126" s="24" t="str">
        <f>IF(Table_Styles[[#This Row],[Border Radius]]&lt;&gt;"",Table_Styles[[#This Row],[Border Radius]],IF(Table_Styles[[#This Row],[Border Radius Default]]&lt;&gt;"",Table_Styles[[#This Row],[Border Radius Default]],""))</f>
        <v/>
      </c>
      <c r="Y126" s="24"/>
      <c r="Z126" s="24"/>
      <c r="AA126" s="24" t="str">
        <f>IF(Table_Styles[[#This Row],[MT]]&lt;&gt;"",Table_Styles[[#This Row],[MT]],IF(Table_Styles[[#This Row],[MT Default]]&lt;&gt;"",Table_Styles[[#This Row],[MT Default]],""))</f>
        <v/>
      </c>
      <c r="AB126" s="24"/>
      <c r="AC126" s="24"/>
      <c r="AD126" s="24" t="str">
        <f>IF(Table_Styles[[#This Row],[MR]]&lt;&gt;"",Table_Styles[[#This Row],[MR]],IF(Table_Styles[[#This Row],[MR Default]]&lt;&gt;"",Table_Styles[[#This Row],[MR Default]],""))</f>
        <v/>
      </c>
      <c r="AE126" s="24"/>
      <c r="AF126" s="24"/>
      <c r="AG126" s="24" t="str">
        <f>IF(Table_Styles[[#This Row],[MB]]&lt;&gt;"",Table_Styles[[#This Row],[MB]],IF(Table_Styles[[#This Row],[MB Default]]&lt;&gt;"",Table_Styles[[#This Row],[MB Default]],""))</f>
        <v/>
      </c>
      <c r="AH126" s="24"/>
      <c r="AI126" s="24"/>
      <c r="AJ126" s="24" t="str">
        <f>IF(Table_Styles[[#This Row],[ML]]&lt;&gt;"",Table_Styles[[#This Row],[ML]],IF(Table_Styles[[#This Row],[ML Default]]&lt;&gt;"",Table_Styles[[#This Row],[ML Default]],""))</f>
        <v/>
      </c>
      <c r="AK126" s="24"/>
      <c r="AL126" s="24"/>
      <c r="AM126" s="24" t="str">
        <f>IF(Table_Styles[[#This Row],[PT]]&lt;&gt;"",Table_Styles[[#This Row],[PT]],IF(Table_Styles[[#This Row],[PT Default]]&lt;&gt;"",Table_Styles[[#This Row],[PT Default]],""))</f>
        <v/>
      </c>
      <c r="AN126" s="24"/>
      <c r="AO126" s="24"/>
      <c r="AP126" s="24" t="str">
        <f>IF(Table_Styles[[#This Row],[PR]]&lt;&gt;"",Table_Styles[[#This Row],[PR]],IF(Table_Styles[[#This Row],[PR Default]]&lt;&gt;"",Table_Styles[[#This Row],[PR Default]],""))</f>
        <v/>
      </c>
      <c r="AQ126" s="24"/>
      <c r="AR126" s="24"/>
      <c r="AS126" s="24" t="str">
        <f>IF(Table_Styles[[#This Row],[PB]]&lt;&gt;"",Table_Styles[[#This Row],[PB]],IF(Table_Styles[[#This Row],[PB Default]]&lt;&gt;"",Table_Styles[[#This Row],[PB Default]],""))</f>
        <v/>
      </c>
      <c r="AT126" s="24"/>
      <c r="AU126" s="24"/>
      <c r="AV126" s="24" t="str">
        <f>IF(Table_Styles[[#This Row],[PL]]&lt;&gt;"",Table_Styles[[#This Row],[PL]],IF(Table_Styles[[#This Row],[PL Default]]&lt;&gt;"",Table_Styles[[#This Row],[PL Default]],""))</f>
        <v/>
      </c>
      <c r="AW126" s="24"/>
      <c r="AX126" s="24"/>
      <c r="AY126" s="24" t="str">
        <f>IF(Table_Styles[[#This Row],[BT]]&lt;&gt;"",Table_Styles[[#This Row],[BT]],IF(Table_Styles[[#This Row],[BT Default]]&lt;&gt;"",Table_Styles[[#This Row],[BT Default]],""))</f>
        <v/>
      </c>
      <c r="AZ126" s="24"/>
      <c r="BA126" s="24"/>
      <c r="BB126" s="24" t="str">
        <f>IF(Table_Styles[[#This Row],[BR]]&lt;&gt;"",Table_Styles[[#This Row],[BR]],IF(Table_Styles[[#This Row],[BR Default]]&lt;&gt;"",Table_Styles[[#This Row],[BR Default]],""))</f>
        <v/>
      </c>
      <c r="BC126" s="24"/>
      <c r="BD126" s="24"/>
      <c r="BE126" s="24" t="str">
        <f>IF(Table_Styles[[#This Row],[BB]]&lt;&gt;"",Table_Styles[[#This Row],[BB]],IF(Table_Styles[[#This Row],[BB Default]]&lt;&gt;"",Table_Styles[[#This Row],[BB Default]],""))</f>
        <v/>
      </c>
      <c r="BF126" s="24"/>
      <c r="BG126" s="24"/>
      <c r="BH126" s="24" t="str">
        <f>IF(Table_Styles[[#This Row],[BL]]&lt;&gt;"",Table_Styles[[#This Row],[BL]],IF(Table_Styles[[#This Row],[BL Default]]&lt;&gt;"",Table_Styles[[#This Row],[BL Default]],""))</f>
        <v/>
      </c>
      <c r="BI126" s="24"/>
      <c r="BJ126" s="56"/>
      <c r="BK126" s="24" t="str">
        <f>IF(Table_Styles[[#This Row],[Width]]&lt;&gt;"",Table_Styles[[#This Row],[Width]],IF(Table_Styles[[#This Row],[Width Default]]&lt;&gt;"",Table_Styles[[#This Row],[Width Default]],""))</f>
        <v/>
      </c>
      <c r="BL126" s="24"/>
      <c r="BM126" s="24"/>
      <c r="BN126" s="24" t="str">
        <f>IF(Table_Styles[[#This Row],[Height]]&lt;&gt;"",Table_Styles[[#This Row],[Height]],IF(Table_Styles[[#This Row],[Height Default]]&lt;&gt;"",Table_Styles[[#This Row],[Height Default]],""))</f>
        <v/>
      </c>
      <c r="BO126" s="24"/>
      <c r="BP126" s="24"/>
      <c r="BQ126" s="24" t="str">
        <f>IF(Table_Styles[[#This Row],[Top]]&lt;&gt;"",Table_Styles[[#This Row],[Top]],IF(Table_Styles[[#This Row],[Top Default]]&lt;&gt;"",Table_Styles[[#This Row],[Top Default]],""))</f>
        <v/>
      </c>
      <c r="BR126" s="24"/>
      <c r="BS126" s="24"/>
      <c r="BT126" s="24" t="str">
        <f>IF(Table_Styles[[#This Row],[Right]]&lt;&gt;"",Table_Styles[[#This Row],[Right]],IF(Table_Styles[[#This Row],[Right Default]]&lt;&gt;"",Table_Styles[[#This Row],[Right Default]],""))</f>
        <v/>
      </c>
      <c r="BU126" s="24"/>
      <c r="BV126" s="24"/>
      <c r="BW126" s="24" t="str">
        <f>IF(Table_Styles[[#This Row],[Bottom]]&lt;&gt;"",Table_Styles[[#This Row],[Bottom]],IF(Table_Styles[[#This Row],[Bottom Default]]&lt;&gt;"",Table_Styles[[#This Row],[Bottom Default]],""))</f>
        <v/>
      </c>
      <c r="BX126" s="24"/>
      <c r="BY126" s="24"/>
      <c r="BZ126" s="24" t="str">
        <f>IF(Table_Styles[[#This Row],[Left]]&lt;&gt;"",Table_Styles[[#This Row],[Left]],IF(Table_Styles[[#This Row],[Left Default]]&lt;&gt;"",Table_Styles[[#This Row],[Left Default]],""))</f>
        <v/>
      </c>
      <c r="CA126" s="24"/>
      <c r="CB126" s="95" t="str">
        <f>IF(AND(Table_Styles[[#This Row],[Selector]]&lt;&gt;"",Table_Styles[[#This Row],[Font Family Used]]&lt;&gt;"",Table_Styles[[#This Row],[Font Weight Used]]&lt;&gt;""),Table_Styles[[#This Row],[Font Family Used]]&amp;" "&amp;Table_Styles[[#This Row],[Font Weight Used]],"")</f>
        <v/>
      </c>
      <c r="CC126" s="95" t="str">
        <f ca="1">IF(AND(Table_Styles[[#This Row],[Selector]],COUNTIF(OFFSET(CC:CC,0,0,ROW()-1,1),"="&amp;Table_Styles[[#This Row],[Font]])=0),Table_Styles[[#This Row],[Font]],"")</f>
        <v/>
      </c>
      <c r="CD126" s="95" t="str">
        <f ca="1">IF(Table_Styles[[#This Row],[Unique Font]]&lt;&gt;"",
"{""fontFamily"":"""&amp;Table_Styles[[#This Row],[Font Family Used]]&amp;""",""fontWeight"":"&amp;Table_Styles[[#This Row],[Font Weight Used]]&amp;"}","")</f>
        <v/>
      </c>
      <c r="CE12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6" s="95" t="str">
        <f>IF(AND(Table_Styles[[#This Row],[Selector]]&lt;&gt;"", Table_Styles[[#This Row],[Config Properties]]&lt;&gt;""),
Table_Styles[[#This Row],[Selector]]&amp;" { "&amp;Table_Styles[[#This Row],[Config Properties]]&amp;" }","")</f>
        <v/>
      </c>
      <c r="CG126" s="95" t="str">
        <f xml:space="preserve">
SUBSTITUTE(SUBSTITUTE(SUBSTITUTE(SUBSTITUTE(SUBSTITUTE(SUBSTITUTE(SUBSTITUTE(SUBSTITUTE(Table_Styles[[#This Row],[Config]],
" {","{"),
"{ ","{"),
" }","}"),
"} ","}"),
" ,",","),
", ",","),
" :",":"),
": ",":")</f>
        <v/>
      </c>
    </row>
    <row r="127" spans="2:85" ht="21" customHeight="1">
      <c r="B127" s="199" t="s">
        <v>604</v>
      </c>
      <c r="C127" s="99" t="s">
        <v>653</v>
      </c>
      <c r="D127" s="24"/>
      <c r="E127" s="24"/>
      <c r="F127" s="24" t="str">
        <f>IF(Table_Styles[[#This Row],[Font Family]]&lt;&gt;"",Table_Styles[[#This Row],[Font Family]],IF(Table_Styles[[#This Row],[Font Family Default]]&lt;&gt;"",Table_Styles[[#This Row],[Font Family Default]],""))</f>
        <v/>
      </c>
      <c r="G127" s="24"/>
      <c r="H127" s="24"/>
      <c r="I127" s="24" t="str">
        <f>IF(Table_Styles[[#This Row],[Font Size]]&lt;&gt;"",Table_Styles[[#This Row],[Font Size]],IF(Table_Styles[[#This Row],[Font Size Default]]&lt;&gt;"",Table_Styles[[#This Row],[Font Size Default]],""))</f>
        <v/>
      </c>
      <c r="J127" s="24"/>
      <c r="K127" s="24"/>
      <c r="L127" s="24" t="str">
        <f>IF(Table_Styles[[#This Row],[Font Weight]]&lt;&gt;"",Table_Styles[[#This Row],[Font Weight]],IF(Table_Styles[[#This Row],[Font Weight Default]]&lt;&gt;"",Table_Styles[[#This Row],[Font Weight Default]],""))</f>
        <v/>
      </c>
      <c r="M127" s="24"/>
      <c r="N127" s="24"/>
      <c r="O127" s="24" t="str">
        <f>IF(Table_Styles[[#This Row],[Colour]]&lt;&gt;"",Table_Styles[[#This Row],[Colour]],IF(Table_Styles[[#This Row],[Colour Default]]&lt;&gt;"",Table_Styles[[#This Row],[Colour Default]],""))</f>
        <v/>
      </c>
      <c r="P127" s="24"/>
      <c r="Q127" s="24"/>
      <c r="R127" s="24" t="str">
        <f>IF(Table_Styles[[#This Row],[Background]]&lt;&gt;"",Table_Styles[[#This Row],[Background]],IF(Table_Styles[[#This Row],[Background Default]]&lt;&gt;"",Table_Styles[[#This Row],[Background Default]],""))</f>
        <v/>
      </c>
      <c r="S127" s="24"/>
      <c r="T127" s="24"/>
      <c r="U127" s="24" t="str">
        <f>IF(Table_Styles[[#This Row],[Border]]&lt;&gt;"",Table_Styles[[#This Row],[Border]],IF(Table_Styles[[#This Row],[Border Default]]&lt;&gt;"",Table_Styles[[#This Row],[Border Default]],""))</f>
        <v/>
      </c>
      <c r="V127" s="24"/>
      <c r="W127" s="24"/>
      <c r="X127" s="24" t="str">
        <f>IF(Table_Styles[[#This Row],[Border Radius]]&lt;&gt;"",Table_Styles[[#This Row],[Border Radius]],IF(Table_Styles[[#This Row],[Border Radius Default]]&lt;&gt;"",Table_Styles[[#This Row],[Border Radius Default]],""))</f>
        <v/>
      </c>
      <c r="Y127" s="24"/>
      <c r="Z127" s="24"/>
      <c r="AA127" s="24" t="str">
        <f>IF(Table_Styles[[#This Row],[MT]]&lt;&gt;"",Table_Styles[[#This Row],[MT]],IF(Table_Styles[[#This Row],[MT Default]]&lt;&gt;"",Table_Styles[[#This Row],[MT Default]],""))</f>
        <v/>
      </c>
      <c r="AB127" s="24"/>
      <c r="AC127" s="24"/>
      <c r="AD127" s="24" t="str">
        <f>IF(Table_Styles[[#This Row],[MR]]&lt;&gt;"",Table_Styles[[#This Row],[MR]],IF(Table_Styles[[#This Row],[MR Default]]&lt;&gt;"",Table_Styles[[#This Row],[MR Default]],""))</f>
        <v/>
      </c>
      <c r="AE127" s="24"/>
      <c r="AF127" s="24"/>
      <c r="AG127" s="24" t="str">
        <f>IF(Table_Styles[[#This Row],[MB]]&lt;&gt;"",Table_Styles[[#This Row],[MB]],IF(Table_Styles[[#This Row],[MB Default]]&lt;&gt;"",Table_Styles[[#This Row],[MB Default]],""))</f>
        <v/>
      </c>
      <c r="AH127" s="24"/>
      <c r="AI127" s="24"/>
      <c r="AJ127" s="24" t="str">
        <f>IF(Table_Styles[[#This Row],[ML]]&lt;&gt;"",Table_Styles[[#This Row],[ML]],IF(Table_Styles[[#This Row],[ML Default]]&lt;&gt;"",Table_Styles[[#This Row],[ML Default]],""))</f>
        <v/>
      </c>
      <c r="AK127" s="24"/>
      <c r="AL127" s="24"/>
      <c r="AM127" s="24" t="str">
        <f>IF(Table_Styles[[#This Row],[PT]]&lt;&gt;"",Table_Styles[[#This Row],[PT]],IF(Table_Styles[[#This Row],[PT Default]]&lt;&gt;"",Table_Styles[[#This Row],[PT Default]],""))</f>
        <v/>
      </c>
      <c r="AN127" s="24"/>
      <c r="AO127" s="24"/>
      <c r="AP127" s="24" t="str">
        <f>IF(Table_Styles[[#This Row],[PR]]&lt;&gt;"",Table_Styles[[#This Row],[PR]],IF(Table_Styles[[#This Row],[PR Default]]&lt;&gt;"",Table_Styles[[#This Row],[PR Default]],""))</f>
        <v/>
      </c>
      <c r="AQ127" s="24"/>
      <c r="AR127" s="24"/>
      <c r="AS127" s="24" t="str">
        <f>IF(Table_Styles[[#This Row],[PB]]&lt;&gt;"",Table_Styles[[#This Row],[PB]],IF(Table_Styles[[#This Row],[PB Default]]&lt;&gt;"",Table_Styles[[#This Row],[PB Default]],""))</f>
        <v/>
      </c>
      <c r="AT127" s="24"/>
      <c r="AU127" s="24"/>
      <c r="AV127" s="24" t="str">
        <f>IF(Table_Styles[[#This Row],[PL]]&lt;&gt;"",Table_Styles[[#This Row],[PL]],IF(Table_Styles[[#This Row],[PL Default]]&lt;&gt;"",Table_Styles[[#This Row],[PL Default]],""))</f>
        <v/>
      </c>
      <c r="AW127" s="24"/>
      <c r="AX127" s="24"/>
      <c r="AY127" s="24" t="str">
        <f>IF(Table_Styles[[#This Row],[BT]]&lt;&gt;"",Table_Styles[[#This Row],[BT]],IF(Table_Styles[[#This Row],[BT Default]]&lt;&gt;"",Table_Styles[[#This Row],[BT Default]],""))</f>
        <v/>
      </c>
      <c r="AZ127" s="24"/>
      <c r="BA127" s="24"/>
      <c r="BB127" s="24" t="str">
        <f>IF(Table_Styles[[#This Row],[BR]]&lt;&gt;"",Table_Styles[[#This Row],[BR]],IF(Table_Styles[[#This Row],[BR Default]]&lt;&gt;"",Table_Styles[[#This Row],[BR Default]],""))</f>
        <v/>
      </c>
      <c r="BC127" s="24"/>
      <c r="BD127" s="24"/>
      <c r="BE127" s="24" t="str">
        <f>IF(Table_Styles[[#This Row],[BB]]&lt;&gt;"",Table_Styles[[#This Row],[BB]],IF(Table_Styles[[#This Row],[BB Default]]&lt;&gt;"",Table_Styles[[#This Row],[BB Default]],""))</f>
        <v/>
      </c>
      <c r="BF127" s="24"/>
      <c r="BG127" s="24"/>
      <c r="BH127" s="24" t="str">
        <f>IF(Table_Styles[[#This Row],[BL]]&lt;&gt;"",Table_Styles[[#This Row],[BL]],IF(Table_Styles[[#This Row],[BL Default]]&lt;&gt;"",Table_Styles[[#This Row],[BL Default]],""))</f>
        <v/>
      </c>
      <c r="BI127" s="24"/>
      <c r="BJ127" s="56"/>
      <c r="BK127" s="24" t="str">
        <f>IF(Table_Styles[[#This Row],[Width]]&lt;&gt;"",Table_Styles[[#This Row],[Width]],IF(Table_Styles[[#This Row],[Width Default]]&lt;&gt;"",Table_Styles[[#This Row],[Width Default]],""))</f>
        <v/>
      </c>
      <c r="BL127" s="24"/>
      <c r="BM127" s="24"/>
      <c r="BN127" s="24" t="str">
        <f>IF(Table_Styles[[#This Row],[Height]]&lt;&gt;"",Table_Styles[[#This Row],[Height]],IF(Table_Styles[[#This Row],[Height Default]]&lt;&gt;"",Table_Styles[[#This Row],[Height Default]],""))</f>
        <v/>
      </c>
      <c r="BO127" s="24"/>
      <c r="BP127" s="24"/>
      <c r="BQ127" s="24" t="str">
        <f>IF(Table_Styles[[#This Row],[Top]]&lt;&gt;"",Table_Styles[[#This Row],[Top]],IF(Table_Styles[[#This Row],[Top Default]]&lt;&gt;"",Table_Styles[[#This Row],[Top Default]],""))</f>
        <v/>
      </c>
      <c r="BR127" s="24"/>
      <c r="BS127" s="24"/>
      <c r="BT127" s="24" t="str">
        <f>IF(Table_Styles[[#This Row],[Right]]&lt;&gt;"",Table_Styles[[#This Row],[Right]],IF(Table_Styles[[#This Row],[Right Default]]&lt;&gt;"",Table_Styles[[#This Row],[Right Default]],""))</f>
        <v/>
      </c>
      <c r="BU127" s="24"/>
      <c r="BV127" s="24"/>
      <c r="BW127" s="24" t="str">
        <f>IF(Table_Styles[[#This Row],[Bottom]]&lt;&gt;"",Table_Styles[[#This Row],[Bottom]],IF(Table_Styles[[#This Row],[Bottom Default]]&lt;&gt;"",Table_Styles[[#This Row],[Bottom Default]],""))</f>
        <v/>
      </c>
      <c r="BX127" s="24"/>
      <c r="BY127" s="24"/>
      <c r="BZ127" s="24" t="str">
        <f>IF(Table_Styles[[#This Row],[Left]]&lt;&gt;"",Table_Styles[[#This Row],[Left]],IF(Table_Styles[[#This Row],[Left Default]]&lt;&gt;"",Table_Styles[[#This Row],[Left Default]],""))</f>
        <v/>
      </c>
      <c r="CA127" s="24"/>
      <c r="CB127" s="95" t="str">
        <f>IF(AND(Table_Styles[[#This Row],[Selector]]&lt;&gt;"",Table_Styles[[#This Row],[Font Family Used]]&lt;&gt;"",Table_Styles[[#This Row],[Font Weight Used]]&lt;&gt;""),Table_Styles[[#This Row],[Font Family Used]]&amp;" "&amp;Table_Styles[[#This Row],[Font Weight Used]],"")</f>
        <v/>
      </c>
      <c r="CC127" s="95" t="str">
        <f ca="1">IF(AND(Table_Styles[[#This Row],[Selector]],COUNTIF(OFFSET(CC:CC,0,0,ROW()-1,1),"="&amp;Table_Styles[[#This Row],[Font]])=0),Table_Styles[[#This Row],[Font]],"")</f>
        <v/>
      </c>
      <c r="CD127" s="95" t="str">
        <f ca="1">IF(Table_Styles[[#This Row],[Unique Font]]&lt;&gt;"",
"{""fontFamily"":"""&amp;Table_Styles[[#This Row],[Font Family Used]]&amp;""",""fontWeight"":"&amp;Table_Styles[[#This Row],[Font Weight Used]]&amp;"}","")</f>
        <v/>
      </c>
      <c r="CE127"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7" s="95" t="str">
        <f>IF(AND(Table_Styles[[#This Row],[Selector]]&lt;&gt;"", Table_Styles[[#This Row],[Config Properties]]&lt;&gt;""),
Table_Styles[[#This Row],[Selector]]&amp;" { "&amp;Table_Styles[[#This Row],[Config Properties]]&amp;" }","")</f>
        <v/>
      </c>
      <c r="CG127" s="95" t="str">
        <f xml:space="preserve">
SUBSTITUTE(SUBSTITUTE(SUBSTITUTE(SUBSTITUTE(SUBSTITUTE(SUBSTITUTE(SUBSTITUTE(SUBSTITUTE(Table_Styles[[#This Row],[Config]],
" {","{"),
"{ ","{"),
" }","}"),
"} ","}"),
" ,",","),
", ",","),
" :",":"),
": ",":")</f>
        <v/>
      </c>
    </row>
    <row r="128" spans="2:85" ht="21" customHeight="1" thickBot="1">
      <c r="B128" s="103" t="s">
        <v>654</v>
      </c>
      <c r="C128" s="103"/>
      <c r="D128" s="103"/>
      <c r="E128" s="103"/>
      <c r="F128" s="103" t="str">
        <f>IF(Table_Styles[[#This Row],[Font Family]]&lt;&gt;"",Table_Styles[[#This Row],[Font Family]],IF(Table_Styles[[#This Row],[Font Family Default]]&lt;&gt;"",Table_Styles[[#This Row],[Font Family Default]],""))</f>
        <v/>
      </c>
      <c r="G128" s="103"/>
      <c r="H128" s="103"/>
      <c r="I128" s="103" t="str">
        <f>IF(Table_Styles[[#This Row],[Font Size]]&lt;&gt;"",Table_Styles[[#This Row],[Font Size]],IF(Table_Styles[[#This Row],[Font Size Default]]&lt;&gt;"",Table_Styles[[#This Row],[Font Size Default]],""))</f>
        <v/>
      </c>
      <c r="J128" s="103"/>
      <c r="K128" s="103"/>
      <c r="L128" s="103" t="str">
        <f>IF(Table_Styles[[#This Row],[Font Weight]]&lt;&gt;"",Table_Styles[[#This Row],[Font Weight]],IF(Table_Styles[[#This Row],[Font Weight Default]]&lt;&gt;"",Table_Styles[[#This Row],[Font Weight Default]],""))</f>
        <v/>
      </c>
      <c r="M128" s="103"/>
      <c r="N128" s="103"/>
      <c r="O128" s="103" t="str">
        <f>IF(Table_Styles[[#This Row],[Colour]]&lt;&gt;"",Table_Styles[[#This Row],[Colour]],IF(Table_Styles[[#This Row],[Colour Default]]&lt;&gt;"",Table_Styles[[#This Row],[Colour Default]],""))</f>
        <v/>
      </c>
      <c r="P128" s="103"/>
      <c r="Q128" s="103"/>
      <c r="R128" s="103" t="str">
        <f>IF(Table_Styles[[#This Row],[Background]]&lt;&gt;"",Table_Styles[[#This Row],[Background]],IF(Table_Styles[[#This Row],[Background Default]]&lt;&gt;"",Table_Styles[[#This Row],[Background Default]],""))</f>
        <v/>
      </c>
      <c r="S128" s="103"/>
      <c r="T128" s="103"/>
      <c r="U128" s="103" t="str">
        <f>IF(Table_Styles[[#This Row],[Border]]&lt;&gt;"",Table_Styles[[#This Row],[Border]],IF(Table_Styles[[#This Row],[Border Default]]&lt;&gt;"",Table_Styles[[#This Row],[Border Default]],""))</f>
        <v/>
      </c>
      <c r="V128" s="103"/>
      <c r="W128" s="103"/>
      <c r="X128" s="103" t="str">
        <f>IF(Table_Styles[[#This Row],[Border Radius]]&lt;&gt;"",Table_Styles[[#This Row],[Border Radius]],IF(Table_Styles[[#This Row],[Border Radius Default]]&lt;&gt;"",Table_Styles[[#This Row],[Border Radius Default]],""))</f>
        <v/>
      </c>
      <c r="Y128" s="103"/>
      <c r="Z128" s="103"/>
      <c r="AA128" s="103" t="str">
        <f>IF(Table_Styles[[#This Row],[MT]]&lt;&gt;"",Table_Styles[[#This Row],[MT]],IF(Table_Styles[[#This Row],[MT Default]]&lt;&gt;"",Table_Styles[[#This Row],[MT Default]],""))</f>
        <v/>
      </c>
      <c r="AB128" s="103"/>
      <c r="AC128" s="103"/>
      <c r="AD128" s="103" t="str">
        <f>IF(Table_Styles[[#This Row],[MR]]&lt;&gt;"",Table_Styles[[#This Row],[MR]],IF(Table_Styles[[#This Row],[MR Default]]&lt;&gt;"",Table_Styles[[#This Row],[MR Default]],""))</f>
        <v/>
      </c>
      <c r="AE128" s="103"/>
      <c r="AF128" s="103"/>
      <c r="AG128" s="103" t="str">
        <f>IF(Table_Styles[[#This Row],[MB]]&lt;&gt;"",Table_Styles[[#This Row],[MB]],IF(Table_Styles[[#This Row],[MB Default]]&lt;&gt;"",Table_Styles[[#This Row],[MB Default]],""))</f>
        <v/>
      </c>
      <c r="AH128" s="103"/>
      <c r="AI128" s="103"/>
      <c r="AJ128" s="103" t="str">
        <f>IF(Table_Styles[[#This Row],[ML]]&lt;&gt;"",Table_Styles[[#This Row],[ML]],IF(Table_Styles[[#This Row],[ML Default]]&lt;&gt;"",Table_Styles[[#This Row],[ML Default]],""))</f>
        <v/>
      </c>
      <c r="AK128" s="103"/>
      <c r="AL128" s="103"/>
      <c r="AM128" s="103" t="str">
        <f>IF(Table_Styles[[#This Row],[PT]]&lt;&gt;"",Table_Styles[[#This Row],[PT]],IF(Table_Styles[[#This Row],[PT Default]]&lt;&gt;"",Table_Styles[[#This Row],[PT Default]],""))</f>
        <v/>
      </c>
      <c r="AN128" s="103"/>
      <c r="AO128" s="103"/>
      <c r="AP128" s="103" t="str">
        <f>IF(Table_Styles[[#This Row],[PR]]&lt;&gt;"",Table_Styles[[#This Row],[PR]],IF(Table_Styles[[#This Row],[PR Default]]&lt;&gt;"",Table_Styles[[#This Row],[PR Default]],""))</f>
        <v/>
      </c>
      <c r="AQ128" s="103"/>
      <c r="AR128" s="103"/>
      <c r="AS128" s="103" t="str">
        <f>IF(Table_Styles[[#This Row],[PB]]&lt;&gt;"",Table_Styles[[#This Row],[PB]],IF(Table_Styles[[#This Row],[PB Default]]&lt;&gt;"",Table_Styles[[#This Row],[PB Default]],""))</f>
        <v/>
      </c>
      <c r="AT128" s="103"/>
      <c r="AU128" s="103"/>
      <c r="AV128" s="103" t="str">
        <f>IF(Table_Styles[[#This Row],[PL]]&lt;&gt;"",Table_Styles[[#This Row],[PL]],IF(Table_Styles[[#This Row],[PL Default]]&lt;&gt;"",Table_Styles[[#This Row],[PL Default]],""))</f>
        <v/>
      </c>
      <c r="AW128" s="103"/>
      <c r="AX128" s="103"/>
      <c r="AY128" s="103" t="str">
        <f>IF(Table_Styles[[#This Row],[BT]]&lt;&gt;"",Table_Styles[[#This Row],[BT]],IF(Table_Styles[[#This Row],[BT Default]]&lt;&gt;"",Table_Styles[[#This Row],[BT Default]],""))</f>
        <v/>
      </c>
      <c r="AZ128" s="103"/>
      <c r="BA128" s="103"/>
      <c r="BB128" s="103" t="str">
        <f>IF(Table_Styles[[#This Row],[BR]]&lt;&gt;"",Table_Styles[[#This Row],[BR]],IF(Table_Styles[[#This Row],[BR Default]]&lt;&gt;"",Table_Styles[[#This Row],[BR Default]],""))</f>
        <v/>
      </c>
      <c r="BC128" s="103"/>
      <c r="BD128" s="103"/>
      <c r="BE128" s="103" t="str">
        <f>IF(Table_Styles[[#This Row],[BB]]&lt;&gt;"",Table_Styles[[#This Row],[BB]],IF(Table_Styles[[#This Row],[BB Default]]&lt;&gt;"",Table_Styles[[#This Row],[BB Default]],""))</f>
        <v/>
      </c>
      <c r="BF128" s="103"/>
      <c r="BG128" s="103"/>
      <c r="BH128" s="103" t="str">
        <f>IF(Table_Styles[[#This Row],[BL]]&lt;&gt;"",Table_Styles[[#This Row],[BL]],IF(Table_Styles[[#This Row],[BL Default]]&lt;&gt;"",Table_Styles[[#This Row],[BL Default]],""))</f>
        <v/>
      </c>
      <c r="BI128" s="103"/>
      <c r="BJ128" s="103"/>
      <c r="BK128" s="103" t="str">
        <f>IF(Table_Styles[[#This Row],[Width]]&lt;&gt;"",Table_Styles[[#This Row],[Width]],IF(Table_Styles[[#This Row],[Width Default]]&lt;&gt;"",Table_Styles[[#This Row],[Width Default]],""))</f>
        <v/>
      </c>
      <c r="BL128" s="103"/>
      <c r="BM128" s="103"/>
      <c r="BN128" s="103" t="str">
        <f>IF(Table_Styles[[#This Row],[Height]]&lt;&gt;"",Table_Styles[[#This Row],[Height]],IF(Table_Styles[[#This Row],[Height Default]]&lt;&gt;"",Table_Styles[[#This Row],[Height Default]],""))</f>
        <v/>
      </c>
      <c r="BO128" s="103"/>
      <c r="BP128" s="103"/>
      <c r="BQ128" s="103" t="str">
        <f>IF(Table_Styles[[#This Row],[Top]]&lt;&gt;"",Table_Styles[[#This Row],[Top]],IF(Table_Styles[[#This Row],[Top Default]]&lt;&gt;"",Table_Styles[[#This Row],[Top Default]],""))</f>
        <v/>
      </c>
      <c r="BR128" s="103"/>
      <c r="BS128" s="103"/>
      <c r="BT128" s="103" t="str">
        <f>IF(Table_Styles[[#This Row],[Right]]&lt;&gt;"",Table_Styles[[#This Row],[Right]],IF(Table_Styles[[#This Row],[Right Default]]&lt;&gt;"",Table_Styles[[#This Row],[Right Default]],""))</f>
        <v/>
      </c>
      <c r="BU128" s="103"/>
      <c r="BV128" s="103"/>
      <c r="BW128" s="103" t="str">
        <f>IF(Table_Styles[[#This Row],[Bottom]]&lt;&gt;"",Table_Styles[[#This Row],[Bottom]],IF(Table_Styles[[#This Row],[Bottom Default]]&lt;&gt;"",Table_Styles[[#This Row],[Bottom Default]],""))</f>
        <v/>
      </c>
      <c r="BX128" s="103"/>
      <c r="BY128" s="103"/>
      <c r="BZ128" s="103" t="str">
        <f>IF(Table_Styles[[#This Row],[Left]]&lt;&gt;"",Table_Styles[[#This Row],[Left]],IF(Table_Styles[[#This Row],[Left Default]]&lt;&gt;"",Table_Styles[[#This Row],[Left Default]],""))</f>
        <v/>
      </c>
      <c r="CA128" s="103"/>
      <c r="CB128" s="103" t="str">
        <f>IF(AND(Table_Styles[[#This Row],[Selector]]&lt;&gt;"",Table_Styles[[#This Row],[Font Family Used]]&lt;&gt;"",Table_Styles[[#This Row],[Font Weight Used]]&lt;&gt;""),Table_Styles[[#This Row],[Font Family Used]]&amp;" "&amp;Table_Styles[[#This Row],[Font Weight Used]],"")</f>
        <v/>
      </c>
      <c r="CC128" s="103" t="str">
        <f ca="1">IF(AND(Table_Styles[[#This Row],[Selector]],COUNTIF(OFFSET(CC:CC,0,0,ROW()-1,1),"="&amp;Table_Styles[[#This Row],[Font]])=0),Table_Styles[[#This Row],[Font]],"")</f>
        <v/>
      </c>
      <c r="CD128" s="103" t="str">
        <f ca="1">IF(Table_Styles[[#This Row],[Unique Font]]&lt;&gt;"",
"{""fontFamily"":"""&amp;Table_Styles[[#This Row],[Font Family Used]]&amp;""",""fontWeight"":"&amp;Table_Styles[[#This Row],[Font Weight Used]]&amp;"}","")</f>
        <v/>
      </c>
      <c r="CE12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8" s="103" t="str">
        <f>IF(AND(Table_Styles[[#This Row],[Selector]]&lt;&gt;"", Table_Styles[[#This Row],[Config Properties]]&lt;&gt;""),
Table_Styles[[#This Row],[Selector]]&amp;" { "&amp;Table_Styles[[#This Row],[Config Properties]]&amp;" }","")</f>
        <v/>
      </c>
      <c r="CG128" s="103" t="str">
        <f xml:space="preserve">
SUBSTITUTE(SUBSTITUTE(SUBSTITUTE(SUBSTITUTE(SUBSTITUTE(SUBSTITUTE(SUBSTITUTE(SUBSTITUTE(Table_Styles[[#This Row],[Config]],
" {","{"),
"{ ","{"),
" }","}"),
"} ","}"),
" ,",","),
", ",","),
" :",":"),
": ",":")</f>
        <v/>
      </c>
    </row>
    <row r="129" spans="2:85" ht="21" customHeight="1">
      <c r="B129" s="195" t="s">
        <v>644</v>
      </c>
      <c r="C129" s="6" t="s">
        <v>655</v>
      </c>
      <c r="D129" s="55"/>
      <c r="E129" s="56"/>
      <c r="F129" s="28" t="str">
        <f>IF(Table_Styles[[#This Row],[Font Family]]&lt;&gt;"",Table_Styles[[#This Row],[Font Family]],IF(Table_Styles[[#This Row],[Font Family Default]]&lt;&gt;"",Table_Styles[[#This Row],[Font Family Default]],""))</f>
        <v/>
      </c>
      <c r="G129" s="55"/>
      <c r="H129" s="56"/>
      <c r="I129" s="28" t="str">
        <f>IF(Table_Styles[[#This Row],[Font Size]]&lt;&gt;"",Table_Styles[[#This Row],[Font Size]],IF(Table_Styles[[#This Row],[Font Size Default]]&lt;&gt;"",Table_Styles[[#This Row],[Font Size Default]],""))</f>
        <v/>
      </c>
      <c r="J129" s="55"/>
      <c r="K129" s="56"/>
      <c r="L129" s="28" t="str">
        <f>IF(Table_Styles[[#This Row],[Font Weight]]&lt;&gt;"",Table_Styles[[#This Row],[Font Weight]],IF(Table_Styles[[#This Row],[Font Weight Default]]&lt;&gt;"",Table_Styles[[#This Row],[Font Weight Default]],""))</f>
        <v/>
      </c>
      <c r="M129" s="55"/>
      <c r="N129" s="56"/>
      <c r="O129" s="28" t="str">
        <f>IF(Table_Styles[[#This Row],[Colour]]&lt;&gt;"",Table_Styles[[#This Row],[Colour]],IF(Table_Styles[[#This Row],[Colour Default]]&lt;&gt;"",Table_Styles[[#This Row],[Colour Default]],""))</f>
        <v/>
      </c>
      <c r="P129" s="55"/>
      <c r="Q129" s="56"/>
      <c r="R129" s="28" t="str">
        <f>IF(Table_Styles[[#This Row],[Background]]&lt;&gt;"",Table_Styles[[#This Row],[Background]],IF(Table_Styles[[#This Row],[Background Default]]&lt;&gt;"",Table_Styles[[#This Row],[Background Default]],""))</f>
        <v/>
      </c>
      <c r="S129" s="55"/>
      <c r="T129" s="56"/>
      <c r="U129" s="28" t="str">
        <f>IF(Table_Styles[[#This Row],[Border]]&lt;&gt;"",Table_Styles[[#This Row],[Border]],IF(Table_Styles[[#This Row],[Border Default]]&lt;&gt;"",Table_Styles[[#This Row],[Border Default]],""))</f>
        <v/>
      </c>
      <c r="V129" s="56"/>
      <c r="W129" s="56"/>
      <c r="X129" s="28" t="str">
        <f>IF(Table_Styles[[#This Row],[Border Radius]]&lt;&gt;"",Table_Styles[[#This Row],[Border Radius]],IF(Table_Styles[[#This Row],[Border Radius Default]]&lt;&gt;"",Table_Styles[[#This Row],[Border Radius Default]],""))</f>
        <v/>
      </c>
      <c r="Y129" s="55"/>
      <c r="Z129" s="24" t="s">
        <v>460</v>
      </c>
      <c r="AA129" s="28" t="str">
        <f>IF(Table_Styles[[#This Row],[MT]]&lt;&gt;"",Table_Styles[[#This Row],[MT]],IF(Table_Styles[[#This Row],[MT Default]]&lt;&gt;"",Table_Styles[[#This Row],[MT Default]],""))</f>
        <v>10px</v>
      </c>
      <c r="AB129" s="55"/>
      <c r="AC129" s="56"/>
      <c r="AD129" s="28" t="str">
        <f>IF(Table_Styles[[#This Row],[MR]]&lt;&gt;"",Table_Styles[[#This Row],[MR]],IF(Table_Styles[[#This Row],[MR Default]]&lt;&gt;"",Table_Styles[[#This Row],[MR Default]],""))</f>
        <v/>
      </c>
      <c r="AE129" s="55"/>
      <c r="AF129" s="56"/>
      <c r="AG129" s="28" t="str">
        <f>IF(Table_Styles[[#This Row],[MB]]&lt;&gt;"",Table_Styles[[#This Row],[MB]],IF(Table_Styles[[#This Row],[MB Default]]&lt;&gt;"",Table_Styles[[#This Row],[MB Default]],""))</f>
        <v/>
      </c>
      <c r="AH129" s="55"/>
      <c r="AI129" s="56"/>
      <c r="AJ129" s="28" t="str">
        <f>IF(Table_Styles[[#This Row],[ML]]&lt;&gt;"",Table_Styles[[#This Row],[ML]],IF(Table_Styles[[#This Row],[ML Default]]&lt;&gt;"",Table_Styles[[#This Row],[ML Default]],""))</f>
        <v/>
      </c>
      <c r="AK129" s="55"/>
      <c r="AL129" s="56"/>
      <c r="AM129" s="28" t="str">
        <f>IF(Table_Styles[[#This Row],[PT]]&lt;&gt;"",Table_Styles[[#This Row],[PT]],IF(Table_Styles[[#This Row],[PT Default]]&lt;&gt;"",Table_Styles[[#This Row],[PT Default]],""))</f>
        <v/>
      </c>
      <c r="AN129" s="55"/>
      <c r="AO129" s="56"/>
      <c r="AP129" s="28" t="str">
        <f>IF(Table_Styles[[#This Row],[PR]]&lt;&gt;"",Table_Styles[[#This Row],[PR]],IF(Table_Styles[[#This Row],[PR Default]]&lt;&gt;"",Table_Styles[[#This Row],[PR Default]],""))</f>
        <v/>
      </c>
      <c r="AQ129" s="55"/>
      <c r="AR129" s="56"/>
      <c r="AS129" s="28" t="str">
        <f>IF(Table_Styles[[#This Row],[PB]]&lt;&gt;"",Table_Styles[[#This Row],[PB]],IF(Table_Styles[[#This Row],[PB Default]]&lt;&gt;"",Table_Styles[[#This Row],[PB Default]],""))</f>
        <v/>
      </c>
      <c r="AT129" s="55"/>
      <c r="AU129" s="56"/>
      <c r="AV129" s="28" t="str">
        <f>IF(Table_Styles[[#This Row],[PL]]&lt;&gt;"",Table_Styles[[#This Row],[PL]],IF(Table_Styles[[#This Row],[PL Default]]&lt;&gt;"",Table_Styles[[#This Row],[PL Default]],""))</f>
        <v/>
      </c>
      <c r="AW129" s="55"/>
      <c r="AX129" s="56"/>
      <c r="AY129" s="28" t="str">
        <f>IF(Table_Styles[[#This Row],[BT]]&lt;&gt;"",Table_Styles[[#This Row],[BT]],IF(Table_Styles[[#This Row],[BT Default]]&lt;&gt;"",Table_Styles[[#This Row],[BT Default]],""))</f>
        <v/>
      </c>
      <c r="AZ129" s="55"/>
      <c r="BA129" s="56"/>
      <c r="BB129" s="28" t="str">
        <f>IF(Table_Styles[[#This Row],[BR]]&lt;&gt;"",Table_Styles[[#This Row],[BR]],IF(Table_Styles[[#This Row],[BR Default]]&lt;&gt;"",Table_Styles[[#This Row],[BR Default]],""))</f>
        <v/>
      </c>
      <c r="BC129" s="55"/>
      <c r="BD129" s="56"/>
      <c r="BE129" s="28" t="str">
        <f>IF(Table_Styles[[#This Row],[BB]]&lt;&gt;"",Table_Styles[[#This Row],[BB]],IF(Table_Styles[[#This Row],[BB Default]]&lt;&gt;"",Table_Styles[[#This Row],[BB Default]],""))</f>
        <v/>
      </c>
      <c r="BF129" s="55"/>
      <c r="BG129" s="56"/>
      <c r="BH129" s="28" t="str">
        <f>IF(Table_Styles[[#This Row],[BL]]&lt;&gt;"",Table_Styles[[#This Row],[BL]],IF(Table_Styles[[#This Row],[BL Default]]&lt;&gt;"",Table_Styles[[#This Row],[BL Default]],""))</f>
        <v/>
      </c>
      <c r="BI129" s="56"/>
      <c r="BJ129" s="56"/>
      <c r="BK129" s="28" t="str">
        <f>IF(Table_Styles[[#This Row],[Width]]&lt;&gt;"",Table_Styles[[#This Row],[Width]],IF(Table_Styles[[#This Row],[Width Default]]&lt;&gt;"",Table_Styles[[#This Row],[Width Default]],""))</f>
        <v/>
      </c>
      <c r="BL129" s="56"/>
      <c r="BM129" s="56"/>
      <c r="BN129" s="28" t="str">
        <f>IF(Table_Styles[[#This Row],[Height]]&lt;&gt;"",Table_Styles[[#This Row],[Height]],IF(Table_Styles[[#This Row],[Height Default]]&lt;&gt;"",Table_Styles[[#This Row],[Height Default]],""))</f>
        <v/>
      </c>
      <c r="BO129" s="24"/>
      <c r="BP129" s="24"/>
      <c r="BQ129" s="28" t="str">
        <f>IF(Table_Styles[[#This Row],[Top]]&lt;&gt;"",Table_Styles[[#This Row],[Top]],IF(Table_Styles[[#This Row],[Top Default]]&lt;&gt;"",Table_Styles[[#This Row],[Top Default]],""))</f>
        <v/>
      </c>
      <c r="BR129" s="24"/>
      <c r="BS129" s="24"/>
      <c r="BT129" s="28" t="str">
        <f>IF(Table_Styles[[#This Row],[Right]]&lt;&gt;"",Table_Styles[[#This Row],[Right]],IF(Table_Styles[[#This Row],[Right Default]]&lt;&gt;"",Table_Styles[[#This Row],[Right Default]],""))</f>
        <v/>
      </c>
      <c r="BU129" s="24"/>
      <c r="BV129" s="24"/>
      <c r="BW129" s="28" t="str">
        <f>IF(Table_Styles[[#This Row],[Bottom]]&lt;&gt;"",Table_Styles[[#This Row],[Bottom]],IF(Table_Styles[[#This Row],[Bottom Default]]&lt;&gt;"",Table_Styles[[#This Row],[Bottom Default]],""))</f>
        <v/>
      </c>
      <c r="BX129" s="24"/>
      <c r="BY129" s="24"/>
      <c r="BZ129" s="28" t="str">
        <f>IF(Table_Styles[[#This Row],[Left]]&lt;&gt;"",Table_Styles[[#This Row],[Left]],IF(Table_Styles[[#This Row],[Left Default]]&lt;&gt;"",Table_Styles[[#This Row],[Left Default]],""))</f>
        <v/>
      </c>
      <c r="CA129" s="55"/>
      <c r="CB129" s="101" t="str">
        <f>IF(AND(Table_Styles[[#This Row],[Selector]]&lt;&gt;"",Table_Styles[[#This Row],[Font Family Used]]&lt;&gt;"",Table_Styles[[#This Row],[Font Weight Used]]&lt;&gt;""),Table_Styles[[#This Row],[Font Family Used]]&amp;" "&amp;Table_Styles[[#This Row],[Font Weight Used]],"")</f>
        <v/>
      </c>
      <c r="CC129" s="101" t="str">
        <f ca="1">IF(AND(Table_Styles[[#This Row],[Selector]],COUNTIF(OFFSET(CC:CC,0,0,ROW()-1,1),"="&amp;Table_Styles[[#This Row],[Font]])=0),Table_Styles[[#This Row],[Font]],"")</f>
        <v/>
      </c>
      <c r="CD129" s="101" t="str">
        <f ca="1">IF(Table_Styles[[#This Row],[Unique Font]]&lt;&gt;"",
"{""fontFamily"":"""&amp;Table_Styles[[#This Row],[Font Family Used]]&amp;""",""fontWeight"":"&amp;Table_Styles[[#This Row],[Font Weight Used]]&amp;"}","")</f>
        <v/>
      </c>
      <c r="CE12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v>
      </c>
      <c r="CF129" s="100" t="str">
        <f>IF(AND(Table_Styles[[#This Row],[Selector]]&lt;&gt;"", Table_Styles[[#This Row],[Config Properties]]&lt;&gt;""),
Table_Styles[[#This Row],[Selector]]&amp;" { "&amp;Table_Styles[[#This Row],[Config Properties]]&amp;" }","")</f>
        <v>#sidebar .header nav { margin-top: 10px }</v>
      </c>
      <c r="CG129" s="100" t="str">
        <f xml:space="preserve">
SUBSTITUTE(SUBSTITUTE(SUBSTITUTE(SUBSTITUTE(SUBSTITUTE(SUBSTITUTE(SUBSTITUTE(SUBSTITUTE(Table_Styles[[#This Row],[Config]],
" {","{"),
"{ ","{"),
" }","}"),
"} ","}"),
" ,",","),
", ",","),
" :",":"),
": ",":")</f>
        <v>#sidebar .header nav{margin-top:10px}</v>
      </c>
    </row>
    <row r="130" spans="2:85" ht="21" customHeight="1">
      <c r="B130" s="185" t="s">
        <v>590</v>
      </c>
      <c r="C130" s="195" t="s">
        <v>656</v>
      </c>
      <c r="D130" s="55"/>
      <c r="E130" s="56"/>
      <c r="F130" s="28" t="str">
        <f>IF(Table_Styles[[#This Row],[Font Family]]&lt;&gt;"",Table_Styles[[#This Row],[Font Family]],IF(Table_Styles[[#This Row],[Font Family Default]]&lt;&gt;"",Table_Styles[[#This Row],[Font Family Default]],""))</f>
        <v/>
      </c>
      <c r="G130" s="55"/>
      <c r="H130" s="56"/>
      <c r="I130" s="28" t="str">
        <f>IF(Table_Styles[[#This Row],[Font Size]]&lt;&gt;"",Table_Styles[[#This Row],[Font Size]],IF(Table_Styles[[#This Row],[Font Size Default]]&lt;&gt;"",Table_Styles[[#This Row],[Font Size Default]],""))</f>
        <v/>
      </c>
      <c r="J130" s="55"/>
      <c r="K130" s="56"/>
      <c r="L130" s="28" t="str">
        <f>IF(Table_Styles[[#This Row],[Font Weight]]&lt;&gt;"",Table_Styles[[#This Row],[Font Weight]],IF(Table_Styles[[#This Row],[Font Weight Default]]&lt;&gt;"",Table_Styles[[#This Row],[Font Weight Default]],""))</f>
        <v/>
      </c>
      <c r="M130" s="55"/>
      <c r="N130" s="56"/>
      <c r="O130" s="28" t="str">
        <f>IF(Table_Styles[[#This Row],[Colour]]&lt;&gt;"",Table_Styles[[#This Row],[Colour]],IF(Table_Styles[[#This Row],[Colour Default]]&lt;&gt;"",Table_Styles[[#This Row],[Colour Default]],""))</f>
        <v/>
      </c>
      <c r="P130" s="55"/>
      <c r="Q130" s="56"/>
      <c r="R130" s="28" t="str">
        <f>IF(Table_Styles[[#This Row],[Background]]&lt;&gt;"",Table_Styles[[#This Row],[Background]],IF(Table_Styles[[#This Row],[Background Default]]&lt;&gt;"",Table_Styles[[#This Row],[Background Default]],""))</f>
        <v/>
      </c>
      <c r="S130" s="55"/>
      <c r="T130" s="56"/>
      <c r="U130" s="28" t="str">
        <f>IF(Table_Styles[[#This Row],[Border]]&lt;&gt;"",Table_Styles[[#This Row],[Border]],IF(Table_Styles[[#This Row],[Border Default]]&lt;&gt;"",Table_Styles[[#This Row],[Border Default]],""))</f>
        <v/>
      </c>
      <c r="V130" s="56"/>
      <c r="W130" s="56"/>
      <c r="X130" s="28" t="str">
        <f>IF(Table_Styles[[#This Row],[Border Radius]]&lt;&gt;"",Table_Styles[[#This Row],[Border Radius]],IF(Table_Styles[[#This Row],[Border Radius Default]]&lt;&gt;"",Table_Styles[[#This Row],[Border Radius Default]],""))</f>
        <v/>
      </c>
      <c r="Y130" s="55"/>
      <c r="Z130" s="56"/>
      <c r="AA130" s="28" t="str">
        <f>IF(Table_Styles[[#This Row],[MT]]&lt;&gt;"",Table_Styles[[#This Row],[MT]],IF(Table_Styles[[#This Row],[MT Default]]&lt;&gt;"",Table_Styles[[#This Row],[MT Default]],""))</f>
        <v/>
      </c>
      <c r="AB130" s="55"/>
      <c r="AC130" s="56"/>
      <c r="AD130" s="28" t="str">
        <f>IF(Table_Styles[[#This Row],[MR]]&lt;&gt;"",Table_Styles[[#This Row],[MR]],IF(Table_Styles[[#This Row],[MR Default]]&lt;&gt;"",Table_Styles[[#This Row],[MR Default]],""))</f>
        <v/>
      </c>
      <c r="AE130" s="55"/>
      <c r="AF130" s="56"/>
      <c r="AG130" s="28" t="str">
        <f>IF(Table_Styles[[#This Row],[MB]]&lt;&gt;"",Table_Styles[[#This Row],[MB]],IF(Table_Styles[[#This Row],[MB Default]]&lt;&gt;"",Table_Styles[[#This Row],[MB Default]],""))</f>
        <v/>
      </c>
      <c r="AH130" s="55"/>
      <c r="AI130" s="56"/>
      <c r="AJ130" s="28" t="str">
        <f>IF(Table_Styles[[#This Row],[ML]]&lt;&gt;"",Table_Styles[[#This Row],[ML]],IF(Table_Styles[[#This Row],[ML Default]]&lt;&gt;"",Table_Styles[[#This Row],[ML Default]],""))</f>
        <v/>
      </c>
      <c r="AK130" s="55"/>
      <c r="AL130" s="56"/>
      <c r="AM130" s="28" t="str">
        <f>IF(Table_Styles[[#This Row],[PT]]&lt;&gt;"",Table_Styles[[#This Row],[PT]],IF(Table_Styles[[#This Row],[PT Default]]&lt;&gt;"",Table_Styles[[#This Row],[PT Default]],""))</f>
        <v/>
      </c>
      <c r="AN130" s="55"/>
      <c r="AO130" s="56"/>
      <c r="AP130" s="28" t="str">
        <f>IF(Table_Styles[[#This Row],[PR]]&lt;&gt;"",Table_Styles[[#This Row],[PR]],IF(Table_Styles[[#This Row],[PR Default]]&lt;&gt;"",Table_Styles[[#This Row],[PR Default]],""))</f>
        <v/>
      </c>
      <c r="AQ130" s="55"/>
      <c r="AR130" s="56"/>
      <c r="AS130" s="28" t="str">
        <f>IF(Table_Styles[[#This Row],[PB]]&lt;&gt;"",Table_Styles[[#This Row],[PB]],IF(Table_Styles[[#This Row],[PB Default]]&lt;&gt;"",Table_Styles[[#This Row],[PB Default]],""))</f>
        <v/>
      </c>
      <c r="AT130" s="55"/>
      <c r="AU130" s="56"/>
      <c r="AV130" s="28" t="str">
        <f>IF(Table_Styles[[#This Row],[PL]]&lt;&gt;"",Table_Styles[[#This Row],[PL]],IF(Table_Styles[[#This Row],[PL Default]]&lt;&gt;"",Table_Styles[[#This Row],[PL Default]],""))</f>
        <v/>
      </c>
      <c r="AW130" s="55"/>
      <c r="AX130" s="56"/>
      <c r="AY130" s="28" t="str">
        <f>IF(Table_Styles[[#This Row],[BT]]&lt;&gt;"",Table_Styles[[#This Row],[BT]],IF(Table_Styles[[#This Row],[BT Default]]&lt;&gt;"",Table_Styles[[#This Row],[BT Default]],""))</f>
        <v/>
      </c>
      <c r="AZ130" s="55"/>
      <c r="BA130" s="56"/>
      <c r="BB130" s="28" t="str">
        <f>IF(Table_Styles[[#This Row],[BR]]&lt;&gt;"",Table_Styles[[#This Row],[BR]],IF(Table_Styles[[#This Row],[BR Default]]&lt;&gt;"",Table_Styles[[#This Row],[BR Default]],""))</f>
        <v/>
      </c>
      <c r="BC130" s="55"/>
      <c r="BD130" s="56"/>
      <c r="BE130" s="28" t="str">
        <f>IF(Table_Styles[[#This Row],[BB]]&lt;&gt;"",Table_Styles[[#This Row],[BB]],IF(Table_Styles[[#This Row],[BB Default]]&lt;&gt;"",Table_Styles[[#This Row],[BB Default]],""))</f>
        <v/>
      </c>
      <c r="BF130" s="55"/>
      <c r="BG130" s="56"/>
      <c r="BH130" s="28" t="str">
        <f>IF(Table_Styles[[#This Row],[BL]]&lt;&gt;"",Table_Styles[[#This Row],[BL]],IF(Table_Styles[[#This Row],[BL Default]]&lt;&gt;"",Table_Styles[[#This Row],[BL Default]],""))</f>
        <v/>
      </c>
      <c r="BI130" s="56"/>
      <c r="BJ130" s="56"/>
      <c r="BK130" s="28" t="str">
        <f>IF(Table_Styles[[#This Row],[Width]]&lt;&gt;"",Table_Styles[[#This Row],[Width]],IF(Table_Styles[[#This Row],[Width Default]]&lt;&gt;"",Table_Styles[[#This Row],[Width Default]],""))</f>
        <v/>
      </c>
      <c r="BL130" s="56"/>
      <c r="BM130" s="56"/>
      <c r="BN130" s="28" t="str">
        <f>IF(Table_Styles[[#This Row],[Height]]&lt;&gt;"",Table_Styles[[#This Row],[Height]],IF(Table_Styles[[#This Row],[Height Default]]&lt;&gt;"",Table_Styles[[#This Row],[Height Default]],""))</f>
        <v/>
      </c>
      <c r="BO130" s="24"/>
      <c r="BP130" s="24"/>
      <c r="BQ130" s="28" t="str">
        <f>IF(Table_Styles[[#This Row],[Top]]&lt;&gt;"",Table_Styles[[#This Row],[Top]],IF(Table_Styles[[#This Row],[Top Default]]&lt;&gt;"",Table_Styles[[#This Row],[Top Default]],""))</f>
        <v/>
      </c>
      <c r="BR130" s="24"/>
      <c r="BS130" s="24"/>
      <c r="BT130" s="28" t="str">
        <f>IF(Table_Styles[[#This Row],[Right]]&lt;&gt;"",Table_Styles[[#This Row],[Right]],IF(Table_Styles[[#This Row],[Right Default]]&lt;&gt;"",Table_Styles[[#This Row],[Right Default]],""))</f>
        <v/>
      </c>
      <c r="BU130" s="24"/>
      <c r="BV130" s="24"/>
      <c r="BW130" s="28" t="str">
        <f>IF(Table_Styles[[#This Row],[Bottom]]&lt;&gt;"",Table_Styles[[#This Row],[Bottom]],IF(Table_Styles[[#This Row],[Bottom Default]]&lt;&gt;"",Table_Styles[[#This Row],[Bottom Default]],""))</f>
        <v/>
      </c>
      <c r="BX130" s="24"/>
      <c r="BY130" s="24"/>
      <c r="BZ130" s="28" t="str">
        <f>IF(Table_Styles[[#This Row],[Left]]&lt;&gt;"",Table_Styles[[#This Row],[Left]],IF(Table_Styles[[#This Row],[Left Default]]&lt;&gt;"",Table_Styles[[#This Row],[Left Default]],""))</f>
        <v/>
      </c>
      <c r="CA130" s="55"/>
      <c r="CB130" s="101" t="str">
        <f>IF(AND(Table_Styles[[#This Row],[Selector]]&lt;&gt;"",Table_Styles[[#This Row],[Font Family Used]]&lt;&gt;"",Table_Styles[[#This Row],[Font Weight Used]]&lt;&gt;""),Table_Styles[[#This Row],[Font Family Used]]&amp;" "&amp;Table_Styles[[#This Row],[Font Weight Used]],"")</f>
        <v/>
      </c>
      <c r="CC130" s="101" t="str">
        <f ca="1">IF(AND(Table_Styles[[#This Row],[Selector]],COUNTIF(OFFSET(CC:CC,0,0,ROW()-1,1),"="&amp;Table_Styles[[#This Row],[Font]])=0),Table_Styles[[#This Row],[Font]],"")</f>
        <v/>
      </c>
      <c r="CD130" s="101" t="str">
        <f ca="1">IF(Table_Styles[[#This Row],[Unique Font]]&lt;&gt;"",
"{""fontFamily"":"""&amp;Table_Styles[[#This Row],[Font Family Used]]&amp;""",""fontWeight"":"&amp;Table_Styles[[#This Row],[Font Weight Used]]&amp;"}","")</f>
        <v/>
      </c>
      <c r="CE13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0" s="100" t="str">
        <f>IF(AND(Table_Styles[[#This Row],[Selector]]&lt;&gt;"", Table_Styles[[#This Row],[Config Properties]]&lt;&gt;""),
Table_Styles[[#This Row],[Selector]]&amp;" { "&amp;Table_Styles[[#This Row],[Config Properties]]&amp;" }","")</f>
        <v/>
      </c>
      <c r="CG130" s="100" t="str">
        <f xml:space="preserve">
SUBSTITUTE(SUBSTITUTE(SUBSTITUTE(SUBSTITUTE(SUBSTITUTE(SUBSTITUTE(SUBSTITUTE(SUBSTITUTE(Table_Styles[[#This Row],[Config]],
" {","{"),
"{ ","{"),
" }","}"),
"} ","}"),
" ,",","),
", ",","),
" :",":"),
": ",":")</f>
        <v/>
      </c>
    </row>
    <row r="131" spans="2:85" ht="21" customHeight="1">
      <c r="B131" s="199" t="s">
        <v>592</v>
      </c>
      <c r="C131" s="99" t="s">
        <v>657</v>
      </c>
      <c r="D131" s="55"/>
      <c r="E131" s="56"/>
      <c r="F131" s="28" t="str">
        <f>IF(Table_Styles[[#This Row],[Font Family]]&lt;&gt;"",Table_Styles[[#This Row],[Font Family]],IF(Table_Styles[[#This Row],[Font Family Default]]&lt;&gt;"",Table_Styles[[#This Row],[Font Family Default]],""))</f>
        <v/>
      </c>
      <c r="G131" s="55"/>
      <c r="H131" s="56"/>
      <c r="I131" s="28" t="str">
        <f>IF(Table_Styles[[#This Row],[Font Size]]&lt;&gt;"",Table_Styles[[#This Row],[Font Size]],IF(Table_Styles[[#This Row],[Font Size Default]]&lt;&gt;"",Table_Styles[[#This Row],[Font Size Default]],""))</f>
        <v/>
      </c>
      <c r="J131" s="55"/>
      <c r="K131" s="56"/>
      <c r="L131" s="28" t="str">
        <f>IF(Table_Styles[[#This Row],[Font Weight]]&lt;&gt;"",Table_Styles[[#This Row],[Font Weight]],IF(Table_Styles[[#This Row],[Font Weight Default]]&lt;&gt;"",Table_Styles[[#This Row],[Font Weight Default]],""))</f>
        <v/>
      </c>
      <c r="M131" s="55"/>
      <c r="N131" s="56"/>
      <c r="O131" s="28" t="str">
        <f>IF(Table_Styles[[#This Row],[Colour]]&lt;&gt;"",Table_Styles[[#This Row],[Colour]],IF(Table_Styles[[#This Row],[Colour Default]]&lt;&gt;"",Table_Styles[[#This Row],[Colour Default]],""))</f>
        <v/>
      </c>
      <c r="P131" s="55"/>
      <c r="Q131" s="56"/>
      <c r="R131" s="28" t="str">
        <f>IF(Table_Styles[[#This Row],[Background]]&lt;&gt;"",Table_Styles[[#This Row],[Background]],IF(Table_Styles[[#This Row],[Background Default]]&lt;&gt;"",Table_Styles[[#This Row],[Background Default]],""))</f>
        <v/>
      </c>
      <c r="S131" s="55"/>
      <c r="T131" s="56"/>
      <c r="U131" s="28" t="str">
        <f>IF(Table_Styles[[#This Row],[Border]]&lt;&gt;"",Table_Styles[[#This Row],[Border]],IF(Table_Styles[[#This Row],[Border Default]]&lt;&gt;"",Table_Styles[[#This Row],[Border Default]],""))</f>
        <v/>
      </c>
      <c r="V131" s="56"/>
      <c r="W131" s="56"/>
      <c r="X131" s="28" t="str">
        <f>IF(Table_Styles[[#This Row],[Border Radius]]&lt;&gt;"",Table_Styles[[#This Row],[Border Radius]],IF(Table_Styles[[#This Row],[Border Radius Default]]&lt;&gt;"",Table_Styles[[#This Row],[Border Radius Default]],""))</f>
        <v/>
      </c>
      <c r="Y131" s="55"/>
      <c r="Z131" s="24" t="s">
        <v>460</v>
      </c>
      <c r="AA131" s="28" t="str">
        <f>IF(Table_Styles[[#This Row],[MT]]&lt;&gt;"",Table_Styles[[#This Row],[MT]],IF(Table_Styles[[#This Row],[MT Default]]&lt;&gt;"",Table_Styles[[#This Row],[MT Default]],""))</f>
        <v>10px</v>
      </c>
      <c r="AB131" s="55"/>
      <c r="AC131" s="56"/>
      <c r="AD131" s="28" t="str">
        <f>IF(Table_Styles[[#This Row],[MR]]&lt;&gt;"",Table_Styles[[#This Row],[MR]],IF(Table_Styles[[#This Row],[MR Default]]&lt;&gt;"",Table_Styles[[#This Row],[MR Default]],""))</f>
        <v/>
      </c>
      <c r="AE131" s="55"/>
      <c r="AF131" s="56"/>
      <c r="AG131" s="28" t="str">
        <f>IF(Table_Styles[[#This Row],[MB]]&lt;&gt;"",Table_Styles[[#This Row],[MB]],IF(Table_Styles[[#This Row],[MB Default]]&lt;&gt;"",Table_Styles[[#This Row],[MB Default]],""))</f>
        <v/>
      </c>
      <c r="AH131" s="55"/>
      <c r="AI131" s="56"/>
      <c r="AJ131" s="28" t="str">
        <f>IF(Table_Styles[[#This Row],[ML]]&lt;&gt;"",Table_Styles[[#This Row],[ML]],IF(Table_Styles[[#This Row],[ML Default]]&lt;&gt;"",Table_Styles[[#This Row],[ML Default]],""))</f>
        <v/>
      </c>
      <c r="AK131" s="55"/>
      <c r="AL131" s="192" t="s">
        <v>460</v>
      </c>
      <c r="AM131" s="28" t="str">
        <f>IF(Table_Styles[[#This Row],[PT]]&lt;&gt;"",Table_Styles[[#This Row],[PT]],IF(Table_Styles[[#This Row],[PT Default]]&lt;&gt;"",Table_Styles[[#This Row],[PT Default]],""))</f>
        <v>10px</v>
      </c>
      <c r="AN131" s="55"/>
      <c r="AO131" s="192" t="s">
        <v>453</v>
      </c>
      <c r="AP131" s="28" t="str">
        <f>IF(Table_Styles[[#This Row],[PR]]&lt;&gt;"",Table_Styles[[#This Row],[PR]],IF(Table_Styles[[#This Row],[PR Default]]&lt;&gt;"",Table_Styles[[#This Row],[PR Default]],""))</f>
        <v>20px</v>
      </c>
      <c r="AQ131" s="55"/>
      <c r="AR131" s="192" t="s">
        <v>460</v>
      </c>
      <c r="AS131" s="28" t="str">
        <f>IF(Table_Styles[[#This Row],[PB]]&lt;&gt;"",Table_Styles[[#This Row],[PB]],IF(Table_Styles[[#This Row],[PB Default]]&lt;&gt;"",Table_Styles[[#This Row],[PB Default]],""))</f>
        <v>10px</v>
      </c>
      <c r="AT131" s="55"/>
      <c r="AU131" s="192" t="s">
        <v>453</v>
      </c>
      <c r="AV131" s="28" t="str">
        <f>IF(Table_Styles[[#This Row],[PL]]&lt;&gt;"",Table_Styles[[#This Row],[PL]],IF(Table_Styles[[#This Row],[PL Default]]&lt;&gt;"",Table_Styles[[#This Row],[PL Default]],""))</f>
        <v>20px</v>
      </c>
      <c r="AW131" s="55"/>
      <c r="AX131" s="56"/>
      <c r="AY131" s="28" t="str">
        <f>IF(Table_Styles[[#This Row],[BT]]&lt;&gt;"",Table_Styles[[#This Row],[BT]],IF(Table_Styles[[#This Row],[BT Default]]&lt;&gt;"",Table_Styles[[#This Row],[BT Default]],""))</f>
        <v/>
      </c>
      <c r="AZ131" s="55"/>
      <c r="BA131" s="56"/>
      <c r="BB131" s="28" t="str">
        <f>IF(Table_Styles[[#This Row],[BR]]&lt;&gt;"",Table_Styles[[#This Row],[BR]],IF(Table_Styles[[#This Row],[BR Default]]&lt;&gt;"",Table_Styles[[#This Row],[BR Default]],""))</f>
        <v/>
      </c>
      <c r="BC131" s="55"/>
      <c r="BD131" s="56"/>
      <c r="BE131" s="28" t="str">
        <f>IF(Table_Styles[[#This Row],[BB]]&lt;&gt;"",Table_Styles[[#This Row],[BB]],IF(Table_Styles[[#This Row],[BB Default]]&lt;&gt;"",Table_Styles[[#This Row],[BB Default]],""))</f>
        <v/>
      </c>
      <c r="BF131" s="55"/>
      <c r="BG131" s="56"/>
      <c r="BH131" s="28" t="str">
        <f>IF(Table_Styles[[#This Row],[BL]]&lt;&gt;"",Table_Styles[[#This Row],[BL]],IF(Table_Styles[[#This Row],[BL Default]]&lt;&gt;"",Table_Styles[[#This Row],[BL Default]],""))</f>
        <v/>
      </c>
      <c r="BI131" s="56"/>
      <c r="BJ131" s="184"/>
      <c r="BK131" s="28"/>
      <c r="BL131" s="56"/>
      <c r="BM131" s="56"/>
      <c r="BN131" s="28" t="str">
        <f>IF(Table_Styles[[#This Row],[Height]]&lt;&gt;"",Table_Styles[[#This Row],[Height]],IF(Table_Styles[[#This Row],[Height Default]]&lt;&gt;"",Table_Styles[[#This Row],[Height Default]],""))</f>
        <v/>
      </c>
      <c r="BO131" s="24"/>
      <c r="BP131" s="24"/>
      <c r="BQ131" s="28" t="str">
        <f>IF(Table_Styles[[#This Row],[Top]]&lt;&gt;"",Table_Styles[[#This Row],[Top]],IF(Table_Styles[[#This Row],[Top Default]]&lt;&gt;"",Table_Styles[[#This Row],[Top Default]],""))</f>
        <v/>
      </c>
      <c r="BR131" s="24"/>
      <c r="BS131" s="24"/>
      <c r="BT131" s="28" t="str">
        <f>IF(Table_Styles[[#This Row],[Right]]&lt;&gt;"",Table_Styles[[#This Row],[Right]],IF(Table_Styles[[#This Row],[Right Default]]&lt;&gt;"",Table_Styles[[#This Row],[Right Default]],""))</f>
        <v/>
      </c>
      <c r="BU131" s="24"/>
      <c r="BV131" s="24"/>
      <c r="BW131" s="28" t="str">
        <f>IF(Table_Styles[[#This Row],[Bottom]]&lt;&gt;"",Table_Styles[[#This Row],[Bottom]],IF(Table_Styles[[#This Row],[Bottom Default]]&lt;&gt;"",Table_Styles[[#This Row],[Bottom Default]],""))</f>
        <v/>
      </c>
      <c r="BX131" s="24"/>
      <c r="BY131" s="24"/>
      <c r="BZ131" s="28" t="str">
        <f>IF(Table_Styles[[#This Row],[Left]]&lt;&gt;"",Table_Styles[[#This Row],[Left]],IF(Table_Styles[[#This Row],[Left Default]]&lt;&gt;"",Table_Styles[[#This Row],[Left Default]],""))</f>
        <v/>
      </c>
      <c r="CA131" s="55"/>
      <c r="CB131" s="101" t="str">
        <f>IF(AND(Table_Styles[[#This Row],[Selector]]&lt;&gt;"",Table_Styles[[#This Row],[Font Family Used]]&lt;&gt;"",Table_Styles[[#This Row],[Font Weight Used]]&lt;&gt;""),Table_Styles[[#This Row],[Font Family Used]]&amp;" "&amp;Table_Styles[[#This Row],[Font Weight Used]],"")</f>
        <v/>
      </c>
      <c r="CC131" s="101" t="str">
        <f ca="1">IF(AND(Table_Styles[[#This Row],[Selector]],COUNTIF(OFFSET(CC:CC,0,0,ROW()-1,1),"="&amp;Table_Styles[[#This Row],[Font]])=0),Table_Styles[[#This Row],[Font]],"")</f>
        <v/>
      </c>
      <c r="CD131" s="101" t="str">
        <f ca="1">IF(Table_Styles[[#This Row],[Unique Font]]&lt;&gt;"",
"{""fontFamily"":"""&amp;Table_Styles[[#This Row],[Font Family Used]]&amp;""",""fontWeight"":"&amp;Table_Styles[[#This Row],[Font Weight Used]]&amp;"}","")</f>
        <v/>
      </c>
      <c r="CE13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10px;padding-top: 10px;padding-right: 20px;padding-bottom: 10px;padding-left: 20px</v>
      </c>
      <c r="CF131" s="100" t="str">
        <f>IF(AND(Table_Styles[[#This Row],[Selector]]&lt;&gt;"", Table_Styles[[#This Row],[Config Properties]]&lt;&gt;""),
Table_Styles[[#This Row],[Selector]]&amp;" { "&amp;Table_Styles[[#This Row],[Config Properties]]&amp;" }","")</f>
        <v>#sidebar .header nav .btn { margin-top: 10px;padding-top: 10px;padding-right: 20px;padding-bottom: 10px;padding-left: 20px }</v>
      </c>
      <c r="CG131" s="100" t="str">
        <f xml:space="preserve">
SUBSTITUTE(SUBSTITUTE(SUBSTITUTE(SUBSTITUTE(SUBSTITUTE(SUBSTITUTE(SUBSTITUTE(SUBSTITUTE(Table_Styles[[#This Row],[Config]],
" {","{"),
"{ ","{"),
" }","}"),
"} ","}"),
" ,",","),
", ",","),
" :",":"),
": ",":")</f>
        <v>#sidebar .header nav .btn{margin-top:10px;padding-top:10px;padding-right:20px;padding-bottom:10px;padding-left:20px}</v>
      </c>
    </row>
    <row r="132" spans="2:85" ht="21" customHeight="1">
      <c r="B132" s="199" t="s">
        <v>594</v>
      </c>
      <c r="C132" s="99" t="s">
        <v>658</v>
      </c>
      <c r="D132" s="55"/>
      <c r="E132" s="56"/>
      <c r="F132" s="28" t="str">
        <f>IF(Table_Styles[[#This Row],[Font Family]]&lt;&gt;"",Table_Styles[[#This Row],[Font Family]],IF(Table_Styles[[#This Row],[Font Family Default]]&lt;&gt;"",Table_Styles[[#This Row],[Font Family Default]],""))</f>
        <v/>
      </c>
      <c r="G132" s="55"/>
      <c r="H132" s="56"/>
      <c r="I132" s="28" t="str">
        <f>IF(Table_Styles[[#This Row],[Font Size]]&lt;&gt;"",Table_Styles[[#This Row],[Font Size]],IF(Table_Styles[[#This Row],[Font Size Default]]&lt;&gt;"",Table_Styles[[#This Row],[Font Size Default]],""))</f>
        <v/>
      </c>
      <c r="J132" s="55"/>
      <c r="K132" s="56"/>
      <c r="L132" s="28" t="str">
        <f>IF(Table_Styles[[#This Row],[Font Weight]]&lt;&gt;"",Table_Styles[[#This Row],[Font Weight]],IF(Table_Styles[[#This Row],[Font Weight Default]]&lt;&gt;"",Table_Styles[[#This Row],[Font Weight Default]],""))</f>
        <v/>
      </c>
      <c r="M132" s="55"/>
      <c r="N132" s="55" t="str">
        <f>Colour_Foreground_1</f>
        <v>#303232</v>
      </c>
      <c r="O132" s="28" t="str">
        <f>IF(Table_Styles[[#This Row],[Colour]]&lt;&gt;"",Table_Styles[[#This Row],[Colour]],IF(Table_Styles[[#This Row],[Colour Default]]&lt;&gt;"",Table_Styles[[#This Row],[Colour Default]],""))</f>
        <v>#303232</v>
      </c>
      <c r="P132" s="55"/>
      <c r="Q132" s="56" t="str">
        <f>Colour_Background_1</f>
        <v>#FFFFFF</v>
      </c>
      <c r="R132" s="28" t="str">
        <f>IF(Table_Styles[[#This Row],[Background]]&lt;&gt;"",Table_Styles[[#This Row],[Background]],IF(Table_Styles[[#This Row],[Background Default]]&lt;&gt;"",Table_Styles[[#This Row],[Background Default]],""))</f>
        <v>#FFFFFF</v>
      </c>
      <c r="S132" s="55"/>
      <c r="T132" s="56"/>
      <c r="U132" s="28" t="str">
        <f>IF(Table_Styles[[#This Row],[Border]]&lt;&gt;"",Table_Styles[[#This Row],[Border]],IF(Table_Styles[[#This Row],[Border Default]]&lt;&gt;"",Table_Styles[[#This Row],[Border Default]],""))</f>
        <v/>
      </c>
      <c r="V132" s="56"/>
      <c r="W132" s="56"/>
      <c r="X132" s="28" t="str">
        <f>IF(Table_Styles[[#This Row],[Border Radius]]&lt;&gt;"",Table_Styles[[#This Row],[Border Radius]],IF(Table_Styles[[#This Row],[Border Radius Default]]&lt;&gt;"",Table_Styles[[#This Row],[Border Radius Default]],""))</f>
        <v/>
      </c>
      <c r="Y132" s="55"/>
      <c r="Z132" s="56"/>
      <c r="AA132" s="28" t="str">
        <f>IF(Table_Styles[[#This Row],[MT]]&lt;&gt;"",Table_Styles[[#This Row],[MT]],IF(Table_Styles[[#This Row],[MT Default]]&lt;&gt;"",Table_Styles[[#This Row],[MT Default]],""))</f>
        <v/>
      </c>
      <c r="AB132" s="55"/>
      <c r="AC132" s="56"/>
      <c r="AD132" s="28" t="str">
        <f>IF(Table_Styles[[#This Row],[MR]]&lt;&gt;"",Table_Styles[[#This Row],[MR]],IF(Table_Styles[[#This Row],[MR Default]]&lt;&gt;"",Table_Styles[[#This Row],[MR Default]],""))</f>
        <v/>
      </c>
      <c r="AE132" s="55"/>
      <c r="AF132" s="56"/>
      <c r="AG132" s="28" t="str">
        <f>IF(Table_Styles[[#This Row],[MB]]&lt;&gt;"",Table_Styles[[#This Row],[MB]],IF(Table_Styles[[#This Row],[MB Default]]&lt;&gt;"",Table_Styles[[#This Row],[MB Default]],""))</f>
        <v/>
      </c>
      <c r="AH132" s="55"/>
      <c r="AI132" s="56"/>
      <c r="AJ132" s="28" t="str">
        <f>IF(Table_Styles[[#This Row],[ML]]&lt;&gt;"",Table_Styles[[#This Row],[ML]],IF(Table_Styles[[#This Row],[ML Default]]&lt;&gt;"",Table_Styles[[#This Row],[ML Default]],""))</f>
        <v/>
      </c>
      <c r="AK132" s="55"/>
      <c r="AL132" s="56"/>
      <c r="AM132" s="28" t="str">
        <f>IF(Table_Styles[[#This Row],[PT]]&lt;&gt;"",Table_Styles[[#This Row],[PT]],IF(Table_Styles[[#This Row],[PT Default]]&lt;&gt;"",Table_Styles[[#This Row],[PT Default]],""))</f>
        <v/>
      </c>
      <c r="AN132" s="55"/>
      <c r="AO132" s="56"/>
      <c r="AP132" s="28" t="str">
        <f>IF(Table_Styles[[#This Row],[PR]]&lt;&gt;"",Table_Styles[[#This Row],[PR]],IF(Table_Styles[[#This Row],[PR Default]]&lt;&gt;"",Table_Styles[[#This Row],[PR Default]],""))</f>
        <v/>
      </c>
      <c r="AQ132" s="55"/>
      <c r="AR132" s="56"/>
      <c r="AS132" s="28" t="str">
        <f>IF(Table_Styles[[#This Row],[PB]]&lt;&gt;"",Table_Styles[[#This Row],[PB]],IF(Table_Styles[[#This Row],[PB Default]]&lt;&gt;"",Table_Styles[[#This Row],[PB Default]],""))</f>
        <v/>
      </c>
      <c r="AT132" s="55"/>
      <c r="AU132" s="56"/>
      <c r="AV132" s="28" t="str">
        <f>IF(Table_Styles[[#This Row],[PL]]&lt;&gt;"",Table_Styles[[#This Row],[PL]],IF(Table_Styles[[#This Row],[PL Default]]&lt;&gt;"",Table_Styles[[#This Row],[PL Default]],""))</f>
        <v/>
      </c>
      <c r="AW132" s="55"/>
      <c r="AX132" s="56"/>
      <c r="AY132" s="28" t="str">
        <f>IF(Table_Styles[[#This Row],[BT]]&lt;&gt;"",Table_Styles[[#This Row],[BT]],IF(Table_Styles[[#This Row],[BT Default]]&lt;&gt;"",Table_Styles[[#This Row],[BT Default]],""))</f>
        <v/>
      </c>
      <c r="AZ132" s="55"/>
      <c r="BA132" s="56"/>
      <c r="BB132" s="28" t="str">
        <f>IF(Table_Styles[[#This Row],[BR]]&lt;&gt;"",Table_Styles[[#This Row],[BR]],IF(Table_Styles[[#This Row],[BR Default]]&lt;&gt;"",Table_Styles[[#This Row],[BR Default]],""))</f>
        <v/>
      </c>
      <c r="BC132" s="55"/>
      <c r="BD132" s="56"/>
      <c r="BE132" s="28" t="str">
        <f>IF(Table_Styles[[#This Row],[BB]]&lt;&gt;"",Table_Styles[[#This Row],[BB]],IF(Table_Styles[[#This Row],[BB Default]]&lt;&gt;"",Table_Styles[[#This Row],[BB Default]],""))</f>
        <v/>
      </c>
      <c r="BF132" s="55"/>
      <c r="BG132" s="56"/>
      <c r="BH132" s="28" t="str">
        <f>IF(Table_Styles[[#This Row],[BL]]&lt;&gt;"",Table_Styles[[#This Row],[BL]],IF(Table_Styles[[#This Row],[BL Default]]&lt;&gt;"",Table_Styles[[#This Row],[BL Default]],""))</f>
        <v/>
      </c>
      <c r="BI132" s="56"/>
      <c r="BJ132" s="56"/>
      <c r="BK132" s="28" t="str">
        <f>IF(Table_Styles[[#This Row],[Width]]&lt;&gt;"",Table_Styles[[#This Row],[Width]],IF(Table_Styles[[#This Row],[Width Default]]&lt;&gt;"",Table_Styles[[#This Row],[Width Default]],""))</f>
        <v/>
      </c>
      <c r="BL132" s="56"/>
      <c r="BM132" s="56"/>
      <c r="BN132" s="28" t="str">
        <f>IF(Table_Styles[[#This Row],[Height]]&lt;&gt;"",Table_Styles[[#This Row],[Height]],IF(Table_Styles[[#This Row],[Height Default]]&lt;&gt;"",Table_Styles[[#This Row],[Height Default]],""))</f>
        <v/>
      </c>
      <c r="BO132" s="24"/>
      <c r="BP132" s="24"/>
      <c r="BQ132" s="28" t="str">
        <f>IF(Table_Styles[[#This Row],[Top]]&lt;&gt;"",Table_Styles[[#This Row],[Top]],IF(Table_Styles[[#This Row],[Top Default]]&lt;&gt;"",Table_Styles[[#This Row],[Top Default]],""))</f>
        <v/>
      </c>
      <c r="BR132" s="24"/>
      <c r="BS132" s="24"/>
      <c r="BT132" s="28" t="str">
        <f>IF(Table_Styles[[#This Row],[Right]]&lt;&gt;"",Table_Styles[[#This Row],[Right]],IF(Table_Styles[[#This Row],[Right Default]]&lt;&gt;"",Table_Styles[[#This Row],[Right Default]],""))</f>
        <v/>
      </c>
      <c r="BU132" s="24"/>
      <c r="BV132" s="24"/>
      <c r="BW132" s="28" t="str">
        <f>IF(Table_Styles[[#This Row],[Bottom]]&lt;&gt;"",Table_Styles[[#This Row],[Bottom]],IF(Table_Styles[[#This Row],[Bottom Default]]&lt;&gt;"",Table_Styles[[#This Row],[Bottom Default]],""))</f>
        <v/>
      </c>
      <c r="BX132" s="24"/>
      <c r="BY132" s="24"/>
      <c r="BZ132" s="28" t="str">
        <f>IF(Table_Styles[[#This Row],[Left]]&lt;&gt;"",Table_Styles[[#This Row],[Left]],IF(Table_Styles[[#This Row],[Left Default]]&lt;&gt;"",Table_Styles[[#This Row],[Left Default]],""))</f>
        <v/>
      </c>
      <c r="CA132" s="55"/>
      <c r="CB132" s="101" t="str">
        <f>IF(AND(Table_Styles[[#This Row],[Selector]]&lt;&gt;"",Table_Styles[[#This Row],[Font Family Used]]&lt;&gt;"",Table_Styles[[#This Row],[Font Weight Used]]&lt;&gt;""),Table_Styles[[#This Row],[Font Family Used]]&amp;" "&amp;Table_Styles[[#This Row],[Font Weight Used]],"")</f>
        <v/>
      </c>
      <c r="CC132" s="101" t="str">
        <f ca="1">IF(AND(Table_Styles[[#This Row],[Selector]],COUNTIF(OFFSET(CC:CC,0,0,ROW()-1,1),"="&amp;Table_Styles[[#This Row],[Font]])=0),Table_Styles[[#This Row],[Font]],"")</f>
        <v/>
      </c>
      <c r="CD132" s="101" t="str">
        <f ca="1">IF(Table_Styles[[#This Row],[Unique Font]]&lt;&gt;"",
"{""fontFamily"":"""&amp;Table_Styles[[#This Row],[Font Family Used]]&amp;""",""fontWeight"":"&amp;Table_Styles[[#This Row],[Font Weight Used]]&amp;"}","")</f>
        <v/>
      </c>
      <c r="CE132"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v>
      </c>
      <c r="CF132" s="100" t="str">
        <f>IF(AND(Table_Styles[[#This Row],[Selector]]&lt;&gt;"", Table_Styles[[#This Row],[Config Properties]]&lt;&gt;""),
Table_Styles[[#This Row],[Selector]]&amp;" { "&amp;Table_Styles[[#This Row],[Config Properties]]&amp;" }","")</f>
        <v>#sidebar .header nav .btn.btn-primary { color: #303232;background: #FFFFFF }</v>
      </c>
      <c r="CG132" s="100" t="str">
        <f xml:space="preserve">
SUBSTITUTE(SUBSTITUTE(SUBSTITUTE(SUBSTITUTE(SUBSTITUTE(SUBSTITUTE(SUBSTITUTE(SUBSTITUTE(Table_Styles[[#This Row],[Config]],
" {","{"),
"{ ","{"),
" }","}"),
"} ","}"),
" ,",","),
", ",","),
" :",":"),
": ",":")</f>
        <v>#sidebar .header nav .btn.btn-primary{color:#303232;background:#FFFFFF}</v>
      </c>
    </row>
    <row r="133" spans="2:85" ht="21" customHeight="1">
      <c r="B133" s="185" t="s">
        <v>596</v>
      </c>
      <c r="C133" s="99" t="s">
        <v>659</v>
      </c>
      <c r="D133" s="55"/>
      <c r="E133" s="56"/>
      <c r="F133" s="28" t="str">
        <f>IF(Table_Styles[[#This Row],[Font Family]]&lt;&gt;"",Table_Styles[[#This Row],[Font Family]],IF(Table_Styles[[#This Row],[Font Family Default]]&lt;&gt;"",Table_Styles[[#This Row],[Font Family Default]],""))</f>
        <v/>
      </c>
      <c r="G133" s="55"/>
      <c r="H133" s="56"/>
      <c r="I133" s="28" t="str">
        <f>IF(Table_Styles[[#This Row],[Font Size]]&lt;&gt;"",Table_Styles[[#This Row],[Font Size]],IF(Table_Styles[[#This Row],[Font Size Default]]&lt;&gt;"",Table_Styles[[#This Row],[Font Size Default]],""))</f>
        <v/>
      </c>
      <c r="J133" s="55"/>
      <c r="K133" s="56"/>
      <c r="L133" s="28" t="str">
        <f>IF(Table_Styles[[#This Row],[Font Weight]]&lt;&gt;"",Table_Styles[[#This Row],[Font Weight]],IF(Table_Styles[[#This Row],[Font Weight Default]]&lt;&gt;"",Table_Styles[[#This Row],[Font Weight Default]],""))</f>
        <v/>
      </c>
      <c r="M133" s="55"/>
      <c r="N133" s="56"/>
      <c r="O133" s="28" t="str">
        <f>IF(Table_Styles[[#This Row],[Colour]]&lt;&gt;"",Table_Styles[[#This Row],[Colour]],IF(Table_Styles[[#This Row],[Colour Default]]&lt;&gt;"",Table_Styles[[#This Row],[Colour Default]],""))</f>
        <v/>
      </c>
      <c r="P133" s="55"/>
      <c r="Q133" s="56"/>
      <c r="R133" s="28" t="str">
        <f>IF(Table_Styles[[#This Row],[Background]]&lt;&gt;"",Table_Styles[[#This Row],[Background]],IF(Table_Styles[[#This Row],[Background Default]]&lt;&gt;"",Table_Styles[[#This Row],[Background Default]],""))</f>
        <v/>
      </c>
      <c r="S133" s="55"/>
      <c r="T133" s="56"/>
      <c r="U133" s="28" t="str">
        <f>IF(Table_Styles[[#This Row],[Border]]&lt;&gt;"",Table_Styles[[#This Row],[Border]],IF(Table_Styles[[#This Row],[Border Default]]&lt;&gt;"",Table_Styles[[#This Row],[Border Default]],""))</f>
        <v/>
      </c>
      <c r="V133" s="56"/>
      <c r="W133" s="56"/>
      <c r="X133" s="28" t="str">
        <f>IF(Table_Styles[[#This Row],[Border Radius]]&lt;&gt;"",Table_Styles[[#This Row],[Border Radius]],IF(Table_Styles[[#This Row],[Border Radius Default]]&lt;&gt;"",Table_Styles[[#This Row],[Border Radius Default]],""))</f>
        <v/>
      </c>
      <c r="Y133" s="55"/>
      <c r="Z133" s="56"/>
      <c r="AA133" s="28" t="str">
        <f>IF(Table_Styles[[#This Row],[MT]]&lt;&gt;"",Table_Styles[[#This Row],[MT]],IF(Table_Styles[[#This Row],[MT Default]]&lt;&gt;"",Table_Styles[[#This Row],[MT Default]],""))</f>
        <v/>
      </c>
      <c r="AB133" s="55"/>
      <c r="AC133" s="56"/>
      <c r="AD133" s="28" t="str">
        <f>IF(Table_Styles[[#This Row],[MR]]&lt;&gt;"",Table_Styles[[#This Row],[MR]],IF(Table_Styles[[#This Row],[MR Default]]&lt;&gt;"",Table_Styles[[#This Row],[MR Default]],""))</f>
        <v/>
      </c>
      <c r="AE133" s="55"/>
      <c r="AF133" s="56"/>
      <c r="AG133" s="28" t="str">
        <f>IF(Table_Styles[[#This Row],[MB]]&lt;&gt;"",Table_Styles[[#This Row],[MB]],IF(Table_Styles[[#This Row],[MB Default]]&lt;&gt;"",Table_Styles[[#This Row],[MB Default]],""))</f>
        <v/>
      </c>
      <c r="AH133" s="55"/>
      <c r="AI133" s="56"/>
      <c r="AJ133" s="28" t="str">
        <f>IF(Table_Styles[[#This Row],[ML]]&lt;&gt;"",Table_Styles[[#This Row],[ML]],IF(Table_Styles[[#This Row],[ML Default]]&lt;&gt;"",Table_Styles[[#This Row],[ML Default]],""))</f>
        <v/>
      </c>
      <c r="AK133" s="55"/>
      <c r="AL133" s="56"/>
      <c r="AM133" s="28" t="str">
        <f>IF(Table_Styles[[#This Row],[PT]]&lt;&gt;"",Table_Styles[[#This Row],[PT]],IF(Table_Styles[[#This Row],[PT Default]]&lt;&gt;"",Table_Styles[[#This Row],[PT Default]],""))</f>
        <v/>
      </c>
      <c r="AN133" s="55"/>
      <c r="AO133" s="56"/>
      <c r="AP133" s="28" t="str">
        <f>IF(Table_Styles[[#This Row],[PR]]&lt;&gt;"",Table_Styles[[#This Row],[PR]],IF(Table_Styles[[#This Row],[PR Default]]&lt;&gt;"",Table_Styles[[#This Row],[PR Default]],""))</f>
        <v/>
      </c>
      <c r="AQ133" s="55"/>
      <c r="AR133" s="56"/>
      <c r="AS133" s="28" t="str">
        <f>IF(Table_Styles[[#This Row],[PB]]&lt;&gt;"",Table_Styles[[#This Row],[PB]],IF(Table_Styles[[#This Row],[PB Default]]&lt;&gt;"",Table_Styles[[#This Row],[PB Default]],""))</f>
        <v/>
      </c>
      <c r="AT133" s="55"/>
      <c r="AU133" s="56"/>
      <c r="AV133" s="28" t="str">
        <f>IF(Table_Styles[[#This Row],[PL]]&lt;&gt;"",Table_Styles[[#This Row],[PL]],IF(Table_Styles[[#This Row],[PL Default]]&lt;&gt;"",Table_Styles[[#This Row],[PL Default]],""))</f>
        <v/>
      </c>
      <c r="AW133" s="55"/>
      <c r="AX133" s="56"/>
      <c r="AY133" s="28" t="str">
        <f>IF(Table_Styles[[#This Row],[BT]]&lt;&gt;"",Table_Styles[[#This Row],[BT]],IF(Table_Styles[[#This Row],[BT Default]]&lt;&gt;"",Table_Styles[[#This Row],[BT Default]],""))</f>
        <v/>
      </c>
      <c r="AZ133" s="55"/>
      <c r="BA133" s="56"/>
      <c r="BB133" s="28" t="str">
        <f>IF(Table_Styles[[#This Row],[BR]]&lt;&gt;"",Table_Styles[[#This Row],[BR]],IF(Table_Styles[[#This Row],[BR Default]]&lt;&gt;"",Table_Styles[[#This Row],[BR Default]],""))</f>
        <v/>
      </c>
      <c r="BC133" s="55"/>
      <c r="BD133" s="56"/>
      <c r="BE133" s="28" t="str">
        <f>IF(Table_Styles[[#This Row],[BB]]&lt;&gt;"",Table_Styles[[#This Row],[BB]],IF(Table_Styles[[#This Row],[BB Default]]&lt;&gt;"",Table_Styles[[#This Row],[BB Default]],""))</f>
        <v/>
      </c>
      <c r="BF133" s="55"/>
      <c r="BG133" s="56"/>
      <c r="BH133" s="28" t="str">
        <f>IF(Table_Styles[[#This Row],[BL]]&lt;&gt;"",Table_Styles[[#This Row],[BL]],IF(Table_Styles[[#This Row],[BL Default]]&lt;&gt;"",Table_Styles[[#This Row],[BL Default]],""))</f>
        <v/>
      </c>
      <c r="BI133" s="56"/>
      <c r="BJ133" s="56"/>
      <c r="BK133" s="28" t="str">
        <f>IF(Table_Styles[[#This Row],[Width]]&lt;&gt;"",Table_Styles[[#This Row],[Width]],IF(Table_Styles[[#This Row],[Width Default]]&lt;&gt;"",Table_Styles[[#This Row],[Width Default]],""))</f>
        <v/>
      </c>
      <c r="BL133" s="56"/>
      <c r="BM133" s="56"/>
      <c r="BN133" s="28" t="str">
        <f>IF(Table_Styles[[#This Row],[Height]]&lt;&gt;"",Table_Styles[[#This Row],[Height]],IF(Table_Styles[[#This Row],[Height Default]]&lt;&gt;"",Table_Styles[[#This Row],[Height Default]],""))</f>
        <v/>
      </c>
      <c r="BO133" s="24"/>
      <c r="BP133" s="24"/>
      <c r="BQ133" s="28" t="str">
        <f>IF(Table_Styles[[#This Row],[Top]]&lt;&gt;"",Table_Styles[[#This Row],[Top]],IF(Table_Styles[[#This Row],[Top Default]]&lt;&gt;"",Table_Styles[[#This Row],[Top Default]],""))</f>
        <v/>
      </c>
      <c r="BR133" s="24"/>
      <c r="BS133" s="24"/>
      <c r="BT133" s="28" t="str">
        <f>IF(Table_Styles[[#This Row],[Right]]&lt;&gt;"",Table_Styles[[#This Row],[Right]],IF(Table_Styles[[#This Row],[Right Default]]&lt;&gt;"",Table_Styles[[#This Row],[Right Default]],""))</f>
        <v/>
      </c>
      <c r="BU133" s="24"/>
      <c r="BV133" s="24"/>
      <c r="BW133" s="28" t="str">
        <f>IF(Table_Styles[[#This Row],[Bottom]]&lt;&gt;"",Table_Styles[[#This Row],[Bottom]],IF(Table_Styles[[#This Row],[Bottom Default]]&lt;&gt;"",Table_Styles[[#This Row],[Bottom Default]],""))</f>
        <v/>
      </c>
      <c r="BX133" s="24"/>
      <c r="BY133" s="24"/>
      <c r="BZ133" s="28" t="str">
        <f>IF(Table_Styles[[#This Row],[Left]]&lt;&gt;"",Table_Styles[[#This Row],[Left]],IF(Table_Styles[[#This Row],[Left Default]]&lt;&gt;"",Table_Styles[[#This Row],[Left Default]],""))</f>
        <v/>
      </c>
      <c r="CA133" s="55"/>
      <c r="CB133" s="101" t="str">
        <f>IF(AND(Table_Styles[[#This Row],[Selector]]&lt;&gt;"",Table_Styles[[#This Row],[Font Family Used]]&lt;&gt;"",Table_Styles[[#This Row],[Font Weight Used]]&lt;&gt;""),Table_Styles[[#This Row],[Font Family Used]]&amp;" "&amp;Table_Styles[[#This Row],[Font Weight Used]],"")</f>
        <v/>
      </c>
      <c r="CC133" s="101" t="str">
        <f ca="1">IF(AND(Table_Styles[[#This Row],[Selector]],COUNTIF(OFFSET(CC:CC,0,0,ROW()-1,1),"="&amp;Table_Styles[[#This Row],[Font]])=0),Table_Styles[[#This Row],[Font]],"")</f>
        <v/>
      </c>
      <c r="CD133" s="101" t="str">
        <f ca="1">IF(Table_Styles[[#This Row],[Unique Font]]&lt;&gt;"",
"{""fontFamily"":"""&amp;Table_Styles[[#This Row],[Font Family Used]]&amp;""",""fontWeight"":"&amp;Table_Styles[[#This Row],[Font Weight Used]]&amp;"}","")</f>
        <v/>
      </c>
      <c r="CE133"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3" s="100" t="str">
        <f>IF(AND(Table_Styles[[#This Row],[Selector]]&lt;&gt;"", Table_Styles[[#This Row],[Config Properties]]&lt;&gt;""),
Table_Styles[[#This Row],[Selector]]&amp;" { "&amp;Table_Styles[[#This Row],[Config Properties]]&amp;" }","")</f>
        <v/>
      </c>
      <c r="CG133" s="100" t="str">
        <f xml:space="preserve">
SUBSTITUTE(SUBSTITUTE(SUBSTITUTE(SUBSTITUTE(SUBSTITUTE(SUBSTITUTE(SUBSTITUTE(SUBSTITUTE(Table_Styles[[#This Row],[Config]],
" {","{"),
"{ ","{"),
" }","}"),
"} ","}"),
" ,",","),
", ",","),
" :",":"),
": ",":")</f>
        <v/>
      </c>
    </row>
    <row r="134" spans="2:85" ht="21" customHeight="1">
      <c r="B134" s="185" t="s">
        <v>598</v>
      </c>
      <c r="C134" s="99" t="s">
        <v>660</v>
      </c>
      <c r="D134" s="55"/>
      <c r="E134" s="56"/>
      <c r="F134" s="28" t="str">
        <f>IF(Table_Styles[[#This Row],[Font Family]]&lt;&gt;"",Table_Styles[[#This Row],[Font Family]],IF(Table_Styles[[#This Row],[Font Family Default]]&lt;&gt;"",Table_Styles[[#This Row],[Font Family Default]],""))</f>
        <v/>
      </c>
      <c r="G134" s="55"/>
      <c r="H134" s="56"/>
      <c r="I134" s="28" t="str">
        <f>IF(Table_Styles[[#This Row],[Font Size]]&lt;&gt;"",Table_Styles[[#This Row],[Font Size]],IF(Table_Styles[[#This Row],[Font Size Default]]&lt;&gt;"",Table_Styles[[#This Row],[Font Size Default]],""))</f>
        <v/>
      </c>
      <c r="J134" s="55"/>
      <c r="K134" s="56"/>
      <c r="L134" s="28" t="str">
        <f>IF(Table_Styles[[#This Row],[Font Weight]]&lt;&gt;"",Table_Styles[[#This Row],[Font Weight]],IF(Table_Styles[[#This Row],[Font Weight Default]]&lt;&gt;"",Table_Styles[[#This Row],[Font Weight Default]],""))</f>
        <v/>
      </c>
      <c r="M134" s="55"/>
      <c r="N134" s="56"/>
      <c r="O134" s="28" t="str">
        <f>IF(Table_Styles[[#This Row],[Colour]]&lt;&gt;"",Table_Styles[[#This Row],[Colour]],IF(Table_Styles[[#This Row],[Colour Default]]&lt;&gt;"",Table_Styles[[#This Row],[Colour Default]],""))</f>
        <v/>
      </c>
      <c r="P134" s="55"/>
      <c r="Q134" s="56"/>
      <c r="R134" s="28" t="str">
        <f>IF(Table_Styles[[#This Row],[Background]]&lt;&gt;"",Table_Styles[[#This Row],[Background]],IF(Table_Styles[[#This Row],[Background Default]]&lt;&gt;"",Table_Styles[[#This Row],[Background Default]],""))</f>
        <v/>
      </c>
      <c r="S134" s="55"/>
      <c r="T134" s="56"/>
      <c r="U134" s="28" t="str">
        <f>IF(Table_Styles[[#This Row],[Border]]&lt;&gt;"",Table_Styles[[#This Row],[Border]],IF(Table_Styles[[#This Row],[Border Default]]&lt;&gt;"",Table_Styles[[#This Row],[Border Default]],""))</f>
        <v/>
      </c>
      <c r="V134" s="56"/>
      <c r="W134" s="56"/>
      <c r="X134" s="28" t="str">
        <f>IF(Table_Styles[[#This Row],[Border Radius]]&lt;&gt;"",Table_Styles[[#This Row],[Border Radius]],IF(Table_Styles[[#This Row],[Border Radius Default]]&lt;&gt;"",Table_Styles[[#This Row],[Border Radius Default]],""))</f>
        <v/>
      </c>
      <c r="Y134" s="55"/>
      <c r="Z134" s="56"/>
      <c r="AA134" s="28" t="str">
        <f>IF(Table_Styles[[#This Row],[MT]]&lt;&gt;"",Table_Styles[[#This Row],[MT]],IF(Table_Styles[[#This Row],[MT Default]]&lt;&gt;"",Table_Styles[[#This Row],[MT Default]],""))</f>
        <v/>
      </c>
      <c r="AB134" s="55"/>
      <c r="AC134" s="56"/>
      <c r="AD134" s="28" t="str">
        <f>IF(Table_Styles[[#This Row],[MR]]&lt;&gt;"",Table_Styles[[#This Row],[MR]],IF(Table_Styles[[#This Row],[MR Default]]&lt;&gt;"",Table_Styles[[#This Row],[MR Default]],""))</f>
        <v/>
      </c>
      <c r="AE134" s="55"/>
      <c r="AF134" s="56"/>
      <c r="AG134" s="28" t="str">
        <f>IF(Table_Styles[[#This Row],[MB]]&lt;&gt;"",Table_Styles[[#This Row],[MB]],IF(Table_Styles[[#This Row],[MB Default]]&lt;&gt;"",Table_Styles[[#This Row],[MB Default]],""))</f>
        <v/>
      </c>
      <c r="AH134" s="55"/>
      <c r="AI134" s="56"/>
      <c r="AJ134" s="28" t="str">
        <f>IF(Table_Styles[[#This Row],[ML]]&lt;&gt;"",Table_Styles[[#This Row],[ML]],IF(Table_Styles[[#This Row],[ML Default]]&lt;&gt;"",Table_Styles[[#This Row],[ML Default]],""))</f>
        <v/>
      </c>
      <c r="AK134" s="55"/>
      <c r="AL134" s="56"/>
      <c r="AM134" s="28" t="str">
        <f>IF(Table_Styles[[#This Row],[PT]]&lt;&gt;"",Table_Styles[[#This Row],[PT]],IF(Table_Styles[[#This Row],[PT Default]]&lt;&gt;"",Table_Styles[[#This Row],[PT Default]],""))</f>
        <v/>
      </c>
      <c r="AN134" s="55"/>
      <c r="AO134" s="56"/>
      <c r="AP134" s="28" t="str">
        <f>IF(Table_Styles[[#This Row],[PR]]&lt;&gt;"",Table_Styles[[#This Row],[PR]],IF(Table_Styles[[#This Row],[PR Default]]&lt;&gt;"",Table_Styles[[#This Row],[PR Default]],""))</f>
        <v/>
      </c>
      <c r="AQ134" s="55"/>
      <c r="AR134" s="56"/>
      <c r="AS134" s="28" t="str">
        <f>IF(Table_Styles[[#This Row],[PB]]&lt;&gt;"",Table_Styles[[#This Row],[PB]],IF(Table_Styles[[#This Row],[PB Default]]&lt;&gt;"",Table_Styles[[#This Row],[PB Default]],""))</f>
        <v/>
      </c>
      <c r="AT134" s="55"/>
      <c r="AU134" s="56"/>
      <c r="AV134" s="28" t="str">
        <f>IF(Table_Styles[[#This Row],[PL]]&lt;&gt;"",Table_Styles[[#This Row],[PL]],IF(Table_Styles[[#This Row],[PL Default]]&lt;&gt;"",Table_Styles[[#This Row],[PL Default]],""))</f>
        <v/>
      </c>
      <c r="AW134" s="55"/>
      <c r="AX134" s="56"/>
      <c r="AY134" s="28" t="str">
        <f>IF(Table_Styles[[#This Row],[BT]]&lt;&gt;"",Table_Styles[[#This Row],[BT]],IF(Table_Styles[[#This Row],[BT Default]]&lt;&gt;"",Table_Styles[[#This Row],[BT Default]],""))</f>
        <v/>
      </c>
      <c r="AZ134" s="55"/>
      <c r="BA134" s="56"/>
      <c r="BB134" s="28" t="str">
        <f>IF(Table_Styles[[#This Row],[BR]]&lt;&gt;"",Table_Styles[[#This Row],[BR]],IF(Table_Styles[[#This Row],[BR Default]]&lt;&gt;"",Table_Styles[[#This Row],[BR Default]],""))</f>
        <v/>
      </c>
      <c r="BC134" s="55"/>
      <c r="BD134" s="56"/>
      <c r="BE134" s="28" t="str">
        <f>IF(Table_Styles[[#This Row],[BB]]&lt;&gt;"",Table_Styles[[#This Row],[BB]],IF(Table_Styles[[#This Row],[BB Default]]&lt;&gt;"",Table_Styles[[#This Row],[BB Default]],""))</f>
        <v/>
      </c>
      <c r="BF134" s="55"/>
      <c r="BG134" s="56"/>
      <c r="BH134" s="28" t="str">
        <f>IF(Table_Styles[[#This Row],[BL]]&lt;&gt;"",Table_Styles[[#This Row],[BL]],IF(Table_Styles[[#This Row],[BL Default]]&lt;&gt;"",Table_Styles[[#This Row],[BL Default]],""))</f>
        <v/>
      </c>
      <c r="BI134" s="56"/>
      <c r="BJ134" s="56"/>
      <c r="BK134" s="28" t="str">
        <f>IF(Table_Styles[[#This Row],[Width]]&lt;&gt;"",Table_Styles[[#This Row],[Width]],IF(Table_Styles[[#This Row],[Width Default]]&lt;&gt;"",Table_Styles[[#This Row],[Width Default]],""))</f>
        <v/>
      </c>
      <c r="BL134" s="56"/>
      <c r="BM134" s="56"/>
      <c r="BN134" s="28" t="str">
        <f>IF(Table_Styles[[#This Row],[Height]]&lt;&gt;"",Table_Styles[[#This Row],[Height]],IF(Table_Styles[[#This Row],[Height Default]]&lt;&gt;"",Table_Styles[[#This Row],[Height Default]],""))</f>
        <v/>
      </c>
      <c r="BO134" s="24"/>
      <c r="BP134" s="24"/>
      <c r="BQ134" s="28" t="str">
        <f>IF(Table_Styles[[#This Row],[Top]]&lt;&gt;"",Table_Styles[[#This Row],[Top]],IF(Table_Styles[[#This Row],[Top Default]]&lt;&gt;"",Table_Styles[[#This Row],[Top Default]],""))</f>
        <v/>
      </c>
      <c r="BR134" s="24"/>
      <c r="BS134" s="24"/>
      <c r="BT134" s="28" t="str">
        <f>IF(Table_Styles[[#This Row],[Right]]&lt;&gt;"",Table_Styles[[#This Row],[Right]],IF(Table_Styles[[#This Row],[Right Default]]&lt;&gt;"",Table_Styles[[#This Row],[Right Default]],""))</f>
        <v/>
      </c>
      <c r="BU134" s="24"/>
      <c r="BV134" s="24"/>
      <c r="BW134" s="28" t="str">
        <f>IF(Table_Styles[[#This Row],[Bottom]]&lt;&gt;"",Table_Styles[[#This Row],[Bottom]],IF(Table_Styles[[#This Row],[Bottom Default]]&lt;&gt;"",Table_Styles[[#This Row],[Bottom Default]],""))</f>
        <v/>
      </c>
      <c r="BX134" s="24"/>
      <c r="BY134" s="24"/>
      <c r="BZ134" s="28" t="str">
        <f>IF(Table_Styles[[#This Row],[Left]]&lt;&gt;"",Table_Styles[[#This Row],[Left]],IF(Table_Styles[[#This Row],[Left Default]]&lt;&gt;"",Table_Styles[[#This Row],[Left Default]],""))</f>
        <v/>
      </c>
      <c r="CA134" s="55"/>
      <c r="CB134" s="101" t="str">
        <f>IF(AND(Table_Styles[[#This Row],[Selector]]&lt;&gt;"",Table_Styles[[#This Row],[Font Family Used]]&lt;&gt;"",Table_Styles[[#This Row],[Font Weight Used]]&lt;&gt;""),Table_Styles[[#This Row],[Font Family Used]]&amp;" "&amp;Table_Styles[[#This Row],[Font Weight Used]],"")</f>
        <v/>
      </c>
      <c r="CC134" s="101" t="str">
        <f ca="1">IF(AND(Table_Styles[[#This Row],[Selector]],COUNTIF(OFFSET(CC:CC,0,0,ROW()-1,1),"="&amp;Table_Styles[[#This Row],[Font]])=0),Table_Styles[[#This Row],[Font]],"")</f>
        <v/>
      </c>
      <c r="CD134" s="101" t="str">
        <f ca="1">IF(Table_Styles[[#This Row],[Unique Font]]&lt;&gt;"",
"{""fontFamily"":"""&amp;Table_Styles[[#This Row],[Font Family Used]]&amp;""",""fontWeight"":"&amp;Table_Styles[[#This Row],[Font Weight Used]]&amp;"}","")</f>
        <v/>
      </c>
      <c r="CE134"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4" s="100" t="str">
        <f>IF(AND(Table_Styles[[#This Row],[Selector]]&lt;&gt;"", Table_Styles[[#This Row],[Config Properties]]&lt;&gt;""),
Table_Styles[[#This Row],[Selector]]&amp;" { "&amp;Table_Styles[[#This Row],[Config Properties]]&amp;" }","")</f>
        <v/>
      </c>
      <c r="CG134" s="100" t="str">
        <f xml:space="preserve">
SUBSTITUTE(SUBSTITUTE(SUBSTITUTE(SUBSTITUTE(SUBSTITUTE(SUBSTITUTE(SUBSTITUTE(SUBSTITUTE(Table_Styles[[#This Row],[Config]],
" {","{"),
"{ ","{"),
" }","}"),
"} ","}"),
" ,",","),
", ",","),
" :",":"),
": ",":")</f>
        <v/>
      </c>
    </row>
    <row r="135" spans="2:85" ht="21" customHeight="1">
      <c r="B135" s="199" t="s">
        <v>600</v>
      </c>
      <c r="C135" s="99" t="s">
        <v>661</v>
      </c>
      <c r="D135" s="55"/>
      <c r="E135" s="56"/>
      <c r="F135" s="28" t="str">
        <f>IF(Table_Styles[[#This Row],[Font Family]]&lt;&gt;"",Table_Styles[[#This Row],[Font Family]],IF(Table_Styles[[#This Row],[Font Family Default]]&lt;&gt;"",Table_Styles[[#This Row],[Font Family Default]],""))</f>
        <v/>
      </c>
      <c r="G135" s="55"/>
      <c r="H135" s="56"/>
      <c r="I135" s="28" t="str">
        <f>IF(Table_Styles[[#This Row],[Font Size]]&lt;&gt;"",Table_Styles[[#This Row],[Font Size]],IF(Table_Styles[[#This Row],[Font Size Default]]&lt;&gt;"",Table_Styles[[#This Row],[Font Size Default]],""))</f>
        <v/>
      </c>
      <c r="J135" s="55"/>
      <c r="K135" s="56"/>
      <c r="L135" s="28" t="str">
        <f>IF(Table_Styles[[#This Row],[Font Weight]]&lt;&gt;"",Table_Styles[[#This Row],[Font Weight]],IF(Table_Styles[[#This Row],[Font Weight Default]]&lt;&gt;"",Table_Styles[[#This Row],[Font Weight Default]],""))</f>
        <v/>
      </c>
      <c r="M135" s="55"/>
      <c r="N135" s="55" t="str">
        <f>Colour_Foreground_1</f>
        <v>#303232</v>
      </c>
      <c r="O135" s="28" t="str">
        <f>IF(Table_Styles[[#This Row],[Colour]]&lt;&gt;"",Table_Styles[[#This Row],[Colour]],IF(Table_Styles[[#This Row],[Colour Default]]&lt;&gt;"",Table_Styles[[#This Row],[Colour Default]],""))</f>
        <v>#303232</v>
      </c>
      <c r="P135" s="55"/>
      <c r="Q135" s="56" t="str">
        <f>Colour_Background_1</f>
        <v>#FFFFFF</v>
      </c>
      <c r="R135" s="28" t="str">
        <f>IF(Table_Styles[[#This Row],[Background]]&lt;&gt;"",Table_Styles[[#This Row],[Background]],IF(Table_Styles[[#This Row],[Background Default]]&lt;&gt;"",Table_Styles[[#This Row],[Background Default]],""))</f>
        <v>#FFFFFF</v>
      </c>
      <c r="S135" s="55"/>
      <c r="T135" s="56"/>
      <c r="U135" s="28" t="str">
        <f>IF(Table_Styles[[#This Row],[Border]]&lt;&gt;"",Table_Styles[[#This Row],[Border]],IF(Table_Styles[[#This Row],[Border Default]]&lt;&gt;"",Table_Styles[[#This Row],[Border Default]],""))</f>
        <v/>
      </c>
      <c r="V135" s="56"/>
      <c r="W135" s="56"/>
      <c r="X135" s="28" t="str">
        <f>IF(Table_Styles[[#This Row],[Border Radius]]&lt;&gt;"",Table_Styles[[#This Row],[Border Radius]],IF(Table_Styles[[#This Row],[Border Radius Default]]&lt;&gt;"",Table_Styles[[#This Row],[Border Radius Default]],""))</f>
        <v/>
      </c>
      <c r="Y135" s="55"/>
      <c r="Z135" s="56"/>
      <c r="AA135" s="28" t="str">
        <f>IF(Table_Styles[[#This Row],[MT]]&lt;&gt;"",Table_Styles[[#This Row],[MT]],IF(Table_Styles[[#This Row],[MT Default]]&lt;&gt;"",Table_Styles[[#This Row],[MT Default]],""))</f>
        <v/>
      </c>
      <c r="AB135" s="55"/>
      <c r="AC135" s="56"/>
      <c r="AD135" s="28" t="str">
        <f>IF(Table_Styles[[#This Row],[MR]]&lt;&gt;"",Table_Styles[[#This Row],[MR]],IF(Table_Styles[[#This Row],[MR Default]]&lt;&gt;"",Table_Styles[[#This Row],[MR Default]],""))</f>
        <v/>
      </c>
      <c r="AE135" s="55"/>
      <c r="AF135" s="56"/>
      <c r="AG135" s="28" t="str">
        <f>IF(Table_Styles[[#This Row],[MB]]&lt;&gt;"",Table_Styles[[#This Row],[MB]],IF(Table_Styles[[#This Row],[MB Default]]&lt;&gt;"",Table_Styles[[#This Row],[MB Default]],""))</f>
        <v/>
      </c>
      <c r="AH135" s="55"/>
      <c r="AI135" s="56"/>
      <c r="AJ135" s="28" t="str">
        <f>IF(Table_Styles[[#This Row],[ML]]&lt;&gt;"",Table_Styles[[#This Row],[ML]],IF(Table_Styles[[#This Row],[ML Default]]&lt;&gt;"",Table_Styles[[#This Row],[ML Default]],""))</f>
        <v/>
      </c>
      <c r="AK135" s="55"/>
      <c r="AL135" s="56"/>
      <c r="AM135" s="28" t="str">
        <f>IF(Table_Styles[[#This Row],[PT]]&lt;&gt;"",Table_Styles[[#This Row],[PT]],IF(Table_Styles[[#This Row],[PT Default]]&lt;&gt;"",Table_Styles[[#This Row],[PT Default]],""))</f>
        <v/>
      </c>
      <c r="AN135" s="55"/>
      <c r="AO135" s="56"/>
      <c r="AP135" s="28" t="str">
        <f>IF(Table_Styles[[#This Row],[PR]]&lt;&gt;"",Table_Styles[[#This Row],[PR]],IF(Table_Styles[[#This Row],[PR Default]]&lt;&gt;"",Table_Styles[[#This Row],[PR Default]],""))</f>
        <v/>
      </c>
      <c r="AQ135" s="55"/>
      <c r="AR135" s="56"/>
      <c r="AS135" s="28" t="str">
        <f>IF(Table_Styles[[#This Row],[PB]]&lt;&gt;"",Table_Styles[[#This Row],[PB]],IF(Table_Styles[[#This Row],[PB Default]]&lt;&gt;"",Table_Styles[[#This Row],[PB Default]],""))</f>
        <v/>
      </c>
      <c r="AT135" s="55"/>
      <c r="AU135" s="56"/>
      <c r="AV135" s="28" t="str">
        <f>IF(Table_Styles[[#This Row],[PL]]&lt;&gt;"",Table_Styles[[#This Row],[PL]],IF(Table_Styles[[#This Row],[PL Default]]&lt;&gt;"",Table_Styles[[#This Row],[PL Default]],""))</f>
        <v/>
      </c>
      <c r="AW135" s="55"/>
      <c r="AX135" s="56"/>
      <c r="AY135" s="28" t="str">
        <f>IF(Table_Styles[[#This Row],[BT]]&lt;&gt;"",Table_Styles[[#This Row],[BT]],IF(Table_Styles[[#This Row],[BT Default]]&lt;&gt;"",Table_Styles[[#This Row],[BT Default]],""))</f>
        <v/>
      </c>
      <c r="AZ135" s="55"/>
      <c r="BA135" s="56"/>
      <c r="BB135" s="28" t="str">
        <f>IF(Table_Styles[[#This Row],[BR]]&lt;&gt;"",Table_Styles[[#This Row],[BR]],IF(Table_Styles[[#This Row],[BR Default]]&lt;&gt;"",Table_Styles[[#This Row],[BR Default]],""))</f>
        <v/>
      </c>
      <c r="BC135" s="55"/>
      <c r="BD135" s="56"/>
      <c r="BE135" s="28" t="str">
        <f>IF(Table_Styles[[#This Row],[BB]]&lt;&gt;"",Table_Styles[[#This Row],[BB]],IF(Table_Styles[[#This Row],[BB Default]]&lt;&gt;"",Table_Styles[[#This Row],[BB Default]],""))</f>
        <v/>
      </c>
      <c r="BF135" s="55"/>
      <c r="BG135" s="56"/>
      <c r="BH135" s="28" t="str">
        <f>IF(Table_Styles[[#This Row],[BL]]&lt;&gt;"",Table_Styles[[#This Row],[BL]],IF(Table_Styles[[#This Row],[BL Default]]&lt;&gt;"",Table_Styles[[#This Row],[BL Default]],""))</f>
        <v/>
      </c>
      <c r="BI135" s="56"/>
      <c r="BJ135" s="56"/>
      <c r="BK135" s="28" t="str">
        <f>IF(Table_Styles[[#This Row],[Width]]&lt;&gt;"",Table_Styles[[#This Row],[Width]],IF(Table_Styles[[#This Row],[Width Default]]&lt;&gt;"",Table_Styles[[#This Row],[Width Default]],""))</f>
        <v/>
      </c>
      <c r="BL135" s="56"/>
      <c r="BM135" s="56"/>
      <c r="BN135" s="28" t="str">
        <f>IF(Table_Styles[[#This Row],[Height]]&lt;&gt;"",Table_Styles[[#This Row],[Height]],IF(Table_Styles[[#This Row],[Height Default]]&lt;&gt;"",Table_Styles[[#This Row],[Height Default]],""))</f>
        <v/>
      </c>
      <c r="BO135" s="24"/>
      <c r="BP135" s="24"/>
      <c r="BQ135" s="28" t="str">
        <f>IF(Table_Styles[[#This Row],[Top]]&lt;&gt;"",Table_Styles[[#This Row],[Top]],IF(Table_Styles[[#This Row],[Top Default]]&lt;&gt;"",Table_Styles[[#This Row],[Top Default]],""))</f>
        <v/>
      </c>
      <c r="BR135" s="24"/>
      <c r="BS135" s="24"/>
      <c r="BT135" s="28" t="str">
        <f>IF(Table_Styles[[#This Row],[Right]]&lt;&gt;"",Table_Styles[[#This Row],[Right]],IF(Table_Styles[[#This Row],[Right Default]]&lt;&gt;"",Table_Styles[[#This Row],[Right Default]],""))</f>
        <v/>
      </c>
      <c r="BU135" s="24"/>
      <c r="BV135" s="24"/>
      <c r="BW135" s="28" t="str">
        <f>IF(Table_Styles[[#This Row],[Bottom]]&lt;&gt;"",Table_Styles[[#This Row],[Bottom]],IF(Table_Styles[[#This Row],[Bottom Default]]&lt;&gt;"",Table_Styles[[#This Row],[Bottom Default]],""))</f>
        <v/>
      </c>
      <c r="BX135" s="24"/>
      <c r="BY135" s="24"/>
      <c r="BZ135" s="28" t="str">
        <f>IF(Table_Styles[[#This Row],[Left]]&lt;&gt;"",Table_Styles[[#This Row],[Left]],IF(Table_Styles[[#This Row],[Left Default]]&lt;&gt;"",Table_Styles[[#This Row],[Left Default]],""))</f>
        <v/>
      </c>
      <c r="CA135" s="55"/>
      <c r="CB135" s="101" t="str">
        <f>IF(AND(Table_Styles[[#This Row],[Selector]]&lt;&gt;"",Table_Styles[[#This Row],[Font Family Used]]&lt;&gt;"",Table_Styles[[#This Row],[Font Weight Used]]&lt;&gt;""),Table_Styles[[#This Row],[Font Family Used]]&amp;" "&amp;Table_Styles[[#This Row],[Font Weight Used]],"")</f>
        <v/>
      </c>
      <c r="CC135" s="101" t="str">
        <f ca="1">IF(AND(Table_Styles[[#This Row],[Selector]],COUNTIF(OFFSET(CC:CC,0,0,ROW()-1,1),"="&amp;Table_Styles[[#This Row],[Font]])=0),Table_Styles[[#This Row],[Font]],"")</f>
        <v/>
      </c>
      <c r="CD135" s="101" t="str">
        <f ca="1">IF(Table_Styles[[#This Row],[Unique Font]]&lt;&gt;"",
"{""fontFamily"":"""&amp;Table_Styles[[#This Row],[Font Family Used]]&amp;""",""fontWeight"":"&amp;Table_Styles[[#This Row],[Font Weight Used]]&amp;"}","")</f>
        <v/>
      </c>
      <c r="CE135"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v>
      </c>
      <c r="CF135" s="100" t="str">
        <f>IF(AND(Table_Styles[[#This Row],[Selector]]&lt;&gt;"", Table_Styles[[#This Row],[Config Properties]]&lt;&gt;""),
Table_Styles[[#This Row],[Selector]]&amp;" { "&amp;Table_Styles[[#This Row],[Config Properties]]&amp;" }","")</f>
        <v>#sidebar .header nav .btn.btn-secondary { color: #303232;background: #FFFFFF }</v>
      </c>
      <c r="CG135" s="100" t="str">
        <f xml:space="preserve">
SUBSTITUTE(SUBSTITUTE(SUBSTITUTE(SUBSTITUTE(SUBSTITUTE(SUBSTITUTE(SUBSTITUTE(SUBSTITUTE(Table_Styles[[#This Row],[Config]],
" {","{"),
"{ ","{"),
" }","}"),
"} ","}"),
" ,",","),
", ",","),
" :",":"),
": ",":")</f>
        <v>#sidebar .header nav .btn.btn-secondary{color:#303232;background:#FFFFFF}</v>
      </c>
    </row>
    <row r="136" spans="2:85" ht="21" customHeight="1">
      <c r="B136" s="199" t="s">
        <v>602</v>
      </c>
      <c r="C136" s="99" t="s">
        <v>662</v>
      </c>
      <c r="D136" s="55"/>
      <c r="E136" s="56"/>
      <c r="F136" s="28" t="str">
        <f>IF(Table_Styles[[#This Row],[Font Family]]&lt;&gt;"",Table_Styles[[#This Row],[Font Family]],IF(Table_Styles[[#This Row],[Font Family Default]]&lt;&gt;"",Table_Styles[[#This Row],[Font Family Default]],""))</f>
        <v/>
      </c>
      <c r="G136" s="55"/>
      <c r="H136" s="56"/>
      <c r="I136" s="28" t="str">
        <f>IF(Table_Styles[[#This Row],[Font Size]]&lt;&gt;"",Table_Styles[[#This Row],[Font Size]],IF(Table_Styles[[#This Row],[Font Size Default]]&lt;&gt;"",Table_Styles[[#This Row],[Font Size Default]],""))</f>
        <v/>
      </c>
      <c r="J136" s="55"/>
      <c r="K136" s="56"/>
      <c r="L136" s="28" t="str">
        <f>IF(Table_Styles[[#This Row],[Font Weight]]&lt;&gt;"",Table_Styles[[#This Row],[Font Weight]],IF(Table_Styles[[#This Row],[Font Weight Default]]&lt;&gt;"",Table_Styles[[#This Row],[Font Weight Default]],""))</f>
        <v/>
      </c>
      <c r="M136" s="55"/>
      <c r="N136" s="56"/>
      <c r="O136" s="28" t="str">
        <f>IF(Table_Styles[[#This Row],[Colour]]&lt;&gt;"",Table_Styles[[#This Row],[Colour]],IF(Table_Styles[[#This Row],[Colour Default]]&lt;&gt;"",Table_Styles[[#This Row],[Colour Default]],""))</f>
        <v/>
      </c>
      <c r="P136" s="55"/>
      <c r="Q136" s="56"/>
      <c r="R136" s="28" t="str">
        <f>IF(Table_Styles[[#This Row],[Background]]&lt;&gt;"",Table_Styles[[#This Row],[Background]],IF(Table_Styles[[#This Row],[Background Default]]&lt;&gt;"",Table_Styles[[#This Row],[Background Default]],""))</f>
        <v/>
      </c>
      <c r="S136" s="55"/>
      <c r="T136" s="56"/>
      <c r="U136" s="28" t="str">
        <f>IF(Table_Styles[[#This Row],[Border]]&lt;&gt;"",Table_Styles[[#This Row],[Border]],IF(Table_Styles[[#This Row],[Border Default]]&lt;&gt;"",Table_Styles[[#This Row],[Border Default]],""))</f>
        <v/>
      </c>
      <c r="V136" s="56"/>
      <c r="W136" s="56"/>
      <c r="X136" s="28" t="str">
        <f>IF(Table_Styles[[#This Row],[Border Radius]]&lt;&gt;"",Table_Styles[[#This Row],[Border Radius]],IF(Table_Styles[[#This Row],[Border Radius Default]]&lt;&gt;"",Table_Styles[[#This Row],[Border Radius Default]],""))</f>
        <v/>
      </c>
      <c r="Y136" s="55"/>
      <c r="Z136" s="56"/>
      <c r="AA136" s="28" t="str">
        <f>IF(Table_Styles[[#This Row],[MT]]&lt;&gt;"",Table_Styles[[#This Row],[MT]],IF(Table_Styles[[#This Row],[MT Default]]&lt;&gt;"",Table_Styles[[#This Row],[MT Default]],""))</f>
        <v/>
      </c>
      <c r="AB136" s="55"/>
      <c r="AC136" s="56"/>
      <c r="AD136" s="28" t="str">
        <f>IF(Table_Styles[[#This Row],[MR]]&lt;&gt;"",Table_Styles[[#This Row],[MR]],IF(Table_Styles[[#This Row],[MR Default]]&lt;&gt;"",Table_Styles[[#This Row],[MR Default]],""))</f>
        <v/>
      </c>
      <c r="AE136" s="55"/>
      <c r="AF136" s="56"/>
      <c r="AG136" s="28" t="str">
        <f>IF(Table_Styles[[#This Row],[MB]]&lt;&gt;"",Table_Styles[[#This Row],[MB]],IF(Table_Styles[[#This Row],[MB Default]]&lt;&gt;"",Table_Styles[[#This Row],[MB Default]],""))</f>
        <v/>
      </c>
      <c r="AH136" s="55"/>
      <c r="AI136" s="56"/>
      <c r="AJ136" s="28" t="str">
        <f>IF(Table_Styles[[#This Row],[ML]]&lt;&gt;"",Table_Styles[[#This Row],[ML]],IF(Table_Styles[[#This Row],[ML Default]]&lt;&gt;"",Table_Styles[[#This Row],[ML Default]],""))</f>
        <v/>
      </c>
      <c r="AK136" s="55"/>
      <c r="AL136" s="56"/>
      <c r="AM136" s="28" t="str">
        <f>IF(Table_Styles[[#This Row],[PT]]&lt;&gt;"",Table_Styles[[#This Row],[PT]],IF(Table_Styles[[#This Row],[PT Default]]&lt;&gt;"",Table_Styles[[#This Row],[PT Default]],""))</f>
        <v/>
      </c>
      <c r="AN136" s="55"/>
      <c r="AO136" s="56"/>
      <c r="AP136" s="28" t="str">
        <f>IF(Table_Styles[[#This Row],[PR]]&lt;&gt;"",Table_Styles[[#This Row],[PR]],IF(Table_Styles[[#This Row],[PR Default]]&lt;&gt;"",Table_Styles[[#This Row],[PR Default]],""))</f>
        <v/>
      </c>
      <c r="AQ136" s="55"/>
      <c r="AR136" s="56"/>
      <c r="AS136" s="28" t="str">
        <f>IF(Table_Styles[[#This Row],[PB]]&lt;&gt;"",Table_Styles[[#This Row],[PB]],IF(Table_Styles[[#This Row],[PB Default]]&lt;&gt;"",Table_Styles[[#This Row],[PB Default]],""))</f>
        <v/>
      </c>
      <c r="AT136" s="55"/>
      <c r="AU136" s="56"/>
      <c r="AV136" s="28" t="str">
        <f>IF(Table_Styles[[#This Row],[PL]]&lt;&gt;"",Table_Styles[[#This Row],[PL]],IF(Table_Styles[[#This Row],[PL Default]]&lt;&gt;"",Table_Styles[[#This Row],[PL Default]],""))</f>
        <v/>
      </c>
      <c r="AW136" s="55"/>
      <c r="AX136" s="56"/>
      <c r="AY136" s="28" t="str">
        <f>IF(Table_Styles[[#This Row],[BT]]&lt;&gt;"",Table_Styles[[#This Row],[BT]],IF(Table_Styles[[#This Row],[BT Default]]&lt;&gt;"",Table_Styles[[#This Row],[BT Default]],""))</f>
        <v/>
      </c>
      <c r="AZ136" s="55"/>
      <c r="BA136" s="56"/>
      <c r="BB136" s="28" t="str">
        <f>IF(Table_Styles[[#This Row],[BR]]&lt;&gt;"",Table_Styles[[#This Row],[BR]],IF(Table_Styles[[#This Row],[BR Default]]&lt;&gt;"",Table_Styles[[#This Row],[BR Default]],""))</f>
        <v/>
      </c>
      <c r="BC136" s="55"/>
      <c r="BD136" s="56"/>
      <c r="BE136" s="28" t="str">
        <f>IF(Table_Styles[[#This Row],[BB]]&lt;&gt;"",Table_Styles[[#This Row],[BB]],IF(Table_Styles[[#This Row],[BB Default]]&lt;&gt;"",Table_Styles[[#This Row],[BB Default]],""))</f>
        <v/>
      </c>
      <c r="BF136" s="55"/>
      <c r="BG136" s="56"/>
      <c r="BH136" s="28" t="str">
        <f>IF(Table_Styles[[#This Row],[BL]]&lt;&gt;"",Table_Styles[[#This Row],[BL]],IF(Table_Styles[[#This Row],[BL Default]]&lt;&gt;"",Table_Styles[[#This Row],[BL Default]],""))</f>
        <v/>
      </c>
      <c r="BI136" s="56"/>
      <c r="BJ136" s="56"/>
      <c r="BK136" s="28" t="str">
        <f>IF(Table_Styles[[#This Row],[Width]]&lt;&gt;"",Table_Styles[[#This Row],[Width]],IF(Table_Styles[[#This Row],[Width Default]]&lt;&gt;"",Table_Styles[[#This Row],[Width Default]],""))</f>
        <v/>
      </c>
      <c r="BL136" s="56"/>
      <c r="BM136" s="56"/>
      <c r="BN136" s="28" t="str">
        <f>IF(Table_Styles[[#This Row],[Height]]&lt;&gt;"",Table_Styles[[#This Row],[Height]],IF(Table_Styles[[#This Row],[Height Default]]&lt;&gt;"",Table_Styles[[#This Row],[Height Default]],""))</f>
        <v/>
      </c>
      <c r="BO136" s="24"/>
      <c r="BP136" s="24"/>
      <c r="BQ136" s="28" t="str">
        <f>IF(Table_Styles[[#This Row],[Top]]&lt;&gt;"",Table_Styles[[#This Row],[Top]],IF(Table_Styles[[#This Row],[Top Default]]&lt;&gt;"",Table_Styles[[#This Row],[Top Default]],""))</f>
        <v/>
      </c>
      <c r="BR136" s="24"/>
      <c r="BS136" s="24"/>
      <c r="BT136" s="28" t="str">
        <f>IF(Table_Styles[[#This Row],[Right]]&lt;&gt;"",Table_Styles[[#This Row],[Right]],IF(Table_Styles[[#This Row],[Right Default]]&lt;&gt;"",Table_Styles[[#This Row],[Right Default]],""))</f>
        <v/>
      </c>
      <c r="BU136" s="24"/>
      <c r="BV136" s="24"/>
      <c r="BW136" s="28" t="str">
        <f>IF(Table_Styles[[#This Row],[Bottom]]&lt;&gt;"",Table_Styles[[#This Row],[Bottom]],IF(Table_Styles[[#This Row],[Bottom Default]]&lt;&gt;"",Table_Styles[[#This Row],[Bottom Default]],""))</f>
        <v/>
      </c>
      <c r="BX136" s="24"/>
      <c r="BY136" s="24"/>
      <c r="BZ136" s="28" t="str">
        <f>IF(Table_Styles[[#This Row],[Left]]&lt;&gt;"",Table_Styles[[#This Row],[Left]],IF(Table_Styles[[#This Row],[Left Default]]&lt;&gt;"",Table_Styles[[#This Row],[Left Default]],""))</f>
        <v/>
      </c>
      <c r="CA136" s="55"/>
      <c r="CB136" s="101" t="str">
        <f>IF(AND(Table_Styles[[#This Row],[Selector]]&lt;&gt;"",Table_Styles[[#This Row],[Font Family Used]]&lt;&gt;"",Table_Styles[[#This Row],[Font Weight Used]]&lt;&gt;""),Table_Styles[[#This Row],[Font Family Used]]&amp;" "&amp;Table_Styles[[#This Row],[Font Weight Used]],"")</f>
        <v/>
      </c>
      <c r="CC136" s="101" t="str">
        <f ca="1">IF(AND(Table_Styles[[#This Row],[Selector]],COUNTIF(OFFSET(CC:CC,0,0,ROW()-1,1),"="&amp;Table_Styles[[#This Row],[Font]])=0),Table_Styles[[#This Row],[Font]],"")</f>
        <v/>
      </c>
      <c r="CD136" s="101" t="str">
        <f ca="1">IF(Table_Styles[[#This Row],[Unique Font]]&lt;&gt;"",
"{""fontFamily"":"""&amp;Table_Styles[[#This Row],[Font Family Used]]&amp;""",""fontWeight"":"&amp;Table_Styles[[#This Row],[Font Weight Used]]&amp;"}","")</f>
        <v/>
      </c>
      <c r="CE136"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6" s="100" t="str">
        <f>IF(AND(Table_Styles[[#This Row],[Selector]]&lt;&gt;"", Table_Styles[[#This Row],[Config Properties]]&lt;&gt;""),
Table_Styles[[#This Row],[Selector]]&amp;" { "&amp;Table_Styles[[#This Row],[Config Properties]]&amp;" }","")</f>
        <v/>
      </c>
      <c r="CG136" s="100" t="str">
        <f xml:space="preserve">
SUBSTITUTE(SUBSTITUTE(SUBSTITUTE(SUBSTITUTE(SUBSTITUTE(SUBSTITUTE(SUBSTITUTE(SUBSTITUTE(Table_Styles[[#This Row],[Config]],
" {","{"),
"{ ","{"),
" }","}"),
"} ","}"),
" ,",","),
", ",","),
" :",":"),
": ",":")</f>
        <v/>
      </c>
    </row>
    <row r="137" spans="2:85" ht="21" customHeight="1">
      <c r="B137" s="199" t="s">
        <v>604</v>
      </c>
      <c r="C137" s="99" t="s">
        <v>663</v>
      </c>
      <c r="D137" s="55"/>
      <c r="E137" s="56"/>
      <c r="F137" s="28" t="str">
        <f>IF(Table_Styles[[#This Row],[Font Family]]&lt;&gt;"",Table_Styles[[#This Row],[Font Family]],IF(Table_Styles[[#This Row],[Font Family Default]]&lt;&gt;"",Table_Styles[[#This Row],[Font Family Default]],""))</f>
        <v/>
      </c>
      <c r="G137" s="55"/>
      <c r="H137" s="56"/>
      <c r="I137" s="28" t="str">
        <f>IF(Table_Styles[[#This Row],[Font Size]]&lt;&gt;"",Table_Styles[[#This Row],[Font Size]],IF(Table_Styles[[#This Row],[Font Size Default]]&lt;&gt;"",Table_Styles[[#This Row],[Font Size Default]],""))</f>
        <v/>
      </c>
      <c r="J137" s="55"/>
      <c r="K137" s="56"/>
      <c r="L137" s="28" t="str">
        <f>IF(Table_Styles[[#This Row],[Font Weight]]&lt;&gt;"",Table_Styles[[#This Row],[Font Weight]],IF(Table_Styles[[#This Row],[Font Weight Default]]&lt;&gt;"",Table_Styles[[#This Row],[Font Weight Default]],""))</f>
        <v/>
      </c>
      <c r="M137" s="55"/>
      <c r="N137" s="56"/>
      <c r="O137" s="28" t="str">
        <f>IF(Table_Styles[[#This Row],[Colour]]&lt;&gt;"",Table_Styles[[#This Row],[Colour]],IF(Table_Styles[[#This Row],[Colour Default]]&lt;&gt;"",Table_Styles[[#This Row],[Colour Default]],""))</f>
        <v/>
      </c>
      <c r="P137" s="55"/>
      <c r="Q137" s="56"/>
      <c r="R137" s="28" t="str">
        <f>IF(Table_Styles[[#This Row],[Background]]&lt;&gt;"",Table_Styles[[#This Row],[Background]],IF(Table_Styles[[#This Row],[Background Default]]&lt;&gt;"",Table_Styles[[#This Row],[Background Default]],""))</f>
        <v/>
      </c>
      <c r="S137" s="55"/>
      <c r="T137" s="56"/>
      <c r="U137" s="28" t="str">
        <f>IF(Table_Styles[[#This Row],[Border]]&lt;&gt;"",Table_Styles[[#This Row],[Border]],IF(Table_Styles[[#This Row],[Border Default]]&lt;&gt;"",Table_Styles[[#This Row],[Border Default]],""))</f>
        <v/>
      </c>
      <c r="V137" s="56"/>
      <c r="W137" s="56"/>
      <c r="X137" s="28" t="str">
        <f>IF(Table_Styles[[#This Row],[Border Radius]]&lt;&gt;"",Table_Styles[[#This Row],[Border Radius]],IF(Table_Styles[[#This Row],[Border Radius Default]]&lt;&gt;"",Table_Styles[[#This Row],[Border Radius Default]],""))</f>
        <v/>
      </c>
      <c r="Y137" s="55"/>
      <c r="Z137" s="56"/>
      <c r="AA137" s="28" t="str">
        <f>IF(Table_Styles[[#This Row],[MT]]&lt;&gt;"",Table_Styles[[#This Row],[MT]],IF(Table_Styles[[#This Row],[MT Default]]&lt;&gt;"",Table_Styles[[#This Row],[MT Default]],""))</f>
        <v/>
      </c>
      <c r="AB137" s="55"/>
      <c r="AC137" s="56"/>
      <c r="AD137" s="28" t="str">
        <f>IF(Table_Styles[[#This Row],[MR]]&lt;&gt;"",Table_Styles[[#This Row],[MR]],IF(Table_Styles[[#This Row],[MR Default]]&lt;&gt;"",Table_Styles[[#This Row],[MR Default]],""))</f>
        <v/>
      </c>
      <c r="AE137" s="55"/>
      <c r="AF137" s="56"/>
      <c r="AG137" s="28" t="str">
        <f>IF(Table_Styles[[#This Row],[MB]]&lt;&gt;"",Table_Styles[[#This Row],[MB]],IF(Table_Styles[[#This Row],[MB Default]]&lt;&gt;"",Table_Styles[[#This Row],[MB Default]],""))</f>
        <v/>
      </c>
      <c r="AH137" s="55"/>
      <c r="AI137" s="56"/>
      <c r="AJ137" s="28" t="str">
        <f>IF(Table_Styles[[#This Row],[ML]]&lt;&gt;"",Table_Styles[[#This Row],[ML]],IF(Table_Styles[[#This Row],[ML Default]]&lt;&gt;"",Table_Styles[[#This Row],[ML Default]],""))</f>
        <v/>
      </c>
      <c r="AK137" s="55"/>
      <c r="AL137" s="56"/>
      <c r="AM137" s="28" t="str">
        <f>IF(Table_Styles[[#This Row],[PT]]&lt;&gt;"",Table_Styles[[#This Row],[PT]],IF(Table_Styles[[#This Row],[PT Default]]&lt;&gt;"",Table_Styles[[#This Row],[PT Default]],""))</f>
        <v/>
      </c>
      <c r="AN137" s="55"/>
      <c r="AO137" s="56"/>
      <c r="AP137" s="28" t="str">
        <f>IF(Table_Styles[[#This Row],[PR]]&lt;&gt;"",Table_Styles[[#This Row],[PR]],IF(Table_Styles[[#This Row],[PR Default]]&lt;&gt;"",Table_Styles[[#This Row],[PR Default]],""))</f>
        <v/>
      </c>
      <c r="AQ137" s="55"/>
      <c r="AR137" s="56"/>
      <c r="AS137" s="28" t="str">
        <f>IF(Table_Styles[[#This Row],[PB]]&lt;&gt;"",Table_Styles[[#This Row],[PB]],IF(Table_Styles[[#This Row],[PB Default]]&lt;&gt;"",Table_Styles[[#This Row],[PB Default]],""))</f>
        <v/>
      </c>
      <c r="AT137" s="55"/>
      <c r="AU137" s="56"/>
      <c r="AV137" s="28" t="str">
        <f>IF(Table_Styles[[#This Row],[PL]]&lt;&gt;"",Table_Styles[[#This Row],[PL]],IF(Table_Styles[[#This Row],[PL Default]]&lt;&gt;"",Table_Styles[[#This Row],[PL Default]],""))</f>
        <v/>
      </c>
      <c r="AW137" s="55"/>
      <c r="AX137" s="56"/>
      <c r="AY137" s="28" t="str">
        <f>IF(Table_Styles[[#This Row],[BT]]&lt;&gt;"",Table_Styles[[#This Row],[BT]],IF(Table_Styles[[#This Row],[BT Default]]&lt;&gt;"",Table_Styles[[#This Row],[BT Default]],""))</f>
        <v/>
      </c>
      <c r="AZ137" s="55"/>
      <c r="BA137" s="56"/>
      <c r="BB137" s="28" t="str">
        <f>IF(Table_Styles[[#This Row],[BR]]&lt;&gt;"",Table_Styles[[#This Row],[BR]],IF(Table_Styles[[#This Row],[BR Default]]&lt;&gt;"",Table_Styles[[#This Row],[BR Default]],""))</f>
        <v/>
      </c>
      <c r="BC137" s="55"/>
      <c r="BD137" s="56"/>
      <c r="BE137" s="28" t="str">
        <f>IF(Table_Styles[[#This Row],[BB]]&lt;&gt;"",Table_Styles[[#This Row],[BB]],IF(Table_Styles[[#This Row],[BB Default]]&lt;&gt;"",Table_Styles[[#This Row],[BB Default]],""))</f>
        <v/>
      </c>
      <c r="BF137" s="55"/>
      <c r="BG137" s="56"/>
      <c r="BH137" s="28" t="str">
        <f>IF(Table_Styles[[#This Row],[BL]]&lt;&gt;"",Table_Styles[[#This Row],[BL]],IF(Table_Styles[[#This Row],[BL Default]]&lt;&gt;"",Table_Styles[[#This Row],[BL Default]],""))</f>
        <v/>
      </c>
      <c r="BI137" s="56"/>
      <c r="BJ137" s="56"/>
      <c r="BK137" s="28" t="str">
        <f>IF(Table_Styles[[#This Row],[Width]]&lt;&gt;"",Table_Styles[[#This Row],[Width]],IF(Table_Styles[[#This Row],[Width Default]]&lt;&gt;"",Table_Styles[[#This Row],[Width Default]],""))</f>
        <v/>
      </c>
      <c r="BL137" s="56"/>
      <c r="BM137" s="56"/>
      <c r="BN137" s="28" t="str">
        <f>IF(Table_Styles[[#This Row],[Height]]&lt;&gt;"",Table_Styles[[#This Row],[Height]],IF(Table_Styles[[#This Row],[Height Default]]&lt;&gt;"",Table_Styles[[#This Row],[Height Default]],""))</f>
        <v/>
      </c>
      <c r="BO137" s="24"/>
      <c r="BP137" s="24"/>
      <c r="BQ137" s="28" t="str">
        <f>IF(Table_Styles[[#This Row],[Top]]&lt;&gt;"",Table_Styles[[#This Row],[Top]],IF(Table_Styles[[#This Row],[Top Default]]&lt;&gt;"",Table_Styles[[#This Row],[Top Default]],""))</f>
        <v/>
      </c>
      <c r="BR137" s="24"/>
      <c r="BS137" s="24"/>
      <c r="BT137" s="28" t="str">
        <f>IF(Table_Styles[[#This Row],[Right]]&lt;&gt;"",Table_Styles[[#This Row],[Right]],IF(Table_Styles[[#This Row],[Right Default]]&lt;&gt;"",Table_Styles[[#This Row],[Right Default]],""))</f>
        <v/>
      </c>
      <c r="BU137" s="24"/>
      <c r="BV137" s="24"/>
      <c r="BW137" s="28" t="str">
        <f>IF(Table_Styles[[#This Row],[Bottom]]&lt;&gt;"",Table_Styles[[#This Row],[Bottom]],IF(Table_Styles[[#This Row],[Bottom Default]]&lt;&gt;"",Table_Styles[[#This Row],[Bottom Default]],""))</f>
        <v/>
      </c>
      <c r="BX137" s="24"/>
      <c r="BY137" s="24"/>
      <c r="BZ137" s="28" t="str">
        <f>IF(Table_Styles[[#This Row],[Left]]&lt;&gt;"",Table_Styles[[#This Row],[Left]],IF(Table_Styles[[#This Row],[Left Default]]&lt;&gt;"",Table_Styles[[#This Row],[Left Default]],""))</f>
        <v/>
      </c>
      <c r="CA137" s="55"/>
      <c r="CB137" s="101" t="str">
        <f>IF(AND(Table_Styles[[#This Row],[Selector]]&lt;&gt;"",Table_Styles[[#This Row],[Font Family Used]]&lt;&gt;"",Table_Styles[[#This Row],[Font Weight Used]]&lt;&gt;""),Table_Styles[[#This Row],[Font Family Used]]&amp;" "&amp;Table_Styles[[#This Row],[Font Weight Used]],"")</f>
        <v/>
      </c>
      <c r="CC137" s="101" t="str">
        <f ca="1">IF(AND(Table_Styles[[#This Row],[Selector]],COUNTIF(OFFSET(CC:CC,0,0,ROW()-1,1),"="&amp;Table_Styles[[#This Row],[Font]])=0),Table_Styles[[#This Row],[Font]],"")</f>
        <v/>
      </c>
      <c r="CD137" s="101" t="str">
        <f ca="1">IF(Table_Styles[[#This Row],[Unique Font]]&lt;&gt;"",
"{""fontFamily"":"""&amp;Table_Styles[[#This Row],[Font Family Used]]&amp;""",""fontWeight"":"&amp;Table_Styles[[#This Row],[Font Weight Used]]&amp;"}","")</f>
        <v/>
      </c>
      <c r="CE137"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7" s="100" t="str">
        <f>IF(AND(Table_Styles[[#This Row],[Selector]]&lt;&gt;"", Table_Styles[[#This Row],[Config Properties]]&lt;&gt;""),
Table_Styles[[#This Row],[Selector]]&amp;" { "&amp;Table_Styles[[#This Row],[Config Properties]]&amp;" }","")</f>
        <v/>
      </c>
      <c r="CG137" s="100" t="str">
        <f xml:space="preserve">
SUBSTITUTE(SUBSTITUTE(SUBSTITUTE(SUBSTITUTE(SUBSTITUTE(SUBSTITUTE(SUBSTITUTE(SUBSTITUTE(Table_Styles[[#This Row],[Config]],
" {","{"),
"{ ","{"),
" }","}"),
"} ","}"),
" ,",","),
", ",","),
" :",":"),
": ",":")</f>
        <v/>
      </c>
    </row>
    <row r="138" spans="2:85" ht="29.25" thickBot="1">
      <c r="B138" s="96" t="s">
        <v>664</v>
      </c>
      <c r="C138" s="96"/>
      <c r="D138" s="96"/>
      <c r="E138" s="96"/>
      <c r="F138" s="96" t="str">
        <f>IF(Table_Styles[[#This Row],[Font Family]]&lt;&gt;"",Table_Styles[[#This Row],[Font Family]],IF(Table_Styles[[#This Row],[Font Family Default]]&lt;&gt;"",Table_Styles[[#This Row],[Font Family Default]],""))</f>
        <v/>
      </c>
      <c r="G138" s="96"/>
      <c r="H138" s="96"/>
      <c r="I138" s="96" t="str">
        <f>IF(Table_Styles[[#This Row],[Font Size]]&lt;&gt;"",Table_Styles[[#This Row],[Font Size]],IF(Table_Styles[[#This Row],[Font Size Default]]&lt;&gt;"",Table_Styles[[#This Row],[Font Size Default]],""))</f>
        <v/>
      </c>
      <c r="J138" s="96"/>
      <c r="K138" s="96"/>
      <c r="L138" s="96" t="str">
        <f>IF(Table_Styles[[#This Row],[Font Weight]]&lt;&gt;"",Table_Styles[[#This Row],[Font Weight]],IF(Table_Styles[[#This Row],[Font Weight Default]]&lt;&gt;"",Table_Styles[[#This Row],[Font Weight Default]],""))</f>
        <v/>
      </c>
      <c r="M138" s="96"/>
      <c r="N138" s="96"/>
      <c r="O138" s="96" t="str">
        <f>IF(Table_Styles[[#This Row],[Colour]]&lt;&gt;"",Table_Styles[[#This Row],[Colour]],IF(Table_Styles[[#This Row],[Colour Default]]&lt;&gt;"",Table_Styles[[#This Row],[Colour Default]],""))</f>
        <v/>
      </c>
      <c r="P138" s="96"/>
      <c r="Q138" s="96"/>
      <c r="R138" s="96" t="str">
        <f>IF(Table_Styles[[#This Row],[Background]]&lt;&gt;"",Table_Styles[[#This Row],[Background]],IF(Table_Styles[[#This Row],[Background Default]]&lt;&gt;"",Table_Styles[[#This Row],[Background Default]],""))</f>
        <v/>
      </c>
      <c r="S138" s="96"/>
      <c r="T138" s="96"/>
      <c r="U138" s="96" t="str">
        <f>IF(Table_Styles[[#This Row],[Border]]&lt;&gt;"",Table_Styles[[#This Row],[Border]],IF(Table_Styles[[#This Row],[Border Default]]&lt;&gt;"",Table_Styles[[#This Row],[Border Default]],""))</f>
        <v/>
      </c>
      <c r="V138" s="96"/>
      <c r="W138" s="96"/>
      <c r="X138" s="96" t="str">
        <f>IF(Table_Styles[[#This Row],[Border Radius]]&lt;&gt;"",Table_Styles[[#This Row],[Border Radius]],IF(Table_Styles[[#This Row],[Border Radius Default]]&lt;&gt;"",Table_Styles[[#This Row],[Border Radius Default]],""))</f>
        <v/>
      </c>
      <c r="Y138" s="96"/>
      <c r="Z138" s="96"/>
      <c r="AA138" s="96" t="str">
        <f>IF(Table_Styles[[#This Row],[MT]]&lt;&gt;"",Table_Styles[[#This Row],[MT]],IF(Table_Styles[[#This Row],[MT Default]]&lt;&gt;"",Table_Styles[[#This Row],[MT Default]],""))</f>
        <v/>
      </c>
      <c r="AB138" s="96"/>
      <c r="AC138" s="96"/>
      <c r="AD138" s="96" t="str">
        <f>IF(Table_Styles[[#This Row],[MR]]&lt;&gt;"",Table_Styles[[#This Row],[MR]],IF(Table_Styles[[#This Row],[MR Default]]&lt;&gt;"",Table_Styles[[#This Row],[MR Default]],""))</f>
        <v/>
      </c>
      <c r="AE138" s="96"/>
      <c r="AF138" s="96"/>
      <c r="AG138" s="96" t="str">
        <f>IF(Table_Styles[[#This Row],[MB]]&lt;&gt;"",Table_Styles[[#This Row],[MB]],IF(Table_Styles[[#This Row],[MB Default]]&lt;&gt;"",Table_Styles[[#This Row],[MB Default]],""))</f>
        <v/>
      </c>
      <c r="AH138" s="96"/>
      <c r="AI138" s="96"/>
      <c r="AJ138" s="96" t="str">
        <f>IF(Table_Styles[[#This Row],[ML]]&lt;&gt;"",Table_Styles[[#This Row],[ML]],IF(Table_Styles[[#This Row],[ML Default]]&lt;&gt;"",Table_Styles[[#This Row],[ML Default]],""))</f>
        <v/>
      </c>
      <c r="AK138" s="96"/>
      <c r="AL138" s="96"/>
      <c r="AM138" s="96" t="str">
        <f>IF(Table_Styles[[#This Row],[PT]]&lt;&gt;"",Table_Styles[[#This Row],[PT]],IF(Table_Styles[[#This Row],[PT Default]]&lt;&gt;"",Table_Styles[[#This Row],[PT Default]],""))</f>
        <v/>
      </c>
      <c r="AN138" s="96"/>
      <c r="AO138" s="96"/>
      <c r="AP138" s="96" t="str">
        <f>IF(Table_Styles[[#This Row],[PR]]&lt;&gt;"",Table_Styles[[#This Row],[PR]],IF(Table_Styles[[#This Row],[PR Default]]&lt;&gt;"",Table_Styles[[#This Row],[PR Default]],""))</f>
        <v/>
      </c>
      <c r="AQ138" s="96"/>
      <c r="AR138" s="96"/>
      <c r="AS138" s="96" t="str">
        <f>IF(Table_Styles[[#This Row],[PB]]&lt;&gt;"",Table_Styles[[#This Row],[PB]],IF(Table_Styles[[#This Row],[PB Default]]&lt;&gt;"",Table_Styles[[#This Row],[PB Default]],""))</f>
        <v/>
      </c>
      <c r="AT138" s="96"/>
      <c r="AU138" s="96"/>
      <c r="AV138" s="96" t="str">
        <f>IF(Table_Styles[[#This Row],[PL]]&lt;&gt;"",Table_Styles[[#This Row],[PL]],IF(Table_Styles[[#This Row],[PL Default]]&lt;&gt;"",Table_Styles[[#This Row],[PL Default]],""))</f>
        <v/>
      </c>
      <c r="AW138" s="96"/>
      <c r="AX138" s="96"/>
      <c r="AY138" s="96" t="str">
        <f>IF(Table_Styles[[#This Row],[BT]]&lt;&gt;"",Table_Styles[[#This Row],[BT]],IF(Table_Styles[[#This Row],[BT Default]]&lt;&gt;"",Table_Styles[[#This Row],[BT Default]],""))</f>
        <v/>
      </c>
      <c r="AZ138" s="96"/>
      <c r="BA138" s="96"/>
      <c r="BB138" s="96" t="str">
        <f>IF(Table_Styles[[#This Row],[BR]]&lt;&gt;"",Table_Styles[[#This Row],[BR]],IF(Table_Styles[[#This Row],[BR Default]]&lt;&gt;"",Table_Styles[[#This Row],[BR Default]],""))</f>
        <v/>
      </c>
      <c r="BC138" s="96"/>
      <c r="BD138" s="96"/>
      <c r="BE138" s="96" t="str">
        <f>IF(Table_Styles[[#This Row],[BB]]&lt;&gt;"",Table_Styles[[#This Row],[BB]],IF(Table_Styles[[#This Row],[BB Default]]&lt;&gt;"",Table_Styles[[#This Row],[BB Default]],""))</f>
        <v/>
      </c>
      <c r="BF138" s="96"/>
      <c r="BG138" s="96"/>
      <c r="BH138" s="96" t="str">
        <f>IF(Table_Styles[[#This Row],[BL]]&lt;&gt;"",Table_Styles[[#This Row],[BL]],IF(Table_Styles[[#This Row],[BL Default]]&lt;&gt;"",Table_Styles[[#This Row],[BL Default]],""))</f>
        <v/>
      </c>
      <c r="BI138" s="96"/>
      <c r="BJ138" s="117"/>
      <c r="BK138" s="96" t="str">
        <f>IF(Table_Styles[[#This Row],[Width]]&lt;&gt;"",Table_Styles[[#This Row],[Width]],IF(Table_Styles[[#This Row],[Width Default]]&lt;&gt;"",Table_Styles[[#This Row],[Width Default]],""))</f>
        <v/>
      </c>
      <c r="BL138" s="96"/>
      <c r="BM138" s="96"/>
      <c r="BN138" s="96" t="str">
        <f>IF(Table_Styles[[#This Row],[Height]]&lt;&gt;"",Table_Styles[[#This Row],[Height]],IF(Table_Styles[[#This Row],[Height Default]]&lt;&gt;"",Table_Styles[[#This Row],[Height Default]],""))</f>
        <v/>
      </c>
      <c r="BO138" s="96"/>
      <c r="BP138" s="96"/>
      <c r="BQ138" s="96" t="str">
        <f>IF(Table_Styles[[#This Row],[Top]]&lt;&gt;"",Table_Styles[[#This Row],[Top]],IF(Table_Styles[[#This Row],[Top Default]]&lt;&gt;"",Table_Styles[[#This Row],[Top Default]],""))</f>
        <v/>
      </c>
      <c r="BR138" s="96"/>
      <c r="BS138" s="96"/>
      <c r="BT138" s="96" t="str">
        <f>IF(Table_Styles[[#This Row],[Right]]&lt;&gt;"",Table_Styles[[#This Row],[Right]],IF(Table_Styles[[#This Row],[Right Default]]&lt;&gt;"",Table_Styles[[#This Row],[Right Default]],""))</f>
        <v/>
      </c>
      <c r="BU138" s="96"/>
      <c r="BV138" s="96"/>
      <c r="BW138" s="96" t="str">
        <f>IF(Table_Styles[[#This Row],[Bottom]]&lt;&gt;"",Table_Styles[[#This Row],[Bottom]],IF(Table_Styles[[#This Row],[Bottom Default]]&lt;&gt;"",Table_Styles[[#This Row],[Bottom Default]],""))</f>
        <v/>
      </c>
      <c r="BX138" s="96"/>
      <c r="BY138" s="96"/>
      <c r="BZ138" s="96" t="str">
        <f>IF(Table_Styles[[#This Row],[Left]]&lt;&gt;"",Table_Styles[[#This Row],[Left]],IF(Table_Styles[[#This Row],[Left Default]]&lt;&gt;"",Table_Styles[[#This Row],[Left Default]],""))</f>
        <v/>
      </c>
      <c r="CA138" s="96"/>
      <c r="CB138" s="96" t="str">
        <f>IF(AND(Table_Styles[[#This Row],[Selector]]&lt;&gt;"",Table_Styles[[#This Row],[Font Family Used]]&lt;&gt;"",Table_Styles[[#This Row],[Font Weight Used]]&lt;&gt;""),Table_Styles[[#This Row],[Font Family Used]]&amp;" "&amp;Table_Styles[[#This Row],[Font Weight Used]],"")</f>
        <v/>
      </c>
      <c r="CC138" s="96" t="str">
        <f ca="1">IF(AND(Table_Styles[[#This Row],[Selector]],COUNTIF(OFFSET(CC:CC,0,0,ROW()-1,1),"="&amp;Table_Styles[[#This Row],[Font]])=0),Table_Styles[[#This Row],[Font]],"")</f>
        <v/>
      </c>
      <c r="CD138" s="96" t="str">
        <f ca="1">IF(Table_Styles[[#This Row],[Unique Font]]&lt;&gt;"",
"{""fontFamily"":"""&amp;Table_Styles[[#This Row],[Font Family Used]]&amp;""",""fontWeight"":"&amp;Table_Styles[[#This Row],[Font Weight Used]]&amp;"}","")</f>
        <v/>
      </c>
      <c r="CE138"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8" s="96" t="str">
        <f>IF(AND(Table_Styles[[#This Row],[Selector]]&lt;&gt;"", Table_Styles[[#This Row],[Config Properties]]&lt;&gt;""),
Table_Styles[[#This Row],[Selector]]&amp;" { "&amp;Table_Styles[[#This Row],[Config Properties]]&amp;" }","")</f>
        <v/>
      </c>
      <c r="CG138" s="96" t="str">
        <f xml:space="preserve">
SUBSTITUTE(SUBSTITUTE(SUBSTITUTE(SUBSTITUTE(SUBSTITUTE(SUBSTITUTE(SUBSTITUTE(SUBSTITUTE(Table_Styles[[#This Row],[Config]],
" {","{"),
"{ ","{"),
" }","}"),
"} ","}"),
" ,",","),
", ",","),
" :",":"),
": ",":")</f>
        <v/>
      </c>
    </row>
    <row r="139" spans="2:85" ht="21.75" thickBot="1">
      <c r="B139" s="103" t="s">
        <v>454</v>
      </c>
      <c r="C139" s="103"/>
      <c r="D139" s="103"/>
      <c r="E139" s="103"/>
      <c r="F139" s="103" t="str">
        <f>IF(Table_Styles[[#This Row],[Font Family]]&lt;&gt;"",Table_Styles[[#This Row],[Font Family]],IF(Table_Styles[[#This Row],[Font Family Default]]&lt;&gt;"",Table_Styles[[#This Row],[Font Family Default]],""))</f>
        <v/>
      </c>
      <c r="G139" s="103"/>
      <c r="H139" s="103"/>
      <c r="I139" s="103" t="str">
        <f>IF(Table_Styles[[#This Row],[Font Size]]&lt;&gt;"",Table_Styles[[#This Row],[Font Size]],IF(Table_Styles[[#This Row],[Font Size Default]]&lt;&gt;"",Table_Styles[[#This Row],[Font Size Default]],""))</f>
        <v/>
      </c>
      <c r="J139" s="103"/>
      <c r="K139" s="103"/>
      <c r="L139" s="103" t="str">
        <f>IF(Table_Styles[[#This Row],[Font Weight]]&lt;&gt;"",Table_Styles[[#This Row],[Font Weight]],IF(Table_Styles[[#This Row],[Font Weight Default]]&lt;&gt;"",Table_Styles[[#This Row],[Font Weight Default]],""))</f>
        <v/>
      </c>
      <c r="M139" s="103"/>
      <c r="N139" s="103"/>
      <c r="O139" s="103" t="str">
        <f>IF(Table_Styles[[#This Row],[Colour]]&lt;&gt;"",Table_Styles[[#This Row],[Colour]],IF(Table_Styles[[#This Row],[Colour Default]]&lt;&gt;"",Table_Styles[[#This Row],[Colour Default]],""))</f>
        <v/>
      </c>
      <c r="P139" s="103"/>
      <c r="Q139" s="103"/>
      <c r="R139" s="103" t="str">
        <f>IF(Table_Styles[[#This Row],[Background]]&lt;&gt;"",Table_Styles[[#This Row],[Background]],IF(Table_Styles[[#This Row],[Background Default]]&lt;&gt;"",Table_Styles[[#This Row],[Background Default]],""))</f>
        <v/>
      </c>
      <c r="S139" s="103"/>
      <c r="T139" s="103"/>
      <c r="U139" s="103" t="str">
        <f>IF(Table_Styles[[#This Row],[Border]]&lt;&gt;"",Table_Styles[[#This Row],[Border]],IF(Table_Styles[[#This Row],[Border Default]]&lt;&gt;"",Table_Styles[[#This Row],[Border Default]],""))</f>
        <v/>
      </c>
      <c r="V139" s="103"/>
      <c r="W139" s="103"/>
      <c r="X139" s="103" t="str">
        <f>IF(Table_Styles[[#This Row],[Border Radius]]&lt;&gt;"",Table_Styles[[#This Row],[Border Radius]],IF(Table_Styles[[#This Row],[Border Radius Default]]&lt;&gt;"",Table_Styles[[#This Row],[Border Radius Default]],""))</f>
        <v/>
      </c>
      <c r="Y139" s="103"/>
      <c r="Z139" s="103"/>
      <c r="AA139" s="103" t="str">
        <f>IF(Table_Styles[[#This Row],[MT]]&lt;&gt;"",Table_Styles[[#This Row],[MT]],IF(Table_Styles[[#This Row],[MT Default]]&lt;&gt;"",Table_Styles[[#This Row],[MT Default]],""))</f>
        <v/>
      </c>
      <c r="AB139" s="103"/>
      <c r="AC139" s="103"/>
      <c r="AD139" s="103" t="str">
        <f>IF(Table_Styles[[#This Row],[MR]]&lt;&gt;"",Table_Styles[[#This Row],[MR]],IF(Table_Styles[[#This Row],[MR Default]]&lt;&gt;"",Table_Styles[[#This Row],[MR Default]],""))</f>
        <v/>
      </c>
      <c r="AE139" s="103"/>
      <c r="AF139" s="103"/>
      <c r="AG139" s="103" t="str">
        <f>IF(Table_Styles[[#This Row],[MB]]&lt;&gt;"",Table_Styles[[#This Row],[MB]],IF(Table_Styles[[#This Row],[MB Default]]&lt;&gt;"",Table_Styles[[#This Row],[MB Default]],""))</f>
        <v/>
      </c>
      <c r="AH139" s="103"/>
      <c r="AI139" s="103"/>
      <c r="AJ139" s="103" t="str">
        <f>IF(Table_Styles[[#This Row],[ML]]&lt;&gt;"",Table_Styles[[#This Row],[ML]],IF(Table_Styles[[#This Row],[ML Default]]&lt;&gt;"",Table_Styles[[#This Row],[ML Default]],""))</f>
        <v/>
      </c>
      <c r="AK139" s="103"/>
      <c r="AL139" s="103"/>
      <c r="AM139" s="103" t="str">
        <f>IF(Table_Styles[[#This Row],[PT]]&lt;&gt;"",Table_Styles[[#This Row],[PT]],IF(Table_Styles[[#This Row],[PT Default]]&lt;&gt;"",Table_Styles[[#This Row],[PT Default]],""))</f>
        <v/>
      </c>
      <c r="AN139" s="103"/>
      <c r="AO139" s="103"/>
      <c r="AP139" s="103" t="str">
        <f>IF(Table_Styles[[#This Row],[PR]]&lt;&gt;"",Table_Styles[[#This Row],[PR]],IF(Table_Styles[[#This Row],[PR Default]]&lt;&gt;"",Table_Styles[[#This Row],[PR Default]],""))</f>
        <v/>
      </c>
      <c r="AQ139" s="103"/>
      <c r="AR139" s="103"/>
      <c r="AS139" s="103" t="str">
        <f>IF(Table_Styles[[#This Row],[PB]]&lt;&gt;"",Table_Styles[[#This Row],[PB]],IF(Table_Styles[[#This Row],[PB Default]]&lt;&gt;"",Table_Styles[[#This Row],[PB Default]],""))</f>
        <v/>
      </c>
      <c r="AT139" s="103"/>
      <c r="AU139" s="103"/>
      <c r="AV139" s="103" t="str">
        <f>IF(Table_Styles[[#This Row],[PL]]&lt;&gt;"",Table_Styles[[#This Row],[PL]],IF(Table_Styles[[#This Row],[PL Default]]&lt;&gt;"",Table_Styles[[#This Row],[PL Default]],""))</f>
        <v/>
      </c>
      <c r="AW139" s="103"/>
      <c r="AX139" s="103"/>
      <c r="AY139" s="103" t="str">
        <f>IF(Table_Styles[[#This Row],[BT]]&lt;&gt;"",Table_Styles[[#This Row],[BT]],IF(Table_Styles[[#This Row],[BT Default]]&lt;&gt;"",Table_Styles[[#This Row],[BT Default]],""))</f>
        <v/>
      </c>
      <c r="AZ139" s="103"/>
      <c r="BA139" s="103"/>
      <c r="BB139" s="103" t="str">
        <f>IF(Table_Styles[[#This Row],[BR]]&lt;&gt;"",Table_Styles[[#This Row],[BR]],IF(Table_Styles[[#This Row],[BR Default]]&lt;&gt;"",Table_Styles[[#This Row],[BR Default]],""))</f>
        <v/>
      </c>
      <c r="BC139" s="103"/>
      <c r="BD139" s="103"/>
      <c r="BE139" s="103" t="str">
        <f>IF(Table_Styles[[#This Row],[BB]]&lt;&gt;"",Table_Styles[[#This Row],[BB]],IF(Table_Styles[[#This Row],[BB Default]]&lt;&gt;"",Table_Styles[[#This Row],[BB Default]],""))</f>
        <v/>
      </c>
      <c r="BF139" s="103"/>
      <c r="BG139" s="103"/>
      <c r="BH139" s="103" t="str">
        <f>IF(Table_Styles[[#This Row],[BL]]&lt;&gt;"",Table_Styles[[#This Row],[BL]],IF(Table_Styles[[#This Row],[BL Default]]&lt;&gt;"",Table_Styles[[#This Row],[BL Default]],""))</f>
        <v/>
      </c>
      <c r="BI139" s="103"/>
      <c r="BJ139" s="119"/>
      <c r="BK139" s="103" t="str">
        <f>IF(Table_Styles[[#This Row],[Width]]&lt;&gt;"",Table_Styles[[#This Row],[Width]],IF(Table_Styles[[#This Row],[Width Default]]&lt;&gt;"",Table_Styles[[#This Row],[Width Default]],""))</f>
        <v/>
      </c>
      <c r="BL139" s="103"/>
      <c r="BM139" s="103"/>
      <c r="BN139" s="103" t="str">
        <f>IF(Table_Styles[[#This Row],[Height]]&lt;&gt;"",Table_Styles[[#This Row],[Height]],IF(Table_Styles[[#This Row],[Height Default]]&lt;&gt;"",Table_Styles[[#This Row],[Height Default]],""))</f>
        <v/>
      </c>
      <c r="BO139" s="103"/>
      <c r="BP139" s="103"/>
      <c r="BQ139" s="103" t="str">
        <f>IF(Table_Styles[[#This Row],[Top]]&lt;&gt;"",Table_Styles[[#This Row],[Top]],IF(Table_Styles[[#This Row],[Top Default]]&lt;&gt;"",Table_Styles[[#This Row],[Top Default]],""))</f>
        <v/>
      </c>
      <c r="BR139" s="103"/>
      <c r="BS139" s="103"/>
      <c r="BT139" s="103" t="str">
        <f>IF(Table_Styles[[#This Row],[Right]]&lt;&gt;"",Table_Styles[[#This Row],[Right]],IF(Table_Styles[[#This Row],[Right Default]]&lt;&gt;"",Table_Styles[[#This Row],[Right Default]],""))</f>
        <v/>
      </c>
      <c r="BU139" s="103"/>
      <c r="BV139" s="103"/>
      <c r="BW139" s="103" t="str">
        <f>IF(Table_Styles[[#This Row],[Bottom]]&lt;&gt;"",Table_Styles[[#This Row],[Bottom]],IF(Table_Styles[[#This Row],[Bottom Default]]&lt;&gt;"",Table_Styles[[#This Row],[Bottom Default]],""))</f>
        <v/>
      </c>
      <c r="BX139" s="103"/>
      <c r="BY139" s="103"/>
      <c r="BZ139" s="103" t="str">
        <f>IF(Table_Styles[[#This Row],[Left]]&lt;&gt;"",Table_Styles[[#This Row],[Left]],IF(Table_Styles[[#This Row],[Left Default]]&lt;&gt;"",Table_Styles[[#This Row],[Left Default]],""))</f>
        <v/>
      </c>
      <c r="CA139" s="103"/>
      <c r="CB139" s="103" t="str">
        <f>IF(AND(Table_Styles[[#This Row],[Selector]]&lt;&gt;"",Table_Styles[[#This Row],[Font Family Used]]&lt;&gt;"",Table_Styles[[#This Row],[Font Weight Used]]&lt;&gt;""),Table_Styles[[#This Row],[Font Family Used]]&amp;" "&amp;Table_Styles[[#This Row],[Font Weight Used]],"")</f>
        <v/>
      </c>
      <c r="CC139" s="103" t="str">
        <f ca="1">IF(AND(Table_Styles[[#This Row],[Selector]],COUNTIF(OFFSET(CC:CC,0,0,ROW()-1,1),"="&amp;Table_Styles[[#This Row],[Font]])=0),Table_Styles[[#This Row],[Font]],"")</f>
        <v/>
      </c>
      <c r="CD139" s="103" t="str">
        <f ca="1">IF(Table_Styles[[#This Row],[Unique Font]]&lt;&gt;"",
"{""fontFamily"":"""&amp;Table_Styles[[#This Row],[Font Family Used]]&amp;""",""fontWeight"":"&amp;Table_Styles[[#This Row],[Font Weight Used]]&amp;"}","")</f>
        <v/>
      </c>
      <c r="CE139"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9" s="103" t="str">
        <f>IF(AND(Table_Styles[[#This Row],[Selector]]&lt;&gt;"", Table_Styles[[#This Row],[Config Properties]]&lt;&gt;""),
Table_Styles[[#This Row],[Selector]]&amp;" { "&amp;Table_Styles[[#This Row],[Config Properties]]&amp;" }","")</f>
        <v/>
      </c>
      <c r="CG139" s="103" t="str">
        <f xml:space="preserve">
SUBSTITUTE(SUBSTITUTE(SUBSTITUTE(SUBSTITUTE(SUBSTITUTE(SUBSTITUTE(SUBSTITUTE(SUBSTITUTE(Table_Styles[[#This Row],[Config]],
" {","{"),
"{ ","{"),
" }","}"),
"} ","}"),
" ,",","),
", ",","),
" :",":"),
": ",":")</f>
        <v/>
      </c>
    </row>
    <row r="140" spans="2:85" ht="21" customHeight="1">
      <c r="B140" s="195" t="s">
        <v>644</v>
      </c>
      <c r="C140" s="195" t="s">
        <v>455</v>
      </c>
      <c r="D140" s="10"/>
      <c r="E140" s="10"/>
      <c r="F140" s="10" t="str">
        <f>IF(Table_Styles[[#This Row],[Font Family]]&lt;&gt;"",Table_Styles[[#This Row],[Font Family]],IF(Table_Styles[[#This Row],[Font Family Default]]&lt;&gt;"",Table_Styles[[#This Row],[Font Family Default]],""))</f>
        <v/>
      </c>
      <c r="G140" s="10"/>
      <c r="H140" s="10"/>
      <c r="I140" s="10" t="str">
        <f>IF(Table_Styles[[#This Row],[Font Size]]&lt;&gt;"",Table_Styles[[#This Row],[Font Size]],IF(Table_Styles[[#This Row],[Font Size Default]]&lt;&gt;"",Table_Styles[[#This Row],[Font Size Default]],""))</f>
        <v/>
      </c>
      <c r="J140" s="10"/>
      <c r="K140" s="10"/>
      <c r="L140" s="10" t="str">
        <f>IF(Table_Styles[[#This Row],[Font Weight]]&lt;&gt;"",Table_Styles[[#This Row],[Font Weight]],IF(Table_Styles[[#This Row],[Font Weight Default]]&lt;&gt;"",Table_Styles[[#This Row],[Font Weight Default]],""))</f>
        <v/>
      </c>
      <c r="M140" s="10"/>
      <c r="N140" s="10"/>
      <c r="O140" s="10" t="str">
        <f>IF(Table_Styles[[#This Row],[Colour]]&lt;&gt;"",Table_Styles[[#This Row],[Colour]],IF(Table_Styles[[#This Row],[Colour Default]]&lt;&gt;"",Table_Styles[[#This Row],[Colour Default]],""))</f>
        <v/>
      </c>
      <c r="P140" s="10"/>
      <c r="Q140" s="10"/>
      <c r="R140" s="10" t="str">
        <f>IF(Table_Styles[[#This Row],[Background]]&lt;&gt;"",Table_Styles[[#This Row],[Background]],IF(Table_Styles[[#This Row],[Background Default]]&lt;&gt;"",Table_Styles[[#This Row],[Background Default]],""))</f>
        <v/>
      </c>
      <c r="S140" s="10"/>
      <c r="T140" s="10"/>
      <c r="U140" s="10" t="str">
        <f>IF(Table_Styles[[#This Row],[Border]]&lt;&gt;"",Table_Styles[[#This Row],[Border]],IF(Table_Styles[[#This Row],[Border Default]]&lt;&gt;"",Table_Styles[[#This Row],[Border Default]],""))</f>
        <v/>
      </c>
      <c r="V140" s="10"/>
      <c r="W140" s="10"/>
      <c r="X140" s="10" t="str">
        <f>IF(Table_Styles[[#This Row],[Border Radius]]&lt;&gt;"",Table_Styles[[#This Row],[Border Radius]],IF(Table_Styles[[#This Row],[Border Radius Default]]&lt;&gt;"",Table_Styles[[#This Row],[Border Radius Default]],""))</f>
        <v/>
      </c>
      <c r="Y140" s="10"/>
      <c r="Z140" s="10"/>
      <c r="AA140" s="10" t="str">
        <f>IF(Table_Styles[[#This Row],[MT]]&lt;&gt;"",Table_Styles[[#This Row],[MT]],IF(Table_Styles[[#This Row],[MT Default]]&lt;&gt;"",Table_Styles[[#This Row],[MT Default]],""))</f>
        <v/>
      </c>
      <c r="AB140" s="10"/>
      <c r="AC140" s="10"/>
      <c r="AD140" s="10" t="str">
        <f>IF(Table_Styles[[#This Row],[MR]]&lt;&gt;"",Table_Styles[[#This Row],[MR]],IF(Table_Styles[[#This Row],[MR Default]]&lt;&gt;"",Table_Styles[[#This Row],[MR Default]],""))</f>
        <v/>
      </c>
      <c r="AE140" s="10"/>
      <c r="AF140" s="10"/>
      <c r="AG140" s="10" t="str">
        <f>IF(Table_Styles[[#This Row],[MB]]&lt;&gt;"",Table_Styles[[#This Row],[MB]],IF(Table_Styles[[#This Row],[MB Default]]&lt;&gt;"",Table_Styles[[#This Row],[MB Default]],""))</f>
        <v/>
      </c>
      <c r="AH140" s="10"/>
      <c r="AI140" s="10"/>
      <c r="AJ140" s="10" t="str">
        <f>IF(Table_Styles[[#This Row],[ML]]&lt;&gt;"",Table_Styles[[#This Row],[ML]],IF(Table_Styles[[#This Row],[ML Default]]&lt;&gt;"",Table_Styles[[#This Row],[ML Default]],""))</f>
        <v/>
      </c>
      <c r="AK140" s="10"/>
      <c r="AL140" s="10"/>
      <c r="AM140" s="10" t="str">
        <f>IF(Table_Styles[[#This Row],[PT]]&lt;&gt;"",Table_Styles[[#This Row],[PT]],IF(Table_Styles[[#This Row],[PT Default]]&lt;&gt;"",Table_Styles[[#This Row],[PT Default]],""))</f>
        <v/>
      </c>
      <c r="AN140" s="10"/>
      <c r="AO140" s="10"/>
      <c r="AP140" s="10" t="str">
        <f>IF(Table_Styles[[#This Row],[PR]]&lt;&gt;"",Table_Styles[[#This Row],[PR]],IF(Table_Styles[[#This Row],[PR Default]]&lt;&gt;"",Table_Styles[[#This Row],[PR Default]],""))</f>
        <v/>
      </c>
      <c r="AQ140" s="10"/>
      <c r="AR140" s="10"/>
      <c r="AS140" s="10" t="str">
        <f>IF(Table_Styles[[#This Row],[PB]]&lt;&gt;"",Table_Styles[[#This Row],[PB]],IF(Table_Styles[[#This Row],[PB Default]]&lt;&gt;"",Table_Styles[[#This Row],[PB Default]],""))</f>
        <v/>
      </c>
      <c r="AT140" s="10"/>
      <c r="AU140" s="10"/>
      <c r="AV140" s="10" t="str">
        <f>IF(Table_Styles[[#This Row],[PL]]&lt;&gt;"",Table_Styles[[#This Row],[PL]],IF(Table_Styles[[#This Row],[PL Default]]&lt;&gt;"",Table_Styles[[#This Row],[PL Default]],""))</f>
        <v/>
      </c>
      <c r="AW140" s="10"/>
      <c r="AX140" s="10"/>
      <c r="AY140" s="10" t="str">
        <f>IF(Table_Styles[[#This Row],[BT]]&lt;&gt;"",Table_Styles[[#This Row],[BT]],IF(Table_Styles[[#This Row],[BT Default]]&lt;&gt;"",Table_Styles[[#This Row],[BT Default]],""))</f>
        <v/>
      </c>
      <c r="AZ140" s="10"/>
      <c r="BA140" s="10"/>
      <c r="BB140" s="10" t="str">
        <f>IF(Table_Styles[[#This Row],[BR]]&lt;&gt;"",Table_Styles[[#This Row],[BR]],IF(Table_Styles[[#This Row],[BR Default]]&lt;&gt;"",Table_Styles[[#This Row],[BR Default]],""))</f>
        <v/>
      </c>
      <c r="BC140" s="10"/>
      <c r="BD140" s="10"/>
      <c r="BE140" s="10" t="str">
        <f>IF(Table_Styles[[#This Row],[BB]]&lt;&gt;"",Table_Styles[[#This Row],[BB]],IF(Table_Styles[[#This Row],[BB Default]]&lt;&gt;"",Table_Styles[[#This Row],[BB Default]],""))</f>
        <v/>
      </c>
      <c r="BF140" s="10"/>
      <c r="BG140" s="10"/>
      <c r="BH140" s="10" t="str">
        <f>IF(Table_Styles[[#This Row],[BL]]&lt;&gt;"",Table_Styles[[#This Row],[BL]],IF(Table_Styles[[#This Row],[BL Default]]&lt;&gt;"",Table_Styles[[#This Row],[BL Default]],""))</f>
        <v/>
      </c>
      <c r="BI140" s="10"/>
      <c r="BJ140" s="10"/>
      <c r="BK140" s="10" t="str">
        <f>IF(Table_Styles[[#This Row],[Width]]&lt;&gt;"",Table_Styles[[#This Row],[Width]],IF(Table_Styles[[#This Row],[Width Default]]&lt;&gt;"",Table_Styles[[#This Row],[Width Default]],""))</f>
        <v/>
      </c>
      <c r="BL140" s="10"/>
      <c r="BM140" s="10"/>
      <c r="BN140" s="10" t="str">
        <f>IF(Table_Styles[[#This Row],[Height]]&lt;&gt;"",Table_Styles[[#This Row],[Height]],IF(Table_Styles[[#This Row],[Height Default]]&lt;&gt;"",Table_Styles[[#This Row],[Height Default]],""))</f>
        <v/>
      </c>
      <c r="BO140" s="10"/>
      <c r="BP140" s="10"/>
      <c r="BQ140" s="10" t="str">
        <f>IF(Table_Styles[[#This Row],[Top]]&lt;&gt;"",Table_Styles[[#This Row],[Top]],IF(Table_Styles[[#This Row],[Top Default]]&lt;&gt;"",Table_Styles[[#This Row],[Top Default]],""))</f>
        <v/>
      </c>
      <c r="BR140" s="10"/>
      <c r="BS140" s="10"/>
      <c r="BT140" s="10" t="str">
        <f>IF(Table_Styles[[#This Row],[Right]]&lt;&gt;"",Table_Styles[[#This Row],[Right]],IF(Table_Styles[[#This Row],[Right Default]]&lt;&gt;"",Table_Styles[[#This Row],[Right Default]],""))</f>
        <v/>
      </c>
      <c r="BU140" s="10"/>
      <c r="BV140" s="10"/>
      <c r="BW140" s="10" t="str">
        <f>IF(Table_Styles[[#This Row],[Bottom]]&lt;&gt;"",Table_Styles[[#This Row],[Bottom]],IF(Table_Styles[[#This Row],[Bottom Default]]&lt;&gt;"",Table_Styles[[#This Row],[Bottom Default]],""))</f>
        <v/>
      </c>
      <c r="BX140" s="10"/>
      <c r="BY140" s="10"/>
      <c r="BZ140" s="10" t="str">
        <f>IF(Table_Styles[[#This Row],[Left]]&lt;&gt;"",Table_Styles[[#This Row],[Left]],IF(Table_Styles[[#This Row],[Left Default]]&lt;&gt;"",Table_Styles[[#This Row],[Left Default]],""))</f>
        <v/>
      </c>
      <c r="CA140" s="10" t="s">
        <v>892</v>
      </c>
      <c r="CB140" t="str">
        <f>IF(AND(Table_Styles[[#This Row],[Selector]]&lt;&gt;"",Table_Styles[[#This Row],[Font Family Used]]&lt;&gt;"",Table_Styles[[#This Row],[Font Weight Used]]&lt;&gt;""),Table_Styles[[#This Row],[Font Family Used]]&amp;" "&amp;Table_Styles[[#This Row],[Font Weight Used]],"")</f>
        <v/>
      </c>
      <c r="CC140" t="str">
        <f ca="1">IF(AND(Table_Styles[[#This Row],[Selector]],COUNTIF(OFFSET(CC:CC,0,0,ROW()-1,1),"="&amp;Table_Styles[[#This Row],[Font]])=0),Table_Styles[[#This Row],[Font]],"")</f>
        <v/>
      </c>
      <c r="CD140" t="str">
        <f ca="1">IF(Table_Styles[[#This Row],[Unique Font]]&lt;&gt;"",
"{""fontFamily"":"""&amp;Table_Styles[[#This Row],[Font Family Used]]&amp;""",""fontWeight"":"&amp;Table_Styles[[#This Row],[Font Weight Used]]&amp;"}","")</f>
        <v/>
      </c>
      <c r="CE14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center;</v>
      </c>
      <c r="CF140" t="str">
        <f>IF(AND(Table_Styles[[#This Row],[Selector]]&lt;&gt;"", Table_Styles[[#This Row],[Config Properties]]&lt;&gt;""),
Table_Styles[[#This Row],[Selector]]&amp;" { "&amp;Table_Styles[[#This Row],[Config Properties]]&amp;" }","")</f>
        <v>nav#footer-actions { text-align: center; }</v>
      </c>
      <c r="CG140" t="str">
        <f xml:space="preserve">
SUBSTITUTE(SUBSTITUTE(SUBSTITUTE(SUBSTITUTE(SUBSTITUTE(SUBSTITUTE(SUBSTITUTE(SUBSTITUTE(Table_Styles[[#This Row],[Config]],
" {","{"),
"{ ","{"),
" }","}"),
"} ","}"),
" ,",","),
", ",","),
" :",":"),
": ",":")</f>
        <v>nav#footer-actions{text-align:center;}</v>
      </c>
    </row>
    <row r="141" spans="2:85" ht="21" customHeight="1">
      <c r="B141" s="185" t="s">
        <v>590</v>
      </c>
      <c r="C141" s="195" t="s">
        <v>665</v>
      </c>
      <c r="D141" s="55"/>
      <c r="E141" s="56"/>
      <c r="F141" s="28" t="str">
        <f>IF(Table_Styles[[#This Row],[Font Family]]&lt;&gt;"",Table_Styles[[#This Row],[Font Family]],IF(Table_Styles[[#This Row],[Font Family Default]]&lt;&gt;"",Table_Styles[[#This Row],[Font Family Default]],""))</f>
        <v/>
      </c>
      <c r="G141" s="55"/>
      <c r="H141" s="56"/>
      <c r="I141" s="28" t="str">
        <f>IF(Table_Styles[[#This Row],[Font Size]]&lt;&gt;"",Table_Styles[[#This Row],[Font Size]],IF(Table_Styles[[#This Row],[Font Size Default]]&lt;&gt;"",Table_Styles[[#This Row],[Font Size Default]],""))</f>
        <v/>
      </c>
      <c r="J141" s="55"/>
      <c r="K141" s="56"/>
      <c r="L141" s="28" t="str">
        <f>IF(Table_Styles[[#This Row],[Font Weight]]&lt;&gt;"",Table_Styles[[#This Row],[Font Weight]],IF(Table_Styles[[#This Row],[Font Weight Default]]&lt;&gt;"",Table_Styles[[#This Row],[Font Weight Default]],""))</f>
        <v/>
      </c>
      <c r="M141" s="55"/>
      <c r="N141" s="56"/>
      <c r="O141" s="28" t="str">
        <f>IF(Table_Styles[[#This Row],[Colour]]&lt;&gt;"",Table_Styles[[#This Row],[Colour]],IF(Table_Styles[[#This Row],[Colour Default]]&lt;&gt;"",Table_Styles[[#This Row],[Colour Default]],""))</f>
        <v/>
      </c>
      <c r="P141" s="55"/>
      <c r="Q141" s="56"/>
      <c r="R141" s="28" t="str">
        <f>IF(Table_Styles[[#This Row],[Background]]&lt;&gt;"",Table_Styles[[#This Row],[Background]],IF(Table_Styles[[#This Row],[Background Default]]&lt;&gt;"",Table_Styles[[#This Row],[Background Default]],""))</f>
        <v/>
      </c>
      <c r="S141" s="55"/>
      <c r="T141" s="56"/>
      <c r="U141" s="28" t="str">
        <f>IF(Table_Styles[[#This Row],[Border]]&lt;&gt;"",Table_Styles[[#This Row],[Border]],IF(Table_Styles[[#This Row],[Border Default]]&lt;&gt;"",Table_Styles[[#This Row],[Border Default]],""))</f>
        <v/>
      </c>
      <c r="V141" s="56"/>
      <c r="W141" s="56"/>
      <c r="X141" s="28" t="str">
        <f>IF(Table_Styles[[#This Row],[Border Radius]]&lt;&gt;"",Table_Styles[[#This Row],[Border Radius]],IF(Table_Styles[[#This Row],[Border Radius Default]]&lt;&gt;"",Table_Styles[[#This Row],[Border Radius Default]],""))</f>
        <v/>
      </c>
      <c r="Y141" s="55"/>
      <c r="Z141" s="56"/>
      <c r="AA141" s="28" t="str">
        <f>IF(Table_Styles[[#This Row],[MT]]&lt;&gt;"",Table_Styles[[#This Row],[MT]],IF(Table_Styles[[#This Row],[MT Default]]&lt;&gt;"",Table_Styles[[#This Row],[MT Default]],""))</f>
        <v/>
      </c>
      <c r="AB141" s="55"/>
      <c r="AC141" s="56"/>
      <c r="AD141" s="28" t="str">
        <f>IF(Table_Styles[[#This Row],[MR]]&lt;&gt;"",Table_Styles[[#This Row],[MR]],IF(Table_Styles[[#This Row],[MR Default]]&lt;&gt;"",Table_Styles[[#This Row],[MR Default]],""))</f>
        <v/>
      </c>
      <c r="AE141" s="55"/>
      <c r="AF141" s="56"/>
      <c r="AG141" s="28" t="str">
        <f>IF(Table_Styles[[#This Row],[MB]]&lt;&gt;"",Table_Styles[[#This Row],[MB]],IF(Table_Styles[[#This Row],[MB Default]]&lt;&gt;"",Table_Styles[[#This Row],[MB Default]],""))</f>
        <v/>
      </c>
      <c r="AH141" s="55"/>
      <c r="AI141" s="56"/>
      <c r="AJ141" s="28" t="str">
        <f>IF(Table_Styles[[#This Row],[ML]]&lt;&gt;"",Table_Styles[[#This Row],[ML]],IF(Table_Styles[[#This Row],[ML Default]]&lt;&gt;"",Table_Styles[[#This Row],[ML Default]],""))</f>
        <v/>
      </c>
      <c r="AK141" s="55"/>
      <c r="AL141" s="56"/>
      <c r="AM141" s="28" t="str">
        <f>IF(Table_Styles[[#This Row],[PT]]&lt;&gt;"",Table_Styles[[#This Row],[PT]],IF(Table_Styles[[#This Row],[PT Default]]&lt;&gt;"",Table_Styles[[#This Row],[PT Default]],""))</f>
        <v/>
      </c>
      <c r="AN141" s="55"/>
      <c r="AO141" s="56"/>
      <c r="AP141" s="28" t="str">
        <f>IF(Table_Styles[[#This Row],[PR]]&lt;&gt;"",Table_Styles[[#This Row],[PR]],IF(Table_Styles[[#This Row],[PR Default]]&lt;&gt;"",Table_Styles[[#This Row],[PR Default]],""))</f>
        <v/>
      </c>
      <c r="AQ141" s="55"/>
      <c r="AR141" s="56"/>
      <c r="AS141" s="28" t="str">
        <f>IF(Table_Styles[[#This Row],[PB]]&lt;&gt;"",Table_Styles[[#This Row],[PB]],IF(Table_Styles[[#This Row],[PB Default]]&lt;&gt;"",Table_Styles[[#This Row],[PB Default]],""))</f>
        <v/>
      </c>
      <c r="AT141" s="55"/>
      <c r="AU141" s="56"/>
      <c r="AV141" s="28" t="str">
        <f>IF(Table_Styles[[#This Row],[PL]]&lt;&gt;"",Table_Styles[[#This Row],[PL]],IF(Table_Styles[[#This Row],[PL Default]]&lt;&gt;"",Table_Styles[[#This Row],[PL Default]],""))</f>
        <v/>
      </c>
      <c r="AW141" s="55"/>
      <c r="AX141" s="56"/>
      <c r="AY141" s="28" t="str">
        <f>IF(Table_Styles[[#This Row],[BT]]&lt;&gt;"",Table_Styles[[#This Row],[BT]],IF(Table_Styles[[#This Row],[BT Default]]&lt;&gt;"",Table_Styles[[#This Row],[BT Default]],""))</f>
        <v/>
      </c>
      <c r="AZ141" s="55"/>
      <c r="BA141" s="56"/>
      <c r="BB141" s="28" t="str">
        <f>IF(Table_Styles[[#This Row],[BR]]&lt;&gt;"",Table_Styles[[#This Row],[BR]],IF(Table_Styles[[#This Row],[BR Default]]&lt;&gt;"",Table_Styles[[#This Row],[BR Default]],""))</f>
        <v/>
      </c>
      <c r="BC141" s="55"/>
      <c r="BD141" s="56"/>
      <c r="BE141" s="28" t="str">
        <f>IF(Table_Styles[[#This Row],[BB]]&lt;&gt;"",Table_Styles[[#This Row],[BB]],IF(Table_Styles[[#This Row],[BB Default]]&lt;&gt;"",Table_Styles[[#This Row],[BB Default]],""))</f>
        <v/>
      </c>
      <c r="BF141" s="55"/>
      <c r="BG141" s="56"/>
      <c r="BH141" s="28" t="str">
        <f>IF(Table_Styles[[#This Row],[BL]]&lt;&gt;"",Table_Styles[[#This Row],[BL]],IF(Table_Styles[[#This Row],[BL Default]]&lt;&gt;"",Table_Styles[[#This Row],[BL Default]],""))</f>
        <v/>
      </c>
      <c r="BI141" s="56"/>
      <c r="BJ141" s="56"/>
      <c r="BK141" s="28" t="str">
        <f>IF(Table_Styles[[#This Row],[Width]]&lt;&gt;"",Table_Styles[[#This Row],[Width]],IF(Table_Styles[[#This Row],[Width Default]]&lt;&gt;"",Table_Styles[[#This Row],[Width Default]],""))</f>
        <v/>
      </c>
      <c r="BL141" s="56"/>
      <c r="BM141" s="56"/>
      <c r="BN141" s="28" t="str">
        <f>IF(Table_Styles[[#This Row],[Height]]&lt;&gt;"",Table_Styles[[#This Row],[Height]],IF(Table_Styles[[#This Row],[Height Default]]&lt;&gt;"",Table_Styles[[#This Row],[Height Default]],""))</f>
        <v/>
      </c>
      <c r="BO141" s="28"/>
      <c r="BP141" s="28"/>
      <c r="BQ141" s="28" t="str">
        <f>IF(Table_Styles[[#This Row],[Top]]&lt;&gt;"",Table_Styles[[#This Row],[Top]],IF(Table_Styles[[#This Row],[Top Default]]&lt;&gt;"",Table_Styles[[#This Row],[Top Default]],""))</f>
        <v/>
      </c>
      <c r="BR141" s="28"/>
      <c r="BS141" s="28"/>
      <c r="BT141" s="28" t="str">
        <f>IF(Table_Styles[[#This Row],[Right]]&lt;&gt;"",Table_Styles[[#This Row],[Right]],IF(Table_Styles[[#This Row],[Right Default]]&lt;&gt;"",Table_Styles[[#This Row],[Right Default]],""))</f>
        <v/>
      </c>
      <c r="BU141" s="28"/>
      <c r="BV141" s="28"/>
      <c r="BW141" s="28" t="str">
        <f>IF(Table_Styles[[#This Row],[Bottom]]&lt;&gt;"",Table_Styles[[#This Row],[Bottom]],IF(Table_Styles[[#This Row],[Bottom Default]]&lt;&gt;"",Table_Styles[[#This Row],[Bottom Default]],""))</f>
        <v/>
      </c>
      <c r="BX141" s="28"/>
      <c r="BY141" s="28"/>
      <c r="BZ141" s="28" t="str">
        <f>IF(Table_Styles[[#This Row],[Left]]&lt;&gt;"",Table_Styles[[#This Row],[Left]],IF(Table_Styles[[#This Row],[Left Default]]&lt;&gt;"",Table_Styles[[#This Row],[Left Default]],""))</f>
        <v/>
      </c>
      <c r="CA141" s="55"/>
      <c r="CB141" s="101" t="str">
        <f>IF(AND(Table_Styles[[#This Row],[Selector]]&lt;&gt;"",Table_Styles[[#This Row],[Font Family Used]]&lt;&gt;"",Table_Styles[[#This Row],[Font Weight Used]]&lt;&gt;""),Table_Styles[[#This Row],[Font Family Used]]&amp;" "&amp;Table_Styles[[#This Row],[Font Weight Used]],"")</f>
        <v/>
      </c>
      <c r="CC141" s="101" t="str">
        <f ca="1">IF(AND(Table_Styles[[#This Row],[Selector]],COUNTIF(OFFSET(CC:CC,0,0,ROW()-1,1),"="&amp;Table_Styles[[#This Row],[Font]])=0),Table_Styles[[#This Row],[Font]],"")</f>
        <v/>
      </c>
      <c r="CD141" s="101" t="str">
        <f ca="1">IF(Table_Styles[[#This Row],[Unique Font]]&lt;&gt;"",
"{""fontFamily"":"""&amp;Table_Styles[[#This Row],[Font Family Used]]&amp;""",""fontWeight"":"&amp;Table_Styles[[#This Row],[Font Weight Used]]&amp;"}","")</f>
        <v/>
      </c>
      <c r="CE14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1" s="100" t="str">
        <f>IF(AND(Table_Styles[[#This Row],[Selector]]&lt;&gt;"", Table_Styles[[#This Row],[Config Properties]]&lt;&gt;""),
Table_Styles[[#This Row],[Selector]]&amp;" { "&amp;Table_Styles[[#This Row],[Config Properties]]&amp;" }","")</f>
        <v/>
      </c>
      <c r="CG141" s="100" t="str">
        <f xml:space="preserve">
SUBSTITUTE(SUBSTITUTE(SUBSTITUTE(SUBSTITUTE(SUBSTITUTE(SUBSTITUTE(SUBSTITUTE(SUBSTITUTE(Table_Styles[[#This Row],[Config]],
" {","{"),
"{ ","{"),
" }","}"),
"} ","}"),
" ,",","),
", ",","),
" :",":"),
": ",":")</f>
        <v/>
      </c>
    </row>
    <row r="142" spans="2:85" ht="21" customHeight="1">
      <c r="B142" s="199" t="s">
        <v>592</v>
      </c>
      <c r="C142" s="95" t="s">
        <v>666</v>
      </c>
      <c r="D142" s="24"/>
      <c r="E142" s="24"/>
      <c r="F142" s="24" t="str">
        <f>IF(Table_Styles[[#This Row],[Font Family]]&lt;&gt;"",Table_Styles[[#This Row],[Font Family]],IF(Table_Styles[[#This Row],[Font Family Default]]&lt;&gt;"",Table_Styles[[#This Row],[Font Family Default]],""))</f>
        <v/>
      </c>
      <c r="G142" s="24"/>
      <c r="H142" s="24"/>
      <c r="I142" s="24" t="str">
        <f>IF(Table_Styles[[#This Row],[Font Size]]&lt;&gt;"",Table_Styles[[#This Row],[Font Size]],IF(Table_Styles[[#This Row],[Font Size Default]]&lt;&gt;"",Table_Styles[[#This Row],[Font Size Default]],""))</f>
        <v/>
      </c>
      <c r="J142" s="24"/>
      <c r="K142" s="24"/>
      <c r="L142" s="24" t="str">
        <f>IF(Table_Styles[[#This Row],[Font Weight]]&lt;&gt;"",Table_Styles[[#This Row],[Font Weight]],IF(Table_Styles[[#This Row],[Font Weight Default]]&lt;&gt;"",Table_Styles[[#This Row],[Font Weight Default]],""))</f>
        <v/>
      </c>
      <c r="M142" s="24"/>
      <c r="N142" s="24"/>
      <c r="O142" s="24" t="str">
        <f>IF(Table_Styles[[#This Row],[Colour]]&lt;&gt;"",Table_Styles[[#This Row],[Colour]],IF(Table_Styles[[#This Row],[Colour Default]]&lt;&gt;"",Table_Styles[[#This Row],[Colour Default]],""))</f>
        <v/>
      </c>
      <c r="P142" s="24"/>
      <c r="Q142" s="24"/>
      <c r="R142" s="24" t="str">
        <f>IF(Table_Styles[[#This Row],[Background]]&lt;&gt;"",Table_Styles[[#This Row],[Background]],IF(Table_Styles[[#This Row],[Background Default]]&lt;&gt;"",Table_Styles[[#This Row],[Background Default]],""))</f>
        <v/>
      </c>
      <c r="S142" s="24"/>
      <c r="T142" s="24"/>
      <c r="U142" s="24" t="str">
        <f>IF(Table_Styles[[#This Row],[Border]]&lt;&gt;"",Table_Styles[[#This Row],[Border]],IF(Table_Styles[[#This Row],[Border Default]]&lt;&gt;"",Table_Styles[[#This Row],[Border Default]],""))</f>
        <v/>
      </c>
      <c r="V142" s="24"/>
      <c r="W142" s="24"/>
      <c r="X142" s="24" t="str">
        <f>IF(Table_Styles[[#This Row],[Border Radius]]&lt;&gt;"",Table_Styles[[#This Row],[Border Radius]],IF(Table_Styles[[#This Row],[Border Radius Default]]&lt;&gt;"",Table_Styles[[#This Row],[Border Radius Default]],""))</f>
        <v/>
      </c>
      <c r="Y142" s="24"/>
      <c r="Z142" s="24"/>
      <c r="AA142" s="24" t="str">
        <f>IF(Table_Styles[[#This Row],[MT]]&lt;&gt;"",Table_Styles[[#This Row],[MT]],IF(Table_Styles[[#This Row],[MT Default]]&lt;&gt;"",Table_Styles[[#This Row],[MT Default]],""))</f>
        <v/>
      </c>
      <c r="AB142" s="24"/>
      <c r="AC142" s="24" t="s">
        <v>438</v>
      </c>
      <c r="AD142" s="24" t="str">
        <f>IF(Table_Styles[[#This Row],[MR]]&lt;&gt;"",Table_Styles[[#This Row],[MR]],IF(Table_Styles[[#This Row],[MR Default]]&lt;&gt;"",Table_Styles[[#This Row],[MR Default]],""))</f>
        <v>15px</v>
      </c>
      <c r="AE142" s="24"/>
      <c r="AF142" s="24" t="s">
        <v>438</v>
      </c>
      <c r="AG142" s="24" t="str">
        <f>IF(Table_Styles[[#This Row],[MB]]&lt;&gt;"",Table_Styles[[#This Row],[MB]],IF(Table_Styles[[#This Row],[MB Default]]&lt;&gt;"",Table_Styles[[#This Row],[MB Default]],""))</f>
        <v>15px</v>
      </c>
      <c r="AH142" s="24"/>
      <c r="AI142" s="24"/>
      <c r="AJ142" s="24" t="str">
        <f>IF(Table_Styles[[#This Row],[ML]]&lt;&gt;"",Table_Styles[[#This Row],[ML]],IF(Table_Styles[[#This Row],[ML Default]]&lt;&gt;"",Table_Styles[[#This Row],[ML Default]],""))</f>
        <v/>
      </c>
      <c r="AK142" s="24"/>
      <c r="AL142" s="192"/>
      <c r="AM142" s="24" t="str">
        <f>IF(Table_Styles[[#This Row],[PT]]&lt;&gt;"",Table_Styles[[#This Row],[PT]],IF(Table_Styles[[#This Row],[PT Default]]&lt;&gt;"",Table_Styles[[#This Row],[PT Default]],""))</f>
        <v/>
      </c>
      <c r="AN142" s="24"/>
      <c r="AO142" s="192"/>
      <c r="AP142" s="24" t="str">
        <f>IF(Table_Styles[[#This Row],[PR]]&lt;&gt;"",Table_Styles[[#This Row],[PR]],IF(Table_Styles[[#This Row],[PR Default]]&lt;&gt;"",Table_Styles[[#This Row],[PR Default]],""))</f>
        <v/>
      </c>
      <c r="AQ142" s="24"/>
      <c r="AR142" s="192"/>
      <c r="AS142" s="24" t="str">
        <f>IF(Table_Styles[[#This Row],[PB]]&lt;&gt;"",Table_Styles[[#This Row],[PB]],IF(Table_Styles[[#This Row],[PB Default]]&lt;&gt;"",Table_Styles[[#This Row],[PB Default]],""))</f>
        <v/>
      </c>
      <c r="AT142" s="24"/>
      <c r="AU142" s="192"/>
      <c r="AV142" s="24" t="str">
        <f>IF(Table_Styles[[#This Row],[PL]]&lt;&gt;"",Table_Styles[[#This Row],[PL]],IF(Table_Styles[[#This Row],[PL Default]]&lt;&gt;"",Table_Styles[[#This Row],[PL Default]],""))</f>
        <v/>
      </c>
      <c r="AW142" s="24"/>
      <c r="AX142" s="24"/>
      <c r="AY142" s="24" t="str">
        <f>IF(Table_Styles[[#This Row],[BT]]&lt;&gt;"",Table_Styles[[#This Row],[BT]],IF(Table_Styles[[#This Row],[BT Default]]&lt;&gt;"",Table_Styles[[#This Row],[BT Default]],""))</f>
        <v/>
      </c>
      <c r="AZ142" s="24"/>
      <c r="BA142" s="24"/>
      <c r="BB142" s="24" t="str">
        <f>IF(Table_Styles[[#This Row],[BR]]&lt;&gt;"",Table_Styles[[#This Row],[BR]],IF(Table_Styles[[#This Row],[BR Default]]&lt;&gt;"",Table_Styles[[#This Row],[BR Default]],""))</f>
        <v/>
      </c>
      <c r="BC142" s="24"/>
      <c r="BD142" s="24"/>
      <c r="BE142" s="24" t="str">
        <f>IF(Table_Styles[[#This Row],[BB]]&lt;&gt;"",Table_Styles[[#This Row],[BB]],IF(Table_Styles[[#This Row],[BB Default]]&lt;&gt;"",Table_Styles[[#This Row],[BB Default]],""))</f>
        <v/>
      </c>
      <c r="BF142" s="24"/>
      <c r="BG142" s="24"/>
      <c r="BH142" s="24" t="str">
        <f>IF(Table_Styles[[#This Row],[BL]]&lt;&gt;"",Table_Styles[[#This Row],[BL]],IF(Table_Styles[[#This Row],[BL Default]]&lt;&gt;"",Table_Styles[[#This Row],[BL Default]],""))</f>
        <v/>
      </c>
      <c r="BI142" s="24"/>
      <c r="BJ142" s="56"/>
      <c r="BK142" s="24" t="str">
        <f>IF(Table_Styles[[#This Row],[Width]]&lt;&gt;"",Table_Styles[[#This Row],[Width]],IF(Table_Styles[[#This Row],[Width Default]]&lt;&gt;"",Table_Styles[[#This Row],[Width Default]],""))</f>
        <v/>
      </c>
      <c r="BL142" s="24"/>
      <c r="BM142" s="24"/>
      <c r="BN142" s="24" t="str">
        <f>IF(Table_Styles[[#This Row],[Height]]&lt;&gt;"",Table_Styles[[#This Row],[Height]],IF(Table_Styles[[#This Row],[Height Default]]&lt;&gt;"",Table_Styles[[#This Row],[Height Default]],""))</f>
        <v/>
      </c>
      <c r="BO142" s="24"/>
      <c r="BP142" s="24"/>
      <c r="BQ142" s="24" t="str">
        <f>IF(Table_Styles[[#This Row],[Top]]&lt;&gt;"",Table_Styles[[#This Row],[Top]],IF(Table_Styles[[#This Row],[Top Default]]&lt;&gt;"",Table_Styles[[#This Row],[Top Default]],""))</f>
        <v/>
      </c>
      <c r="BR142" s="24"/>
      <c r="BS142" s="24"/>
      <c r="BT142" s="24" t="str">
        <f>IF(Table_Styles[[#This Row],[Right]]&lt;&gt;"",Table_Styles[[#This Row],[Right]],IF(Table_Styles[[#This Row],[Right Default]]&lt;&gt;"",Table_Styles[[#This Row],[Right Default]],""))</f>
        <v/>
      </c>
      <c r="BU142" s="24"/>
      <c r="BV142" s="24"/>
      <c r="BW142" s="24" t="str">
        <f>IF(Table_Styles[[#This Row],[Bottom]]&lt;&gt;"",Table_Styles[[#This Row],[Bottom]],IF(Table_Styles[[#This Row],[Bottom Default]]&lt;&gt;"",Table_Styles[[#This Row],[Bottom Default]],""))</f>
        <v/>
      </c>
      <c r="BX142" s="24"/>
      <c r="BY142" s="24"/>
      <c r="BZ142" s="24" t="str">
        <f>IF(Table_Styles[[#This Row],[Left]]&lt;&gt;"",Table_Styles[[#This Row],[Left]],IF(Table_Styles[[#This Row],[Left Default]]&lt;&gt;"",Table_Styles[[#This Row],[Left Default]],""))</f>
        <v/>
      </c>
      <c r="CA142" s="24"/>
      <c r="CB142" s="95" t="str">
        <f>IF(AND(Table_Styles[[#This Row],[Selector]]&lt;&gt;"",Table_Styles[[#This Row],[Font Family Used]]&lt;&gt;"",Table_Styles[[#This Row],[Font Weight Used]]&lt;&gt;""),Table_Styles[[#This Row],[Font Family Used]]&amp;" "&amp;Table_Styles[[#This Row],[Font Weight Used]],"")</f>
        <v/>
      </c>
      <c r="CC142" s="95" t="str">
        <f ca="1">IF(AND(Table_Styles[[#This Row],[Selector]],COUNTIF(OFFSET(CC:CC,0,0,ROW()-1,1),"="&amp;Table_Styles[[#This Row],[Font]])=0),Table_Styles[[#This Row],[Font]],"")</f>
        <v/>
      </c>
      <c r="CD142" s="95" t="str">
        <f ca="1">IF(Table_Styles[[#This Row],[Unique Font]]&lt;&gt;"",
"{""fontFamily"":"""&amp;Table_Styles[[#This Row],[Font Family Used]]&amp;""",""fontWeight"":"&amp;Table_Styles[[#This Row],[Font Weight Used]]&amp;"}","")</f>
        <v/>
      </c>
      <c r="CE142"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margin-right: 15px;margin-bottom: 15px</v>
      </c>
      <c r="CF142" s="95" t="str">
        <f>IF(AND(Table_Styles[[#This Row],[Selector]]&lt;&gt;"", Table_Styles[[#This Row],[Config Properties]]&lt;&gt;""),
Table_Styles[[#This Row],[Selector]]&amp;" { "&amp;Table_Styles[[#This Row],[Config Properties]]&amp;" }","")</f>
        <v>nav#footer-actions .btn { margin-right: 15px;margin-bottom: 15px }</v>
      </c>
      <c r="CG142" s="95" t="str">
        <f xml:space="preserve">
SUBSTITUTE(SUBSTITUTE(SUBSTITUTE(SUBSTITUTE(SUBSTITUTE(SUBSTITUTE(SUBSTITUTE(SUBSTITUTE(Table_Styles[[#This Row],[Config]],
" {","{"),
"{ ","{"),
" }","}"),
"} ","}"),
" ,",","),
", ",","),
" :",":"),
": ",":")</f>
        <v>nav#footer-actions .btn{margin-right:15px;margin-bottom:15px}</v>
      </c>
    </row>
    <row r="143" spans="2:85" ht="21" customHeight="1">
      <c r="B143" s="199" t="s">
        <v>594</v>
      </c>
      <c r="C143" s="95" t="s">
        <v>667</v>
      </c>
      <c r="D143" s="24"/>
      <c r="E143" s="24"/>
      <c r="F143" s="24" t="str">
        <f>IF(Table_Styles[[#This Row],[Font Family]]&lt;&gt;"",Table_Styles[[#This Row],[Font Family]],IF(Table_Styles[[#This Row],[Font Family Default]]&lt;&gt;"",Table_Styles[[#This Row],[Font Family Default]],""))</f>
        <v/>
      </c>
      <c r="G143" s="210" t="s">
        <v>517</v>
      </c>
      <c r="H143" s="24"/>
      <c r="I143" s="24" t="str">
        <f>IF(Table_Styles[[#This Row],[Font Size]]&lt;&gt;"",Table_Styles[[#This Row],[Font Size]],IF(Table_Styles[[#This Row],[Font Size Default]]&lt;&gt;"",Table_Styles[[#This Row],[Font Size Default]],""))</f>
        <v>18px</v>
      </c>
      <c r="J143" s="24">
        <v>500</v>
      </c>
      <c r="K143" s="24"/>
      <c r="L143" s="24">
        <f>IF(Table_Styles[[#This Row],[Font Weight]]&lt;&gt;"",Table_Styles[[#This Row],[Font Weight]],IF(Table_Styles[[#This Row],[Font Weight Default]]&lt;&gt;"",Table_Styles[[#This Row],[Font Weight Default]],""))</f>
        <v>500</v>
      </c>
      <c r="M143" s="24" t="str">
        <f>Colour_Background_1</f>
        <v>#FFFFFF</v>
      </c>
      <c r="N143" s="24"/>
      <c r="O143" s="24" t="str">
        <f>IF(Table_Styles[[#This Row],[Colour]]&lt;&gt;"",Table_Styles[[#This Row],[Colour]],IF(Table_Styles[[#This Row],[Colour Default]]&lt;&gt;"",Table_Styles[[#This Row],[Colour Default]],""))</f>
        <v>#FFFFFF</v>
      </c>
      <c r="P143" s="24" t="str">
        <f>Colour_Accent_1</f>
        <v>#e10982</v>
      </c>
      <c r="Q143" s="24"/>
      <c r="R143" s="24" t="str">
        <f>IF(Table_Styles[[#This Row],[Background]]&lt;&gt;"",Table_Styles[[#This Row],[Background]],IF(Table_Styles[[#This Row],[Background Default]]&lt;&gt;"",Table_Styles[[#This Row],[Background Default]],""))</f>
        <v>#e10982</v>
      </c>
      <c r="S143" s="24" t="str">
        <f>"1px solid "&amp;Colour_Accent_1</f>
        <v>1px solid #e10982</v>
      </c>
      <c r="T143" s="24"/>
      <c r="U143" s="24" t="str">
        <f>IF(Table_Styles[[#This Row],[Border]]&lt;&gt;"",Table_Styles[[#This Row],[Border]],IF(Table_Styles[[#This Row],[Border Default]]&lt;&gt;"",Table_Styles[[#This Row],[Border Default]],""))</f>
        <v>1px solid #e10982</v>
      </c>
      <c r="V143" s="24" t="s">
        <v>439</v>
      </c>
      <c r="W143" s="24"/>
      <c r="X143" s="24" t="str">
        <f>IF(Table_Styles[[#This Row],[Border Radius]]&lt;&gt;"",Table_Styles[[#This Row],[Border Radius]],IF(Table_Styles[[#This Row],[Border Radius Default]]&lt;&gt;"",Table_Styles[[#This Row],[Border Radius Default]],""))</f>
        <v>30px</v>
      </c>
      <c r="Y143" s="24"/>
      <c r="Z143" s="24"/>
      <c r="AA143" s="24" t="str">
        <f>IF(Table_Styles[[#This Row],[MT]]&lt;&gt;"",Table_Styles[[#This Row],[MT]],IF(Table_Styles[[#This Row],[MT Default]]&lt;&gt;"",Table_Styles[[#This Row],[MT Default]],""))</f>
        <v/>
      </c>
      <c r="AB143" s="24"/>
      <c r="AC143" s="24"/>
      <c r="AD143" s="24" t="str">
        <f>IF(Table_Styles[[#This Row],[MR]]&lt;&gt;"",Table_Styles[[#This Row],[MR]],IF(Table_Styles[[#This Row],[MR Default]]&lt;&gt;"",Table_Styles[[#This Row],[MR Default]],""))</f>
        <v/>
      </c>
      <c r="AE143" s="24"/>
      <c r="AF143" s="24"/>
      <c r="AG143" s="24" t="str">
        <f>IF(Table_Styles[[#This Row],[MB]]&lt;&gt;"",Table_Styles[[#This Row],[MB]],IF(Table_Styles[[#This Row],[MB Default]]&lt;&gt;"",Table_Styles[[#This Row],[MB Default]],""))</f>
        <v/>
      </c>
      <c r="AH143" s="24"/>
      <c r="AI143" s="24"/>
      <c r="AJ143" s="24" t="str">
        <f>IF(Table_Styles[[#This Row],[ML]]&lt;&gt;"",Table_Styles[[#This Row],[ML]],IF(Table_Styles[[#This Row],[ML Default]]&lt;&gt;"",Table_Styles[[#This Row],[ML Default]],""))</f>
        <v/>
      </c>
      <c r="AK143" s="24"/>
      <c r="AL143" s="24"/>
      <c r="AM143" s="24" t="str">
        <f>IF(Table_Styles[[#This Row],[PT]]&lt;&gt;"",Table_Styles[[#This Row],[PT]],IF(Table_Styles[[#This Row],[PT Default]]&lt;&gt;"",Table_Styles[[#This Row],[PT Default]],""))</f>
        <v/>
      </c>
      <c r="AN143" s="24"/>
      <c r="AO143" s="24"/>
      <c r="AP143" s="24" t="str">
        <f>IF(Table_Styles[[#This Row],[PR]]&lt;&gt;"",Table_Styles[[#This Row],[PR]],IF(Table_Styles[[#This Row],[PR Default]]&lt;&gt;"",Table_Styles[[#This Row],[PR Default]],""))</f>
        <v/>
      </c>
      <c r="AQ143" s="24"/>
      <c r="AR143" s="24"/>
      <c r="AS143" s="24" t="str">
        <f>IF(Table_Styles[[#This Row],[PB]]&lt;&gt;"",Table_Styles[[#This Row],[PB]],IF(Table_Styles[[#This Row],[PB Default]]&lt;&gt;"",Table_Styles[[#This Row],[PB Default]],""))</f>
        <v/>
      </c>
      <c r="AT143" s="24"/>
      <c r="AU143" s="24"/>
      <c r="AV143" s="24" t="str">
        <f>IF(Table_Styles[[#This Row],[PL]]&lt;&gt;"",Table_Styles[[#This Row],[PL]],IF(Table_Styles[[#This Row],[PL Default]]&lt;&gt;"",Table_Styles[[#This Row],[PL Default]],""))</f>
        <v/>
      </c>
      <c r="AW143" s="24"/>
      <c r="AX143" s="24"/>
      <c r="AY143" s="24" t="str">
        <f>IF(Table_Styles[[#This Row],[BT]]&lt;&gt;"",Table_Styles[[#This Row],[BT]],IF(Table_Styles[[#This Row],[BT Default]]&lt;&gt;"",Table_Styles[[#This Row],[BT Default]],""))</f>
        <v/>
      </c>
      <c r="AZ143" s="24"/>
      <c r="BA143" s="24"/>
      <c r="BB143" s="24" t="str">
        <f>IF(Table_Styles[[#This Row],[BR]]&lt;&gt;"",Table_Styles[[#This Row],[BR]],IF(Table_Styles[[#This Row],[BR Default]]&lt;&gt;"",Table_Styles[[#This Row],[BR Default]],""))</f>
        <v/>
      </c>
      <c r="BC143" s="24"/>
      <c r="BD143" s="24"/>
      <c r="BE143" s="24" t="str">
        <f>IF(Table_Styles[[#This Row],[BB]]&lt;&gt;"",Table_Styles[[#This Row],[BB]],IF(Table_Styles[[#This Row],[BB Default]]&lt;&gt;"",Table_Styles[[#This Row],[BB Default]],""))</f>
        <v/>
      </c>
      <c r="BF143" s="24"/>
      <c r="BG143" s="24"/>
      <c r="BH143" s="24" t="str">
        <f>IF(Table_Styles[[#This Row],[BL]]&lt;&gt;"",Table_Styles[[#This Row],[BL]],IF(Table_Styles[[#This Row],[BL Default]]&lt;&gt;"",Table_Styles[[#This Row],[BL Default]],""))</f>
        <v/>
      </c>
      <c r="BI143" s="24"/>
      <c r="BJ143" s="56"/>
      <c r="BK143" s="24" t="str">
        <f>IF(Table_Styles[[#This Row],[Width]]&lt;&gt;"",Table_Styles[[#This Row],[Width]],IF(Table_Styles[[#This Row],[Width Default]]&lt;&gt;"",Table_Styles[[#This Row],[Width Default]],""))</f>
        <v/>
      </c>
      <c r="BL143" s="24"/>
      <c r="BM143" s="24"/>
      <c r="BN143" s="24" t="str">
        <f>IF(Table_Styles[[#This Row],[Height]]&lt;&gt;"",Table_Styles[[#This Row],[Height]],IF(Table_Styles[[#This Row],[Height Default]]&lt;&gt;"",Table_Styles[[#This Row],[Height Default]],""))</f>
        <v/>
      </c>
      <c r="BO143" s="24"/>
      <c r="BP143" s="24"/>
      <c r="BQ143" s="24" t="str">
        <f>IF(Table_Styles[[#This Row],[Top]]&lt;&gt;"",Table_Styles[[#This Row],[Top]],IF(Table_Styles[[#This Row],[Top Default]]&lt;&gt;"",Table_Styles[[#This Row],[Top Default]],""))</f>
        <v/>
      </c>
      <c r="BR143" s="24"/>
      <c r="BS143" s="24"/>
      <c r="BT143" s="24" t="str">
        <f>IF(Table_Styles[[#This Row],[Right]]&lt;&gt;"",Table_Styles[[#This Row],[Right]],IF(Table_Styles[[#This Row],[Right Default]]&lt;&gt;"",Table_Styles[[#This Row],[Right Default]],""))</f>
        <v/>
      </c>
      <c r="BU143" s="24"/>
      <c r="BV143" s="24"/>
      <c r="BW143" s="24" t="str">
        <f>IF(Table_Styles[[#This Row],[Bottom]]&lt;&gt;"",Table_Styles[[#This Row],[Bottom]],IF(Table_Styles[[#This Row],[Bottom Default]]&lt;&gt;"",Table_Styles[[#This Row],[Bottom Default]],""))</f>
        <v/>
      </c>
      <c r="BX143" s="24"/>
      <c r="BY143" s="24"/>
      <c r="BZ143" s="24" t="str">
        <f>IF(Table_Styles[[#This Row],[Left]]&lt;&gt;"",Table_Styles[[#This Row],[Left]],IF(Table_Styles[[#This Row],[Left Default]]&lt;&gt;"",Table_Styles[[#This Row],[Left Default]],""))</f>
        <v/>
      </c>
      <c r="CA143" s="24"/>
      <c r="CB143" s="95" t="str">
        <f>IF(AND(Table_Styles[[#This Row],[Selector]]&lt;&gt;"",Table_Styles[[#This Row],[Font Family Used]]&lt;&gt;"",Table_Styles[[#This Row],[Font Weight Used]]&lt;&gt;""),Table_Styles[[#This Row],[Font Family Used]]&amp;" "&amp;Table_Styles[[#This Row],[Font Weight Used]],"")</f>
        <v/>
      </c>
      <c r="CC143" s="95" t="str">
        <f ca="1">IF(AND(Table_Styles[[#This Row],[Selector]],COUNTIF(OFFSET(CC:CC,0,0,ROW()-1,1),"="&amp;Table_Styles[[#This Row],[Font]])=0),Table_Styles[[#This Row],[Font]],"")</f>
        <v/>
      </c>
      <c r="CD143" s="95" t="str">
        <f ca="1">IF(Table_Styles[[#This Row],[Unique Font]]&lt;&gt;"",
"{""fontFamily"":"""&amp;Table_Styles[[#This Row],[Font Family Used]]&amp;""",""fontWeight"":"&amp;Table_Styles[[#This Row],[Font Weight Used]]&amp;"}","")</f>
        <v/>
      </c>
      <c r="CE143"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18px;font-weight: 500;color: #FFFFFF;background: #e10982;border: 1px solid #e10982;border-radius: 30px</v>
      </c>
      <c r="CF143" s="95" t="str">
        <f>IF(AND(Table_Styles[[#This Row],[Selector]]&lt;&gt;"", Table_Styles[[#This Row],[Config Properties]]&lt;&gt;""),
Table_Styles[[#This Row],[Selector]]&amp;" { "&amp;Table_Styles[[#This Row],[Config Properties]]&amp;" }","")</f>
        <v>nav#footer-actions .btn.btn-primary { font-size: 18px;font-weight: 500;color: #FFFFFF;background: #e10982;border: 1px solid #e10982;border-radius: 30px }</v>
      </c>
      <c r="CG143" s="95" t="str">
        <f xml:space="preserve">
SUBSTITUTE(SUBSTITUTE(SUBSTITUTE(SUBSTITUTE(SUBSTITUTE(SUBSTITUTE(SUBSTITUTE(SUBSTITUTE(Table_Styles[[#This Row],[Config]],
" {","{"),
"{ ","{"),
" }","}"),
"} ","}"),
" ,",","),
", ",","),
" :",":"),
": ",":")</f>
        <v>nav#footer-actions .btn.btn-primary{font-size:18px;font-weight:500;color:#FFFFFF;background:#e10982;border:1px solid #e10982;border-radius:30px}</v>
      </c>
    </row>
    <row r="144" spans="2:85" ht="21" customHeight="1">
      <c r="B144" s="185" t="s">
        <v>596</v>
      </c>
      <c r="C144" s="95" t="s">
        <v>668</v>
      </c>
      <c r="D144" s="24"/>
      <c r="E144" s="24"/>
      <c r="F144" s="24" t="str">
        <f>IF(Table_Styles[[#This Row],[Font Family]]&lt;&gt;"",Table_Styles[[#This Row],[Font Family]],IF(Table_Styles[[#This Row],[Font Family Default]]&lt;&gt;"",Table_Styles[[#This Row],[Font Family Default]],""))</f>
        <v/>
      </c>
      <c r="G144" s="24"/>
      <c r="H144" s="24"/>
      <c r="I144" s="24" t="str">
        <f>IF(Table_Styles[[#This Row],[Font Size]]&lt;&gt;"",Table_Styles[[#This Row],[Font Size]],IF(Table_Styles[[#This Row],[Font Size Default]]&lt;&gt;"",Table_Styles[[#This Row],[Font Size Default]],""))</f>
        <v/>
      </c>
      <c r="J144" s="24"/>
      <c r="K144" s="24"/>
      <c r="L144" s="24" t="str">
        <f>IF(Table_Styles[[#This Row],[Font Weight]]&lt;&gt;"",Table_Styles[[#This Row],[Font Weight]],IF(Table_Styles[[#This Row],[Font Weight Default]]&lt;&gt;"",Table_Styles[[#This Row],[Font Weight Default]],""))</f>
        <v/>
      </c>
      <c r="M144" s="24"/>
      <c r="N144" s="24"/>
      <c r="O144" s="24" t="str">
        <f>IF(Table_Styles[[#This Row],[Colour]]&lt;&gt;"",Table_Styles[[#This Row],[Colour]],IF(Table_Styles[[#This Row],[Colour Default]]&lt;&gt;"",Table_Styles[[#This Row],[Colour Default]],""))</f>
        <v/>
      </c>
      <c r="P144" s="24"/>
      <c r="Q144" s="24"/>
      <c r="R144" s="24" t="str">
        <f>IF(Table_Styles[[#This Row],[Background]]&lt;&gt;"",Table_Styles[[#This Row],[Background]],IF(Table_Styles[[#This Row],[Background Default]]&lt;&gt;"",Table_Styles[[#This Row],[Background Default]],""))</f>
        <v/>
      </c>
      <c r="S144" s="24"/>
      <c r="T144" s="24"/>
      <c r="U144" s="24" t="str">
        <f>IF(Table_Styles[[#This Row],[Border]]&lt;&gt;"",Table_Styles[[#This Row],[Border]],IF(Table_Styles[[#This Row],[Border Default]]&lt;&gt;"",Table_Styles[[#This Row],[Border Default]],""))</f>
        <v/>
      </c>
      <c r="V144" s="24"/>
      <c r="W144" s="24"/>
      <c r="X144" s="24" t="str">
        <f>IF(Table_Styles[[#This Row],[Border Radius]]&lt;&gt;"",Table_Styles[[#This Row],[Border Radius]],IF(Table_Styles[[#This Row],[Border Radius Default]]&lt;&gt;"",Table_Styles[[#This Row],[Border Radius Default]],""))</f>
        <v/>
      </c>
      <c r="Y144" s="24"/>
      <c r="Z144" s="24"/>
      <c r="AA144" s="24" t="str">
        <f>IF(Table_Styles[[#This Row],[MT]]&lt;&gt;"",Table_Styles[[#This Row],[MT]],IF(Table_Styles[[#This Row],[MT Default]]&lt;&gt;"",Table_Styles[[#This Row],[MT Default]],""))</f>
        <v/>
      </c>
      <c r="AB144" s="24"/>
      <c r="AC144" s="24"/>
      <c r="AD144" s="24" t="str">
        <f>IF(Table_Styles[[#This Row],[MR]]&lt;&gt;"",Table_Styles[[#This Row],[MR]],IF(Table_Styles[[#This Row],[MR Default]]&lt;&gt;"",Table_Styles[[#This Row],[MR Default]],""))</f>
        <v/>
      </c>
      <c r="AE144" s="24"/>
      <c r="AF144" s="24"/>
      <c r="AG144" s="24" t="str">
        <f>IF(Table_Styles[[#This Row],[MB]]&lt;&gt;"",Table_Styles[[#This Row],[MB]],IF(Table_Styles[[#This Row],[MB Default]]&lt;&gt;"",Table_Styles[[#This Row],[MB Default]],""))</f>
        <v/>
      </c>
      <c r="AH144" s="24"/>
      <c r="AI144" s="24"/>
      <c r="AJ144" s="24" t="str">
        <f>IF(Table_Styles[[#This Row],[ML]]&lt;&gt;"",Table_Styles[[#This Row],[ML]],IF(Table_Styles[[#This Row],[ML Default]]&lt;&gt;"",Table_Styles[[#This Row],[ML Default]],""))</f>
        <v/>
      </c>
      <c r="AK144" s="24"/>
      <c r="AL144" s="24"/>
      <c r="AM144" s="24" t="str">
        <f>IF(Table_Styles[[#This Row],[PT]]&lt;&gt;"",Table_Styles[[#This Row],[PT]],IF(Table_Styles[[#This Row],[PT Default]]&lt;&gt;"",Table_Styles[[#This Row],[PT Default]],""))</f>
        <v/>
      </c>
      <c r="AN144" s="24"/>
      <c r="AO144" s="24"/>
      <c r="AP144" s="24" t="str">
        <f>IF(Table_Styles[[#This Row],[PR]]&lt;&gt;"",Table_Styles[[#This Row],[PR]],IF(Table_Styles[[#This Row],[PR Default]]&lt;&gt;"",Table_Styles[[#This Row],[PR Default]],""))</f>
        <v/>
      </c>
      <c r="AQ144" s="24"/>
      <c r="AR144" s="24"/>
      <c r="AS144" s="24" t="str">
        <f>IF(Table_Styles[[#This Row],[PB]]&lt;&gt;"",Table_Styles[[#This Row],[PB]],IF(Table_Styles[[#This Row],[PB Default]]&lt;&gt;"",Table_Styles[[#This Row],[PB Default]],""))</f>
        <v/>
      </c>
      <c r="AT144" s="24"/>
      <c r="AU144" s="24"/>
      <c r="AV144" s="24" t="str">
        <f>IF(Table_Styles[[#This Row],[PL]]&lt;&gt;"",Table_Styles[[#This Row],[PL]],IF(Table_Styles[[#This Row],[PL Default]]&lt;&gt;"",Table_Styles[[#This Row],[PL Default]],""))</f>
        <v/>
      </c>
      <c r="AW144" s="24"/>
      <c r="AX144" s="24"/>
      <c r="AY144" s="24" t="str">
        <f>IF(Table_Styles[[#This Row],[BT]]&lt;&gt;"",Table_Styles[[#This Row],[BT]],IF(Table_Styles[[#This Row],[BT Default]]&lt;&gt;"",Table_Styles[[#This Row],[BT Default]],""))</f>
        <v/>
      </c>
      <c r="AZ144" s="24"/>
      <c r="BA144" s="24"/>
      <c r="BB144" s="24" t="str">
        <f>IF(Table_Styles[[#This Row],[BR]]&lt;&gt;"",Table_Styles[[#This Row],[BR]],IF(Table_Styles[[#This Row],[BR Default]]&lt;&gt;"",Table_Styles[[#This Row],[BR Default]],""))</f>
        <v/>
      </c>
      <c r="BC144" s="24"/>
      <c r="BD144" s="24"/>
      <c r="BE144" s="24" t="str">
        <f>IF(Table_Styles[[#This Row],[BB]]&lt;&gt;"",Table_Styles[[#This Row],[BB]],IF(Table_Styles[[#This Row],[BB Default]]&lt;&gt;"",Table_Styles[[#This Row],[BB Default]],""))</f>
        <v/>
      </c>
      <c r="BF144" s="24"/>
      <c r="BG144" s="24"/>
      <c r="BH144" s="24" t="str">
        <f>IF(Table_Styles[[#This Row],[BL]]&lt;&gt;"",Table_Styles[[#This Row],[BL]],IF(Table_Styles[[#This Row],[BL Default]]&lt;&gt;"",Table_Styles[[#This Row],[BL Default]],""))</f>
        <v/>
      </c>
      <c r="BI144" s="24"/>
      <c r="BJ144" s="56"/>
      <c r="BK144" s="24" t="str">
        <f>IF(Table_Styles[[#This Row],[Width]]&lt;&gt;"",Table_Styles[[#This Row],[Width]],IF(Table_Styles[[#This Row],[Width Default]]&lt;&gt;"",Table_Styles[[#This Row],[Width Default]],""))</f>
        <v/>
      </c>
      <c r="BL144" s="24"/>
      <c r="BM144" s="24"/>
      <c r="BN144" s="24" t="str">
        <f>IF(Table_Styles[[#This Row],[Height]]&lt;&gt;"",Table_Styles[[#This Row],[Height]],IF(Table_Styles[[#This Row],[Height Default]]&lt;&gt;"",Table_Styles[[#This Row],[Height Default]],""))</f>
        <v/>
      </c>
      <c r="BO144" s="24"/>
      <c r="BP144" s="24"/>
      <c r="BQ144" s="24" t="str">
        <f>IF(Table_Styles[[#This Row],[Top]]&lt;&gt;"",Table_Styles[[#This Row],[Top]],IF(Table_Styles[[#This Row],[Top Default]]&lt;&gt;"",Table_Styles[[#This Row],[Top Default]],""))</f>
        <v/>
      </c>
      <c r="BR144" s="24"/>
      <c r="BS144" s="24"/>
      <c r="BT144" s="24" t="str">
        <f>IF(Table_Styles[[#This Row],[Right]]&lt;&gt;"",Table_Styles[[#This Row],[Right]],IF(Table_Styles[[#This Row],[Right Default]]&lt;&gt;"",Table_Styles[[#This Row],[Right Default]],""))</f>
        <v/>
      </c>
      <c r="BU144" s="24"/>
      <c r="BV144" s="24"/>
      <c r="BW144" s="24" t="str">
        <f>IF(Table_Styles[[#This Row],[Bottom]]&lt;&gt;"",Table_Styles[[#This Row],[Bottom]],IF(Table_Styles[[#This Row],[Bottom Default]]&lt;&gt;"",Table_Styles[[#This Row],[Bottom Default]],""))</f>
        <v/>
      </c>
      <c r="BX144" s="24"/>
      <c r="BY144" s="24"/>
      <c r="BZ144" s="24" t="str">
        <f>IF(Table_Styles[[#This Row],[Left]]&lt;&gt;"",Table_Styles[[#This Row],[Left]],IF(Table_Styles[[#This Row],[Left Default]]&lt;&gt;"",Table_Styles[[#This Row],[Left Default]],""))</f>
        <v/>
      </c>
      <c r="CA144" s="24"/>
      <c r="CB144" s="95" t="str">
        <f>IF(AND(Table_Styles[[#This Row],[Selector]]&lt;&gt;"",Table_Styles[[#This Row],[Font Family Used]]&lt;&gt;"",Table_Styles[[#This Row],[Font Weight Used]]&lt;&gt;""),Table_Styles[[#This Row],[Font Family Used]]&amp;" "&amp;Table_Styles[[#This Row],[Font Weight Used]],"")</f>
        <v/>
      </c>
      <c r="CC144" s="95" t="str">
        <f ca="1">IF(AND(Table_Styles[[#This Row],[Selector]],COUNTIF(OFFSET(CC:CC,0,0,ROW()-1,1),"="&amp;Table_Styles[[#This Row],[Font]])=0),Table_Styles[[#This Row],[Font]],"")</f>
        <v/>
      </c>
      <c r="CD144" s="95" t="str">
        <f ca="1">IF(Table_Styles[[#This Row],[Unique Font]]&lt;&gt;"",
"{""fontFamily"":"""&amp;Table_Styles[[#This Row],[Font Family Used]]&amp;""",""fontWeight"":"&amp;Table_Styles[[#This Row],[Font Weight Used]]&amp;"}","")</f>
        <v/>
      </c>
      <c r="CE144"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4" s="95" t="str">
        <f>IF(AND(Table_Styles[[#This Row],[Selector]]&lt;&gt;"", Table_Styles[[#This Row],[Config Properties]]&lt;&gt;""),
Table_Styles[[#This Row],[Selector]]&amp;" { "&amp;Table_Styles[[#This Row],[Config Properties]]&amp;" }","")</f>
        <v/>
      </c>
      <c r="CG144" s="95" t="str">
        <f xml:space="preserve">
SUBSTITUTE(SUBSTITUTE(SUBSTITUTE(SUBSTITUTE(SUBSTITUTE(SUBSTITUTE(SUBSTITUTE(SUBSTITUTE(Table_Styles[[#This Row],[Config]],
" {","{"),
"{ ","{"),
" }","}"),
"} ","}"),
" ,",","),
", ",","),
" :",":"),
": ",":")</f>
        <v/>
      </c>
    </row>
    <row r="145" spans="2:85" ht="21" customHeight="1">
      <c r="B145" s="185" t="s">
        <v>598</v>
      </c>
      <c r="C145" s="95" t="s">
        <v>669</v>
      </c>
      <c r="D145" s="24"/>
      <c r="E145" s="24"/>
      <c r="F145" s="24" t="str">
        <f>IF(Table_Styles[[#This Row],[Font Family]]&lt;&gt;"",Table_Styles[[#This Row],[Font Family]],IF(Table_Styles[[#This Row],[Font Family Default]]&lt;&gt;"",Table_Styles[[#This Row],[Font Family Default]],""))</f>
        <v/>
      </c>
      <c r="G145" s="24"/>
      <c r="H145" s="24"/>
      <c r="I145" s="24" t="str">
        <f>IF(Table_Styles[[#This Row],[Font Size]]&lt;&gt;"",Table_Styles[[#This Row],[Font Size]],IF(Table_Styles[[#This Row],[Font Size Default]]&lt;&gt;"",Table_Styles[[#This Row],[Font Size Default]],""))</f>
        <v/>
      </c>
      <c r="J145" s="24"/>
      <c r="K145" s="24"/>
      <c r="L145" s="24" t="str">
        <f>IF(Table_Styles[[#This Row],[Font Weight]]&lt;&gt;"",Table_Styles[[#This Row],[Font Weight]],IF(Table_Styles[[#This Row],[Font Weight Default]]&lt;&gt;"",Table_Styles[[#This Row],[Font Weight Default]],""))</f>
        <v/>
      </c>
      <c r="M145" s="24"/>
      <c r="N145" s="24"/>
      <c r="O145" s="24" t="str">
        <f>IF(Table_Styles[[#This Row],[Colour]]&lt;&gt;"",Table_Styles[[#This Row],[Colour]],IF(Table_Styles[[#This Row],[Colour Default]]&lt;&gt;"",Table_Styles[[#This Row],[Colour Default]],""))</f>
        <v/>
      </c>
      <c r="P145" s="24"/>
      <c r="Q145" s="24"/>
      <c r="R145" s="24" t="str">
        <f>IF(Table_Styles[[#This Row],[Background]]&lt;&gt;"",Table_Styles[[#This Row],[Background]],IF(Table_Styles[[#This Row],[Background Default]]&lt;&gt;"",Table_Styles[[#This Row],[Background Default]],""))</f>
        <v/>
      </c>
      <c r="S145" s="24"/>
      <c r="T145" s="24"/>
      <c r="U145" s="24" t="str">
        <f>IF(Table_Styles[[#This Row],[Border]]&lt;&gt;"",Table_Styles[[#This Row],[Border]],IF(Table_Styles[[#This Row],[Border Default]]&lt;&gt;"",Table_Styles[[#This Row],[Border Default]],""))</f>
        <v/>
      </c>
      <c r="V145" s="24"/>
      <c r="W145" s="24"/>
      <c r="X145" s="24" t="str">
        <f>IF(Table_Styles[[#This Row],[Border Radius]]&lt;&gt;"",Table_Styles[[#This Row],[Border Radius]],IF(Table_Styles[[#This Row],[Border Radius Default]]&lt;&gt;"",Table_Styles[[#This Row],[Border Radius Default]],""))</f>
        <v/>
      </c>
      <c r="Y145" s="24"/>
      <c r="Z145" s="24"/>
      <c r="AA145" s="24" t="str">
        <f>IF(Table_Styles[[#This Row],[MT]]&lt;&gt;"",Table_Styles[[#This Row],[MT]],IF(Table_Styles[[#This Row],[MT Default]]&lt;&gt;"",Table_Styles[[#This Row],[MT Default]],""))</f>
        <v/>
      </c>
      <c r="AB145" s="24"/>
      <c r="AC145" s="24"/>
      <c r="AD145" s="24" t="str">
        <f>IF(Table_Styles[[#This Row],[MR]]&lt;&gt;"",Table_Styles[[#This Row],[MR]],IF(Table_Styles[[#This Row],[MR Default]]&lt;&gt;"",Table_Styles[[#This Row],[MR Default]],""))</f>
        <v/>
      </c>
      <c r="AE145" s="24"/>
      <c r="AF145" s="24"/>
      <c r="AG145" s="24" t="str">
        <f>IF(Table_Styles[[#This Row],[MB]]&lt;&gt;"",Table_Styles[[#This Row],[MB]],IF(Table_Styles[[#This Row],[MB Default]]&lt;&gt;"",Table_Styles[[#This Row],[MB Default]],""))</f>
        <v/>
      </c>
      <c r="AH145" s="24"/>
      <c r="AI145" s="24"/>
      <c r="AJ145" s="24" t="str">
        <f>IF(Table_Styles[[#This Row],[ML]]&lt;&gt;"",Table_Styles[[#This Row],[ML]],IF(Table_Styles[[#This Row],[ML Default]]&lt;&gt;"",Table_Styles[[#This Row],[ML Default]],""))</f>
        <v/>
      </c>
      <c r="AK145" s="24"/>
      <c r="AL145" s="24"/>
      <c r="AM145" s="24" t="str">
        <f>IF(Table_Styles[[#This Row],[PT]]&lt;&gt;"",Table_Styles[[#This Row],[PT]],IF(Table_Styles[[#This Row],[PT Default]]&lt;&gt;"",Table_Styles[[#This Row],[PT Default]],""))</f>
        <v/>
      </c>
      <c r="AN145" s="24"/>
      <c r="AO145" s="24"/>
      <c r="AP145" s="24" t="str">
        <f>IF(Table_Styles[[#This Row],[PR]]&lt;&gt;"",Table_Styles[[#This Row],[PR]],IF(Table_Styles[[#This Row],[PR Default]]&lt;&gt;"",Table_Styles[[#This Row],[PR Default]],""))</f>
        <v/>
      </c>
      <c r="AQ145" s="24"/>
      <c r="AR145" s="24"/>
      <c r="AS145" s="24" t="str">
        <f>IF(Table_Styles[[#This Row],[PB]]&lt;&gt;"",Table_Styles[[#This Row],[PB]],IF(Table_Styles[[#This Row],[PB Default]]&lt;&gt;"",Table_Styles[[#This Row],[PB Default]],""))</f>
        <v/>
      </c>
      <c r="AT145" s="24"/>
      <c r="AU145" s="24"/>
      <c r="AV145" s="24" t="str">
        <f>IF(Table_Styles[[#This Row],[PL]]&lt;&gt;"",Table_Styles[[#This Row],[PL]],IF(Table_Styles[[#This Row],[PL Default]]&lt;&gt;"",Table_Styles[[#This Row],[PL Default]],""))</f>
        <v/>
      </c>
      <c r="AW145" s="24"/>
      <c r="AX145" s="24"/>
      <c r="AY145" s="24" t="str">
        <f>IF(Table_Styles[[#This Row],[BT]]&lt;&gt;"",Table_Styles[[#This Row],[BT]],IF(Table_Styles[[#This Row],[BT Default]]&lt;&gt;"",Table_Styles[[#This Row],[BT Default]],""))</f>
        <v/>
      </c>
      <c r="AZ145" s="24"/>
      <c r="BA145" s="24"/>
      <c r="BB145" s="24" t="str">
        <f>IF(Table_Styles[[#This Row],[BR]]&lt;&gt;"",Table_Styles[[#This Row],[BR]],IF(Table_Styles[[#This Row],[BR Default]]&lt;&gt;"",Table_Styles[[#This Row],[BR Default]],""))</f>
        <v/>
      </c>
      <c r="BC145" s="24"/>
      <c r="BD145" s="24"/>
      <c r="BE145" s="24" t="str">
        <f>IF(Table_Styles[[#This Row],[BB]]&lt;&gt;"",Table_Styles[[#This Row],[BB]],IF(Table_Styles[[#This Row],[BB Default]]&lt;&gt;"",Table_Styles[[#This Row],[BB Default]],""))</f>
        <v/>
      </c>
      <c r="BF145" s="24"/>
      <c r="BG145" s="24"/>
      <c r="BH145" s="24" t="str">
        <f>IF(Table_Styles[[#This Row],[BL]]&lt;&gt;"",Table_Styles[[#This Row],[BL]],IF(Table_Styles[[#This Row],[BL Default]]&lt;&gt;"",Table_Styles[[#This Row],[BL Default]],""))</f>
        <v/>
      </c>
      <c r="BI145" s="24"/>
      <c r="BJ145" s="56"/>
      <c r="BK145" s="24" t="str">
        <f>IF(Table_Styles[[#This Row],[Width]]&lt;&gt;"",Table_Styles[[#This Row],[Width]],IF(Table_Styles[[#This Row],[Width Default]]&lt;&gt;"",Table_Styles[[#This Row],[Width Default]],""))</f>
        <v/>
      </c>
      <c r="BL145" s="24"/>
      <c r="BM145" s="24"/>
      <c r="BN145" s="24" t="str">
        <f>IF(Table_Styles[[#This Row],[Height]]&lt;&gt;"",Table_Styles[[#This Row],[Height]],IF(Table_Styles[[#This Row],[Height Default]]&lt;&gt;"",Table_Styles[[#This Row],[Height Default]],""))</f>
        <v/>
      </c>
      <c r="BO145" s="24"/>
      <c r="BP145" s="24"/>
      <c r="BQ145" s="24" t="str">
        <f>IF(Table_Styles[[#This Row],[Top]]&lt;&gt;"",Table_Styles[[#This Row],[Top]],IF(Table_Styles[[#This Row],[Top Default]]&lt;&gt;"",Table_Styles[[#This Row],[Top Default]],""))</f>
        <v/>
      </c>
      <c r="BR145" s="24"/>
      <c r="BS145" s="24"/>
      <c r="BT145" s="24" t="str">
        <f>IF(Table_Styles[[#This Row],[Right]]&lt;&gt;"",Table_Styles[[#This Row],[Right]],IF(Table_Styles[[#This Row],[Right Default]]&lt;&gt;"",Table_Styles[[#This Row],[Right Default]],""))</f>
        <v/>
      </c>
      <c r="BU145" s="24"/>
      <c r="BV145" s="24"/>
      <c r="BW145" s="24" t="str">
        <f>IF(Table_Styles[[#This Row],[Bottom]]&lt;&gt;"",Table_Styles[[#This Row],[Bottom]],IF(Table_Styles[[#This Row],[Bottom Default]]&lt;&gt;"",Table_Styles[[#This Row],[Bottom Default]],""))</f>
        <v/>
      </c>
      <c r="BX145" s="24"/>
      <c r="BY145" s="24"/>
      <c r="BZ145" s="24" t="str">
        <f>IF(Table_Styles[[#This Row],[Left]]&lt;&gt;"",Table_Styles[[#This Row],[Left]],IF(Table_Styles[[#This Row],[Left Default]]&lt;&gt;"",Table_Styles[[#This Row],[Left Default]],""))</f>
        <v/>
      </c>
      <c r="CA145" s="24"/>
      <c r="CB145" s="95" t="str">
        <f>IF(AND(Table_Styles[[#This Row],[Selector]]&lt;&gt;"",Table_Styles[[#This Row],[Font Family Used]]&lt;&gt;"",Table_Styles[[#This Row],[Font Weight Used]]&lt;&gt;""),Table_Styles[[#This Row],[Font Family Used]]&amp;" "&amp;Table_Styles[[#This Row],[Font Weight Used]],"")</f>
        <v/>
      </c>
      <c r="CC145" s="95" t="str">
        <f ca="1">IF(AND(Table_Styles[[#This Row],[Selector]],COUNTIF(OFFSET(CC:CC,0,0,ROW()-1,1),"="&amp;Table_Styles[[#This Row],[Font]])=0),Table_Styles[[#This Row],[Font]],"")</f>
        <v/>
      </c>
      <c r="CD145" s="95" t="str">
        <f ca="1">IF(Table_Styles[[#This Row],[Unique Font]]&lt;&gt;"",
"{""fontFamily"":"""&amp;Table_Styles[[#This Row],[Font Family Used]]&amp;""",""fontWeight"":"&amp;Table_Styles[[#This Row],[Font Weight Used]]&amp;"}","")</f>
        <v/>
      </c>
      <c r="CE145"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5" s="95" t="str">
        <f>IF(AND(Table_Styles[[#This Row],[Selector]]&lt;&gt;"", Table_Styles[[#This Row],[Config Properties]]&lt;&gt;""),
Table_Styles[[#This Row],[Selector]]&amp;" { "&amp;Table_Styles[[#This Row],[Config Properties]]&amp;" }","")</f>
        <v/>
      </c>
      <c r="CG145" s="95" t="str">
        <f xml:space="preserve">
SUBSTITUTE(SUBSTITUTE(SUBSTITUTE(SUBSTITUTE(SUBSTITUTE(SUBSTITUTE(SUBSTITUTE(SUBSTITUTE(Table_Styles[[#This Row],[Config]],
" {","{"),
"{ ","{"),
" }","}"),
"} ","}"),
" ,",","),
", ",","),
" :",":"),
": ",":")</f>
        <v/>
      </c>
    </row>
    <row r="146" spans="2:85" ht="21" customHeight="1">
      <c r="B146" s="199" t="s">
        <v>600</v>
      </c>
      <c r="C146" s="95" t="s">
        <v>670</v>
      </c>
      <c r="D146" s="24"/>
      <c r="E146" s="24"/>
      <c r="F146" s="24" t="str">
        <f>IF(Table_Styles[[#This Row],[Font Family]]&lt;&gt;"",Table_Styles[[#This Row],[Font Family]],IF(Table_Styles[[#This Row],[Font Family Default]]&lt;&gt;"",Table_Styles[[#This Row],[Font Family Default]],""))</f>
        <v/>
      </c>
      <c r="G146" s="210" t="s">
        <v>517</v>
      </c>
      <c r="H146" s="24"/>
      <c r="I146" s="24" t="str">
        <f>IF(Table_Styles[[#This Row],[Font Size]]&lt;&gt;"",Table_Styles[[#This Row],[Font Size]],IF(Table_Styles[[#This Row],[Font Size Default]]&lt;&gt;"",Table_Styles[[#This Row],[Font Size Default]],""))</f>
        <v>18px</v>
      </c>
      <c r="J146" s="24">
        <v>500</v>
      </c>
      <c r="K146" s="24"/>
      <c r="L146" s="24">
        <f>IF(Table_Styles[[#This Row],[Font Weight]]&lt;&gt;"",Table_Styles[[#This Row],[Font Weight]],IF(Table_Styles[[#This Row],[Font Weight Default]]&lt;&gt;"",Table_Styles[[#This Row],[Font Weight Default]],""))</f>
        <v>500</v>
      </c>
      <c r="M146" s="24" t="str">
        <f>Colour_Background_1</f>
        <v>#FFFFFF</v>
      </c>
      <c r="N146" s="24"/>
      <c r="O146" s="24" t="str">
        <f>IF(Table_Styles[[#This Row],[Colour]]&lt;&gt;"",Table_Styles[[#This Row],[Colour]],IF(Table_Styles[[#This Row],[Colour Default]]&lt;&gt;"",Table_Styles[[#This Row],[Colour Default]],""))</f>
        <v>#FFFFFF</v>
      </c>
      <c r="P146" s="24" t="str">
        <f>Colour_Accent_1</f>
        <v>#e10982</v>
      </c>
      <c r="Q146" s="24"/>
      <c r="R146" s="24" t="str">
        <f>IF(Table_Styles[[#This Row],[Background]]&lt;&gt;"",Table_Styles[[#This Row],[Background]],IF(Table_Styles[[#This Row],[Background Default]]&lt;&gt;"",Table_Styles[[#This Row],[Background Default]],""))</f>
        <v>#e10982</v>
      </c>
      <c r="S146" s="24" t="str">
        <f>"1px solid "&amp;Colour_Accent_1</f>
        <v>1px solid #e10982</v>
      </c>
      <c r="T146" s="24"/>
      <c r="U146" s="24" t="str">
        <f>IF(Table_Styles[[#This Row],[Border]]&lt;&gt;"",Table_Styles[[#This Row],[Border]],IF(Table_Styles[[#This Row],[Border Default]]&lt;&gt;"",Table_Styles[[#This Row],[Border Default]],""))</f>
        <v>1px solid #e10982</v>
      </c>
      <c r="V146" s="24" t="s">
        <v>439</v>
      </c>
      <c r="W146" s="24"/>
      <c r="X146" s="24" t="str">
        <f>IF(Table_Styles[[#This Row],[Border Radius]]&lt;&gt;"",Table_Styles[[#This Row],[Border Radius]],IF(Table_Styles[[#This Row],[Border Radius Default]]&lt;&gt;"",Table_Styles[[#This Row],[Border Radius Default]],""))</f>
        <v>30px</v>
      </c>
      <c r="Y146" s="24"/>
      <c r="Z146" s="24"/>
      <c r="AA146" s="24" t="str">
        <f>IF(Table_Styles[[#This Row],[MT]]&lt;&gt;"",Table_Styles[[#This Row],[MT]],IF(Table_Styles[[#This Row],[MT Default]]&lt;&gt;"",Table_Styles[[#This Row],[MT Default]],""))</f>
        <v/>
      </c>
      <c r="AB146" s="24"/>
      <c r="AC146" s="24"/>
      <c r="AD146" s="24" t="str">
        <f>IF(Table_Styles[[#This Row],[MR]]&lt;&gt;"",Table_Styles[[#This Row],[MR]],IF(Table_Styles[[#This Row],[MR Default]]&lt;&gt;"",Table_Styles[[#This Row],[MR Default]],""))</f>
        <v/>
      </c>
      <c r="AE146" s="24"/>
      <c r="AF146" s="24"/>
      <c r="AG146" s="24" t="str">
        <f>IF(Table_Styles[[#This Row],[MB]]&lt;&gt;"",Table_Styles[[#This Row],[MB]],IF(Table_Styles[[#This Row],[MB Default]]&lt;&gt;"",Table_Styles[[#This Row],[MB Default]],""))</f>
        <v/>
      </c>
      <c r="AH146" s="24"/>
      <c r="AI146" s="24"/>
      <c r="AJ146" s="24" t="str">
        <f>IF(Table_Styles[[#This Row],[ML]]&lt;&gt;"",Table_Styles[[#This Row],[ML]],IF(Table_Styles[[#This Row],[ML Default]]&lt;&gt;"",Table_Styles[[#This Row],[ML Default]],""))</f>
        <v/>
      </c>
      <c r="AK146" s="24"/>
      <c r="AL146" s="24"/>
      <c r="AM146" s="24" t="str">
        <f>IF(Table_Styles[[#This Row],[PT]]&lt;&gt;"",Table_Styles[[#This Row],[PT]],IF(Table_Styles[[#This Row],[PT Default]]&lt;&gt;"",Table_Styles[[#This Row],[PT Default]],""))</f>
        <v/>
      </c>
      <c r="AN146" s="24"/>
      <c r="AO146" s="24"/>
      <c r="AP146" s="24" t="str">
        <f>IF(Table_Styles[[#This Row],[PR]]&lt;&gt;"",Table_Styles[[#This Row],[PR]],IF(Table_Styles[[#This Row],[PR Default]]&lt;&gt;"",Table_Styles[[#This Row],[PR Default]],""))</f>
        <v/>
      </c>
      <c r="AQ146" s="24"/>
      <c r="AR146" s="24"/>
      <c r="AS146" s="24" t="str">
        <f>IF(Table_Styles[[#This Row],[PB]]&lt;&gt;"",Table_Styles[[#This Row],[PB]],IF(Table_Styles[[#This Row],[PB Default]]&lt;&gt;"",Table_Styles[[#This Row],[PB Default]],""))</f>
        <v/>
      </c>
      <c r="AT146" s="24"/>
      <c r="AU146" s="24"/>
      <c r="AV146" s="24" t="str">
        <f>IF(Table_Styles[[#This Row],[PL]]&lt;&gt;"",Table_Styles[[#This Row],[PL]],IF(Table_Styles[[#This Row],[PL Default]]&lt;&gt;"",Table_Styles[[#This Row],[PL Default]],""))</f>
        <v/>
      </c>
      <c r="AW146" s="24"/>
      <c r="AX146" s="24"/>
      <c r="AY146" s="24" t="str">
        <f>IF(Table_Styles[[#This Row],[BT]]&lt;&gt;"",Table_Styles[[#This Row],[BT]],IF(Table_Styles[[#This Row],[BT Default]]&lt;&gt;"",Table_Styles[[#This Row],[BT Default]],""))</f>
        <v/>
      </c>
      <c r="AZ146" s="24"/>
      <c r="BA146" s="24"/>
      <c r="BB146" s="24" t="str">
        <f>IF(Table_Styles[[#This Row],[BR]]&lt;&gt;"",Table_Styles[[#This Row],[BR]],IF(Table_Styles[[#This Row],[BR Default]]&lt;&gt;"",Table_Styles[[#This Row],[BR Default]],""))</f>
        <v/>
      </c>
      <c r="BC146" s="24"/>
      <c r="BD146" s="24"/>
      <c r="BE146" s="24" t="str">
        <f>IF(Table_Styles[[#This Row],[BB]]&lt;&gt;"",Table_Styles[[#This Row],[BB]],IF(Table_Styles[[#This Row],[BB Default]]&lt;&gt;"",Table_Styles[[#This Row],[BB Default]],""))</f>
        <v/>
      </c>
      <c r="BF146" s="24"/>
      <c r="BG146" s="24"/>
      <c r="BH146" s="24" t="str">
        <f>IF(Table_Styles[[#This Row],[BL]]&lt;&gt;"",Table_Styles[[#This Row],[BL]],IF(Table_Styles[[#This Row],[BL Default]]&lt;&gt;"",Table_Styles[[#This Row],[BL Default]],""))</f>
        <v/>
      </c>
      <c r="BI146" s="24"/>
      <c r="BJ146" s="56"/>
      <c r="BK146" s="24" t="str">
        <f>IF(Table_Styles[[#This Row],[Width]]&lt;&gt;"",Table_Styles[[#This Row],[Width]],IF(Table_Styles[[#This Row],[Width Default]]&lt;&gt;"",Table_Styles[[#This Row],[Width Default]],""))</f>
        <v/>
      </c>
      <c r="BL146" s="24"/>
      <c r="BM146" s="24"/>
      <c r="BN146" s="24" t="str">
        <f>IF(Table_Styles[[#This Row],[Height]]&lt;&gt;"",Table_Styles[[#This Row],[Height]],IF(Table_Styles[[#This Row],[Height Default]]&lt;&gt;"",Table_Styles[[#This Row],[Height Default]],""))</f>
        <v/>
      </c>
      <c r="BO146" s="24"/>
      <c r="BP146" s="24"/>
      <c r="BQ146" s="24" t="str">
        <f>IF(Table_Styles[[#This Row],[Top]]&lt;&gt;"",Table_Styles[[#This Row],[Top]],IF(Table_Styles[[#This Row],[Top Default]]&lt;&gt;"",Table_Styles[[#This Row],[Top Default]],""))</f>
        <v/>
      </c>
      <c r="BR146" s="24"/>
      <c r="BS146" s="24"/>
      <c r="BT146" s="24" t="str">
        <f>IF(Table_Styles[[#This Row],[Right]]&lt;&gt;"",Table_Styles[[#This Row],[Right]],IF(Table_Styles[[#This Row],[Right Default]]&lt;&gt;"",Table_Styles[[#This Row],[Right Default]],""))</f>
        <v/>
      </c>
      <c r="BU146" s="24"/>
      <c r="BV146" s="24"/>
      <c r="BW146" s="24" t="str">
        <f>IF(Table_Styles[[#This Row],[Bottom]]&lt;&gt;"",Table_Styles[[#This Row],[Bottom]],IF(Table_Styles[[#This Row],[Bottom Default]]&lt;&gt;"",Table_Styles[[#This Row],[Bottom Default]],""))</f>
        <v/>
      </c>
      <c r="BX146" s="24"/>
      <c r="BY146" s="24"/>
      <c r="BZ146" s="24" t="str">
        <f>IF(Table_Styles[[#This Row],[Left]]&lt;&gt;"",Table_Styles[[#This Row],[Left]],IF(Table_Styles[[#This Row],[Left Default]]&lt;&gt;"",Table_Styles[[#This Row],[Left Default]],""))</f>
        <v/>
      </c>
      <c r="CA146" s="24"/>
      <c r="CB146" s="95" t="str">
        <f>IF(AND(Table_Styles[[#This Row],[Selector]]&lt;&gt;"",Table_Styles[[#This Row],[Font Family Used]]&lt;&gt;"",Table_Styles[[#This Row],[Font Weight Used]]&lt;&gt;""),Table_Styles[[#This Row],[Font Family Used]]&amp;" "&amp;Table_Styles[[#This Row],[Font Weight Used]],"")</f>
        <v/>
      </c>
      <c r="CC146" s="95" t="str">
        <f ca="1">IF(AND(Table_Styles[[#This Row],[Selector]],COUNTIF(OFFSET(CC:CC,0,0,ROW()-1,1),"="&amp;Table_Styles[[#This Row],[Font]])=0),Table_Styles[[#This Row],[Font]],"")</f>
        <v/>
      </c>
      <c r="CD146" s="95" t="str">
        <f ca="1">IF(Table_Styles[[#This Row],[Unique Font]]&lt;&gt;"",
"{""fontFamily"":"""&amp;Table_Styles[[#This Row],[Font Family Used]]&amp;""",""fontWeight"":"&amp;Table_Styles[[#This Row],[Font Weight Used]]&amp;"}","")</f>
        <v/>
      </c>
      <c r="CE14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18px;font-weight: 500;color: #FFFFFF;background: #e10982;border: 1px solid #e10982;border-radius: 30px</v>
      </c>
      <c r="CF146" s="95" t="str">
        <f>IF(AND(Table_Styles[[#This Row],[Selector]]&lt;&gt;"", Table_Styles[[#This Row],[Config Properties]]&lt;&gt;""),
Table_Styles[[#This Row],[Selector]]&amp;" { "&amp;Table_Styles[[#This Row],[Config Properties]]&amp;" }","")</f>
        <v>nav#footer-actions .btn.btn-secondary { font-size: 18px;font-weight: 500;color: #FFFFFF;background: #e10982;border: 1px solid #e10982;border-radius: 30px }</v>
      </c>
      <c r="CG146" s="95" t="str">
        <f xml:space="preserve">
SUBSTITUTE(SUBSTITUTE(SUBSTITUTE(SUBSTITUTE(SUBSTITUTE(SUBSTITUTE(SUBSTITUTE(SUBSTITUTE(Table_Styles[[#This Row],[Config]],
" {","{"),
"{ ","{"),
" }","}"),
"} ","}"),
" ,",","),
", ",","),
" :",":"),
": ",":")</f>
        <v>nav#footer-actions .btn.btn-secondary{font-size:18px;font-weight:500;color:#FFFFFF;background:#e10982;border:1px solid #e10982;border-radius:30px}</v>
      </c>
    </row>
    <row r="147" spans="2:85" ht="21" customHeight="1">
      <c r="B147" s="199" t="s">
        <v>602</v>
      </c>
      <c r="C147" s="95" t="s">
        <v>671</v>
      </c>
      <c r="D147" s="24"/>
      <c r="E147" s="24"/>
      <c r="F147" s="24" t="str">
        <f>IF(Table_Styles[[#This Row],[Font Family]]&lt;&gt;"",Table_Styles[[#This Row],[Font Family]],IF(Table_Styles[[#This Row],[Font Family Default]]&lt;&gt;"",Table_Styles[[#This Row],[Font Family Default]],""))</f>
        <v/>
      </c>
      <c r="G147" s="24"/>
      <c r="H147" s="24"/>
      <c r="I147" s="24" t="str">
        <f>IF(Table_Styles[[#This Row],[Font Size]]&lt;&gt;"",Table_Styles[[#This Row],[Font Size]],IF(Table_Styles[[#This Row],[Font Size Default]]&lt;&gt;"",Table_Styles[[#This Row],[Font Size Default]],""))</f>
        <v/>
      </c>
      <c r="J147" s="24"/>
      <c r="K147" s="24"/>
      <c r="L147" s="24" t="str">
        <f>IF(Table_Styles[[#This Row],[Font Weight]]&lt;&gt;"",Table_Styles[[#This Row],[Font Weight]],IF(Table_Styles[[#This Row],[Font Weight Default]]&lt;&gt;"",Table_Styles[[#This Row],[Font Weight Default]],""))</f>
        <v/>
      </c>
      <c r="M147" s="24"/>
      <c r="N147" s="24"/>
      <c r="O147" s="24" t="str">
        <f>IF(Table_Styles[[#This Row],[Colour]]&lt;&gt;"",Table_Styles[[#This Row],[Colour]],IF(Table_Styles[[#This Row],[Colour Default]]&lt;&gt;"",Table_Styles[[#This Row],[Colour Default]],""))</f>
        <v/>
      </c>
      <c r="P147" s="24"/>
      <c r="Q147" s="24"/>
      <c r="R147" s="24" t="str">
        <f>IF(Table_Styles[[#This Row],[Background]]&lt;&gt;"",Table_Styles[[#This Row],[Background]],IF(Table_Styles[[#This Row],[Background Default]]&lt;&gt;"",Table_Styles[[#This Row],[Background Default]],""))</f>
        <v/>
      </c>
      <c r="S147" s="24"/>
      <c r="T147" s="24"/>
      <c r="U147" s="24" t="str">
        <f>IF(Table_Styles[[#This Row],[Border]]&lt;&gt;"",Table_Styles[[#This Row],[Border]],IF(Table_Styles[[#This Row],[Border Default]]&lt;&gt;"",Table_Styles[[#This Row],[Border Default]],""))</f>
        <v/>
      </c>
      <c r="V147" s="24"/>
      <c r="W147" s="24"/>
      <c r="X147" s="24" t="str">
        <f>IF(Table_Styles[[#This Row],[Border Radius]]&lt;&gt;"",Table_Styles[[#This Row],[Border Radius]],IF(Table_Styles[[#This Row],[Border Radius Default]]&lt;&gt;"",Table_Styles[[#This Row],[Border Radius Default]],""))</f>
        <v/>
      </c>
      <c r="Y147" s="24"/>
      <c r="Z147" s="24"/>
      <c r="AA147" s="24" t="str">
        <f>IF(Table_Styles[[#This Row],[MT]]&lt;&gt;"",Table_Styles[[#This Row],[MT]],IF(Table_Styles[[#This Row],[MT Default]]&lt;&gt;"",Table_Styles[[#This Row],[MT Default]],""))</f>
        <v/>
      </c>
      <c r="AB147" s="24"/>
      <c r="AC147" s="24"/>
      <c r="AD147" s="24" t="str">
        <f>IF(Table_Styles[[#This Row],[MR]]&lt;&gt;"",Table_Styles[[#This Row],[MR]],IF(Table_Styles[[#This Row],[MR Default]]&lt;&gt;"",Table_Styles[[#This Row],[MR Default]],""))</f>
        <v/>
      </c>
      <c r="AE147" s="24"/>
      <c r="AF147" s="24"/>
      <c r="AG147" s="24" t="str">
        <f>IF(Table_Styles[[#This Row],[MB]]&lt;&gt;"",Table_Styles[[#This Row],[MB]],IF(Table_Styles[[#This Row],[MB Default]]&lt;&gt;"",Table_Styles[[#This Row],[MB Default]],""))</f>
        <v/>
      </c>
      <c r="AH147" s="24"/>
      <c r="AI147" s="24"/>
      <c r="AJ147" s="24" t="str">
        <f>IF(Table_Styles[[#This Row],[ML]]&lt;&gt;"",Table_Styles[[#This Row],[ML]],IF(Table_Styles[[#This Row],[ML Default]]&lt;&gt;"",Table_Styles[[#This Row],[ML Default]],""))</f>
        <v/>
      </c>
      <c r="AK147" s="24"/>
      <c r="AL147" s="24"/>
      <c r="AM147" s="24" t="str">
        <f>IF(Table_Styles[[#This Row],[PT]]&lt;&gt;"",Table_Styles[[#This Row],[PT]],IF(Table_Styles[[#This Row],[PT Default]]&lt;&gt;"",Table_Styles[[#This Row],[PT Default]],""))</f>
        <v/>
      </c>
      <c r="AN147" s="24"/>
      <c r="AO147" s="24"/>
      <c r="AP147" s="24" t="str">
        <f>IF(Table_Styles[[#This Row],[PR]]&lt;&gt;"",Table_Styles[[#This Row],[PR]],IF(Table_Styles[[#This Row],[PR Default]]&lt;&gt;"",Table_Styles[[#This Row],[PR Default]],""))</f>
        <v/>
      </c>
      <c r="AQ147" s="24"/>
      <c r="AR147" s="24"/>
      <c r="AS147" s="24" t="str">
        <f>IF(Table_Styles[[#This Row],[PB]]&lt;&gt;"",Table_Styles[[#This Row],[PB]],IF(Table_Styles[[#This Row],[PB Default]]&lt;&gt;"",Table_Styles[[#This Row],[PB Default]],""))</f>
        <v/>
      </c>
      <c r="AT147" s="24"/>
      <c r="AU147" s="24"/>
      <c r="AV147" s="24" t="str">
        <f>IF(Table_Styles[[#This Row],[PL]]&lt;&gt;"",Table_Styles[[#This Row],[PL]],IF(Table_Styles[[#This Row],[PL Default]]&lt;&gt;"",Table_Styles[[#This Row],[PL Default]],""))</f>
        <v/>
      </c>
      <c r="AW147" s="24"/>
      <c r="AX147" s="24"/>
      <c r="AY147" s="24" t="str">
        <f>IF(Table_Styles[[#This Row],[BT]]&lt;&gt;"",Table_Styles[[#This Row],[BT]],IF(Table_Styles[[#This Row],[BT Default]]&lt;&gt;"",Table_Styles[[#This Row],[BT Default]],""))</f>
        <v/>
      </c>
      <c r="AZ147" s="24"/>
      <c r="BA147" s="24"/>
      <c r="BB147" s="24" t="str">
        <f>IF(Table_Styles[[#This Row],[BR]]&lt;&gt;"",Table_Styles[[#This Row],[BR]],IF(Table_Styles[[#This Row],[BR Default]]&lt;&gt;"",Table_Styles[[#This Row],[BR Default]],""))</f>
        <v/>
      </c>
      <c r="BC147" s="24"/>
      <c r="BD147" s="24"/>
      <c r="BE147" s="24" t="str">
        <f>IF(Table_Styles[[#This Row],[BB]]&lt;&gt;"",Table_Styles[[#This Row],[BB]],IF(Table_Styles[[#This Row],[BB Default]]&lt;&gt;"",Table_Styles[[#This Row],[BB Default]],""))</f>
        <v/>
      </c>
      <c r="BF147" s="24"/>
      <c r="BG147" s="24"/>
      <c r="BH147" s="24" t="str">
        <f>IF(Table_Styles[[#This Row],[BL]]&lt;&gt;"",Table_Styles[[#This Row],[BL]],IF(Table_Styles[[#This Row],[BL Default]]&lt;&gt;"",Table_Styles[[#This Row],[BL Default]],""))</f>
        <v/>
      </c>
      <c r="BI147" s="24"/>
      <c r="BJ147" s="56"/>
      <c r="BK147" s="24" t="str">
        <f>IF(Table_Styles[[#This Row],[Width]]&lt;&gt;"",Table_Styles[[#This Row],[Width]],IF(Table_Styles[[#This Row],[Width Default]]&lt;&gt;"",Table_Styles[[#This Row],[Width Default]],""))</f>
        <v/>
      </c>
      <c r="BL147" s="24"/>
      <c r="BM147" s="24"/>
      <c r="BN147" s="24" t="str">
        <f>IF(Table_Styles[[#This Row],[Height]]&lt;&gt;"",Table_Styles[[#This Row],[Height]],IF(Table_Styles[[#This Row],[Height Default]]&lt;&gt;"",Table_Styles[[#This Row],[Height Default]],""))</f>
        <v/>
      </c>
      <c r="BO147" s="24"/>
      <c r="BP147" s="24"/>
      <c r="BQ147" s="24" t="str">
        <f>IF(Table_Styles[[#This Row],[Top]]&lt;&gt;"",Table_Styles[[#This Row],[Top]],IF(Table_Styles[[#This Row],[Top Default]]&lt;&gt;"",Table_Styles[[#This Row],[Top Default]],""))</f>
        <v/>
      </c>
      <c r="BR147" s="24"/>
      <c r="BS147" s="24"/>
      <c r="BT147" s="24" t="str">
        <f>IF(Table_Styles[[#This Row],[Right]]&lt;&gt;"",Table_Styles[[#This Row],[Right]],IF(Table_Styles[[#This Row],[Right Default]]&lt;&gt;"",Table_Styles[[#This Row],[Right Default]],""))</f>
        <v/>
      </c>
      <c r="BU147" s="24"/>
      <c r="BV147" s="24"/>
      <c r="BW147" s="24" t="str">
        <f>IF(Table_Styles[[#This Row],[Bottom]]&lt;&gt;"",Table_Styles[[#This Row],[Bottom]],IF(Table_Styles[[#This Row],[Bottom Default]]&lt;&gt;"",Table_Styles[[#This Row],[Bottom Default]],""))</f>
        <v/>
      </c>
      <c r="BX147" s="24"/>
      <c r="BY147" s="24"/>
      <c r="BZ147" s="24" t="str">
        <f>IF(Table_Styles[[#This Row],[Left]]&lt;&gt;"",Table_Styles[[#This Row],[Left]],IF(Table_Styles[[#This Row],[Left Default]]&lt;&gt;"",Table_Styles[[#This Row],[Left Default]],""))</f>
        <v/>
      </c>
      <c r="CA147" s="24"/>
      <c r="CB147" s="95" t="str">
        <f>IF(AND(Table_Styles[[#This Row],[Selector]]&lt;&gt;"",Table_Styles[[#This Row],[Font Family Used]]&lt;&gt;"",Table_Styles[[#This Row],[Font Weight Used]]&lt;&gt;""),Table_Styles[[#This Row],[Font Family Used]]&amp;" "&amp;Table_Styles[[#This Row],[Font Weight Used]],"")</f>
        <v/>
      </c>
      <c r="CC147" s="95" t="str">
        <f ca="1">IF(AND(Table_Styles[[#This Row],[Selector]],COUNTIF(OFFSET(CC:CC,0,0,ROW()-1,1),"="&amp;Table_Styles[[#This Row],[Font]])=0),Table_Styles[[#This Row],[Font]],"")</f>
        <v/>
      </c>
      <c r="CD147" s="95" t="str">
        <f ca="1">IF(Table_Styles[[#This Row],[Unique Font]]&lt;&gt;"",
"{""fontFamily"":"""&amp;Table_Styles[[#This Row],[Font Family Used]]&amp;""",""fontWeight"":"&amp;Table_Styles[[#This Row],[Font Weight Used]]&amp;"}","")</f>
        <v/>
      </c>
      <c r="CE147"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7" s="95" t="str">
        <f>IF(AND(Table_Styles[[#This Row],[Selector]]&lt;&gt;"", Table_Styles[[#This Row],[Config Properties]]&lt;&gt;""),
Table_Styles[[#This Row],[Selector]]&amp;" { "&amp;Table_Styles[[#This Row],[Config Properties]]&amp;" }","")</f>
        <v/>
      </c>
      <c r="CG147" s="95" t="str">
        <f xml:space="preserve">
SUBSTITUTE(SUBSTITUTE(SUBSTITUTE(SUBSTITUTE(SUBSTITUTE(SUBSTITUTE(SUBSTITUTE(SUBSTITUTE(Table_Styles[[#This Row],[Config]],
" {","{"),
"{ ","{"),
" }","}"),
"} ","}"),
" ,",","),
", ",","),
" :",":"),
": ",":")</f>
        <v/>
      </c>
    </row>
    <row r="148" spans="2:85" ht="21" customHeight="1">
      <c r="B148" s="199" t="s">
        <v>604</v>
      </c>
      <c r="C148" s="95" t="s">
        <v>672</v>
      </c>
      <c r="D148" s="24"/>
      <c r="E148" s="24"/>
      <c r="F148" s="24" t="str">
        <f>IF(Table_Styles[[#This Row],[Font Family]]&lt;&gt;"",Table_Styles[[#This Row],[Font Family]],IF(Table_Styles[[#This Row],[Font Family Default]]&lt;&gt;"",Table_Styles[[#This Row],[Font Family Default]],""))</f>
        <v/>
      </c>
      <c r="G148" s="24"/>
      <c r="H148" s="24"/>
      <c r="I148" s="24" t="str">
        <f>IF(Table_Styles[[#This Row],[Font Size]]&lt;&gt;"",Table_Styles[[#This Row],[Font Size]],IF(Table_Styles[[#This Row],[Font Size Default]]&lt;&gt;"",Table_Styles[[#This Row],[Font Size Default]],""))</f>
        <v/>
      </c>
      <c r="J148" s="24"/>
      <c r="K148" s="24"/>
      <c r="L148" s="24" t="str">
        <f>IF(Table_Styles[[#This Row],[Font Weight]]&lt;&gt;"",Table_Styles[[#This Row],[Font Weight]],IF(Table_Styles[[#This Row],[Font Weight Default]]&lt;&gt;"",Table_Styles[[#This Row],[Font Weight Default]],""))</f>
        <v/>
      </c>
      <c r="M148" s="24"/>
      <c r="N148" s="24"/>
      <c r="O148" s="24" t="str">
        <f>IF(Table_Styles[[#This Row],[Colour]]&lt;&gt;"",Table_Styles[[#This Row],[Colour]],IF(Table_Styles[[#This Row],[Colour Default]]&lt;&gt;"",Table_Styles[[#This Row],[Colour Default]],""))</f>
        <v/>
      </c>
      <c r="P148" s="24"/>
      <c r="Q148" s="24"/>
      <c r="R148" s="24" t="str">
        <f>IF(Table_Styles[[#This Row],[Background]]&lt;&gt;"",Table_Styles[[#This Row],[Background]],IF(Table_Styles[[#This Row],[Background Default]]&lt;&gt;"",Table_Styles[[#This Row],[Background Default]],""))</f>
        <v/>
      </c>
      <c r="S148" s="24"/>
      <c r="T148" s="24"/>
      <c r="U148" s="24" t="str">
        <f>IF(Table_Styles[[#This Row],[Border]]&lt;&gt;"",Table_Styles[[#This Row],[Border]],IF(Table_Styles[[#This Row],[Border Default]]&lt;&gt;"",Table_Styles[[#This Row],[Border Default]],""))</f>
        <v/>
      </c>
      <c r="V148" s="24"/>
      <c r="W148" s="24"/>
      <c r="X148" s="24" t="str">
        <f>IF(Table_Styles[[#This Row],[Border Radius]]&lt;&gt;"",Table_Styles[[#This Row],[Border Radius]],IF(Table_Styles[[#This Row],[Border Radius Default]]&lt;&gt;"",Table_Styles[[#This Row],[Border Radius Default]],""))</f>
        <v/>
      </c>
      <c r="Y148" s="24"/>
      <c r="Z148" s="24"/>
      <c r="AA148" s="24" t="str">
        <f>IF(Table_Styles[[#This Row],[MT]]&lt;&gt;"",Table_Styles[[#This Row],[MT]],IF(Table_Styles[[#This Row],[MT Default]]&lt;&gt;"",Table_Styles[[#This Row],[MT Default]],""))</f>
        <v/>
      </c>
      <c r="AB148" s="24"/>
      <c r="AC148" s="24"/>
      <c r="AD148" s="24" t="str">
        <f>IF(Table_Styles[[#This Row],[MR]]&lt;&gt;"",Table_Styles[[#This Row],[MR]],IF(Table_Styles[[#This Row],[MR Default]]&lt;&gt;"",Table_Styles[[#This Row],[MR Default]],""))</f>
        <v/>
      </c>
      <c r="AE148" s="24"/>
      <c r="AF148" s="24"/>
      <c r="AG148" s="24" t="str">
        <f>IF(Table_Styles[[#This Row],[MB]]&lt;&gt;"",Table_Styles[[#This Row],[MB]],IF(Table_Styles[[#This Row],[MB Default]]&lt;&gt;"",Table_Styles[[#This Row],[MB Default]],""))</f>
        <v/>
      </c>
      <c r="AH148" s="24"/>
      <c r="AI148" s="24"/>
      <c r="AJ148" s="24" t="str">
        <f>IF(Table_Styles[[#This Row],[ML]]&lt;&gt;"",Table_Styles[[#This Row],[ML]],IF(Table_Styles[[#This Row],[ML Default]]&lt;&gt;"",Table_Styles[[#This Row],[ML Default]],""))</f>
        <v/>
      </c>
      <c r="AK148" s="24"/>
      <c r="AL148" s="24"/>
      <c r="AM148" s="24" t="str">
        <f>IF(Table_Styles[[#This Row],[PT]]&lt;&gt;"",Table_Styles[[#This Row],[PT]],IF(Table_Styles[[#This Row],[PT Default]]&lt;&gt;"",Table_Styles[[#This Row],[PT Default]],""))</f>
        <v/>
      </c>
      <c r="AN148" s="24"/>
      <c r="AO148" s="24"/>
      <c r="AP148" s="24" t="str">
        <f>IF(Table_Styles[[#This Row],[PR]]&lt;&gt;"",Table_Styles[[#This Row],[PR]],IF(Table_Styles[[#This Row],[PR Default]]&lt;&gt;"",Table_Styles[[#This Row],[PR Default]],""))</f>
        <v/>
      </c>
      <c r="AQ148" s="24"/>
      <c r="AR148" s="24"/>
      <c r="AS148" s="24" t="str">
        <f>IF(Table_Styles[[#This Row],[PB]]&lt;&gt;"",Table_Styles[[#This Row],[PB]],IF(Table_Styles[[#This Row],[PB Default]]&lt;&gt;"",Table_Styles[[#This Row],[PB Default]],""))</f>
        <v/>
      </c>
      <c r="AT148" s="24"/>
      <c r="AU148" s="24"/>
      <c r="AV148" s="24" t="str">
        <f>IF(Table_Styles[[#This Row],[PL]]&lt;&gt;"",Table_Styles[[#This Row],[PL]],IF(Table_Styles[[#This Row],[PL Default]]&lt;&gt;"",Table_Styles[[#This Row],[PL Default]],""))</f>
        <v/>
      </c>
      <c r="AW148" s="24"/>
      <c r="AX148" s="24"/>
      <c r="AY148" s="24" t="str">
        <f>IF(Table_Styles[[#This Row],[BT]]&lt;&gt;"",Table_Styles[[#This Row],[BT]],IF(Table_Styles[[#This Row],[BT Default]]&lt;&gt;"",Table_Styles[[#This Row],[BT Default]],""))</f>
        <v/>
      </c>
      <c r="AZ148" s="24"/>
      <c r="BA148" s="24"/>
      <c r="BB148" s="24" t="str">
        <f>IF(Table_Styles[[#This Row],[BR]]&lt;&gt;"",Table_Styles[[#This Row],[BR]],IF(Table_Styles[[#This Row],[BR Default]]&lt;&gt;"",Table_Styles[[#This Row],[BR Default]],""))</f>
        <v/>
      </c>
      <c r="BC148" s="24"/>
      <c r="BD148" s="24"/>
      <c r="BE148" s="24" t="str">
        <f>IF(Table_Styles[[#This Row],[BB]]&lt;&gt;"",Table_Styles[[#This Row],[BB]],IF(Table_Styles[[#This Row],[BB Default]]&lt;&gt;"",Table_Styles[[#This Row],[BB Default]],""))</f>
        <v/>
      </c>
      <c r="BF148" s="24"/>
      <c r="BG148" s="24"/>
      <c r="BH148" s="24" t="str">
        <f>IF(Table_Styles[[#This Row],[BL]]&lt;&gt;"",Table_Styles[[#This Row],[BL]],IF(Table_Styles[[#This Row],[BL Default]]&lt;&gt;"",Table_Styles[[#This Row],[BL Default]],""))</f>
        <v/>
      </c>
      <c r="BI148" s="24"/>
      <c r="BJ148" s="56"/>
      <c r="BK148" s="24" t="str">
        <f>IF(Table_Styles[[#This Row],[Width]]&lt;&gt;"",Table_Styles[[#This Row],[Width]],IF(Table_Styles[[#This Row],[Width Default]]&lt;&gt;"",Table_Styles[[#This Row],[Width Default]],""))</f>
        <v/>
      </c>
      <c r="BL148" s="24"/>
      <c r="BM148" s="24"/>
      <c r="BN148" s="24" t="str">
        <f>IF(Table_Styles[[#This Row],[Height]]&lt;&gt;"",Table_Styles[[#This Row],[Height]],IF(Table_Styles[[#This Row],[Height Default]]&lt;&gt;"",Table_Styles[[#This Row],[Height Default]],""))</f>
        <v/>
      </c>
      <c r="BO148" s="24"/>
      <c r="BP148" s="24"/>
      <c r="BQ148" s="24" t="str">
        <f>IF(Table_Styles[[#This Row],[Top]]&lt;&gt;"",Table_Styles[[#This Row],[Top]],IF(Table_Styles[[#This Row],[Top Default]]&lt;&gt;"",Table_Styles[[#This Row],[Top Default]],""))</f>
        <v/>
      </c>
      <c r="BR148" s="24"/>
      <c r="BS148" s="24"/>
      <c r="BT148" s="24" t="str">
        <f>IF(Table_Styles[[#This Row],[Right]]&lt;&gt;"",Table_Styles[[#This Row],[Right]],IF(Table_Styles[[#This Row],[Right Default]]&lt;&gt;"",Table_Styles[[#This Row],[Right Default]],""))</f>
        <v/>
      </c>
      <c r="BU148" s="24"/>
      <c r="BV148" s="24"/>
      <c r="BW148" s="24" t="str">
        <f>IF(Table_Styles[[#This Row],[Bottom]]&lt;&gt;"",Table_Styles[[#This Row],[Bottom]],IF(Table_Styles[[#This Row],[Bottom Default]]&lt;&gt;"",Table_Styles[[#This Row],[Bottom Default]],""))</f>
        <v/>
      </c>
      <c r="BX148" s="24"/>
      <c r="BY148" s="24"/>
      <c r="BZ148" s="24" t="str">
        <f>IF(Table_Styles[[#This Row],[Left]]&lt;&gt;"",Table_Styles[[#This Row],[Left]],IF(Table_Styles[[#This Row],[Left Default]]&lt;&gt;"",Table_Styles[[#This Row],[Left Default]],""))</f>
        <v/>
      </c>
      <c r="CA148" s="24"/>
      <c r="CB148" s="95" t="str">
        <f>IF(AND(Table_Styles[[#This Row],[Selector]]&lt;&gt;"",Table_Styles[[#This Row],[Font Family Used]]&lt;&gt;"",Table_Styles[[#This Row],[Font Weight Used]]&lt;&gt;""),Table_Styles[[#This Row],[Font Family Used]]&amp;" "&amp;Table_Styles[[#This Row],[Font Weight Used]],"")</f>
        <v/>
      </c>
      <c r="CC148" s="95" t="str">
        <f ca="1">IF(AND(Table_Styles[[#This Row],[Selector]],COUNTIF(OFFSET(CC:CC,0,0,ROW()-1,1),"="&amp;Table_Styles[[#This Row],[Font]])=0),Table_Styles[[#This Row],[Font]],"")</f>
        <v/>
      </c>
      <c r="CD148" s="95" t="str">
        <f ca="1">IF(Table_Styles[[#This Row],[Unique Font]]&lt;&gt;"",
"{""fontFamily"":"""&amp;Table_Styles[[#This Row],[Font Family Used]]&amp;""",""fontWeight"":"&amp;Table_Styles[[#This Row],[Font Weight Used]]&amp;"}","")</f>
        <v/>
      </c>
      <c r="CE148"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8" s="95" t="str">
        <f>IF(AND(Table_Styles[[#This Row],[Selector]]&lt;&gt;"", Table_Styles[[#This Row],[Config Properties]]&lt;&gt;""),
Table_Styles[[#This Row],[Selector]]&amp;" { "&amp;Table_Styles[[#This Row],[Config Properties]]&amp;" }","")</f>
        <v/>
      </c>
      <c r="CG148" s="95" t="str">
        <f xml:space="preserve">
SUBSTITUTE(SUBSTITUTE(SUBSTITUTE(SUBSTITUTE(SUBSTITUTE(SUBSTITUTE(SUBSTITUTE(SUBSTITUTE(Table_Styles[[#This Row],[Config]],
" {","{"),
"{ ","{"),
" }","}"),
"} ","}"),
" ,",","),
", ",","),
" :",":"),
": ",":")</f>
        <v/>
      </c>
    </row>
    <row r="149" spans="2:85" ht="29.25" thickBot="1">
      <c r="B149" s="96" t="s">
        <v>430</v>
      </c>
      <c r="C149" s="96"/>
      <c r="D149" s="96"/>
      <c r="E149" s="96"/>
      <c r="F149" s="96" t="str">
        <f>IF(Table_Styles[[#This Row],[Font Family]]&lt;&gt;"",Table_Styles[[#This Row],[Font Family]],IF(Table_Styles[[#This Row],[Font Family Default]]&lt;&gt;"",Table_Styles[[#This Row],[Font Family Default]],""))</f>
        <v/>
      </c>
      <c r="G149" s="96"/>
      <c r="H149" s="96"/>
      <c r="I149" s="96" t="str">
        <f>IF(Table_Styles[[#This Row],[Font Size]]&lt;&gt;"",Table_Styles[[#This Row],[Font Size]],IF(Table_Styles[[#This Row],[Font Size Default]]&lt;&gt;"",Table_Styles[[#This Row],[Font Size Default]],""))</f>
        <v/>
      </c>
      <c r="J149" s="96"/>
      <c r="K149" s="96"/>
      <c r="L149" s="96" t="str">
        <f>IF(Table_Styles[[#This Row],[Font Weight]]&lt;&gt;"",Table_Styles[[#This Row],[Font Weight]],IF(Table_Styles[[#This Row],[Font Weight Default]]&lt;&gt;"",Table_Styles[[#This Row],[Font Weight Default]],""))</f>
        <v/>
      </c>
      <c r="M149" s="96"/>
      <c r="N149" s="96"/>
      <c r="O149" s="96" t="str">
        <f>IF(Table_Styles[[#This Row],[Colour]]&lt;&gt;"",Table_Styles[[#This Row],[Colour]],IF(Table_Styles[[#This Row],[Colour Default]]&lt;&gt;"",Table_Styles[[#This Row],[Colour Default]],""))</f>
        <v/>
      </c>
      <c r="P149" s="96"/>
      <c r="Q149" s="96"/>
      <c r="R149" s="96" t="str">
        <f>IF(Table_Styles[[#This Row],[Background]]&lt;&gt;"",Table_Styles[[#This Row],[Background]],IF(Table_Styles[[#This Row],[Background Default]]&lt;&gt;"",Table_Styles[[#This Row],[Background Default]],""))</f>
        <v/>
      </c>
      <c r="S149" s="96"/>
      <c r="T149" s="96"/>
      <c r="U149" s="96" t="str">
        <f>IF(Table_Styles[[#This Row],[Border]]&lt;&gt;"",Table_Styles[[#This Row],[Border]],IF(Table_Styles[[#This Row],[Border Default]]&lt;&gt;"",Table_Styles[[#This Row],[Border Default]],""))</f>
        <v/>
      </c>
      <c r="V149" s="96"/>
      <c r="W149" s="96"/>
      <c r="X149" s="96" t="str">
        <f>IF(Table_Styles[[#This Row],[Border Radius]]&lt;&gt;"",Table_Styles[[#This Row],[Border Radius]],IF(Table_Styles[[#This Row],[Border Radius Default]]&lt;&gt;"",Table_Styles[[#This Row],[Border Radius Default]],""))</f>
        <v/>
      </c>
      <c r="Y149" s="96"/>
      <c r="Z149" s="96"/>
      <c r="AA149" s="96" t="str">
        <f>IF(Table_Styles[[#This Row],[MT]]&lt;&gt;"",Table_Styles[[#This Row],[MT]],IF(Table_Styles[[#This Row],[MT Default]]&lt;&gt;"",Table_Styles[[#This Row],[MT Default]],""))</f>
        <v/>
      </c>
      <c r="AB149" s="96"/>
      <c r="AC149" s="96"/>
      <c r="AD149" s="96" t="str">
        <f>IF(Table_Styles[[#This Row],[MR]]&lt;&gt;"",Table_Styles[[#This Row],[MR]],IF(Table_Styles[[#This Row],[MR Default]]&lt;&gt;"",Table_Styles[[#This Row],[MR Default]],""))</f>
        <v/>
      </c>
      <c r="AE149" s="96"/>
      <c r="AF149" s="96"/>
      <c r="AG149" s="96" t="str">
        <f>IF(Table_Styles[[#This Row],[MB]]&lt;&gt;"",Table_Styles[[#This Row],[MB]],IF(Table_Styles[[#This Row],[MB Default]]&lt;&gt;"",Table_Styles[[#This Row],[MB Default]],""))</f>
        <v/>
      </c>
      <c r="AH149" s="96"/>
      <c r="AI149" s="96"/>
      <c r="AJ149" s="96" t="str">
        <f>IF(Table_Styles[[#This Row],[ML]]&lt;&gt;"",Table_Styles[[#This Row],[ML]],IF(Table_Styles[[#This Row],[ML Default]]&lt;&gt;"",Table_Styles[[#This Row],[ML Default]],""))</f>
        <v/>
      </c>
      <c r="AK149" s="96"/>
      <c r="AL149" s="96"/>
      <c r="AM149" s="96" t="str">
        <f>IF(Table_Styles[[#This Row],[PT]]&lt;&gt;"",Table_Styles[[#This Row],[PT]],IF(Table_Styles[[#This Row],[PT Default]]&lt;&gt;"",Table_Styles[[#This Row],[PT Default]],""))</f>
        <v/>
      </c>
      <c r="AN149" s="96"/>
      <c r="AO149" s="96"/>
      <c r="AP149" s="96" t="str">
        <f>IF(Table_Styles[[#This Row],[PR]]&lt;&gt;"",Table_Styles[[#This Row],[PR]],IF(Table_Styles[[#This Row],[PR Default]]&lt;&gt;"",Table_Styles[[#This Row],[PR Default]],""))</f>
        <v/>
      </c>
      <c r="AQ149" s="96"/>
      <c r="AR149" s="96"/>
      <c r="AS149" s="96" t="str">
        <f>IF(Table_Styles[[#This Row],[PB]]&lt;&gt;"",Table_Styles[[#This Row],[PB]],IF(Table_Styles[[#This Row],[PB Default]]&lt;&gt;"",Table_Styles[[#This Row],[PB Default]],""))</f>
        <v/>
      </c>
      <c r="AT149" s="96"/>
      <c r="AU149" s="96"/>
      <c r="AV149" s="96" t="str">
        <f>IF(Table_Styles[[#This Row],[PL]]&lt;&gt;"",Table_Styles[[#This Row],[PL]],IF(Table_Styles[[#This Row],[PL Default]]&lt;&gt;"",Table_Styles[[#This Row],[PL Default]],""))</f>
        <v/>
      </c>
      <c r="AW149" s="96"/>
      <c r="AX149" s="96"/>
      <c r="AY149" s="96" t="str">
        <f>IF(Table_Styles[[#This Row],[BT]]&lt;&gt;"",Table_Styles[[#This Row],[BT]],IF(Table_Styles[[#This Row],[BT Default]]&lt;&gt;"",Table_Styles[[#This Row],[BT Default]],""))</f>
        <v/>
      </c>
      <c r="AZ149" s="96"/>
      <c r="BA149" s="96"/>
      <c r="BB149" s="96" t="str">
        <f>IF(Table_Styles[[#This Row],[BR]]&lt;&gt;"",Table_Styles[[#This Row],[BR]],IF(Table_Styles[[#This Row],[BR Default]]&lt;&gt;"",Table_Styles[[#This Row],[BR Default]],""))</f>
        <v/>
      </c>
      <c r="BC149" s="96"/>
      <c r="BD149" s="96"/>
      <c r="BE149" s="96" t="str">
        <f>IF(Table_Styles[[#This Row],[BB]]&lt;&gt;"",Table_Styles[[#This Row],[BB]],IF(Table_Styles[[#This Row],[BB Default]]&lt;&gt;"",Table_Styles[[#This Row],[BB Default]],""))</f>
        <v/>
      </c>
      <c r="BF149" s="96"/>
      <c r="BG149" s="96"/>
      <c r="BH149" s="96" t="str">
        <f>IF(Table_Styles[[#This Row],[BL]]&lt;&gt;"",Table_Styles[[#This Row],[BL]],IF(Table_Styles[[#This Row],[BL Default]]&lt;&gt;"",Table_Styles[[#This Row],[BL Default]],""))</f>
        <v/>
      </c>
      <c r="BI149" s="96"/>
      <c r="BJ149" s="96"/>
      <c r="BK149" s="96" t="str">
        <f>IF(Table_Styles[[#This Row],[Width]]&lt;&gt;"",Table_Styles[[#This Row],[Width]],IF(Table_Styles[[#This Row],[Width Default]]&lt;&gt;"",Table_Styles[[#This Row],[Width Default]],""))</f>
        <v/>
      </c>
      <c r="BL149" s="96"/>
      <c r="BM149" s="96"/>
      <c r="BN149" s="96" t="str">
        <f>IF(Table_Styles[[#This Row],[Height]]&lt;&gt;"",Table_Styles[[#This Row],[Height]],IF(Table_Styles[[#This Row],[Height Default]]&lt;&gt;"",Table_Styles[[#This Row],[Height Default]],""))</f>
        <v/>
      </c>
      <c r="BO149" s="96"/>
      <c r="BP149" s="96"/>
      <c r="BQ149" s="96" t="str">
        <f>IF(Table_Styles[[#This Row],[Top]]&lt;&gt;"",Table_Styles[[#This Row],[Top]],IF(Table_Styles[[#This Row],[Top Default]]&lt;&gt;"",Table_Styles[[#This Row],[Top Default]],""))</f>
        <v/>
      </c>
      <c r="BR149" s="96"/>
      <c r="BS149" s="96"/>
      <c r="BT149" s="96" t="str">
        <f>IF(Table_Styles[[#This Row],[Right]]&lt;&gt;"",Table_Styles[[#This Row],[Right]],IF(Table_Styles[[#This Row],[Right Default]]&lt;&gt;"",Table_Styles[[#This Row],[Right Default]],""))</f>
        <v/>
      </c>
      <c r="BU149" s="96"/>
      <c r="BV149" s="96"/>
      <c r="BW149" s="96" t="str">
        <f>IF(Table_Styles[[#This Row],[Bottom]]&lt;&gt;"",Table_Styles[[#This Row],[Bottom]],IF(Table_Styles[[#This Row],[Bottom Default]]&lt;&gt;"",Table_Styles[[#This Row],[Bottom Default]],""))</f>
        <v/>
      </c>
      <c r="BX149" s="96"/>
      <c r="BY149" s="96"/>
      <c r="BZ149" s="96" t="str">
        <f>IF(Table_Styles[[#This Row],[Left]]&lt;&gt;"",Table_Styles[[#This Row],[Left]],IF(Table_Styles[[#This Row],[Left Default]]&lt;&gt;"",Table_Styles[[#This Row],[Left Default]],""))</f>
        <v/>
      </c>
      <c r="CA149" s="96"/>
      <c r="CB149" s="96" t="str">
        <f>IF(AND(Table_Styles[[#This Row],[Selector]]&lt;&gt;"",Table_Styles[[#This Row],[Font Family Used]]&lt;&gt;"",Table_Styles[[#This Row],[Font Weight Used]]&lt;&gt;""),Table_Styles[[#This Row],[Font Family Used]]&amp;" "&amp;Table_Styles[[#This Row],[Font Weight Used]],"")</f>
        <v/>
      </c>
      <c r="CC149" s="96" t="str">
        <f ca="1">IF(AND(Table_Styles[[#This Row],[Selector]],COUNTIF(OFFSET(CC:CC,0,0,ROW()-1,1),"="&amp;Table_Styles[[#This Row],[Font]])=0),Table_Styles[[#This Row],[Font]],"")</f>
        <v/>
      </c>
      <c r="CD149" s="96" t="str">
        <f ca="1">IF(Table_Styles[[#This Row],[Unique Font]]&lt;&gt;"",
"{""fontFamily"":"""&amp;Table_Styles[[#This Row],[Font Family Used]]&amp;""",""fontWeight"":"&amp;Table_Styles[[#This Row],[Font Weight Used]]&amp;"}","")</f>
        <v/>
      </c>
      <c r="CE149"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9" s="96" t="str">
        <f>IF(AND(Table_Styles[[#This Row],[Selector]]&lt;&gt;"", Table_Styles[[#This Row],[Config Properties]]&lt;&gt;""),
Table_Styles[[#This Row],[Selector]]&amp;" { "&amp;Table_Styles[[#This Row],[Config Properties]]&amp;" }","")</f>
        <v/>
      </c>
      <c r="CG149" s="96" t="str">
        <f xml:space="preserve">
SUBSTITUTE(SUBSTITUTE(SUBSTITUTE(SUBSTITUTE(SUBSTITUTE(SUBSTITUTE(SUBSTITUTE(SUBSTITUTE(Table_Styles[[#This Row],[Config]],
" {","{"),
"{ ","{"),
" }","}"),
"} ","}"),
" ,",","),
", ",","),
" :",":"),
": ",":")</f>
        <v/>
      </c>
    </row>
    <row r="150" spans="2:85" ht="21" customHeight="1">
      <c r="B150" s="98" t="s">
        <v>942</v>
      </c>
      <c r="C150" s="99" t="s">
        <v>943</v>
      </c>
      <c r="D150" s="137"/>
      <c r="E150" s="118"/>
      <c r="F150" s="101" t="str">
        <f>IF(Table_Styles[[#This Row],[Font Family]]&lt;&gt;"",Table_Styles[[#This Row],[Font Family]],IF(Table_Styles[[#This Row],[Font Family Default]]&lt;&gt;"",Table_Styles[[#This Row],[Font Family Default]],""))</f>
        <v/>
      </c>
      <c r="G150" s="210" t="s">
        <v>948</v>
      </c>
      <c r="H150" s="118"/>
      <c r="I150" s="101" t="str">
        <f>IF(Table_Styles[[#This Row],[Font Size]]&lt;&gt;"",Table_Styles[[#This Row],[Font Size]],IF(Table_Styles[[#This Row],[Font Size Default]]&lt;&gt;"",Table_Styles[[#This Row],[Font Size Default]],""))</f>
        <v>22px</v>
      </c>
      <c r="J150" s="24">
        <v>500</v>
      </c>
      <c r="K150" s="118"/>
      <c r="L150" s="101">
        <f>IF(Table_Styles[[#This Row],[Font Weight]]&lt;&gt;"",Table_Styles[[#This Row],[Font Weight]],IF(Table_Styles[[#This Row],[Font Weight Default]]&lt;&gt;"",Table_Styles[[#This Row],[Font Weight Default]],""))</f>
        <v>500</v>
      </c>
      <c r="M150" t="str">
        <f>Colour_Background_1</f>
        <v>#FFFFFF</v>
      </c>
      <c r="N150" s="118"/>
      <c r="O150" s="101" t="str">
        <f>IF(Table_Styles[[#This Row],[Colour]]&lt;&gt;"",Table_Styles[[#This Row],[Colour]],IF(Table_Styles[[#This Row],[Colour Default]]&lt;&gt;"",Table_Styles[[#This Row],[Colour Default]],""))</f>
        <v>#FFFFFF</v>
      </c>
      <c r="P150" s="156" t="s">
        <v>946</v>
      </c>
      <c r="Q150" s="118"/>
      <c r="R150" s="101" t="str">
        <f>IF(Table_Styles[[#This Row],[Background]]&lt;&gt;"",Table_Styles[[#This Row],[Background]],IF(Table_Styles[[#This Row],[Background Default]]&lt;&gt;"",Table_Styles[[#This Row],[Background Default]],""))</f>
        <v>#4990e2</v>
      </c>
      <c r="S150" s="137"/>
      <c r="T150" s="118"/>
      <c r="U150" s="101" t="str">
        <f>IF(Table_Styles[[#This Row],[Border]]&lt;&gt;"",Table_Styles[[#This Row],[Border]],IF(Table_Styles[[#This Row],[Border Default]]&lt;&gt;"",Table_Styles[[#This Row],[Border Default]],""))</f>
        <v/>
      </c>
      <c r="V150" s="118"/>
      <c r="W150" s="118"/>
      <c r="X150" s="101" t="str">
        <f>IF(Table_Styles[[#This Row],[Border Radius]]&lt;&gt;"",Table_Styles[[#This Row],[Border Radius]],IF(Table_Styles[[#This Row],[Border Radius Default]]&lt;&gt;"",Table_Styles[[#This Row],[Border Radius Default]],""))</f>
        <v/>
      </c>
      <c r="Y150" s="137"/>
      <c r="Z150" s="118"/>
      <c r="AA150" s="101" t="str">
        <f>IF(Table_Styles[[#This Row],[MT]]&lt;&gt;"",Table_Styles[[#This Row],[MT]],IF(Table_Styles[[#This Row],[MT Default]]&lt;&gt;"",Table_Styles[[#This Row],[MT Default]],""))</f>
        <v/>
      </c>
      <c r="AB150" s="137"/>
      <c r="AC150" s="118"/>
      <c r="AD150" s="101" t="str">
        <f>IF(Table_Styles[[#This Row],[MR]]&lt;&gt;"",Table_Styles[[#This Row],[MR]],IF(Table_Styles[[#This Row],[MR Default]]&lt;&gt;"",Table_Styles[[#This Row],[MR Default]],""))</f>
        <v/>
      </c>
      <c r="AE150" s="137"/>
      <c r="AF150" s="118"/>
      <c r="AG150" s="101" t="str">
        <f>IF(Table_Styles[[#This Row],[MB]]&lt;&gt;"",Table_Styles[[#This Row],[MB]],IF(Table_Styles[[#This Row],[MB Default]]&lt;&gt;"",Table_Styles[[#This Row],[MB Default]],""))</f>
        <v/>
      </c>
      <c r="AH150" s="137"/>
      <c r="AI150" s="118"/>
      <c r="AJ150" s="101" t="str">
        <f>IF(Table_Styles[[#This Row],[ML]]&lt;&gt;"",Table_Styles[[#This Row],[ML]],IF(Table_Styles[[#This Row],[ML Default]]&lt;&gt;"",Table_Styles[[#This Row],[ML Default]],""))</f>
        <v/>
      </c>
      <c r="AK150" s="156" t="s">
        <v>438</v>
      </c>
      <c r="AL150" s="118"/>
      <c r="AM150" s="101" t="str">
        <f>IF(Table_Styles[[#This Row],[PT]]&lt;&gt;"",Table_Styles[[#This Row],[PT]],IF(Table_Styles[[#This Row],[PT Default]]&lt;&gt;"",Table_Styles[[#This Row],[PT Default]],""))</f>
        <v>15px</v>
      </c>
      <c r="AN150" s="156" t="s">
        <v>439</v>
      </c>
      <c r="AO150" s="118"/>
      <c r="AP150" s="101" t="str">
        <f>IF(Table_Styles[[#This Row],[PR]]&lt;&gt;"",Table_Styles[[#This Row],[PR]],IF(Table_Styles[[#This Row],[PR Default]]&lt;&gt;"",Table_Styles[[#This Row],[PR Default]],""))</f>
        <v>30px</v>
      </c>
      <c r="AQ150" s="156" t="s">
        <v>481</v>
      </c>
      <c r="AR150" s="118"/>
      <c r="AS150" s="101" t="str">
        <f>IF(Table_Styles[[#This Row],[PB]]&lt;&gt;"",Table_Styles[[#This Row],[PB]],IF(Table_Styles[[#This Row],[PB Default]]&lt;&gt;"",Table_Styles[[#This Row],[PB Default]],""))</f>
        <v>12px</v>
      </c>
      <c r="AT150" s="156" t="s">
        <v>439</v>
      </c>
      <c r="AU150" s="118"/>
      <c r="AV150" s="101" t="str">
        <f>IF(Table_Styles[[#This Row],[PL]]&lt;&gt;"",Table_Styles[[#This Row],[PL]],IF(Table_Styles[[#This Row],[PL Default]]&lt;&gt;"",Table_Styles[[#This Row],[PL Default]],""))</f>
        <v>30px</v>
      </c>
      <c r="AW150" s="137"/>
      <c r="AX150" s="118"/>
      <c r="AY150" s="101" t="str">
        <f>IF(Table_Styles[[#This Row],[BT]]&lt;&gt;"",Table_Styles[[#This Row],[BT]],IF(Table_Styles[[#This Row],[BT Default]]&lt;&gt;"",Table_Styles[[#This Row],[BT Default]],""))</f>
        <v/>
      </c>
      <c r="AZ150" s="137"/>
      <c r="BA150" s="118"/>
      <c r="BB150" s="101" t="str">
        <f>IF(Table_Styles[[#This Row],[BR]]&lt;&gt;"",Table_Styles[[#This Row],[BR]],IF(Table_Styles[[#This Row],[BR Default]]&lt;&gt;"",Table_Styles[[#This Row],[BR Default]],""))</f>
        <v/>
      </c>
      <c r="BC150" s="137"/>
      <c r="BD150" s="118"/>
      <c r="BE150" s="101" t="str">
        <f>IF(Table_Styles[[#This Row],[BB]]&lt;&gt;"",Table_Styles[[#This Row],[BB]],IF(Table_Styles[[#This Row],[BB Default]]&lt;&gt;"",Table_Styles[[#This Row],[BB Default]],""))</f>
        <v/>
      </c>
      <c r="BF150" s="137"/>
      <c r="BG150" s="118"/>
      <c r="BH150" s="101" t="str">
        <f>IF(Table_Styles[[#This Row],[BL]]&lt;&gt;"",Table_Styles[[#This Row],[BL]],IF(Table_Styles[[#This Row],[BL Default]]&lt;&gt;"",Table_Styles[[#This Row],[BL Default]],""))</f>
        <v/>
      </c>
      <c r="BI150" s="118"/>
      <c r="BJ150" s="118"/>
      <c r="BK150" s="101" t="str">
        <f>IF(Table_Styles[[#This Row],[Width]]&lt;&gt;"",Table_Styles[[#This Row],[Width]],IF(Table_Styles[[#This Row],[Width Default]]&lt;&gt;"",Table_Styles[[#This Row],[Width Default]],""))</f>
        <v/>
      </c>
      <c r="BL150" s="118"/>
      <c r="BM150" s="118"/>
      <c r="BN150" s="101" t="str">
        <f>IF(Table_Styles[[#This Row],[Height]]&lt;&gt;"",Table_Styles[[#This Row],[Height]],IF(Table_Styles[[#This Row],[Height Default]]&lt;&gt;"",Table_Styles[[#This Row],[Height Default]],""))</f>
        <v/>
      </c>
      <c r="BO150" s="95"/>
      <c r="BP150" s="95"/>
      <c r="BQ150" s="101" t="str">
        <f>IF(Table_Styles[[#This Row],[Top]]&lt;&gt;"",Table_Styles[[#This Row],[Top]],IF(Table_Styles[[#This Row],[Top Default]]&lt;&gt;"",Table_Styles[[#This Row],[Top Default]],""))</f>
        <v/>
      </c>
      <c r="BR150" s="95"/>
      <c r="BS150" s="95"/>
      <c r="BT150" s="101" t="str">
        <f>IF(Table_Styles[[#This Row],[Right]]&lt;&gt;"",Table_Styles[[#This Row],[Right]],IF(Table_Styles[[#This Row],[Right Default]]&lt;&gt;"",Table_Styles[[#This Row],[Right Default]],""))</f>
        <v/>
      </c>
      <c r="BU150" s="95"/>
      <c r="BV150" s="95"/>
      <c r="BW150" s="101" t="str">
        <f>IF(Table_Styles[[#This Row],[Bottom]]&lt;&gt;"",Table_Styles[[#This Row],[Bottom]],IF(Table_Styles[[#This Row],[Bottom Default]]&lt;&gt;"",Table_Styles[[#This Row],[Bottom Default]],""))</f>
        <v/>
      </c>
      <c r="BX150" s="95"/>
      <c r="BY150" s="95"/>
      <c r="BZ150" s="101" t="str">
        <f>IF(Table_Styles[[#This Row],[Left]]&lt;&gt;"",Table_Styles[[#This Row],[Left]],IF(Table_Styles[[#This Row],[Left Default]]&lt;&gt;"",Table_Styles[[#This Row],[Left Default]],""))</f>
        <v/>
      </c>
      <c r="CA150" s="137"/>
      <c r="CB150" s="221" t="str">
        <f>IF(AND(Table_Styles[[#This Row],[Selector]]&lt;&gt;"",Table_Styles[[#This Row],[Font Family Used]]&lt;&gt;"",Table_Styles[[#This Row],[Font Weight Used]]&lt;&gt;""),Table_Styles[[#This Row],[Font Family Used]]&amp;" "&amp;Table_Styles[[#This Row],[Font Weight Used]],"")</f>
        <v/>
      </c>
      <c r="CC150" s="221" t="str">
        <f ca="1">IF(AND(Table_Styles[[#This Row],[Selector]],COUNTIF(OFFSET(CC:CC,0,0,ROW()-1,1),"="&amp;Table_Styles[[#This Row],[Font]])=0),Table_Styles[[#This Row],[Font]],"")</f>
        <v/>
      </c>
      <c r="CD150" s="221" t="str">
        <f ca="1">IF(Table_Styles[[#This Row],[Unique Font]]&lt;&gt;"",
"{""fontFamily"":"""&amp;Table_Styles[[#This Row],[Font Family Used]]&amp;""",""fontWeight"":"&amp;Table_Styles[[#This Row],[Font Weight Used]]&amp;"}","")</f>
        <v/>
      </c>
      <c r="CE150"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22px;font-weight: 500;color: #FFFFFF;background: #4990e2;padding-top: 15px;padding-right: 30px;padding-bottom: 12px;padding-left: 30px</v>
      </c>
      <c r="CF150" s="100" t="str">
        <f>IF(AND(Table_Styles[[#This Row],[Selector]]&lt;&gt;"", Table_Styles[[#This Row],[Config Properties]]&lt;&gt;""),
Table_Styles[[#This Row],[Selector]]&amp;" { "&amp;Table_Styles[[#This Row],[Config Properties]]&amp;" }","")</f>
        <v>.promoSAMessageHeader { font-size: 22px;font-weight: 500;color: #FFFFFF;background: #4990e2;padding-top: 15px;padding-right: 30px;padding-bottom: 12px;padding-left: 30px }</v>
      </c>
      <c r="CG150" s="100" t="str">
        <f xml:space="preserve">
SUBSTITUTE(SUBSTITUTE(SUBSTITUTE(SUBSTITUTE(SUBSTITUTE(SUBSTITUTE(SUBSTITUTE(SUBSTITUTE(Table_Styles[[#This Row],[Config]],
" {","{"),
"{ ","{"),
" }","}"),
"} ","}"),
" ,",","),
", ",","),
" :",":"),
": ",":")</f>
        <v>.promoSAMessageHeader{font-size:22px;font-weight:500;color:#FFFFFF;background:#4990e2;padding-top:15px;padding-right:30px;padding-bottom:12px;padding-left:30px}</v>
      </c>
    </row>
    <row r="151" spans="2:85" ht="21" customHeight="1">
      <c r="B151" s="98" t="s">
        <v>944</v>
      </c>
      <c r="C151" s="99" t="s">
        <v>945</v>
      </c>
      <c r="D151" s="137"/>
      <c r="E151" s="118"/>
      <c r="F151" s="101" t="str">
        <f>IF(Table_Styles[[#This Row],[Font Family]]&lt;&gt;"",Table_Styles[[#This Row],[Font Family]],IF(Table_Styles[[#This Row],[Font Family Default]]&lt;&gt;"",Table_Styles[[#This Row],[Font Family Default]],""))</f>
        <v/>
      </c>
      <c r="G151" s="137"/>
      <c r="H151" s="118"/>
      <c r="I151" s="101" t="str">
        <f>IF(Table_Styles[[#This Row],[Font Size]]&lt;&gt;"",Table_Styles[[#This Row],[Font Size]],IF(Table_Styles[[#This Row],[Font Size Default]]&lt;&gt;"",Table_Styles[[#This Row],[Font Size Default]],""))</f>
        <v/>
      </c>
      <c r="J151" s="137"/>
      <c r="K151" s="118"/>
      <c r="L151" s="101" t="str">
        <f>IF(Table_Styles[[#This Row],[Font Weight]]&lt;&gt;"",Table_Styles[[#This Row],[Font Weight]],IF(Table_Styles[[#This Row],[Font Weight Default]]&lt;&gt;"",Table_Styles[[#This Row],[Font Weight Default]],""))</f>
        <v/>
      </c>
      <c r="M151" s="137"/>
      <c r="N151" s="118"/>
      <c r="O151" s="101" t="str">
        <f>IF(Table_Styles[[#This Row],[Colour]]&lt;&gt;"",Table_Styles[[#This Row],[Colour]],IF(Table_Styles[[#This Row],[Colour Default]]&lt;&gt;"",Table_Styles[[#This Row],[Colour Default]],""))</f>
        <v/>
      </c>
      <c r="P151" s="137"/>
      <c r="Q151" s="118"/>
      <c r="R151" s="101" t="str">
        <f>IF(Table_Styles[[#This Row],[Background]]&lt;&gt;"",Table_Styles[[#This Row],[Background]],IF(Table_Styles[[#This Row],[Background Default]]&lt;&gt;"",Table_Styles[[#This Row],[Background Default]],""))</f>
        <v/>
      </c>
      <c r="S151" s="156" t="s">
        <v>947</v>
      </c>
      <c r="T151" s="118"/>
      <c r="U151" s="101" t="str">
        <f>IF(Table_Styles[[#This Row],[Border]]&lt;&gt;"",Table_Styles[[#This Row],[Border]],IF(Table_Styles[[#This Row],[Border Default]]&lt;&gt;"",Table_Styles[[#This Row],[Border Default]],""))</f>
        <v>1px solid #4990e2</v>
      </c>
      <c r="V151" s="118"/>
      <c r="W151" s="118"/>
      <c r="X151" s="101" t="str">
        <f>IF(Table_Styles[[#This Row],[Border Radius]]&lt;&gt;"",Table_Styles[[#This Row],[Border Radius]],IF(Table_Styles[[#This Row],[Border Radius Default]]&lt;&gt;"",Table_Styles[[#This Row],[Border Radius Default]],""))</f>
        <v/>
      </c>
      <c r="Y151" s="137"/>
      <c r="Z151" s="118"/>
      <c r="AA151" s="101" t="str">
        <f>IF(Table_Styles[[#This Row],[MT]]&lt;&gt;"",Table_Styles[[#This Row],[MT]],IF(Table_Styles[[#This Row],[MT Default]]&lt;&gt;"",Table_Styles[[#This Row],[MT Default]],""))</f>
        <v/>
      </c>
      <c r="AB151" s="137"/>
      <c r="AC151" s="118"/>
      <c r="AD151" s="101" t="str">
        <f>IF(Table_Styles[[#This Row],[MR]]&lt;&gt;"",Table_Styles[[#This Row],[MR]],IF(Table_Styles[[#This Row],[MR Default]]&lt;&gt;"",Table_Styles[[#This Row],[MR Default]],""))</f>
        <v/>
      </c>
      <c r="AE151" s="137"/>
      <c r="AF151" s="118"/>
      <c r="AG151" s="101" t="str">
        <f>IF(Table_Styles[[#This Row],[MB]]&lt;&gt;"",Table_Styles[[#This Row],[MB]],IF(Table_Styles[[#This Row],[MB Default]]&lt;&gt;"",Table_Styles[[#This Row],[MB Default]],""))</f>
        <v/>
      </c>
      <c r="AH151" s="137"/>
      <c r="AI151" s="118"/>
      <c r="AJ151" s="101" t="str">
        <f>IF(Table_Styles[[#This Row],[ML]]&lt;&gt;"",Table_Styles[[#This Row],[ML]],IF(Table_Styles[[#This Row],[ML Default]]&lt;&gt;"",Table_Styles[[#This Row],[ML Default]],""))</f>
        <v/>
      </c>
      <c r="AK151" s="156" t="s">
        <v>439</v>
      </c>
      <c r="AL151" s="118"/>
      <c r="AM151" s="101" t="str">
        <f>IF(Table_Styles[[#This Row],[PT]]&lt;&gt;"",Table_Styles[[#This Row],[PT]],IF(Table_Styles[[#This Row],[PT Default]]&lt;&gt;"",Table_Styles[[#This Row],[PT Default]],""))</f>
        <v>30px</v>
      </c>
      <c r="AN151" s="156" t="s">
        <v>439</v>
      </c>
      <c r="AO151" s="118"/>
      <c r="AP151" s="101" t="str">
        <f>IF(Table_Styles[[#This Row],[PR]]&lt;&gt;"",Table_Styles[[#This Row],[PR]],IF(Table_Styles[[#This Row],[PR Default]]&lt;&gt;"",Table_Styles[[#This Row],[PR Default]],""))</f>
        <v>30px</v>
      </c>
      <c r="AQ151" s="156" t="s">
        <v>439</v>
      </c>
      <c r="AR151" s="118"/>
      <c r="AS151" s="101" t="str">
        <f>IF(Table_Styles[[#This Row],[PB]]&lt;&gt;"",Table_Styles[[#This Row],[PB]],IF(Table_Styles[[#This Row],[PB Default]]&lt;&gt;"",Table_Styles[[#This Row],[PB Default]],""))</f>
        <v>30px</v>
      </c>
      <c r="AT151" s="156" t="s">
        <v>439</v>
      </c>
      <c r="AU151" s="118"/>
      <c r="AV151" s="101" t="str">
        <f>IF(Table_Styles[[#This Row],[PL]]&lt;&gt;"",Table_Styles[[#This Row],[PL]],IF(Table_Styles[[#This Row],[PL Default]]&lt;&gt;"",Table_Styles[[#This Row],[PL Default]],""))</f>
        <v>30px</v>
      </c>
      <c r="AW151" s="137"/>
      <c r="AX151" s="118"/>
      <c r="AY151" s="101" t="str">
        <f>IF(Table_Styles[[#This Row],[BT]]&lt;&gt;"",Table_Styles[[#This Row],[BT]],IF(Table_Styles[[#This Row],[BT Default]]&lt;&gt;"",Table_Styles[[#This Row],[BT Default]],""))</f>
        <v/>
      </c>
      <c r="AZ151" s="137"/>
      <c r="BA151" s="118"/>
      <c r="BB151" s="101" t="str">
        <f>IF(Table_Styles[[#This Row],[BR]]&lt;&gt;"",Table_Styles[[#This Row],[BR]],IF(Table_Styles[[#This Row],[BR Default]]&lt;&gt;"",Table_Styles[[#This Row],[BR Default]],""))</f>
        <v/>
      </c>
      <c r="BC151" s="137"/>
      <c r="BD151" s="118"/>
      <c r="BE151" s="101" t="str">
        <f>IF(Table_Styles[[#This Row],[BB]]&lt;&gt;"",Table_Styles[[#This Row],[BB]],IF(Table_Styles[[#This Row],[BB Default]]&lt;&gt;"",Table_Styles[[#This Row],[BB Default]],""))</f>
        <v/>
      </c>
      <c r="BF151" s="137"/>
      <c r="BG151" s="118"/>
      <c r="BH151" s="101" t="str">
        <f>IF(Table_Styles[[#This Row],[BL]]&lt;&gt;"",Table_Styles[[#This Row],[BL]],IF(Table_Styles[[#This Row],[BL Default]]&lt;&gt;"",Table_Styles[[#This Row],[BL Default]],""))</f>
        <v/>
      </c>
      <c r="BI151" s="118"/>
      <c r="BJ151" s="118"/>
      <c r="BK151" s="101" t="str">
        <f>IF(Table_Styles[[#This Row],[Width]]&lt;&gt;"",Table_Styles[[#This Row],[Width]],IF(Table_Styles[[#This Row],[Width Default]]&lt;&gt;"",Table_Styles[[#This Row],[Width Default]],""))</f>
        <v/>
      </c>
      <c r="BL151" s="118"/>
      <c r="BM151" s="118"/>
      <c r="BN151" s="101" t="str">
        <f>IF(Table_Styles[[#This Row],[Height]]&lt;&gt;"",Table_Styles[[#This Row],[Height]],IF(Table_Styles[[#This Row],[Height Default]]&lt;&gt;"",Table_Styles[[#This Row],[Height Default]],""))</f>
        <v/>
      </c>
      <c r="BO151" s="95"/>
      <c r="BP151" s="95"/>
      <c r="BQ151" s="101" t="str">
        <f>IF(Table_Styles[[#This Row],[Top]]&lt;&gt;"",Table_Styles[[#This Row],[Top]],IF(Table_Styles[[#This Row],[Top Default]]&lt;&gt;"",Table_Styles[[#This Row],[Top Default]],""))</f>
        <v/>
      </c>
      <c r="BR151" s="95"/>
      <c r="BS151" s="95"/>
      <c r="BT151" s="101" t="str">
        <f>IF(Table_Styles[[#This Row],[Right]]&lt;&gt;"",Table_Styles[[#This Row],[Right]],IF(Table_Styles[[#This Row],[Right Default]]&lt;&gt;"",Table_Styles[[#This Row],[Right Default]],""))</f>
        <v/>
      </c>
      <c r="BU151" s="95"/>
      <c r="BV151" s="95"/>
      <c r="BW151" s="101" t="str">
        <f>IF(Table_Styles[[#This Row],[Bottom]]&lt;&gt;"",Table_Styles[[#This Row],[Bottom]],IF(Table_Styles[[#This Row],[Bottom Default]]&lt;&gt;"",Table_Styles[[#This Row],[Bottom Default]],""))</f>
        <v/>
      </c>
      <c r="BX151" s="95"/>
      <c r="BY151" s="95"/>
      <c r="BZ151" s="101" t="str">
        <f>IF(Table_Styles[[#This Row],[Left]]&lt;&gt;"",Table_Styles[[#This Row],[Left]],IF(Table_Styles[[#This Row],[Left Default]]&lt;&gt;"",Table_Styles[[#This Row],[Left Default]],""))</f>
        <v/>
      </c>
      <c r="CA151" s="137"/>
      <c r="CB151" s="221" t="str">
        <f>IF(AND(Table_Styles[[#This Row],[Selector]]&lt;&gt;"",Table_Styles[[#This Row],[Font Family Used]]&lt;&gt;"",Table_Styles[[#This Row],[Font Weight Used]]&lt;&gt;""),Table_Styles[[#This Row],[Font Family Used]]&amp;" "&amp;Table_Styles[[#This Row],[Font Weight Used]],"")</f>
        <v/>
      </c>
      <c r="CC151" s="221" t="str">
        <f ca="1">IF(AND(Table_Styles[[#This Row],[Selector]],COUNTIF(OFFSET(CC:CC,0,0,ROW()-1,1),"="&amp;Table_Styles[[#This Row],[Font]])=0),Table_Styles[[#This Row],[Font]],"")</f>
        <v/>
      </c>
      <c r="CD151" s="221" t="str">
        <f ca="1">IF(Table_Styles[[#This Row],[Unique Font]]&lt;&gt;"",
"{""fontFamily"":"""&amp;Table_Styles[[#This Row],[Font Family Used]]&amp;""",""fontWeight"":"&amp;Table_Styles[[#This Row],[Font Weight Used]]&amp;"}","")</f>
        <v/>
      </c>
      <c r="CE151"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 1px solid #4990e2;padding-top: 30px;padding-right: 30px;padding-bottom: 30px;padding-left: 30px</v>
      </c>
      <c r="CF151" s="100" t="str">
        <f>IF(AND(Table_Styles[[#This Row],[Selector]]&lt;&gt;"", Table_Styles[[#This Row],[Config Properties]]&lt;&gt;""),
Table_Styles[[#This Row],[Selector]]&amp;" { "&amp;Table_Styles[[#This Row],[Config Properties]]&amp;" }","")</f>
        <v>.promoSAMessageBody { border: 1px solid #4990e2;padding-top: 30px;padding-right: 30px;padding-bottom: 30px;padding-left: 30px }</v>
      </c>
      <c r="CG151" s="100" t="str">
        <f xml:space="preserve">
SUBSTITUTE(SUBSTITUTE(SUBSTITUTE(SUBSTITUTE(SUBSTITUTE(SUBSTITUTE(SUBSTITUTE(SUBSTITUTE(Table_Styles[[#This Row],[Config]],
" {","{"),
"{ ","{"),
" }","}"),
"} ","}"),
" ,",","),
", ",","),
" :",":"),
": ",":")</f>
        <v>.promoSAMessageBody{border:1px solid #4990e2;padding-top:30px;padding-right:30px;padding-bottom:30px;padding-left:30px}</v>
      </c>
    </row>
    <row r="152" spans="2:85" ht="21" customHeight="1">
      <c r="B152" t="s">
        <v>923</v>
      </c>
      <c r="C152" t="s">
        <v>922</v>
      </c>
      <c r="D152"/>
      <c r="E152"/>
      <c r="F152" t="str">
        <f>IF(Table_Styles[[#This Row],[Font Family]]&lt;&gt;"",Table_Styles[[#This Row],[Font Family]],IF(Table_Styles[[#This Row],[Font Family Default]]&lt;&gt;"",Table_Styles[[#This Row],[Font Family Default]],""))</f>
        <v/>
      </c>
      <c r="G152"/>
      <c r="H152"/>
      <c r="I152" t="str">
        <f>IF(Table_Styles[[#This Row],[Font Size]]&lt;&gt;"",Table_Styles[[#This Row],[Font Size]],IF(Table_Styles[[#This Row],[Font Size Default]]&lt;&gt;"",Table_Styles[[#This Row],[Font Size Default]],""))</f>
        <v/>
      </c>
      <c r="J152"/>
      <c r="K152"/>
      <c r="L152" t="str">
        <f>IF(Table_Styles[[#This Row],[Font Weight]]&lt;&gt;"",Table_Styles[[#This Row],[Font Weight]],IF(Table_Styles[[#This Row],[Font Weight Default]]&lt;&gt;"",Table_Styles[[#This Row],[Font Weight Default]],""))</f>
        <v/>
      </c>
      <c r="M152"/>
      <c r="N152"/>
      <c r="O152" t="str">
        <f>IF(Table_Styles[[#This Row],[Colour]]&lt;&gt;"",Table_Styles[[#This Row],[Colour]],IF(Table_Styles[[#This Row],[Colour Default]]&lt;&gt;"",Table_Styles[[#This Row],[Colour Default]],""))</f>
        <v/>
      </c>
      <c r="P152" t="str">
        <f>Colour_Background_2</f>
        <v>#f0f2f7</v>
      </c>
      <c r="Q152"/>
      <c r="R152" t="str">
        <f>IF(Table_Styles[[#This Row],[Background]]&lt;&gt;"",Table_Styles[[#This Row],[Background]],IF(Table_Styles[[#This Row],[Background Default]]&lt;&gt;"",Table_Styles[[#This Row],[Background Default]],""))</f>
        <v>#f0f2f7</v>
      </c>
      <c r="S152"/>
      <c r="T152"/>
      <c r="U152" t="str">
        <f>IF(Table_Styles[[#This Row],[Border]]&lt;&gt;"",Table_Styles[[#This Row],[Border]],IF(Table_Styles[[#This Row],[Border Default]]&lt;&gt;"",Table_Styles[[#This Row],[Border Default]],""))</f>
        <v/>
      </c>
      <c r="V152"/>
      <c r="W152"/>
      <c r="X152" t="str">
        <f>IF(Table_Styles[[#This Row],[Border Radius]]&lt;&gt;"",Table_Styles[[#This Row],[Border Radius]],IF(Table_Styles[[#This Row],[Border Radius Default]]&lt;&gt;"",Table_Styles[[#This Row],[Border Radius Default]],""))</f>
        <v/>
      </c>
      <c r="Y152" s="222" t="s">
        <v>445</v>
      </c>
      <c r="Z152"/>
      <c r="AA152" t="str">
        <f>IF(Table_Styles[[#This Row],[MT]]&lt;&gt;"",Table_Styles[[#This Row],[MT]],IF(Table_Styles[[#This Row],[MT Default]]&lt;&gt;"",Table_Styles[[#This Row],[MT Default]],""))</f>
        <v>40px</v>
      </c>
      <c r="AB152"/>
      <c r="AC152"/>
      <c r="AD152" t="str">
        <f>IF(Table_Styles[[#This Row],[MR]]&lt;&gt;"",Table_Styles[[#This Row],[MR]],IF(Table_Styles[[#This Row],[MR Default]]&lt;&gt;"",Table_Styles[[#This Row],[MR Default]],""))</f>
        <v/>
      </c>
      <c r="AE152"/>
      <c r="AF152"/>
      <c r="AG152" t="str">
        <f>IF(Table_Styles[[#This Row],[MB]]&lt;&gt;"",Table_Styles[[#This Row],[MB]],IF(Table_Styles[[#This Row],[MB Default]]&lt;&gt;"",Table_Styles[[#This Row],[MB Default]],""))</f>
        <v/>
      </c>
      <c r="AH152"/>
      <c r="AI152"/>
      <c r="AJ152" t="str">
        <f>IF(Table_Styles[[#This Row],[ML]]&lt;&gt;"",Table_Styles[[#This Row],[ML]],IF(Table_Styles[[#This Row],[ML Default]]&lt;&gt;"",Table_Styles[[#This Row],[ML Default]],""))</f>
        <v/>
      </c>
      <c r="AK152" s="222" t="s">
        <v>941</v>
      </c>
      <c r="AL152"/>
      <c r="AM152" t="str">
        <f>IF(Table_Styles[[#This Row],[PT]]&lt;&gt;"",Table_Styles[[#This Row],[PT]],IF(Table_Styles[[#This Row],[PT Default]]&lt;&gt;"",Table_Styles[[#This Row],[PT Default]],""))</f>
        <v>9px</v>
      </c>
      <c r="AN152"/>
      <c r="AO152"/>
      <c r="AP152" t="str">
        <f>IF(Table_Styles[[#This Row],[PR]]&lt;&gt;"",Table_Styles[[#This Row],[PR]],IF(Table_Styles[[#This Row],[PR Default]]&lt;&gt;"",Table_Styles[[#This Row],[PR Default]],""))</f>
        <v/>
      </c>
      <c r="AQ152" t="s">
        <v>522</v>
      </c>
      <c r="AR152"/>
      <c r="AS152" t="str">
        <f>IF(Table_Styles[[#This Row],[PB]]&lt;&gt;"",Table_Styles[[#This Row],[PB]],IF(Table_Styles[[#This Row],[PB Default]]&lt;&gt;"",Table_Styles[[#This Row],[PB Default]],""))</f>
        <v>3px</v>
      </c>
      <c r="AT152"/>
      <c r="AU152"/>
      <c r="AV152" t="str">
        <f>IF(Table_Styles[[#This Row],[PL]]&lt;&gt;"",Table_Styles[[#This Row],[PL]],IF(Table_Styles[[#This Row],[PL Default]]&lt;&gt;"",Table_Styles[[#This Row],[PL Default]],""))</f>
        <v/>
      </c>
      <c r="AW152"/>
      <c r="AX152"/>
      <c r="AY152" t="str">
        <f>IF(Table_Styles[[#This Row],[BT]]&lt;&gt;"",Table_Styles[[#This Row],[BT]],IF(Table_Styles[[#This Row],[BT Default]]&lt;&gt;"",Table_Styles[[#This Row],[BT Default]],""))</f>
        <v/>
      </c>
      <c r="AZ152"/>
      <c r="BA152"/>
      <c r="BB152" t="str">
        <f>IF(Table_Styles[[#This Row],[BR]]&lt;&gt;"",Table_Styles[[#This Row],[BR]],IF(Table_Styles[[#This Row],[BR Default]]&lt;&gt;"",Table_Styles[[#This Row],[BR Default]],""))</f>
        <v/>
      </c>
      <c r="BC152"/>
      <c r="BD152"/>
      <c r="BE152" t="str">
        <f>IF(Table_Styles[[#This Row],[BB]]&lt;&gt;"",Table_Styles[[#This Row],[BB]],IF(Table_Styles[[#This Row],[BB Default]]&lt;&gt;"",Table_Styles[[#This Row],[BB Default]],""))</f>
        <v/>
      </c>
      <c r="BF152"/>
      <c r="BG152"/>
      <c r="BH152" t="str">
        <f>IF(Table_Styles[[#This Row],[BL]]&lt;&gt;"",Table_Styles[[#This Row],[BL]],IF(Table_Styles[[#This Row],[BL Default]]&lt;&gt;"",Table_Styles[[#This Row],[BL Default]],""))</f>
        <v/>
      </c>
      <c r="BI152"/>
      <c r="BJ152"/>
      <c r="BK152" t="str">
        <f>IF(Table_Styles[[#This Row],[Width]]&lt;&gt;"",Table_Styles[[#This Row],[Width]],IF(Table_Styles[[#This Row],[Width Default]]&lt;&gt;"",Table_Styles[[#This Row],[Width Default]],""))</f>
        <v/>
      </c>
      <c r="BL152"/>
      <c r="BM152"/>
      <c r="BN152" t="str">
        <f>IF(Table_Styles[[#This Row],[Height]]&lt;&gt;"",Table_Styles[[#This Row],[Height]],IF(Table_Styles[[#This Row],[Height Default]]&lt;&gt;"",Table_Styles[[#This Row],[Height Default]],""))</f>
        <v/>
      </c>
      <c r="BO152"/>
      <c r="BP152"/>
      <c r="BQ152" t="str">
        <f>IF(Table_Styles[[#This Row],[Top]]&lt;&gt;"",Table_Styles[[#This Row],[Top]],IF(Table_Styles[[#This Row],[Top Default]]&lt;&gt;"",Table_Styles[[#This Row],[Top Default]],""))</f>
        <v/>
      </c>
      <c r="BR152"/>
      <c r="BS152"/>
      <c r="BT152" t="str">
        <f>IF(Table_Styles[[#This Row],[Right]]&lt;&gt;"",Table_Styles[[#This Row],[Right]],IF(Table_Styles[[#This Row],[Right Default]]&lt;&gt;"",Table_Styles[[#This Row],[Right Default]],""))</f>
        <v/>
      </c>
      <c r="BU152"/>
      <c r="BV152"/>
      <c r="BW152" t="str">
        <f>IF(Table_Styles[[#This Row],[Bottom]]&lt;&gt;"",Table_Styles[[#This Row],[Bottom]],IF(Table_Styles[[#This Row],[Bottom Default]]&lt;&gt;"",Table_Styles[[#This Row],[Bottom Default]],""))</f>
        <v/>
      </c>
      <c r="BX152"/>
      <c r="BY152"/>
      <c r="BZ152" t="str">
        <f>IF(Table_Styles[[#This Row],[Left]]&lt;&gt;"",Table_Styles[[#This Row],[Left]],IF(Table_Styles[[#This Row],[Left Default]]&lt;&gt;"",Table_Styles[[#This Row],[Left Default]],""))</f>
        <v/>
      </c>
      <c r="CA152" s="10" t="s">
        <v>892</v>
      </c>
      <c r="CB152" t="str">
        <f>IF(AND(Table_Styles[[#This Row],[Selector]]&lt;&gt;"",Table_Styles[[#This Row],[Font Family Used]]&lt;&gt;"",Table_Styles[[#This Row],[Font Weight Used]]&lt;&gt;""),Table_Styles[[#This Row],[Font Family Used]]&amp;" "&amp;Table_Styles[[#This Row],[Font Weight Used]],"")</f>
        <v/>
      </c>
      <c r="CC152" t="str">
        <f ca="1">IF(AND(Table_Styles[[#This Row],[Selector]],COUNTIF(OFFSET(CC:CC,0,0,ROW()-1,1),"="&amp;Table_Styles[[#This Row],[Font]])=0),Table_Styles[[#This Row],[Font]],"")</f>
        <v/>
      </c>
      <c r="CD152" t="str">
        <f ca="1">IF(Table_Styles[[#This Row],[Unique Font]]&lt;&gt;"",
"{""fontFamily"":"""&amp;Table_Styles[[#This Row],[Font Family Used]]&amp;""",""fontWeight"":"&amp;Table_Styles[[#This Row],[Font Weight Used]]&amp;"}","")</f>
        <v/>
      </c>
      <c r="CE15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#f0f2f7;margin-top: 40px;padding-top: 9px;padding-bottom: 3px;text-align: center;</v>
      </c>
      <c r="CF152" t="str">
        <f>IF(AND(Table_Styles[[#This Row],[Selector]]&lt;&gt;"", Table_Styles[[#This Row],[Config Properties]]&lt;&gt;""),
Table_Styles[[#This Row],[Selector]]&amp;" { "&amp;Table_Styles[[#This Row],[Config Properties]]&amp;" }","")</f>
        <v>.promoSummaryHeader { background: #f0f2f7;margin-top: 40px;padding-top: 9px;padding-bottom: 3px;text-align: center; }</v>
      </c>
      <c r="CG152" t="str">
        <f xml:space="preserve">
SUBSTITUTE(SUBSTITUTE(SUBSTITUTE(SUBSTITUTE(SUBSTITUTE(SUBSTITUTE(SUBSTITUTE(SUBSTITUTE(Table_Styles[[#This Row],[Config]],
" {","{"),
"{ ","{"),
" }","}"),
"} ","}"),
" ,",","),
", ",","),
" :",":"),
": ",":")</f>
        <v>.promoSummaryHeader{background:#f0f2f7;margin-top:40px;padding-top:9px;padding-bottom:3px;text-align:center;}</v>
      </c>
    </row>
    <row r="153" spans="2:85" ht="21" customHeight="1">
      <c r="B153" t="s">
        <v>924</v>
      </c>
      <c r="C153" t="s">
        <v>927</v>
      </c>
      <c r="D153"/>
      <c r="E153"/>
      <c r="F153" t="str">
        <f>IF(Table_Styles[[#This Row],[Font Family]]&lt;&gt;"",Table_Styles[[#This Row],[Font Family]],IF(Table_Styles[[#This Row],[Font Family Default]]&lt;&gt;"",Table_Styles[[#This Row],[Font Family Default]],""))</f>
        <v/>
      </c>
      <c r="G153" t="s">
        <v>459</v>
      </c>
      <c r="H153"/>
      <c r="I153" t="str">
        <f>IF(Table_Styles[[#This Row],[Font Size]]&lt;&gt;"",Table_Styles[[#This Row],[Font Size]],IF(Table_Styles[[#This Row],[Font Size Default]]&lt;&gt;"",Table_Styles[[#This Row],[Font Size Default]],""))</f>
        <v>35px</v>
      </c>
      <c r="J153">
        <v>500</v>
      </c>
      <c r="K153"/>
      <c r="L153">
        <f>IF(Table_Styles[[#This Row],[Font Weight]]&lt;&gt;"",Table_Styles[[#This Row],[Font Weight]],IF(Table_Styles[[#This Row],[Font Weight Default]]&lt;&gt;"",Table_Styles[[#This Row],[Font Weight Default]],""))</f>
        <v>500</v>
      </c>
      <c r="M153" t="str">
        <f>Colour_Background_1</f>
        <v>#FFFFFF</v>
      </c>
      <c r="N153"/>
      <c r="O153" t="str">
        <f>IF(Table_Styles[[#This Row],[Colour]]&lt;&gt;"",Table_Styles[[#This Row],[Colour]],IF(Table_Styles[[#This Row],[Colour Default]]&lt;&gt;"",Table_Styles[[#This Row],[Colour Default]],""))</f>
        <v>#FFFFFF</v>
      </c>
      <c r="P153" t="str">
        <f>Colour_Foreground_1</f>
        <v>#303232</v>
      </c>
      <c r="Q153"/>
      <c r="R153" t="str">
        <f>IF(Table_Styles[[#This Row],[Background]]&lt;&gt;"",Table_Styles[[#This Row],[Background]],IF(Table_Styles[[#This Row],[Background Default]]&lt;&gt;"",Table_Styles[[#This Row],[Background Default]],""))</f>
        <v>#303232</v>
      </c>
      <c r="S153"/>
      <c r="T153"/>
      <c r="U153" t="str">
        <f>IF(Table_Styles[[#This Row],[Border]]&lt;&gt;"",Table_Styles[[#This Row],[Border]],IF(Table_Styles[[#This Row],[Border Default]]&lt;&gt;"",Table_Styles[[#This Row],[Border Default]],""))</f>
        <v/>
      </c>
      <c r="V153"/>
      <c r="W153"/>
      <c r="X153" t="str">
        <f>IF(Table_Styles[[#This Row],[Border Radius]]&lt;&gt;"",Table_Styles[[#This Row],[Border Radius]],IF(Table_Styles[[#This Row],[Border Radius Default]]&lt;&gt;"",Table_Styles[[#This Row],[Border Radius Default]],""))</f>
        <v/>
      </c>
      <c r="Y153"/>
      <c r="Z153"/>
      <c r="AA153" t="str">
        <f>IF(Table_Styles[[#This Row],[MT]]&lt;&gt;"",Table_Styles[[#This Row],[MT]],IF(Table_Styles[[#This Row],[MT Default]]&lt;&gt;"",Table_Styles[[#This Row],[MT Default]],""))</f>
        <v/>
      </c>
      <c r="AB153"/>
      <c r="AC153"/>
      <c r="AD153" t="str">
        <f>IF(Table_Styles[[#This Row],[MR]]&lt;&gt;"",Table_Styles[[#This Row],[MR]],IF(Table_Styles[[#This Row],[MR Default]]&lt;&gt;"",Table_Styles[[#This Row],[MR Default]],""))</f>
        <v/>
      </c>
      <c r="AE153"/>
      <c r="AF153"/>
      <c r="AG153" t="str">
        <f>IF(Table_Styles[[#This Row],[MB]]&lt;&gt;"",Table_Styles[[#This Row],[MB]],IF(Table_Styles[[#This Row],[MB Default]]&lt;&gt;"",Table_Styles[[#This Row],[MB Default]],""))</f>
        <v/>
      </c>
      <c r="AH153"/>
      <c r="AI153"/>
      <c r="AJ153" t="str">
        <f>IF(Table_Styles[[#This Row],[ML]]&lt;&gt;"",Table_Styles[[#This Row],[ML]],IF(Table_Styles[[#This Row],[ML Default]]&lt;&gt;"",Table_Styles[[#This Row],[ML Default]],""))</f>
        <v/>
      </c>
      <c r="AK153" s="6" t="s">
        <v>516</v>
      </c>
      <c r="AL153"/>
      <c r="AM153" t="str">
        <f>IF(Table_Styles[[#This Row],[PT]]&lt;&gt;"",Table_Styles[[#This Row],[PT]],IF(Table_Styles[[#This Row],[PT Default]]&lt;&gt;"",Table_Styles[[#This Row],[PT Default]],""))</f>
        <v>7px</v>
      </c>
      <c r="AN153"/>
      <c r="AO153"/>
      <c r="AP153" t="str">
        <f>IF(Table_Styles[[#This Row],[PR]]&lt;&gt;"",Table_Styles[[#This Row],[PR]],IF(Table_Styles[[#This Row],[PR Default]]&lt;&gt;"",Table_Styles[[#This Row],[PR Default]],""))</f>
        <v/>
      </c>
      <c r="AQ153" t="s">
        <v>465</v>
      </c>
      <c r="AR153"/>
      <c r="AS153" t="str">
        <f>IF(Table_Styles[[#This Row],[PB]]&lt;&gt;"",Table_Styles[[#This Row],[PB]],IF(Table_Styles[[#This Row],[PB Default]]&lt;&gt;"",Table_Styles[[#This Row],[PB Default]],""))</f>
        <v>5px</v>
      </c>
      <c r="AT153"/>
      <c r="AU153"/>
      <c r="AV153" t="str">
        <f>IF(Table_Styles[[#This Row],[PL]]&lt;&gt;"",Table_Styles[[#This Row],[PL]],IF(Table_Styles[[#This Row],[PL Default]]&lt;&gt;"",Table_Styles[[#This Row],[PL Default]],""))</f>
        <v/>
      </c>
      <c r="AW153"/>
      <c r="AX153"/>
      <c r="AY153" t="str">
        <f>IF(Table_Styles[[#This Row],[BT]]&lt;&gt;"",Table_Styles[[#This Row],[BT]],IF(Table_Styles[[#This Row],[BT Default]]&lt;&gt;"",Table_Styles[[#This Row],[BT Default]],""))</f>
        <v/>
      </c>
      <c r="AZ153"/>
      <c r="BA153"/>
      <c r="BB153" t="str">
        <f>IF(Table_Styles[[#This Row],[BR]]&lt;&gt;"",Table_Styles[[#This Row],[BR]],IF(Table_Styles[[#This Row],[BR Default]]&lt;&gt;"",Table_Styles[[#This Row],[BR Default]],""))</f>
        <v/>
      </c>
      <c r="BC153"/>
      <c r="BD153"/>
      <c r="BE153" t="str">
        <f>IF(Table_Styles[[#This Row],[BB]]&lt;&gt;"",Table_Styles[[#This Row],[BB]],IF(Table_Styles[[#This Row],[BB Default]]&lt;&gt;"",Table_Styles[[#This Row],[BB Default]],""))</f>
        <v/>
      </c>
      <c r="BF153"/>
      <c r="BG153"/>
      <c r="BH153" t="str">
        <f>IF(Table_Styles[[#This Row],[BL]]&lt;&gt;"",Table_Styles[[#This Row],[BL]],IF(Table_Styles[[#This Row],[BL Default]]&lt;&gt;"",Table_Styles[[#This Row],[BL Default]],""))</f>
        <v/>
      </c>
      <c r="BI153"/>
      <c r="BJ153"/>
      <c r="BK153" t="str">
        <f>IF(Table_Styles[[#This Row],[Width]]&lt;&gt;"",Table_Styles[[#This Row],[Width]],IF(Table_Styles[[#This Row],[Width Default]]&lt;&gt;"",Table_Styles[[#This Row],[Width Default]],""))</f>
        <v/>
      </c>
      <c r="BL153" s="6" t="s">
        <v>1423</v>
      </c>
      <c r="BM153"/>
      <c r="BN153" t="str">
        <f>IF(Table_Styles[[#This Row],[Height]]&lt;&gt;"",Table_Styles[[#This Row],[Height]],IF(Table_Styles[[#This Row],[Height Default]]&lt;&gt;"",Table_Styles[[#This Row],[Height Default]],""))</f>
        <v>60px</v>
      </c>
      <c r="BO153"/>
      <c r="BP153"/>
      <c r="BQ153" t="str">
        <f>IF(Table_Styles[[#This Row],[Top]]&lt;&gt;"",Table_Styles[[#This Row],[Top]],IF(Table_Styles[[#This Row],[Top Default]]&lt;&gt;"",Table_Styles[[#This Row],[Top Default]],""))</f>
        <v/>
      </c>
      <c r="BR153"/>
      <c r="BS153"/>
      <c r="BT153" t="str">
        <f>IF(Table_Styles[[#This Row],[Right]]&lt;&gt;"",Table_Styles[[#This Row],[Right]],IF(Table_Styles[[#This Row],[Right Default]]&lt;&gt;"",Table_Styles[[#This Row],[Right Default]],""))</f>
        <v/>
      </c>
      <c r="BU153"/>
      <c r="BV153"/>
      <c r="BW153" t="str">
        <f>IF(Table_Styles[[#This Row],[Bottom]]&lt;&gt;"",Table_Styles[[#This Row],[Bottom]],IF(Table_Styles[[#This Row],[Bottom Default]]&lt;&gt;"",Table_Styles[[#This Row],[Bottom Default]],""))</f>
        <v/>
      </c>
      <c r="BX153"/>
      <c r="BY153"/>
      <c r="BZ153" t="str">
        <f>IF(Table_Styles[[#This Row],[Left]]&lt;&gt;"",Table_Styles[[#This Row],[Left]],IF(Table_Styles[[#This Row],[Left Default]]&lt;&gt;"",Table_Styles[[#This Row],[Left Default]],""))</f>
        <v/>
      </c>
      <c r="CA153" s="10" t="s">
        <v>892</v>
      </c>
      <c r="CB153" s="221" t="str">
        <f>IF(AND(Table_Styles[[#This Row],[Selector]]&lt;&gt;"",Table_Styles[[#This Row],[Font Family Used]]&lt;&gt;"",Table_Styles[[#This Row],[Font Weight Used]]&lt;&gt;""),Table_Styles[[#This Row],[Font Family Used]]&amp;" "&amp;Table_Styles[[#This Row],[Font Weight Used]],"")</f>
        <v/>
      </c>
      <c r="CC153" s="221" t="str">
        <f ca="1">IF(AND(Table_Styles[[#This Row],[Selector]],COUNTIF(OFFSET(CC:CC,0,0,ROW()-1,1),"="&amp;Table_Styles[[#This Row],[Font]])=0),Table_Styles[[#This Row],[Font]],"")</f>
        <v/>
      </c>
      <c r="CD153" s="221" t="str">
        <f ca="1">IF(Table_Styles[[#This Row],[Unique Font]]&lt;&gt;"",
"{""fontFamily"":"""&amp;Table_Styles[[#This Row],[Font Family Used]]&amp;""",""fontWeight"":"&amp;Table_Styles[[#This Row],[Font Weight Used]]&amp;"}","")</f>
        <v/>
      </c>
      <c r="CE153"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35px;font-weight: 500;color: #FFFFFF;background: #303232;padding-top: 7px;padding-bottom: 5px;height: 60px;text-align: center;</v>
      </c>
      <c r="CF153" s="100" t="str">
        <f>IF(AND(Table_Styles[[#This Row],[Selector]]&lt;&gt;"", Table_Styles[[#This Row],[Config Properties]]&lt;&gt;""),
Table_Styles[[#This Row],[Selector]]&amp;" { "&amp;Table_Styles[[#This Row],[Config Properties]]&amp;" }","")</f>
        <v>.promoSummaryCost { font-size: 35px;font-weight: 500;color: #FFFFFF;background: #303232;padding-top: 7px;padding-bottom: 5px;height: 60px;text-align: center; }</v>
      </c>
      <c r="CG153" s="100" t="str">
        <f xml:space="preserve">
SUBSTITUTE(SUBSTITUTE(SUBSTITUTE(SUBSTITUTE(SUBSTITUTE(SUBSTITUTE(SUBSTITUTE(SUBSTITUTE(Table_Styles[[#This Row],[Config]],
" {","{"),
"{ ","{"),
" }","}"),
"} ","}"),
" ,",","),
", ",","),
" :",":"),
": ",":")</f>
        <v>.promoSummaryCost{font-size:35px;font-weight:500;color:#FFFFFF;background:#303232;padding-top:7px;padding-bottom:5px;height:60px;text-align:center;}</v>
      </c>
    </row>
    <row r="154" spans="2:85" ht="21" customHeight="1">
      <c r="B154" t="s">
        <v>925</v>
      </c>
      <c r="C154" t="s">
        <v>928</v>
      </c>
      <c r="D154"/>
      <c r="E154"/>
      <c r="F154" t="str">
        <f>IF(Table_Styles[[#This Row],[Font Family]]&lt;&gt;"",Table_Styles[[#This Row],[Font Family]],IF(Table_Styles[[#This Row],[Font Family Default]]&lt;&gt;"",Table_Styles[[#This Row],[Font Family Default]],""))</f>
        <v/>
      </c>
      <c r="G154"/>
      <c r="H154"/>
      <c r="I154" t="str">
        <f>IF(Table_Styles[[#This Row],[Font Size]]&lt;&gt;"",Table_Styles[[#This Row],[Font Size]],IF(Table_Styles[[#This Row],[Font Size Default]]&lt;&gt;"",Table_Styles[[#This Row],[Font Size Default]],""))</f>
        <v/>
      </c>
      <c r="J154"/>
      <c r="K154"/>
      <c r="L154" t="str">
        <f>IF(Table_Styles[[#This Row],[Font Weight]]&lt;&gt;"",Table_Styles[[#This Row],[Font Weight]],IF(Table_Styles[[#This Row],[Font Weight Default]]&lt;&gt;"",Table_Styles[[#This Row],[Font Weight Default]],""))</f>
        <v/>
      </c>
      <c r="M154"/>
      <c r="N154"/>
      <c r="O154" t="str">
        <f>IF(Table_Styles[[#This Row],[Colour]]&lt;&gt;"",Table_Styles[[#This Row],[Colour]],IF(Table_Styles[[#This Row],[Colour Default]]&lt;&gt;"",Table_Styles[[#This Row],[Colour Default]],""))</f>
        <v/>
      </c>
      <c r="P154" t="str">
        <f>Colour_Background_2</f>
        <v>#f0f2f7</v>
      </c>
      <c r="Q154"/>
      <c r="R154" t="str">
        <f>IF(Table_Styles[[#This Row],[Background]]&lt;&gt;"",Table_Styles[[#This Row],[Background]],IF(Table_Styles[[#This Row],[Background Default]]&lt;&gt;"",Table_Styles[[#This Row],[Background Default]],""))</f>
        <v>#f0f2f7</v>
      </c>
      <c r="S154"/>
      <c r="T154"/>
      <c r="U154" t="str">
        <f>IF(Table_Styles[[#This Row],[Border]]&lt;&gt;"",Table_Styles[[#This Row],[Border]],IF(Table_Styles[[#This Row],[Border Default]]&lt;&gt;"",Table_Styles[[#This Row],[Border Default]],""))</f>
        <v/>
      </c>
      <c r="V154"/>
      <c r="W154"/>
      <c r="X154" t="str">
        <f>IF(Table_Styles[[#This Row],[Border Radius]]&lt;&gt;"",Table_Styles[[#This Row],[Border Radius]],IF(Table_Styles[[#This Row],[Border Radius Default]]&lt;&gt;"",Table_Styles[[#This Row],[Border Radius Default]],""))</f>
        <v/>
      </c>
      <c r="Y154"/>
      <c r="Z154"/>
      <c r="AA154" t="str">
        <f>IF(Table_Styles[[#This Row],[MT]]&lt;&gt;"",Table_Styles[[#This Row],[MT]],IF(Table_Styles[[#This Row],[MT Default]]&lt;&gt;"",Table_Styles[[#This Row],[MT Default]],""))</f>
        <v/>
      </c>
      <c r="AB154"/>
      <c r="AC154"/>
      <c r="AD154" t="str">
        <f>IF(Table_Styles[[#This Row],[MR]]&lt;&gt;"",Table_Styles[[#This Row],[MR]],IF(Table_Styles[[#This Row],[MR Default]]&lt;&gt;"",Table_Styles[[#This Row],[MR Default]],""))</f>
        <v/>
      </c>
      <c r="AE154"/>
      <c r="AF154"/>
      <c r="AG154" t="str">
        <f>IF(Table_Styles[[#This Row],[MB]]&lt;&gt;"",Table_Styles[[#This Row],[MB]],IF(Table_Styles[[#This Row],[MB Default]]&lt;&gt;"",Table_Styles[[#This Row],[MB Default]],""))</f>
        <v/>
      </c>
      <c r="AH154"/>
      <c r="AI154"/>
      <c r="AJ154" t="str">
        <f>IF(Table_Styles[[#This Row],[ML]]&lt;&gt;"",Table_Styles[[#This Row],[ML]],IF(Table_Styles[[#This Row],[ML Default]]&lt;&gt;"",Table_Styles[[#This Row],[ML Default]],""))</f>
        <v/>
      </c>
      <c r="AK154" t="s">
        <v>438</v>
      </c>
      <c r="AL154"/>
      <c r="AM154" t="str">
        <f>IF(Table_Styles[[#This Row],[PT]]&lt;&gt;"",Table_Styles[[#This Row],[PT]],IF(Table_Styles[[#This Row],[PT Default]]&lt;&gt;"",Table_Styles[[#This Row],[PT Default]],""))</f>
        <v>15px</v>
      </c>
      <c r="AN154"/>
      <c r="AO154"/>
      <c r="AP154" t="str">
        <f>IF(Table_Styles[[#This Row],[PR]]&lt;&gt;"",Table_Styles[[#This Row],[PR]],IF(Table_Styles[[#This Row],[PR Default]]&lt;&gt;"",Table_Styles[[#This Row],[PR Default]],""))</f>
        <v/>
      </c>
      <c r="AQ154" t="s">
        <v>438</v>
      </c>
      <c r="AR154"/>
      <c r="AS154" t="str">
        <f>IF(Table_Styles[[#This Row],[PB]]&lt;&gt;"",Table_Styles[[#This Row],[PB]],IF(Table_Styles[[#This Row],[PB Default]]&lt;&gt;"",Table_Styles[[#This Row],[PB Default]],""))</f>
        <v>15px</v>
      </c>
      <c r="AT154"/>
      <c r="AU154"/>
      <c r="AV154" t="str">
        <f>IF(Table_Styles[[#This Row],[PL]]&lt;&gt;"",Table_Styles[[#This Row],[PL]],IF(Table_Styles[[#This Row],[PL Default]]&lt;&gt;"",Table_Styles[[#This Row],[PL Default]],""))</f>
        <v/>
      </c>
      <c r="AW154"/>
      <c r="AX154"/>
      <c r="AY154" t="str">
        <f>IF(Table_Styles[[#This Row],[BT]]&lt;&gt;"",Table_Styles[[#This Row],[BT]],IF(Table_Styles[[#This Row],[BT Default]]&lt;&gt;"",Table_Styles[[#This Row],[BT Default]],""))</f>
        <v/>
      </c>
      <c r="AZ154"/>
      <c r="BA154"/>
      <c r="BB154" t="str">
        <f>IF(Table_Styles[[#This Row],[BR]]&lt;&gt;"",Table_Styles[[#This Row],[BR]],IF(Table_Styles[[#This Row],[BR Default]]&lt;&gt;"",Table_Styles[[#This Row],[BR Default]],""))</f>
        <v/>
      </c>
      <c r="BC154"/>
      <c r="BD154"/>
      <c r="BE154" t="str">
        <f>IF(Table_Styles[[#This Row],[BB]]&lt;&gt;"",Table_Styles[[#This Row],[BB]],IF(Table_Styles[[#This Row],[BB Default]]&lt;&gt;"",Table_Styles[[#This Row],[BB Default]],""))</f>
        <v/>
      </c>
      <c r="BF154"/>
      <c r="BG154"/>
      <c r="BH154" t="str">
        <f>IF(Table_Styles[[#This Row],[BL]]&lt;&gt;"",Table_Styles[[#This Row],[BL]],IF(Table_Styles[[#This Row],[BL Default]]&lt;&gt;"",Table_Styles[[#This Row],[BL Default]],""))</f>
        <v/>
      </c>
      <c r="BI154"/>
      <c r="BJ154"/>
      <c r="BK154" t="str">
        <f>IF(Table_Styles[[#This Row],[Width]]&lt;&gt;"",Table_Styles[[#This Row],[Width]],IF(Table_Styles[[#This Row],[Width Default]]&lt;&gt;"",Table_Styles[[#This Row],[Width Default]],""))</f>
        <v/>
      </c>
      <c r="BL154"/>
      <c r="BM154"/>
      <c r="BN154" t="str">
        <f>IF(Table_Styles[[#This Row],[Height]]&lt;&gt;"",Table_Styles[[#This Row],[Height]],IF(Table_Styles[[#This Row],[Height Default]]&lt;&gt;"",Table_Styles[[#This Row],[Height Default]],""))</f>
        <v/>
      </c>
      <c r="BO154"/>
      <c r="BP154"/>
      <c r="BQ154" t="str">
        <f>IF(Table_Styles[[#This Row],[Top]]&lt;&gt;"",Table_Styles[[#This Row],[Top]],IF(Table_Styles[[#This Row],[Top Default]]&lt;&gt;"",Table_Styles[[#This Row],[Top Default]],""))</f>
        <v/>
      </c>
      <c r="BR154"/>
      <c r="BS154"/>
      <c r="BT154" t="str">
        <f>IF(Table_Styles[[#This Row],[Right]]&lt;&gt;"",Table_Styles[[#This Row],[Right]],IF(Table_Styles[[#This Row],[Right Default]]&lt;&gt;"",Table_Styles[[#This Row],[Right Default]],""))</f>
        <v/>
      </c>
      <c r="BU154"/>
      <c r="BV154"/>
      <c r="BW154" t="str">
        <f>IF(Table_Styles[[#This Row],[Bottom]]&lt;&gt;"",Table_Styles[[#This Row],[Bottom]],IF(Table_Styles[[#This Row],[Bottom Default]]&lt;&gt;"",Table_Styles[[#This Row],[Bottom Default]],""))</f>
        <v/>
      </c>
      <c r="BX154"/>
      <c r="BY154"/>
      <c r="BZ154" t="str">
        <f>IF(Table_Styles[[#This Row],[Left]]&lt;&gt;"",Table_Styles[[#This Row],[Left]],IF(Table_Styles[[#This Row],[Left Default]]&lt;&gt;"",Table_Styles[[#This Row],[Left Default]],""))</f>
        <v/>
      </c>
      <c r="CA154" s="10" t="s">
        <v>892</v>
      </c>
      <c r="CB154" s="221" t="str">
        <f>IF(AND(Table_Styles[[#This Row],[Selector]]&lt;&gt;"",Table_Styles[[#This Row],[Font Family Used]]&lt;&gt;"",Table_Styles[[#This Row],[Font Weight Used]]&lt;&gt;""),Table_Styles[[#This Row],[Font Family Used]]&amp;" "&amp;Table_Styles[[#This Row],[Font Weight Used]],"")</f>
        <v/>
      </c>
      <c r="CC154" s="221" t="str">
        <f ca="1">IF(AND(Table_Styles[[#This Row],[Selector]],COUNTIF(OFFSET(CC:CC,0,0,ROW()-1,1),"="&amp;Table_Styles[[#This Row],[Font]])=0),Table_Styles[[#This Row],[Font]],"")</f>
        <v/>
      </c>
      <c r="CD154" s="221" t="str">
        <f ca="1">IF(Table_Styles[[#This Row],[Unique Font]]&lt;&gt;"",
"{""fontFamily"":"""&amp;Table_Styles[[#This Row],[Font Family Used]]&amp;""",""fontWeight"":"&amp;Table_Styles[[#This Row],[Font Weight Used]]&amp;"}","")</f>
        <v/>
      </c>
      <c r="CE154"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#f0f2f7;padding-top: 15px;padding-bottom: 15px;text-align: center;</v>
      </c>
      <c r="CF154" s="100" t="str">
        <f>IF(AND(Table_Styles[[#This Row],[Selector]]&lt;&gt;"", Table_Styles[[#This Row],[Config Properties]]&lt;&gt;""),
Table_Styles[[#This Row],[Selector]]&amp;" { "&amp;Table_Styles[[#This Row],[Config Properties]]&amp;" }","")</f>
        <v>.promoSummaryFeatureListTop { background: #f0f2f7;padding-top: 15px;padding-bottom: 15px;text-align: center; }</v>
      </c>
      <c r="CG154" s="100" t="str">
        <f xml:space="preserve">
SUBSTITUTE(SUBSTITUTE(SUBSTITUTE(SUBSTITUTE(SUBSTITUTE(SUBSTITUTE(SUBSTITUTE(SUBSTITUTE(Table_Styles[[#This Row],[Config]],
" {","{"),
"{ ","{"),
" }","}"),
"} ","}"),
" ,",","),
", ",","),
" :",":"),
": ",":")</f>
        <v>.promoSummaryFeatureListTop{background:#f0f2f7;padding-top:15px;padding-bottom:15px;text-align:center;}</v>
      </c>
    </row>
    <row r="155" spans="2:85" ht="21" customHeight="1">
      <c r="B155" t="s">
        <v>933</v>
      </c>
      <c r="C155" t="s">
        <v>931</v>
      </c>
      <c r="D155" s="137"/>
      <c r="E155" s="118"/>
      <c r="F155" s="101" t="str">
        <f>IF(Table_Styles[[#This Row],[Font Family]]&lt;&gt;"",Table_Styles[[#This Row],[Font Family]],IF(Table_Styles[[#This Row],[Font Family Default]]&lt;&gt;"",Table_Styles[[#This Row],[Font Family Default]],""))</f>
        <v/>
      </c>
      <c r="G155" s="137"/>
      <c r="H155" s="118"/>
      <c r="I155" s="101" t="str">
        <f>IF(Table_Styles[[#This Row],[Font Size]]&lt;&gt;"",Table_Styles[[#This Row],[Font Size]],IF(Table_Styles[[#This Row],[Font Size Default]]&lt;&gt;"",Table_Styles[[#This Row],[Font Size Default]],""))</f>
        <v/>
      </c>
      <c r="J155" s="137"/>
      <c r="K155" s="118"/>
      <c r="L155" s="101" t="str">
        <f>IF(Table_Styles[[#This Row],[Font Weight]]&lt;&gt;"",Table_Styles[[#This Row],[Font Weight]],IF(Table_Styles[[#This Row],[Font Weight Default]]&lt;&gt;"",Table_Styles[[#This Row],[Font Weight Default]],""))</f>
        <v/>
      </c>
      <c r="M155" s="137"/>
      <c r="N155" s="118"/>
      <c r="O155" s="101" t="str">
        <f>IF(Table_Styles[[#This Row],[Colour]]&lt;&gt;"",Table_Styles[[#This Row],[Colour]],IF(Table_Styles[[#This Row],[Colour Default]]&lt;&gt;"",Table_Styles[[#This Row],[Colour Default]],""))</f>
        <v/>
      </c>
      <c r="P155" s="137"/>
      <c r="Q155" s="118"/>
      <c r="R155" s="101" t="str">
        <f>IF(Table_Styles[[#This Row],[Background]]&lt;&gt;"",Table_Styles[[#This Row],[Background]],IF(Table_Styles[[#This Row],[Background Default]]&lt;&gt;"",Table_Styles[[#This Row],[Background Default]],""))</f>
        <v/>
      </c>
      <c r="S155" s="137"/>
      <c r="T155" s="118"/>
      <c r="U155" s="101" t="str">
        <f>IF(Table_Styles[[#This Row],[Border]]&lt;&gt;"",Table_Styles[[#This Row],[Border]],IF(Table_Styles[[#This Row],[Border Default]]&lt;&gt;"",Table_Styles[[#This Row],[Border Default]],""))</f>
        <v/>
      </c>
      <c r="V155" s="118"/>
      <c r="W155" s="118"/>
      <c r="X155" s="101" t="str">
        <f>IF(Table_Styles[[#This Row],[Border Radius]]&lt;&gt;"",Table_Styles[[#This Row],[Border Radius]],IF(Table_Styles[[#This Row],[Border Radius Default]]&lt;&gt;"",Table_Styles[[#This Row],[Border Radius Default]],""))</f>
        <v/>
      </c>
      <c r="Y155" s="137"/>
      <c r="Z155" s="118"/>
      <c r="AA155" s="101" t="str">
        <f>IF(Table_Styles[[#This Row],[MT]]&lt;&gt;"",Table_Styles[[#This Row],[MT]],IF(Table_Styles[[#This Row],[MT Default]]&lt;&gt;"",Table_Styles[[#This Row],[MT Default]],""))</f>
        <v/>
      </c>
      <c r="AB155" s="137"/>
      <c r="AC155" s="118"/>
      <c r="AD155" s="101" t="str">
        <f>IF(Table_Styles[[#This Row],[MR]]&lt;&gt;"",Table_Styles[[#This Row],[MR]],IF(Table_Styles[[#This Row],[MR Default]]&lt;&gt;"",Table_Styles[[#This Row],[MR Default]],""))</f>
        <v/>
      </c>
      <c r="AE155" s="137"/>
      <c r="AF155" s="118"/>
      <c r="AG155" s="101" t="str">
        <f>IF(Table_Styles[[#This Row],[MB]]&lt;&gt;"",Table_Styles[[#This Row],[MB]],IF(Table_Styles[[#This Row],[MB Default]]&lt;&gt;"",Table_Styles[[#This Row],[MB Default]],""))</f>
        <v/>
      </c>
      <c r="AH155" s="137"/>
      <c r="AI155" s="118"/>
      <c r="AJ155" s="101" t="str">
        <f>IF(Table_Styles[[#This Row],[ML]]&lt;&gt;"",Table_Styles[[#This Row],[ML]],IF(Table_Styles[[#This Row],[ML Default]]&lt;&gt;"",Table_Styles[[#This Row],[ML Default]],""))</f>
        <v/>
      </c>
      <c r="AK155" s="137"/>
      <c r="AL155" s="118"/>
      <c r="AM155" s="101" t="str">
        <f>IF(Table_Styles[[#This Row],[PT]]&lt;&gt;"",Table_Styles[[#This Row],[PT]],IF(Table_Styles[[#This Row],[PT Default]]&lt;&gt;"",Table_Styles[[#This Row],[PT Default]],""))</f>
        <v/>
      </c>
      <c r="AN155" s="137"/>
      <c r="AO155" s="118"/>
      <c r="AP155" s="101" t="str">
        <f>IF(Table_Styles[[#This Row],[PR]]&lt;&gt;"",Table_Styles[[#This Row],[PR]],IF(Table_Styles[[#This Row],[PR Default]]&lt;&gt;"",Table_Styles[[#This Row],[PR Default]],""))</f>
        <v/>
      </c>
      <c r="AQ155" s="137"/>
      <c r="AR155" s="118"/>
      <c r="AS155" s="101" t="str">
        <f>IF(Table_Styles[[#This Row],[PB]]&lt;&gt;"",Table_Styles[[#This Row],[PB]],IF(Table_Styles[[#This Row],[PB Default]]&lt;&gt;"",Table_Styles[[#This Row],[PB Default]],""))</f>
        <v/>
      </c>
      <c r="AT155">
        <v>0</v>
      </c>
      <c r="AU155" s="118"/>
      <c r="AV155" s="101">
        <f>IF(Table_Styles[[#This Row],[PL]]&lt;&gt;"",Table_Styles[[#This Row],[PL]],IF(Table_Styles[[#This Row],[PL Default]]&lt;&gt;"",Table_Styles[[#This Row],[PL Default]],""))</f>
        <v>0</v>
      </c>
      <c r="AW155" s="137"/>
      <c r="AX155" s="118"/>
      <c r="AY155" s="101" t="str">
        <f>IF(Table_Styles[[#This Row],[BT]]&lt;&gt;"",Table_Styles[[#This Row],[BT]],IF(Table_Styles[[#This Row],[BT Default]]&lt;&gt;"",Table_Styles[[#This Row],[BT Default]],""))</f>
        <v/>
      </c>
      <c r="AZ155" s="137"/>
      <c r="BA155" s="118"/>
      <c r="BB155" s="101" t="str">
        <f>IF(Table_Styles[[#This Row],[BR]]&lt;&gt;"",Table_Styles[[#This Row],[BR]],IF(Table_Styles[[#This Row],[BR Default]]&lt;&gt;"",Table_Styles[[#This Row],[BR Default]],""))</f>
        <v/>
      </c>
      <c r="BC155" s="137"/>
      <c r="BD155" s="118"/>
      <c r="BE155" s="101" t="str">
        <f>IF(Table_Styles[[#This Row],[BB]]&lt;&gt;"",Table_Styles[[#This Row],[BB]],IF(Table_Styles[[#This Row],[BB Default]]&lt;&gt;"",Table_Styles[[#This Row],[BB Default]],""))</f>
        <v/>
      </c>
      <c r="BF155" s="137"/>
      <c r="BG155" s="118"/>
      <c r="BH155" s="101" t="str">
        <f>IF(Table_Styles[[#This Row],[BL]]&lt;&gt;"",Table_Styles[[#This Row],[BL]],IF(Table_Styles[[#This Row],[BL Default]]&lt;&gt;"",Table_Styles[[#This Row],[BL Default]],""))</f>
        <v/>
      </c>
      <c r="BI155" s="118"/>
      <c r="BJ155" s="118"/>
      <c r="BK155" s="101" t="str">
        <f>IF(Table_Styles[[#This Row],[Width]]&lt;&gt;"",Table_Styles[[#This Row],[Width]],IF(Table_Styles[[#This Row],[Width Default]]&lt;&gt;"",Table_Styles[[#This Row],[Width Default]],""))</f>
        <v/>
      </c>
      <c r="BL155" s="118"/>
      <c r="BM155" s="118"/>
      <c r="BN155" s="101" t="str">
        <f>IF(Table_Styles[[#This Row],[Height]]&lt;&gt;"",Table_Styles[[#This Row],[Height]],IF(Table_Styles[[#This Row],[Height Default]]&lt;&gt;"",Table_Styles[[#This Row],[Height Default]],""))</f>
        <v/>
      </c>
      <c r="BO155" s="95"/>
      <c r="BP155" s="95"/>
      <c r="BQ155" s="101" t="str">
        <f>IF(Table_Styles[[#This Row],[Top]]&lt;&gt;"",Table_Styles[[#This Row],[Top]],IF(Table_Styles[[#This Row],[Top Default]]&lt;&gt;"",Table_Styles[[#This Row],[Top Default]],""))</f>
        <v/>
      </c>
      <c r="BR155" s="95"/>
      <c r="BS155" s="95"/>
      <c r="BT155" s="101" t="str">
        <f>IF(Table_Styles[[#This Row],[Right]]&lt;&gt;"",Table_Styles[[#This Row],[Right]],IF(Table_Styles[[#This Row],[Right Default]]&lt;&gt;"",Table_Styles[[#This Row],[Right Default]],""))</f>
        <v/>
      </c>
      <c r="BU155" s="95"/>
      <c r="BV155" s="95"/>
      <c r="BW155" s="101" t="str">
        <f>IF(Table_Styles[[#This Row],[Bottom]]&lt;&gt;"",Table_Styles[[#This Row],[Bottom]],IF(Table_Styles[[#This Row],[Bottom Default]]&lt;&gt;"",Table_Styles[[#This Row],[Bottom Default]],""))</f>
        <v/>
      </c>
      <c r="BX155" s="95"/>
      <c r="BY155" s="95"/>
      <c r="BZ155" s="101" t="str">
        <f>IF(Table_Styles[[#This Row],[Left]]&lt;&gt;"",Table_Styles[[#This Row],[Left]],IF(Table_Styles[[#This Row],[Left Default]]&lt;&gt;"",Table_Styles[[#This Row],[Left Default]],""))</f>
        <v/>
      </c>
      <c r="CA155" s="137"/>
      <c r="CB155" s="221" t="str">
        <f>IF(AND(Table_Styles[[#This Row],[Selector]]&lt;&gt;"",Table_Styles[[#This Row],[Font Family Used]]&lt;&gt;"",Table_Styles[[#This Row],[Font Weight Used]]&lt;&gt;""),Table_Styles[[#This Row],[Font Family Used]]&amp;" "&amp;Table_Styles[[#This Row],[Font Weight Used]],"")</f>
        <v/>
      </c>
      <c r="CC155" s="221" t="str">
        <f ca="1">IF(AND(Table_Styles[[#This Row],[Selector]],COUNTIF(OFFSET(CC:CC,0,0,ROW()-1,1),"="&amp;Table_Styles[[#This Row],[Font]])=0),Table_Styles[[#This Row],[Font]],"")</f>
        <v/>
      </c>
      <c r="CD155" s="221" t="str">
        <f ca="1">IF(Table_Styles[[#This Row],[Unique Font]]&lt;&gt;"",
"{""fontFamily"":"""&amp;Table_Styles[[#This Row],[Font Family Used]]&amp;""",""fontWeight"":"&amp;Table_Styles[[#This Row],[Font Weight Used]]&amp;"}","")</f>
        <v/>
      </c>
      <c r="CE155"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padding-left: 0</v>
      </c>
      <c r="CF155" s="100" t="str">
        <f>IF(AND(Table_Styles[[#This Row],[Selector]]&lt;&gt;"", Table_Styles[[#This Row],[Config Properties]]&lt;&gt;""),
Table_Styles[[#This Row],[Selector]]&amp;" { "&amp;Table_Styles[[#This Row],[Config Properties]]&amp;" }","")</f>
        <v>.promoSummaryFeatureListTop ul { padding-left: 0 }</v>
      </c>
      <c r="CG155" s="100" t="str">
        <f xml:space="preserve">
SUBSTITUTE(SUBSTITUTE(SUBSTITUTE(SUBSTITUTE(SUBSTITUTE(SUBSTITUTE(SUBSTITUTE(SUBSTITUTE(Table_Styles[[#This Row],[Config]],
" {","{"),
"{ ","{"),
" }","}"),
"} ","}"),
" ,",","),
", ",","),
" :",":"),
": ",":")</f>
        <v>.promoSummaryFeatureListTop ul{padding-left:0}</v>
      </c>
    </row>
    <row r="156" spans="2:85" ht="21" customHeight="1">
      <c r="B156" t="s">
        <v>934</v>
      </c>
      <c r="C156" t="s">
        <v>932</v>
      </c>
      <c r="D156" s="137"/>
      <c r="E156" s="118"/>
      <c r="F156" s="101" t="str">
        <f>IF(Table_Styles[[#This Row],[Font Family]]&lt;&gt;"",Table_Styles[[#This Row],[Font Family]],IF(Table_Styles[[#This Row],[Font Family Default]]&lt;&gt;"",Table_Styles[[#This Row],[Font Family Default]],""))</f>
        <v/>
      </c>
      <c r="G156" s="137"/>
      <c r="H156" s="118"/>
      <c r="I156" s="101" t="str">
        <f>IF(Table_Styles[[#This Row],[Font Size]]&lt;&gt;"",Table_Styles[[#This Row],[Font Size]],IF(Table_Styles[[#This Row],[Font Size Default]]&lt;&gt;"",Table_Styles[[#This Row],[Font Size Default]],""))</f>
        <v/>
      </c>
      <c r="J156" s="137"/>
      <c r="K156" s="118"/>
      <c r="L156" s="101" t="str">
        <f>IF(Table_Styles[[#This Row],[Font Weight]]&lt;&gt;"",Table_Styles[[#This Row],[Font Weight]],IF(Table_Styles[[#This Row],[Font Weight Default]]&lt;&gt;"",Table_Styles[[#This Row],[Font Weight Default]],""))</f>
        <v/>
      </c>
      <c r="M156" s="137"/>
      <c r="N156" s="118"/>
      <c r="O156" s="101" t="str">
        <f>IF(Table_Styles[[#This Row],[Colour]]&lt;&gt;"",Table_Styles[[#This Row],[Colour]],IF(Table_Styles[[#This Row],[Colour Default]]&lt;&gt;"",Table_Styles[[#This Row],[Colour Default]],""))</f>
        <v/>
      </c>
      <c r="P156" s="137"/>
      <c r="Q156" s="118"/>
      <c r="R156" s="101" t="str">
        <f>IF(Table_Styles[[#This Row],[Background]]&lt;&gt;"",Table_Styles[[#This Row],[Background]],IF(Table_Styles[[#This Row],[Background Default]]&lt;&gt;"",Table_Styles[[#This Row],[Background Default]],""))</f>
        <v/>
      </c>
      <c r="S156" s="137"/>
      <c r="T156" s="118"/>
      <c r="U156" s="101" t="str">
        <f>IF(Table_Styles[[#This Row],[Border]]&lt;&gt;"",Table_Styles[[#This Row],[Border]],IF(Table_Styles[[#This Row],[Border Default]]&lt;&gt;"",Table_Styles[[#This Row],[Border Default]],""))</f>
        <v/>
      </c>
      <c r="V156" s="118"/>
      <c r="W156" s="118"/>
      <c r="X156" s="101" t="str">
        <f>IF(Table_Styles[[#This Row],[Border Radius]]&lt;&gt;"",Table_Styles[[#This Row],[Border Radius]],IF(Table_Styles[[#This Row],[Border Radius Default]]&lt;&gt;"",Table_Styles[[#This Row],[Border Radius Default]],""))</f>
        <v/>
      </c>
      <c r="Y156" s="137"/>
      <c r="Z156" s="118"/>
      <c r="AA156" s="101" t="str">
        <f>IF(Table_Styles[[#This Row],[MT]]&lt;&gt;"",Table_Styles[[#This Row],[MT]],IF(Table_Styles[[#This Row],[MT Default]]&lt;&gt;"",Table_Styles[[#This Row],[MT Default]],""))</f>
        <v/>
      </c>
      <c r="AB156" s="137"/>
      <c r="AC156" s="118"/>
      <c r="AD156" s="101" t="str">
        <f>IF(Table_Styles[[#This Row],[MR]]&lt;&gt;"",Table_Styles[[#This Row],[MR]],IF(Table_Styles[[#This Row],[MR Default]]&lt;&gt;"",Table_Styles[[#This Row],[MR Default]],""))</f>
        <v/>
      </c>
      <c r="AE156" s="137"/>
      <c r="AF156" s="118"/>
      <c r="AG156" s="101" t="str">
        <f>IF(Table_Styles[[#This Row],[MB]]&lt;&gt;"",Table_Styles[[#This Row],[MB]],IF(Table_Styles[[#This Row],[MB Default]]&lt;&gt;"",Table_Styles[[#This Row],[MB Default]],""))</f>
        <v/>
      </c>
      <c r="AH156" s="137"/>
      <c r="AI156" s="118"/>
      <c r="AJ156" s="101" t="str">
        <f>IF(Table_Styles[[#This Row],[ML]]&lt;&gt;"",Table_Styles[[#This Row],[ML]],IF(Table_Styles[[#This Row],[ML Default]]&lt;&gt;"",Table_Styles[[#This Row],[ML Default]],""))</f>
        <v/>
      </c>
      <c r="AK156" s="137"/>
      <c r="AL156" s="118"/>
      <c r="AM156" s="101" t="str">
        <f>IF(Table_Styles[[#This Row],[PT]]&lt;&gt;"",Table_Styles[[#This Row],[PT]],IF(Table_Styles[[#This Row],[PT Default]]&lt;&gt;"",Table_Styles[[#This Row],[PT Default]],""))</f>
        <v/>
      </c>
      <c r="AN156" s="137"/>
      <c r="AO156" s="118"/>
      <c r="AP156" s="101" t="str">
        <f>IF(Table_Styles[[#This Row],[PR]]&lt;&gt;"",Table_Styles[[#This Row],[PR]],IF(Table_Styles[[#This Row],[PR Default]]&lt;&gt;"",Table_Styles[[#This Row],[PR Default]],""))</f>
        <v/>
      </c>
      <c r="AQ156" s="137"/>
      <c r="AR156" s="118"/>
      <c r="AS156" s="101" t="str">
        <f>IF(Table_Styles[[#This Row],[PB]]&lt;&gt;"",Table_Styles[[#This Row],[PB]],IF(Table_Styles[[#This Row],[PB Default]]&lt;&gt;"",Table_Styles[[#This Row],[PB Default]],""))</f>
        <v/>
      </c>
      <c r="AT156" s="137"/>
      <c r="AU156" s="118"/>
      <c r="AV156" s="101" t="str">
        <f>IF(Table_Styles[[#This Row],[PL]]&lt;&gt;"",Table_Styles[[#This Row],[PL]],IF(Table_Styles[[#This Row],[PL Default]]&lt;&gt;"",Table_Styles[[#This Row],[PL Default]],""))</f>
        <v/>
      </c>
      <c r="AW156" s="137"/>
      <c r="AX156" s="118"/>
      <c r="AY156" s="101" t="str">
        <f>IF(Table_Styles[[#This Row],[BT]]&lt;&gt;"",Table_Styles[[#This Row],[BT]],IF(Table_Styles[[#This Row],[BT Default]]&lt;&gt;"",Table_Styles[[#This Row],[BT Default]],""))</f>
        <v/>
      </c>
      <c r="AZ156" s="137"/>
      <c r="BA156" s="118"/>
      <c r="BB156" s="101" t="str">
        <f>IF(Table_Styles[[#This Row],[BR]]&lt;&gt;"",Table_Styles[[#This Row],[BR]],IF(Table_Styles[[#This Row],[BR Default]]&lt;&gt;"",Table_Styles[[#This Row],[BR Default]],""))</f>
        <v/>
      </c>
      <c r="BC156" s="137"/>
      <c r="BD156" s="118"/>
      <c r="BE156" s="101" t="str">
        <f>IF(Table_Styles[[#This Row],[BB]]&lt;&gt;"",Table_Styles[[#This Row],[BB]],IF(Table_Styles[[#This Row],[BB Default]]&lt;&gt;"",Table_Styles[[#This Row],[BB Default]],""))</f>
        <v/>
      </c>
      <c r="BF156" s="137"/>
      <c r="BG156" s="118"/>
      <c r="BH156" s="101" t="str">
        <f>IF(Table_Styles[[#This Row],[BL]]&lt;&gt;"",Table_Styles[[#This Row],[BL]],IF(Table_Styles[[#This Row],[BL Default]]&lt;&gt;"",Table_Styles[[#This Row],[BL Default]],""))</f>
        <v/>
      </c>
      <c r="BI156" s="118"/>
      <c r="BJ156" s="118"/>
      <c r="BK156" s="101" t="str">
        <f>IF(Table_Styles[[#This Row],[Width]]&lt;&gt;"",Table_Styles[[#This Row],[Width]],IF(Table_Styles[[#This Row],[Width Default]]&lt;&gt;"",Table_Styles[[#This Row],[Width Default]],""))</f>
        <v/>
      </c>
      <c r="BL156" s="118"/>
      <c r="BM156" s="118"/>
      <c r="BN156" s="101" t="str">
        <f>IF(Table_Styles[[#This Row],[Height]]&lt;&gt;"",Table_Styles[[#This Row],[Height]],IF(Table_Styles[[#This Row],[Height Default]]&lt;&gt;"",Table_Styles[[#This Row],[Height Default]],""))</f>
        <v/>
      </c>
      <c r="BO156" s="95"/>
      <c r="BP156" s="95"/>
      <c r="BQ156" s="101" t="str">
        <f>IF(Table_Styles[[#This Row],[Top]]&lt;&gt;"",Table_Styles[[#This Row],[Top]],IF(Table_Styles[[#This Row],[Top Default]]&lt;&gt;"",Table_Styles[[#This Row],[Top Default]],""))</f>
        <v/>
      </c>
      <c r="BR156" s="95"/>
      <c r="BS156" s="95"/>
      <c r="BT156" s="101" t="str">
        <f>IF(Table_Styles[[#This Row],[Right]]&lt;&gt;"",Table_Styles[[#This Row],[Right]],IF(Table_Styles[[#This Row],[Right Default]]&lt;&gt;"",Table_Styles[[#This Row],[Right Default]],""))</f>
        <v/>
      </c>
      <c r="BU156" s="95"/>
      <c r="BV156" s="95"/>
      <c r="BW156" s="101" t="str">
        <f>IF(Table_Styles[[#This Row],[Bottom]]&lt;&gt;"",Table_Styles[[#This Row],[Bottom]],IF(Table_Styles[[#This Row],[Bottom Default]]&lt;&gt;"",Table_Styles[[#This Row],[Bottom Default]],""))</f>
        <v/>
      </c>
      <c r="BX156" s="95"/>
      <c r="BY156" s="95"/>
      <c r="BZ156" s="101" t="str">
        <f>IF(Table_Styles[[#This Row],[Left]]&lt;&gt;"",Table_Styles[[#This Row],[Left]],IF(Table_Styles[[#This Row],[Left Default]]&lt;&gt;"",Table_Styles[[#This Row],[Left Default]],""))</f>
        <v/>
      </c>
      <c r="CA156" s="137" t="s">
        <v>930</v>
      </c>
      <c r="CB156" s="221" t="str">
        <f>IF(AND(Table_Styles[[#This Row],[Selector]]&lt;&gt;"",Table_Styles[[#This Row],[Font Family Used]]&lt;&gt;"",Table_Styles[[#This Row],[Font Weight Used]]&lt;&gt;""),Table_Styles[[#This Row],[Font Family Used]]&amp;" "&amp;Table_Styles[[#This Row],[Font Weight Used]],"")</f>
        <v/>
      </c>
      <c r="CC156" s="221" t="str">
        <f ca="1">IF(AND(Table_Styles[[#This Row],[Selector]],COUNTIF(OFFSET(CC:CC,0,0,ROW()-1,1),"="&amp;Table_Styles[[#This Row],[Font]])=0),Table_Styles[[#This Row],[Font]],"")</f>
        <v/>
      </c>
      <c r="CD156" s="221" t="str">
        <f ca="1">IF(Table_Styles[[#This Row],[Unique Font]]&lt;&gt;"",
"{""fontFamily"":"""&amp;Table_Styles[[#This Row],[Font Family Used]]&amp;""",""fontWeight"":"&amp;Table_Styles[[#This Row],[Font Weight Used]]&amp;"}","")</f>
        <v/>
      </c>
      <c r="CE156"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list-style-type: none;</v>
      </c>
      <c r="CF156" s="100" t="str">
        <f>IF(AND(Table_Styles[[#This Row],[Selector]]&lt;&gt;"", Table_Styles[[#This Row],[Config Properties]]&lt;&gt;""),
Table_Styles[[#This Row],[Selector]]&amp;" { "&amp;Table_Styles[[#This Row],[Config Properties]]&amp;" }","")</f>
        <v>.promoSummaryFeatureListTop ul li { list-style-type: none; }</v>
      </c>
      <c r="CG156" s="100" t="str">
        <f xml:space="preserve">
SUBSTITUTE(SUBSTITUTE(SUBSTITUTE(SUBSTITUTE(SUBSTITUTE(SUBSTITUTE(SUBSTITUTE(SUBSTITUTE(Table_Styles[[#This Row],[Config]],
" {","{"),
"{ ","{"),
" }","}"),
"} ","}"),
" ,",","),
", ",","),
" :",":"),
": ",":")</f>
        <v>.promoSummaryFeatureListTop ul li{list-style-type:none;}</v>
      </c>
    </row>
    <row r="157" spans="2:85" ht="21" customHeight="1">
      <c r="B157" t="s">
        <v>1244</v>
      </c>
      <c r="C157" t="s">
        <v>1241</v>
      </c>
      <c r="D157" s="137"/>
      <c r="E157" s="118"/>
      <c r="F157" s="101" t="str">
        <f>IF(Table_Styles[[#This Row],[Font Family]]&lt;&gt;"",Table_Styles[[#This Row],[Font Family]],IF(Table_Styles[[#This Row],[Font Family Default]]&lt;&gt;"",Table_Styles[[#This Row],[Font Family Default]],""))</f>
        <v/>
      </c>
      <c r="G157" s="137"/>
      <c r="H157" s="118"/>
      <c r="I157" s="101" t="str">
        <f>IF(Table_Styles[[#This Row],[Font Size]]&lt;&gt;"",Table_Styles[[#This Row],[Font Size]],IF(Table_Styles[[#This Row],[Font Size Default]]&lt;&gt;"",Table_Styles[[#This Row],[Font Size Default]],""))</f>
        <v/>
      </c>
      <c r="J157" s="137"/>
      <c r="K157" s="118"/>
      <c r="L157" s="101" t="str">
        <f>IF(Table_Styles[[#This Row],[Font Weight]]&lt;&gt;"",Table_Styles[[#This Row],[Font Weight]],IF(Table_Styles[[#This Row],[Font Weight Default]]&lt;&gt;"",Table_Styles[[#This Row],[Font Weight Default]],""))</f>
        <v/>
      </c>
      <c r="M157" s="137"/>
      <c r="N157" s="118"/>
      <c r="O157" s="101" t="str">
        <f>IF(Table_Styles[[#This Row],[Colour]]&lt;&gt;"",Table_Styles[[#This Row],[Colour]],IF(Table_Styles[[#This Row],[Colour Default]]&lt;&gt;"",Table_Styles[[#This Row],[Colour Default]],""))</f>
        <v/>
      </c>
      <c r="P157" s="137" t="s">
        <v>1479</v>
      </c>
      <c r="Q157" s="118"/>
      <c r="R157" s="101" t="str">
        <f>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}%/wp-content/themes/bridge-child/assets/uBind/summary-tick-icon.png) 0 3px/15px 15px no-repeat</v>
      </c>
      <c r="S157" s="137"/>
      <c r="T157" s="118"/>
      <c r="U157" s="101" t="str">
        <f>IF(Table_Styles[[#This Row],[Border]]&lt;&gt;"",Table_Styles[[#This Row],[Border]],IF(Table_Styles[[#This Row],[Border Default]]&lt;&gt;"",Table_Styles[[#This Row],[Border Default]],""))</f>
        <v/>
      </c>
      <c r="V157" s="118"/>
      <c r="W157" s="118"/>
      <c r="X157" s="101" t="str">
        <f>IF(Table_Styles[[#This Row],[Border Radius]]&lt;&gt;"",Table_Styles[[#This Row],[Border Radius]],IF(Table_Styles[[#This Row],[Border Radius Default]]&lt;&gt;"",Table_Styles[[#This Row],[Border Radius Default]],""))</f>
        <v/>
      </c>
      <c r="Y157" s="137"/>
      <c r="Z157" s="118"/>
      <c r="AA157" s="101" t="str">
        <f>IF(Table_Styles[[#This Row],[MT]]&lt;&gt;"",Table_Styles[[#This Row],[MT]],IF(Table_Styles[[#This Row],[MT Default]]&lt;&gt;"",Table_Styles[[#This Row],[MT Default]],""))</f>
        <v/>
      </c>
      <c r="AB157" s="137" t="s">
        <v>465</v>
      </c>
      <c r="AC157" s="118"/>
      <c r="AD157" s="101" t="str">
        <f>IF(Table_Styles[[#This Row],[MR]]&lt;&gt;"",Table_Styles[[#This Row],[MR]],IF(Table_Styles[[#This Row],[MR Default]]&lt;&gt;"",Table_Styles[[#This Row],[MR Default]],""))</f>
        <v>5px</v>
      </c>
      <c r="AE157" s="137"/>
      <c r="AF157" s="118"/>
      <c r="AG157" s="101" t="str">
        <f>IF(Table_Styles[[#This Row],[MB]]&lt;&gt;"",Table_Styles[[#This Row],[MB]],IF(Table_Styles[[#This Row],[MB Default]]&lt;&gt;"",Table_Styles[[#This Row],[MB Default]],""))</f>
        <v/>
      </c>
      <c r="AH157" s="137"/>
      <c r="AI157" s="118"/>
      <c r="AJ157" s="101" t="str">
        <f>IF(Table_Styles[[#This Row],[ML]]&lt;&gt;"",Table_Styles[[#This Row],[ML]],IF(Table_Styles[[#This Row],[ML Default]]&lt;&gt;"",Table_Styles[[#This Row],[ML Default]],""))</f>
        <v/>
      </c>
      <c r="AK157" s="137"/>
      <c r="AL157" s="118"/>
      <c r="AM157" s="101" t="str">
        <f>IF(Table_Styles[[#This Row],[PT]]&lt;&gt;"",Table_Styles[[#This Row],[PT]],IF(Table_Styles[[#This Row],[PT Default]]&lt;&gt;"",Table_Styles[[#This Row],[PT Default]],""))</f>
        <v/>
      </c>
      <c r="AN157" s="137"/>
      <c r="AO157" s="118"/>
      <c r="AP157" s="101" t="str">
        <f>IF(Table_Styles[[#This Row],[PR]]&lt;&gt;"",Table_Styles[[#This Row],[PR]],IF(Table_Styles[[#This Row],[PR Default]]&lt;&gt;"",Table_Styles[[#This Row],[PR Default]],""))</f>
        <v/>
      </c>
      <c r="AQ157" s="137"/>
      <c r="AR157" s="118"/>
      <c r="AS157" s="101" t="str">
        <f>IF(Table_Styles[[#This Row],[PB]]&lt;&gt;"",Table_Styles[[#This Row],[PB]],IF(Table_Styles[[#This Row],[PB Default]]&lt;&gt;"",Table_Styles[[#This Row],[PB Default]],""))</f>
        <v/>
      </c>
      <c r="AT157" s="137"/>
      <c r="AU157" s="118"/>
      <c r="AV157" s="101" t="str">
        <f>IF(Table_Styles[[#This Row],[PL]]&lt;&gt;"",Table_Styles[[#This Row],[PL]],IF(Table_Styles[[#This Row],[PL Default]]&lt;&gt;"",Table_Styles[[#This Row],[PL Default]],""))</f>
        <v/>
      </c>
      <c r="AW157" s="137"/>
      <c r="AX157" s="118"/>
      <c r="AY157" s="101" t="str">
        <f>IF(Table_Styles[[#This Row],[BT]]&lt;&gt;"",Table_Styles[[#This Row],[BT]],IF(Table_Styles[[#This Row],[BT Default]]&lt;&gt;"",Table_Styles[[#This Row],[BT Default]],""))</f>
        <v/>
      </c>
      <c r="AZ157" s="137"/>
      <c r="BA157" s="118"/>
      <c r="BB157" s="101" t="str">
        <f>IF(Table_Styles[[#This Row],[BR]]&lt;&gt;"",Table_Styles[[#This Row],[BR]],IF(Table_Styles[[#This Row],[BR Default]]&lt;&gt;"",Table_Styles[[#This Row],[BR Default]],""))</f>
        <v/>
      </c>
      <c r="BC157" s="137"/>
      <c r="BD157" s="118"/>
      <c r="BE157" s="101" t="str">
        <f>IF(Table_Styles[[#This Row],[BB]]&lt;&gt;"",Table_Styles[[#This Row],[BB]],IF(Table_Styles[[#This Row],[BB Default]]&lt;&gt;"",Table_Styles[[#This Row],[BB Default]],""))</f>
        <v/>
      </c>
      <c r="BF157" s="137"/>
      <c r="BG157" s="118"/>
      <c r="BH157" s="101" t="str">
        <f>IF(Table_Styles[[#This Row],[BL]]&lt;&gt;"",Table_Styles[[#This Row],[BL]],IF(Table_Styles[[#This Row],[BL Default]]&lt;&gt;"",Table_Styles[[#This Row],[BL Default]],""))</f>
        <v/>
      </c>
      <c r="BI157" s="118" t="s">
        <v>438</v>
      </c>
      <c r="BJ157" s="118"/>
      <c r="BK157" s="101" t="str">
        <f>IF(Table_Styles[[#This Row],[Width]]&lt;&gt;"",Table_Styles[[#This Row],[Width]],IF(Table_Styles[[#This Row],[Width Default]]&lt;&gt;"",Table_Styles[[#This Row],[Width Default]],""))</f>
        <v>15px</v>
      </c>
      <c r="BL157" s="118" t="s">
        <v>517</v>
      </c>
      <c r="BM157" s="118"/>
      <c r="BN157" s="101" t="str">
        <f>IF(Table_Styles[[#This Row],[Height]]&lt;&gt;"",Table_Styles[[#This Row],[Height]],IF(Table_Styles[[#This Row],[Height Default]]&lt;&gt;"",Table_Styles[[#This Row],[Height Default]],""))</f>
        <v>18px</v>
      </c>
      <c r="BO157" s="95" t="s">
        <v>543</v>
      </c>
      <c r="BP157" s="95"/>
      <c r="BQ157" s="101" t="str">
        <f>IF(Table_Styles[[#This Row],[Top]]&lt;&gt;"",Table_Styles[[#This Row],[Top]],IF(Table_Styles[[#This Row],[Top Default]]&lt;&gt;"",Table_Styles[[#This Row],[Top Default]],""))</f>
        <v>2px</v>
      </c>
      <c r="BR157" s="95"/>
      <c r="BS157" s="95"/>
      <c r="BT157" s="101" t="str">
        <f>IF(Table_Styles[[#This Row],[Right]]&lt;&gt;"",Table_Styles[[#This Row],[Right]],IF(Table_Styles[[#This Row],[Right Default]]&lt;&gt;"",Table_Styles[[#This Row],[Right Default]],""))</f>
        <v/>
      </c>
      <c r="BU157" s="95"/>
      <c r="BV157" s="95"/>
      <c r="BW157" s="101" t="str">
        <f>IF(Table_Styles[[#This Row],[Bottom]]&lt;&gt;"",Table_Styles[[#This Row],[Bottom]],IF(Table_Styles[[#This Row],[Bottom Default]]&lt;&gt;"",Table_Styles[[#This Row],[Bottom Default]],""))</f>
        <v/>
      </c>
      <c r="BX157" s="95"/>
      <c r="BY157" s="95"/>
      <c r="BZ157" s="101" t="str">
        <f>IF(Table_Styles[[#This Row],[Left]]&lt;&gt;"",Table_Styles[[#This Row],[Left]],IF(Table_Styles[[#This Row],[Left Default]]&lt;&gt;"",Table_Styles[[#This Row],[Left Default]],""))</f>
        <v/>
      </c>
      <c r="CA157" s="137" t="s">
        <v>1242</v>
      </c>
      <c r="CB157" s="221" t="str">
        <f>IF(AND(Table_Styles[[#This Row],[Selector]]&lt;&gt;"",Table_Styles[[#This Row],[Font Family Used]]&lt;&gt;"",Table_Styles[[#This Row],[Font Weight Used]]&lt;&gt;""),Table_Styles[[#This Row],[Font Family Used]]&amp;" "&amp;Table_Styles[[#This Row],[Font Weight Used]],"")</f>
        <v/>
      </c>
      <c r="CC157" s="221" t="str">
        <f ca="1">IF(AND(Table_Styles[[#This Row],[Selector]],COUNTIF(OFFSET(CC:CC,0,0,ROW()-1,1),"="&amp;Table_Styles[[#This Row],[Font]])=0),Table_Styles[[#This Row],[Font]],"")</f>
        <v/>
      </c>
      <c r="CD157" s="221" t="str">
        <f ca="1">IF(Table_Styles[[#This Row],[Unique Font]]&lt;&gt;"",
"{""fontFamily"":"""&amp;Table_Styles[[#This Row],[Font Family Used]]&amp;""",""fontWeight"":"&amp;Table_Styles[[#This Row],[Font Weight Used]]&amp;"}","")</f>
        <v/>
      </c>
      <c r="CE157"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url(%{ (stringContains(referrerUrl(), 'insuremypromo-promoinabox') || stringContains(referrerUrl(), 'promoinabox.win')) ? baseUrl(referrerUrl()) : 'https://insuremypromo-promoinabox-qa.aptiture.com' }%/wp-content/themes/bridge-child/assets/uBind/summary-tick-icon.png) 0 3px/15px 15px no-repeat;margin-right: 5px;width: 15px;height: 18px;top: 2px;display: inline-block; position: relative;</v>
      </c>
      <c r="CF157" s="100" t="str">
        <f>IF(AND(Table_Styles[[#This Row],[Selector]]&lt;&gt;"", Table_Styles[[#This Row],[Config Properties]]&lt;&gt;""),
Table_Styles[[#This Row],[Selector]]&amp;" { "&amp;Table_Styles[[#This Row],[Config Properties]]&amp;" }","")</f>
        <v>.promoSummaryFeatureListTop ul li span { background: url(%{ (stringContains(referrerUrl(), 'insuremypromo-promoinabox') || stringContains(referrerUrl(), 'promoinabox.win')) ? baseUrl(referrerUrl()) : 'https://insuremypromo-promoinabox-qa.aptiture.com' }%/wp-content/themes/bridge-child/assets/uBind/summary-tick-icon.png) 0 3px/15px 15px no-repeat;margin-right: 5px;width: 15px;height: 18px;top: 2px;display: inline-block; position: relative; }</v>
      </c>
      <c r="CG157" s="100" t="str">
        <f xml:space="preserve">
SUBSTITUTE(SUBSTITUTE(SUBSTITUTE(SUBSTITUTE(SUBSTITUTE(SUBSTITUTE(SUBSTITUTE(SUBSTITUTE(Table_Styles[[#This Row],[Config]],
" {","{"),
"{ ","{"),
" }","}"),
"} ","}"),
" ,",","),
", ",","),
" :",":"),
": ",":")</f>
        <v>.promoSummaryFeatureListTop ul li span{background:url(%{(stringContains(referrerUrl(),'insuremypromo-promoinabox') || stringContains(referrerUrl(),'promoinabox.win')) ? baseUrl(referrerUrl()):'https://insuremypromo-promoinabox-qa.aptiture.com'}%/wp-content/themes/bridge-child/assets/uBind/summary-tick-icon.png) 0 3px/15px 15px no-repeat;margin-right:5px;width:15px;height:18px;top:2px;display:inline-block; position:relative;}</v>
      </c>
    </row>
    <row r="158" spans="2:85" ht="21" customHeight="1">
      <c r="B158" t="s">
        <v>1443</v>
      </c>
      <c r="C158" t="s">
        <v>1444</v>
      </c>
      <c r="D158" s="137"/>
      <c r="E158" s="118"/>
      <c r="F158" s="101" t="str">
        <f>IF(Table_Styles[[#This Row],[Font Family]]&lt;&gt;"",Table_Styles[[#This Row],[Font Family]],IF(Table_Styles[[#This Row],[Font Family Default]]&lt;&gt;"",Table_Styles[[#This Row],[Font Family Default]],""))</f>
        <v/>
      </c>
      <c r="G158" s="137"/>
      <c r="H158" s="118"/>
      <c r="I158" s="101" t="str">
        <f>IF(Table_Styles[[#This Row],[Font Size]]&lt;&gt;"",Table_Styles[[#This Row],[Font Size]],IF(Table_Styles[[#This Row],[Font Size Default]]&lt;&gt;"",Table_Styles[[#This Row],[Font Size Default]],""))</f>
        <v/>
      </c>
      <c r="J158" s="137"/>
      <c r="K158" s="118"/>
      <c r="L158" s="101" t="str">
        <f>IF(Table_Styles[[#This Row],[Font Weight]]&lt;&gt;"",Table_Styles[[#This Row],[Font Weight]],IF(Table_Styles[[#This Row],[Font Weight Default]]&lt;&gt;"",Table_Styles[[#This Row],[Font Weight Default]],""))</f>
        <v/>
      </c>
      <c r="M158" s="137"/>
      <c r="N158" s="118"/>
      <c r="O158" s="101" t="str">
        <f>IF(Table_Styles[[#This Row],[Colour]]&lt;&gt;"",Table_Styles[[#This Row],[Colour]],IF(Table_Styles[[#This Row],[Colour Default]]&lt;&gt;"",Table_Styles[[#This Row],[Colour Default]],""))</f>
        <v/>
      </c>
      <c r="P158" s="137" t="s">
        <v>1480</v>
      </c>
      <c r="Q158" s="118"/>
      <c r="R158" s="101" t="str">
        <f>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}%/wp-content/themes/bridge-child/assets/uBind/summary-close-icon.png) 0 3px/15px 15px no-repeat</v>
      </c>
      <c r="S158" s="137"/>
      <c r="T158" s="118"/>
      <c r="U158" s="101" t="str">
        <f>IF(Table_Styles[[#This Row],[Border]]&lt;&gt;"",Table_Styles[[#This Row],[Border]],IF(Table_Styles[[#This Row],[Border Default]]&lt;&gt;"",Table_Styles[[#This Row],[Border Default]],""))</f>
        <v/>
      </c>
      <c r="V158" s="118"/>
      <c r="W158" s="118"/>
      <c r="X158" s="101" t="str">
        <f>IF(Table_Styles[[#This Row],[Border Radius]]&lt;&gt;"",Table_Styles[[#This Row],[Border Radius]],IF(Table_Styles[[#This Row],[Border Radius Default]]&lt;&gt;"",Table_Styles[[#This Row],[Border Radius Default]],""))</f>
        <v/>
      </c>
      <c r="Y158" s="137"/>
      <c r="Z158" s="118"/>
      <c r="AA158" s="101" t="str">
        <f>IF(Table_Styles[[#This Row],[MT]]&lt;&gt;"",Table_Styles[[#This Row],[MT]],IF(Table_Styles[[#This Row],[MT Default]]&lt;&gt;"",Table_Styles[[#This Row],[MT Default]],""))</f>
        <v/>
      </c>
      <c r="AB158" s="137"/>
      <c r="AC158" s="118"/>
      <c r="AD158" s="101" t="str">
        <f>IF(Table_Styles[[#This Row],[MR]]&lt;&gt;"",Table_Styles[[#This Row],[MR]],IF(Table_Styles[[#This Row],[MR Default]]&lt;&gt;"",Table_Styles[[#This Row],[MR Default]],""))</f>
        <v/>
      </c>
      <c r="AE158" s="137"/>
      <c r="AF158" s="118"/>
      <c r="AG158" s="101" t="str">
        <f>IF(Table_Styles[[#This Row],[MB]]&lt;&gt;"",Table_Styles[[#This Row],[MB]],IF(Table_Styles[[#This Row],[MB Default]]&lt;&gt;"",Table_Styles[[#This Row],[MB Default]],""))</f>
        <v/>
      </c>
      <c r="AH158" s="137"/>
      <c r="AI158" s="118"/>
      <c r="AJ158" s="101" t="str">
        <f>IF(Table_Styles[[#This Row],[ML]]&lt;&gt;"",Table_Styles[[#This Row],[ML]],IF(Table_Styles[[#This Row],[ML Default]]&lt;&gt;"",Table_Styles[[#This Row],[ML Default]],""))</f>
        <v/>
      </c>
      <c r="AK158" s="137"/>
      <c r="AL158" s="118"/>
      <c r="AM158" s="101" t="str">
        <f>IF(Table_Styles[[#This Row],[PT]]&lt;&gt;"",Table_Styles[[#This Row],[PT]],IF(Table_Styles[[#This Row],[PT Default]]&lt;&gt;"",Table_Styles[[#This Row],[PT Default]],""))</f>
        <v/>
      </c>
      <c r="AN158" s="137"/>
      <c r="AO158" s="118"/>
      <c r="AP158" s="101" t="str">
        <f>IF(Table_Styles[[#This Row],[PR]]&lt;&gt;"",Table_Styles[[#This Row],[PR]],IF(Table_Styles[[#This Row],[PR Default]]&lt;&gt;"",Table_Styles[[#This Row],[PR Default]],""))</f>
        <v/>
      </c>
      <c r="AQ158" s="137"/>
      <c r="AR158" s="118"/>
      <c r="AS158" s="101" t="str">
        <f>IF(Table_Styles[[#This Row],[PB]]&lt;&gt;"",Table_Styles[[#This Row],[PB]],IF(Table_Styles[[#This Row],[PB Default]]&lt;&gt;"",Table_Styles[[#This Row],[PB Default]],""))</f>
        <v/>
      </c>
      <c r="AT158" s="137"/>
      <c r="AU158" s="118"/>
      <c r="AV158" s="101" t="str">
        <f>IF(Table_Styles[[#This Row],[PL]]&lt;&gt;"",Table_Styles[[#This Row],[PL]],IF(Table_Styles[[#This Row],[PL Default]]&lt;&gt;"",Table_Styles[[#This Row],[PL Default]],""))</f>
        <v/>
      </c>
      <c r="AW158" s="137"/>
      <c r="AX158" s="118"/>
      <c r="AY158" s="101" t="str">
        <f>IF(Table_Styles[[#This Row],[BT]]&lt;&gt;"",Table_Styles[[#This Row],[BT]],IF(Table_Styles[[#This Row],[BT Default]]&lt;&gt;"",Table_Styles[[#This Row],[BT Default]],""))</f>
        <v/>
      </c>
      <c r="AZ158" s="137"/>
      <c r="BA158" s="118"/>
      <c r="BB158" s="101" t="str">
        <f>IF(Table_Styles[[#This Row],[BR]]&lt;&gt;"",Table_Styles[[#This Row],[BR]],IF(Table_Styles[[#This Row],[BR Default]]&lt;&gt;"",Table_Styles[[#This Row],[BR Default]],""))</f>
        <v/>
      </c>
      <c r="BC158" s="137"/>
      <c r="BD158" s="118"/>
      <c r="BE158" s="101" t="str">
        <f>IF(Table_Styles[[#This Row],[BB]]&lt;&gt;"",Table_Styles[[#This Row],[BB]],IF(Table_Styles[[#This Row],[BB Default]]&lt;&gt;"",Table_Styles[[#This Row],[BB Default]],""))</f>
        <v/>
      </c>
      <c r="BF158" s="137"/>
      <c r="BG158" s="118"/>
      <c r="BH158" s="101" t="str">
        <f>IF(Table_Styles[[#This Row],[BL]]&lt;&gt;"",Table_Styles[[#This Row],[BL]],IF(Table_Styles[[#This Row],[BL Default]]&lt;&gt;"",Table_Styles[[#This Row],[BL Default]],""))</f>
        <v/>
      </c>
      <c r="BI158" s="118"/>
      <c r="BJ158" s="118"/>
      <c r="BK158" s="101" t="str">
        <f>IF(Table_Styles[[#This Row],[Width]]&lt;&gt;"",Table_Styles[[#This Row],[Width]],IF(Table_Styles[[#This Row],[Width Default]]&lt;&gt;"",Table_Styles[[#This Row],[Width Default]],""))</f>
        <v/>
      </c>
      <c r="BL158" s="118"/>
      <c r="BM158" s="118"/>
      <c r="BN158" s="101" t="str">
        <f>IF(Table_Styles[[#This Row],[Height]]&lt;&gt;"",Table_Styles[[#This Row],[Height]],IF(Table_Styles[[#This Row],[Height Default]]&lt;&gt;"",Table_Styles[[#This Row],[Height Default]],""))</f>
        <v/>
      </c>
      <c r="BO158" s="95"/>
      <c r="BP158" s="95"/>
      <c r="BQ158" s="101" t="str">
        <f>IF(Table_Styles[[#This Row],[Top]]&lt;&gt;"",Table_Styles[[#This Row],[Top]],IF(Table_Styles[[#This Row],[Top Default]]&lt;&gt;"",Table_Styles[[#This Row],[Top Default]],""))</f>
        <v/>
      </c>
      <c r="BR158" s="95"/>
      <c r="BS158" s="95"/>
      <c r="BT158" s="101" t="str">
        <f>IF(Table_Styles[[#This Row],[Right]]&lt;&gt;"",Table_Styles[[#This Row],[Right]],IF(Table_Styles[[#This Row],[Right Default]]&lt;&gt;"",Table_Styles[[#This Row],[Right Default]],""))</f>
        <v/>
      </c>
      <c r="BU158" s="95"/>
      <c r="BV158" s="95"/>
      <c r="BW158" s="101" t="str">
        <f>IF(Table_Styles[[#This Row],[Bottom]]&lt;&gt;"",Table_Styles[[#This Row],[Bottom]],IF(Table_Styles[[#This Row],[Bottom Default]]&lt;&gt;"",Table_Styles[[#This Row],[Bottom Default]],""))</f>
        <v/>
      </c>
      <c r="BX158" s="95"/>
      <c r="BY158" s="95"/>
      <c r="BZ158" s="101" t="str">
        <f>IF(Table_Styles[[#This Row],[Left]]&lt;&gt;"",Table_Styles[[#This Row],[Left]],IF(Table_Styles[[#This Row],[Left Default]]&lt;&gt;"",Table_Styles[[#This Row],[Left Default]],""))</f>
        <v/>
      </c>
      <c r="CA158" s="137" t="s">
        <v>1445</v>
      </c>
      <c r="CB158" s="221" t="str">
        <f>IF(AND(Table_Styles[[#This Row],[Selector]]&lt;&gt;"",Table_Styles[[#This Row],[Font Family Used]]&lt;&gt;"",Table_Styles[[#This Row],[Font Weight Used]]&lt;&gt;""),Table_Styles[[#This Row],[Font Family Used]]&amp;" "&amp;Table_Styles[[#This Row],[Font Weight Used]],"")</f>
        <v/>
      </c>
      <c r="CC158" s="221" t="str">
        <f ca="1">IF(AND(Table_Styles[[#This Row],[Selector]],COUNTIF(OFFSET(CC:CC,0,0,ROW()-1,1),"="&amp;Table_Styles[[#This Row],[Font]])=0),Table_Styles[[#This Row],[Font]],"")</f>
        <v/>
      </c>
      <c r="CD158" s="221" t="str">
        <f ca="1">IF(Table_Styles[[#This Row],[Unique Font]]&lt;&gt;"",
"{""fontFamily"":"""&amp;Table_Styles[[#This Row],[Font Family Used]]&amp;""",""fontWeight"":"&amp;Table_Styles[[#This Row],[Font Weight Used]]&amp;"}","")</f>
        <v/>
      </c>
      <c r="CE158"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url(%{ (stringContains(referrerUrl(), 'insuremypromo-promoinabox') || stringContains(referrerUrl(), 'promoinabox.win')) ? baseUrl(referrerUrl()) : 'https://insuremypromo-promoinabox-qa.aptiture.com' }%/wp-content/themes/bridge-child/assets/uBind/summary-close-icon.png) 0 3px/15px 15px no-repeat;display: inline-block; background-position: left; float: none; opacity: 1;</v>
      </c>
      <c r="CF158" s="100" t="str">
        <f>IF(AND(Table_Styles[[#This Row],[Selector]]&lt;&gt;"", Table_Styles[[#This Row],[Config Properties]]&lt;&gt;""),
Table_Styles[[#This Row],[Selector]]&amp;" { "&amp;Table_Styles[[#This Row],[Config Properties]]&amp;" }","")</f>
        <v>.promoSummaryFeatureListTop ul li span.cross { background: url(%{ (stringContains(referrerUrl(), 'insuremypromo-promoinabox') || stringContains(referrerUrl(), 'promoinabox.win')) ? baseUrl(referrerUrl()) : 'https://insuremypromo-promoinabox-qa.aptiture.com' }%/wp-content/themes/bridge-child/assets/uBind/summary-close-icon.png) 0 3px/15px 15px no-repeat;display: inline-block; background-position: left; float: none; opacity: 1; }</v>
      </c>
      <c r="CG158" s="100" t="str">
        <f xml:space="preserve">
SUBSTITUTE(SUBSTITUTE(SUBSTITUTE(SUBSTITUTE(SUBSTITUTE(SUBSTITUTE(SUBSTITUTE(SUBSTITUTE(Table_Styles[[#This Row],[Config]],
" {","{"),
"{ ","{"),
" }","}"),
"} ","}"),
" ,",","),
", ",","),
" :",":"),
": ",":")</f>
        <v>.promoSummaryFeatureListTop ul li span.cross{background:url(%{(stringContains(referrerUrl(),'insuremypromo-promoinabox') || stringContains(referrerUrl(),'promoinabox.win')) ? baseUrl(referrerUrl()):'https://insuremypromo-promoinabox-qa.aptiture.com'}%/wp-content/themes/bridge-child/assets/uBind/summary-close-icon.png) 0 3px/15px 15px no-repeat;display:inline-block; background-position:left; float:none; opacity:1;}</v>
      </c>
    </row>
    <row r="159" spans="2:85" ht="21" customHeight="1">
      <c r="B159" t="s">
        <v>926</v>
      </c>
      <c r="C159" t="s">
        <v>929</v>
      </c>
      <c r="D159"/>
      <c r="E159"/>
      <c r="F159" t="str">
        <f>IF(Table_Styles[[#This Row],[Font Family]]&lt;&gt;"",Table_Styles[[#This Row],[Font Family]],IF(Table_Styles[[#This Row],[Font Family Default]]&lt;&gt;"",Table_Styles[[#This Row],[Font Family Default]],""))</f>
        <v/>
      </c>
      <c r="G159"/>
      <c r="H159"/>
      <c r="I159" t="str">
        <f>IF(Table_Styles[[#This Row],[Font Size]]&lt;&gt;"",Table_Styles[[#This Row],[Font Size]],IF(Table_Styles[[#This Row],[Font Size Default]]&lt;&gt;"",Table_Styles[[#This Row],[Font Size Default]],""))</f>
        <v/>
      </c>
      <c r="J159"/>
      <c r="K159"/>
      <c r="L159" t="str">
        <f>IF(Table_Styles[[#This Row],[Font Weight]]&lt;&gt;"",Table_Styles[[#This Row],[Font Weight]],IF(Table_Styles[[#This Row],[Font Weight Default]]&lt;&gt;"",Table_Styles[[#This Row],[Font Weight Default]],""))</f>
        <v/>
      </c>
      <c r="M159"/>
      <c r="N159"/>
      <c r="O159" t="str">
        <f>IF(Table_Styles[[#This Row],[Colour]]&lt;&gt;"",Table_Styles[[#This Row],[Colour]],IF(Table_Styles[[#This Row],[Colour Default]]&lt;&gt;"",Table_Styles[[#This Row],[Colour Default]],""))</f>
        <v/>
      </c>
      <c r="P159" s="137" t="s">
        <v>1481</v>
      </c>
      <c r="Q159"/>
      <c r="R159" t="str">
        <f>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}%/wp-content/themes/bridge-child/assets/uBind/summary-arrow-left.png) 0 25px/100px 75px no-repeat, url(%{ (stringContains(referrerUrl(), 'insuremypromo-promoinabox') || stringContains(referrerUrl(), 'promoinabox.win')) ? baseUrl(referrerUrl()) : 'https://insuremypromo-promoinabox-qa.aptiture.com' }%/wp-content/themes/bridge-child/assets/uBind/summary-arrow-right.png) 450px 25px/100px 75px no-repeat</v>
      </c>
      <c r="S159"/>
      <c r="T159"/>
      <c r="U159" t="str">
        <f>IF(Table_Styles[[#This Row],[Border]]&lt;&gt;"",Table_Styles[[#This Row],[Border]],IF(Table_Styles[[#This Row],[Border Default]]&lt;&gt;"",Table_Styles[[#This Row],[Border Default]],""))</f>
        <v/>
      </c>
      <c r="V159"/>
      <c r="W159"/>
      <c r="X159" t="str">
        <f>IF(Table_Styles[[#This Row],[Border Radius]]&lt;&gt;"",Table_Styles[[#This Row],[Border Radius]],IF(Table_Styles[[#This Row],[Border Radius Default]]&lt;&gt;"",Table_Styles[[#This Row],[Border Radius Default]],""))</f>
        <v/>
      </c>
      <c r="Y159"/>
      <c r="Z159"/>
      <c r="AA159" t="str">
        <f>IF(Table_Styles[[#This Row],[MT]]&lt;&gt;"",Table_Styles[[#This Row],[MT]],IF(Table_Styles[[#This Row],[MT Default]]&lt;&gt;"",Table_Styles[[#This Row],[MT Default]],""))</f>
        <v/>
      </c>
      <c r="AB159"/>
      <c r="AC159"/>
      <c r="AD159" t="str">
        <f>IF(Table_Styles[[#This Row],[MR]]&lt;&gt;"",Table_Styles[[#This Row],[MR]],IF(Table_Styles[[#This Row],[MR Default]]&lt;&gt;"",Table_Styles[[#This Row],[MR Default]],""))</f>
        <v/>
      </c>
      <c r="AE159" t="s">
        <v>453</v>
      </c>
      <c r="AF159"/>
      <c r="AG159" t="str">
        <f>IF(Table_Styles[[#This Row],[MB]]&lt;&gt;"",Table_Styles[[#This Row],[MB]],IF(Table_Styles[[#This Row],[MB Default]]&lt;&gt;"",Table_Styles[[#This Row],[MB Default]],""))</f>
        <v>20px</v>
      </c>
      <c r="AH159"/>
      <c r="AI159"/>
      <c r="AJ159" t="str">
        <f>IF(Table_Styles[[#This Row],[ML]]&lt;&gt;"",Table_Styles[[#This Row],[ML]],IF(Table_Styles[[#This Row],[ML Default]]&lt;&gt;"",Table_Styles[[#This Row],[ML Default]],""))</f>
        <v/>
      </c>
      <c r="AK159" t="s">
        <v>438</v>
      </c>
      <c r="AL159"/>
      <c r="AM159" t="str">
        <f>IF(Table_Styles[[#This Row],[PT]]&lt;&gt;"",Table_Styles[[#This Row],[PT]],IF(Table_Styles[[#This Row],[PT Default]]&lt;&gt;"",Table_Styles[[#This Row],[PT Default]],""))</f>
        <v>15px</v>
      </c>
      <c r="AN159"/>
      <c r="AO159"/>
      <c r="AP159" t="str">
        <f>IF(Table_Styles[[#This Row],[PR]]&lt;&gt;"",Table_Styles[[#This Row],[PR]],IF(Table_Styles[[#This Row],[PR Default]]&lt;&gt;"",Table_Styles[[#This Row],[PR Default]],""))</f>
        <v/>
      </c>
      <c r="AQ159" t="s">
        <v>438</v>
      </c>
      <c r="AR159"/>
      <c r="AS159" t="str">
        <f>IF(Table_Styles[[#This Row],[PB]]&lt;&gt;"",Table_Styles[[#This Row],[PB]],IF(Table_Styles[[#This Row],[PB Default]]&lt;&gt;"",Table_Styles[[#This Row],[PB Default]],""))</f>
        <v>15px</v>
      </c>
      <c r="AT159"/>
      <c r="AU159"/>
      <c r="AV159" t="str">
        <f>IF(Table_Styles[[#This Row],[PL]]&lt;&gt;"",Table_Styles[[#This Row],[PL]],IF(Table_Styles[[#This Row],[PL Default]]&lt;&gt;"",Table_Styles[[#This Row],[PL Default]],""))</f>
        <v/>
      </c>
      <c r="AW159"/>
      <c r="AX159"/>
      <c r="AY159" t="str">
        <f>IF(Table_Styles[[#This Row],[BT]]&lt;&gt;"",Table_Styles[[#This Row],[BT]],IF(Table_Styles[[#This Row],[BT Default]]&lt;&gt;"",Table_Styles[[#This Row],[BT Default]],""))</f>
        <v/>
      </c>
      <c r="AZ159"/>
      <c r="BA159"/>
      <c r="BB159" t="str">
        <f>IF(Table_Styles[[#This Row],[BR]]&lt;&gt;"",Table_Styles[[#This Row],[BR]],IF(Table_Styles[[#This Row],[BR Default]]&lt;&gt;"",Table_Styles[[#This Row],[BR Default]],""))</f>
        <v/>
      </c>
      <c r="BC159"/>
      <c r="BD159"/>
      <c r="BE159" t="str">
        <f>IF(Table_Styles[[#This Row],[BB]]&lt;&gt;"",Table_Styles[[#This Row],[BB]],IF(Table_Styles[[#This Row],[BB Default]]&lt;&gt;"",Table_Styles[[#This Row],[BB Default]],""))</f>
        <v/>
      </c>
      <c r="BF159"/>
      <c r="BG159"/>
      <c r="BH159" t="str">
        <f>IF(Table_Styles[[#This Row],[BL]]&lt;&gt;"",Table_Styles[[#This Row],[BL]],IF(Table_Styles[[#This Row],[BL Default]]&lt;&gt;"",Table_Styles[[#This Row],[BL Default]],""))</f>
        <v/>
      </c>
      <c r="BI159" t="s">
        <v>1246</v>
      </c>
      <c r="BJ159"/>
      <c r="BK159" t="str">
        <f>IF(Table_Styles[[#This Row],[Width]]&lt;&gt;"",Table_Styles[[#This Row],[Width]],IF(Table_Styles[[#This Row],[Width Default]]&lt;&gt;"",Table_Styles[[#This Row],[Width Default]],""))</f>
        <v>550px</v>
      </c>
      <c r="BL159"/>
      <c r="BM159"/>
      <c r="BN159" t="str">
        <f>IF(Table_Styles[[#This Row],[Height]]&lt;&gt;"",Table_Styles[[#This Row],[Height]],IF(Table_Styles[[#This Row],[Height Default]]&lt;&gt;"",Table_Styles[[#This Row],[Height Default]],""))</f>
        <v/>
      </c>
      <c r="BO159"/>
      <c r="BP159"/>
      <c r="BQ159" t="str">
        <f>IF(Table_Styles[[#This Row],[Top]]&lt;&gt;"",Table_Styles[[#This Row],[Top]],IF(Table_Styles[[#This Row],[Top Default]]&lt;&gt;"",Table_Styles[[#This Row],[Top Default]],""))</f>
        <v/>
      </c>
      <c r="BR159"/>
      <c r="BS159"/>
      <c r="BT159" t="str">
        <f>IF(Table_Styles[[#This Row],[Right]]&lt;&gt;"",Table_Styles[[#This Row],[Right]],IF(Table_Styles[[#This Row],[Right Default]]&lt;&gt;"",Table_Styles[[#This Row],[Right Default]],""))</f>
        <v/>
      </c>
      <c r="BU159"/>
      <c r="BV159"/>
      <c r="BW159" t="str">
        <f>IF(Table_Styles[[#This Row],[Bottom]]&lt;&gt;"",Table_Styles[[#This Row],[Bottom]],IF(Table_Styles[[#This Row],[Bottom Default]]&lt;&gt;"",Table_Styles[[#This Row],[Bottom Default]],""))</f>
        <v/>
      </c>
      <c r="BX159"/>
      <c r="BY159"/>
      <c r="BZ159" t="str">
        <f>IF(Table_Styles[[#This Row],[Left]]&lt;&gt;"",Table_Styles[[#This Row],[Left]],IF(Table_Styles[[#This Row],[Left Default]]&lt;&gt;"",Table_Styles[[#This Row],[Left Default]],""))</f>
        <v/>
      </c>
      <c r="CA159" s="10" t="s">
        <v>1247</v>
      </c>
      <c r="CB159" s="221" t="str">
        <f>IF(AND(Table_Styles[[#This Row],[Selector]]&lt;&gt;"",Table_Styles[[#This Row],[Font Family Used]]&lt;&gt;"",Table_Styles[[#This Row],[Font Weight Used]]&lt;&gt;""),Table_Styles[[#This Row],[Font Family Used]]&amp;" "&amp;Table_Styles[[#This Row],[Font Weight Used]],"")</f>
        <v/>
      </c>
      <c r="CC159" s="221" t="str">
        <f ca="1">IF(AND(Table_Styles[[#This Row],[Selector]],COUNTIF(OFFSET(CC:CC,0,0,ROW()-1,1),"="&amp;Table_Styles[[#This Row],[Font]])=0),Table_Styles[[#This Row],[Font]],"")</f>
        <v/>
      </c>
      <c r="CD159" s="221" t="str">
        <f ca="1">IF(Table_Styles[[#This Row],[Unique Font]]&lt;&gt;"",
"{""fontFamily"":"""&amp;Table_Styles[[#This Row],[Font Family Used]]&amp;""",""fontWeight"":"&amp;Table_Styles[[#This Row],[Font Weight Used]]&amp;"}","")</f>
        <v/>
      </c>
      <c r="CE159"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url(%{ (stringContains(referrerUrl(), 'insuremypromo-promoinabox') || stringContains(referrerUrl(), 'promoinabox.win')) ? baseUrl(referrerUrl()) : 'https://insuremypromo-promoinabox-qa.aptiture.com' }%/wp-content/themes/bridge-child/assets/uBind/summary-arrow-left.png) 0 25px/100px 75px no-repeat, url(%{ (stringContains(referrerUrl(), 'insuremypromo-promoinabox') || stringContains(referrerUrl(), 'promoinabox.win')) ? baseUrl(referrerUrl()) : 'https://insuremypromo-promoinabox-qa.aptiture.com' }%/wp-content/themes/bridge-child/assets/uBind/summary-arrow-right.png) 450px 25px/100px 75px no-repeat;margin-bottom: 20px;padding-top: 15px;padding-bottom: 15px;width: 550px;text-align: center; margin: auto;</v>
      </c>
      <c r="CF159" s="100" t="str">
        <f>IF(AND(Table_Styles[[#This Row],[Selector]]&lt;&gt;"", Table_Styles[[#This Row],[Config Properties]]&lt;&gt;""),
Table_Styles[[#This Row],[Selector]]&amp;" { "&amp;Table_Styles[[#This Row],[Config Properties]]&amp;" }","")</f>
        <v>.promoSummaryFeatureListBottom { background: url(%{ (stringContains(referrerUrl(), 'insuremypromo-promoinabox') || stringContains(referrerUrl(), 'promoinabox.win')) ? baseUrl(referrerUrl()) : 'https://insuremypromo-promoinabox-qa.aptiture.com' }%/wp-content/themes/bridge-child/assets/uBind/summary-arrow-left.png) 0 25px/100px 75px no-repeat, url(%{ (stringContains(referrerUrl(), 'insuremypromo-promoinabox') || stringContains(referrerUrl(), 'promoinabox.win')) ? baseUrl(referrerUrl()) : 'https://insuremypromo-promoinabox-qa.aptiture.com' }%/wp-content/themes/bridge-child/assets/uBind/summary-arrow-right.png) 450px 25px/100px 75px no-repeat;margin-bottom: 20px;padding-top: 15px;padding-bottom: 15px;width: 550px;text-align: center; margin: auto; }</v>
      </c>
      <c r="CG159" s="100" t="str">
        <f xml:space="preserve">
SUBSTITUTE(SUBSTITUTE(SUBSTITUTE(SUBSTITUTE(SUBSTITUTE(SUBSTITUTE(SUBSTITUTE(SUBSTITUTE(Table_Styles[[#This Row],[Config]],
" {","{"),
"{ ","{"),
" }","}"),
"} ","}"),
" ,",","),
", ",","),
" :",":"),
": ",":")</f>
        <v>.promoSummaryFeatureListBottom{background:url(%{(stringContains(referrerUrl(),'insuremypromo-promoinabox') || stringContains(referrerUrl(),'promoinabox.win')) ? baseUrl(referrerUrl()):'https://insuremypromo-promoinabox-qa.aptiture.com'}%/wp-content/themes/bridge-child/assets/uBind/summary-arrow-left.png) 0 25px/100px 75px no-repeat,url(%{(stringContains(referrerUrl(),'insuremypromo-promoinabox') || stringContains(referrerUrl(),'promoinabox.win')) ? baseUrl(referrerUrl()):'https://insuremypromo-promoinabox-qa.aptiture.com'}%/wp-content/themes/bridge-child/assets/uBind/summary-arrow-right.png) 450px 25px/100px 75px no-repeat;margin-bottom:20px;padding-top:15px;padding-bottom:15px;width:550px;text-align:center; margin:auto;}</v>
      </c>
    </row>
    <row r="160" spans="2:85" ht="21" customHeight="1">
      <c r="B160" t="s">
        <v>939</v>
      </c>
      <c r="C160" t="s">
        <v>940</v>
      </c>
      <c r="D160" s="137"/>
      <c r="E160" s="118"/>
      <c r="F160" s="101" t="str">
        <f>IF(Table_Styles[[#This Row],[Font Family]]&lt;&gt;"",Table_Styles[[#This Row],[Font Family]],IF(Table_Styles[[#This Row],[Font Family Default]]&lt;&gt;"",Table_Styles[[#This Row],[Font Family Default]],""))</f>
        <v/>
      </c>
      <c r="G160" s="137"/>
      <c r="H160" s="118"/>
      <c r="I160" s="101" t="str">
        <f>IF(Table_Styles[[#This Row],[Font Size]]&lt;&gt;"",Table_Styles[[#This Row],[Font Size]],IF(Table_Styles[[#This Row],[Font Size Default]]&lt;&gt;"",Table_Styles[[#This Row],[Font Size Default]],""))</f>
        <v/>
      </c>
      <c r="J160" s="137"/>
      <c r="K160" s="118"/>
      <c r="L160" s="101" t="str">
        <f>IF(Table_Styles[[#This Row],[Font Weight]]&lt;&gt;"",Table_Styles[[#This Row],[Font Weight]],IF(Table_Styles[[#This Row],[Font Weight Default]]&lt;&gt;"",Table_Styles[[#This Row],[Font Weight Default]],""))</f>
        <v/>
      </c>
      <c r="M160" s="100" t="str">
        <f>Colour_Accent_1</f>
        <v>#e10982</v>
      </c>
      <c r="N160" s="118"/>
      <c r="O160" s="101" t="str">
        <f>IF(Table_Styles[[#This Row],[Colour]]&lt;&gt;"",Table_Styles[[#This Row],[Colour]],IF(Table_Styles[[#This Row],[Colour Default]]&lt;&gt;"",Table_Styles[[#This Row],[Colour Default]],""))</f>
        <v>#e10982</v>
      </c>
      <c r="P160" s="137"/>
      <c r="Q160" s="118"/>
      <c r="R160" s="101" t="str">
        <f>IF(Table_Styles[[#This Row],[Background]]&lt;&gt;"",Table_Styles[[#This Row],[Background]],IF(Table_Styles[[#This Row],[Background Default]]&lt;&gt;"",Table_Styles[[#This Row],[Background Default]],""))</f>
        <v/>
      </c>
      <c r="S160" s="137"/>
      <c r="T160" s="118"/>
      <c r="U160" s="101" t="str">
        <f>IF(Table_Styles[[#This Row],[Border]]&lt;&gt;"",Table_Styles[[#This Row],[Border]],IF(Table_Styles[[#This Row],[Border Default]]&lt;&gt;"",Table_Styles[[#This Row],[Border Default]],""))</f>
        <v/>
      </c>
      <c r="V160" s="118"/>
      <c r="W160" s="118"/>
      <c r="X160" s="101" t="str">
        <f>IF(Table_Styles[[#This Row],[Border Radius]]&lt;&gt;"",Table_Styles[[#This Row],[Border Radius]],IF(Table_Styles[[#This Row],[Border Radius Default]]&lt;&gt;"",Table_Styles[[#This Row],[Border Radius Default]],""))</f>
        <v/>
      </c>
      <c r="Y160" s="137"/>
      <c r="Z160" s="118"/>
      <c r="AA160" s="101" t="str">
        <f>IF(Table_Styles[[#This Row],[MT]]&lt;&gt;"",Table_Styles[[#This Row],[MT]],IF(Table_Styles[[#This Row],[MT Default]]&lt;&gt;"",Table_Styles[[#This Row],[MT Default]],""))</f>
        <v/>
      </c>
      <c r="AB160" s="137"/>
      <c r="AC160" s="118"/>
      <c r="AD160" s="101" t="str">
        <f>IF(Table_Styles[[#This Row],[MR]]&lt;&gt;"",Table_Styles[[#This Row],[MR]],IF(Table_Styles[[#This Row],[MR Default]]&lt;&gt;"",Table_Styles[[#This Row],[MR Default]],""))</f>
        <v/>
      </c>
      <c r="AE160" s="137"/>
      <c r="AF160" s="118"/>
      <c r="AG160" s="101" t="str">
        <f>IF(Table_Styles[[#This Row],[MB]]&lt;&gt;"",Table_Styles[[#This Row],[MB]],IF(Table_Styles[[#This Row],[MB Default]]&lt;&gt;"",Table_Styles[[#This Row],[MB Default]],""))</f>
        <v/>
      </c>
      <c r="AH160" s="137"/>
      <c r="AI160" s="118"/>
      <c r="AJ160" s="101" t="str">
        <f>IF(Table_Styles[[#This Row],[ML]]&lt;&gt;"",Table_Styles[[#This Row],[ML]],IF(Table_Styles[[#This Row],[ML Default]]&lt;&gt;"",Table_Styles[[#This Row],[ML Default]],""))</f>
        <v/>
      </c>
      <c r="AK160" s="137"/>
      <c r="AL160" s="118"/>
      <c r="AM160" s="101" t="str">
        <f>IF(Table_Styles[[#This Row],[PT]]&lt;&gt;"",Table_Styles[[#This Row],[PT]],IF(Table_Styles[[#This Row],[PT Default]]&lt;&gt;"",Table_Styles[[#This Row],[PT Default]],""))</f>
        <v/>
      </c>
      <c r="AN160" s="137"/>
      <c r="AO160" s="118"/>
      <c r="AP160" s="101" t="str">
        <f>IF(Table_Styles[[#This Row],[PR]]&lt;&gt;"",Table_Styles[[#This Row],[PR]],IF(Table_Styles[[#This Row],[PR Default]]&lt;&gt;"",Table_Styles[[#This Row],[PR Default]],""))</f>
        <v/>
      </c>
      <c r="AQ160" s="137"/>
      <c r="AR160" s="118"/>
      <c r="AS160" s="101" t="str">
        <f>IF(Table_Styles[[#This Row],[PB]]&lt;&gt;"",Table_Styles[[#This Row],[PB]],IF(Table_Styles[[#This Row],[PB Default]]&lt;&gt;"",Table_Styles[[#This Row],[PB Default]],""))</f>
        <v/>
      </c>
      <c r="AT160" s="137"/>
      <c r="AU160" s="118"/>
      <c r="AV160" s="101" t="str">
        <f>IF(Table_Styles[[#This Row],[PL]]&lt;&gt;"",Table_Styles[[#This Row],[PL]],IF(Table_Styles[[#This Row],[PL Default]]&lt;&gt;"",Table_Styles[[#This Row],[PL Default]],""))</f>
        <v/>
      </c>
      <c r="AW160" s="137"/>
      <c r="AX160" s="118"/>
      <c r="AY160" s="101" t="str">
        <f>IF(Table_Styles[[#This Row],[BT]]&lt;&gt;"",Table_Styles[[#This Row],[BT]],IF(Table_Styles[[#This Row],[BT Default]]&lt;&gt;"",Table_Styles[[#This Row],[BT Default]],""))</f>
        <v/>
      </c>
      <c r="AZ160" s="137"/>
      <c r="BA160" s="118"/>
      <c r="BB160" s="101" t="str">
        <f>IF(Table_Styles[[#This Row],[BR]]&lt;&gt;"",Table_Styles[[#This Row],[BR]],IF(Table_Styles[[#This Row],[BR Default]]&lt;&gt;"",Table_Styles[[#This Row],[BR Default]],""))</f>
        <v/>
      </c>
      <c r="BC160" s="137"/>
      <c r="BD160" s="118"/>
      <c r="BE160" s="101" t="str">
        <f>IF(Table_Styles[[#This Row],[BB]]&lt;&gt;"",Table_Styles[[#This Row],[BB]],IF(Table_Styles[[#This Row],[BB Default]]&lt;&gt;"",Table_Styles[[#This Row],[BB Default]],""))</f>
        <v/>
      </c>
      <c r="BF160" s="137"/>
      <c r="BG160" s="118"/>
      <c r="BH160" s="101" t="str">
        <f>IF(Table_Styles[[#This Row],[BL]]&lt;&gt;"",Table_Styles[[#This Row],[BL]],IF(Table_Styles[[#This Row],[BL Default]]&lt;&gt;"",Table_Styles[[#This Row],[BL Default]],""))</f>
        <v/>
      </c>
      <c r="BI160" s="118"/>
      <c r="BJ160" s="118"/>
      <c r="BK160" s="101" t="str">
        <f>IF(Table_Styles[[#This Row],[Width]]&lt;&gt;"",Table_Styles[[#This Row],[Width]],IF(Table_Styles[[#This Row],[Width Default]]&lt;&gt;"",Table_Styles[[#This Row],[Width Default]],""))</f>
        <v/>
      </c>
      <c r="BL160" s="118"/>
      <c r="BM160" s="118"/>
      <c r="BN160" s="101" t="str">
        <f>IF(Table_Styles[[#This Row],[Height]]&lt;&gt;"",Table_Styles[[#This Row],[Height]],IF(Table_Styles[[#This Row],[Height Default]]&lt;&gt;"",Table_Styles[[#This Row],[Height Default]],""))</f>
        <v/>
      </c>
      <c r="BO160" s="95"/>
      <c r="BP160" s="95"/>
      <c r="BQ160" s="101" t="str">
        <f>IF(Table_Styles[[#This Row],[Top]]&lt;&gt;"",Table_Styles[[#This Row],[Top]],IF(Table_Styles[[#This Row],[Top Default]]&lt;&gt;"",Table_Styles[[#This Row],[Top Default]],""))</f>
        <v/>
      </c>
      <c r="BR160" s="95"/>
      <c r="BS160" s="95"/>
      <c r="BT160" s="101" t="str">
        <f>IF(Table_Styles[[#This Row],[Right]]&lt;&gt;"",Table_Styles[[#This Row],[Right]],IF(Table_Styles[[#This Row],[Right Default]]&lt;&gt;"",Table_Styles[[#This Row],[Right Default]],""))</f>
        <v/>
      </c>
      <c r="BU160" s="95"/>
      <c r="BV160" s="95"/>
      <c r="BW160" s="101" t="str">
        <f>IF(Table_Styles[[#This Row],[Bottom]]&lt;&gt;"",Table_Styles[[#This Row],[Bottom]],IF(Table_Styles[[#This Row],[Bottom Default]]&lt;&gt;"",Table_Styles[[#This Row],[Bottom Default]],""))</f>
        <v/>
      </c>
      <c r="BX160" s="95"/>
      <c r="BY160" s="95"/>
      <c r="BZ160" s="101" t="str">
        <f>IF(Table_Styles[[#This Row],[Left]]&lt;&gt;"",Table_Styles[[#This Row],[Left]],IF(Table_Styles[[#This Row],[Left Default]]&lt;&gt;"",Table_Styles[[#This Row],[Left Default]],""))</f>
        <v/>
      </c>
      <c r="CA160" s="137"/>
      <c r="CB160" s="221" t="str">
        <f>IF(AND(Table_Styles[[#This Row],[Selector]]&lt;&gt;"",Table_Styles[[#This Row],[Font Family Used]]&lt;&gt;"",Table_Styles[[#This Row],[Font Weight Used]]&lt;&gt;""),Table_Styles[[#This Row],[Font Family Used]]&amp;" "&amp;Table_Styles[[#This Row],[Font Weight Used]],"")</f>
        <v/>
      </c>
      <c r="CC160" s="221" t="str">
        <f ca="1">IF(AND(Table_Styles[[#This Row],[Selector]],COUNTIF(OFFSET(CC:CC,0,0,ROW()-1,1),"="&amp;Table_Styles[[#This Row],[Font]])=0),Table_Styles[[#This Row],[Font]],"")</f>
        <v/>
      </c>
      <c r="CD160" s="221" t="str">
        <f ca="1">IF(Table_Styles[[#This Row],[Unique Font]]&lt;&gt;"",
"{""fontFamily"":"""&amp;Table_Styles[[#This Row],[Font Family Used]]&amp;""",""fontWeight"":"&amp;Table_Styles[[#This Row],[Font Weight Used]]&amp;"}","")</f>
        <v/>
      </c>
      <c r="CE160"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#e10982</v>
      </c>
      <c r="CF160" s="100" t="str">
        <f>IF(AND(Table_Styles[[#This Row],[Selector]]&lt;&gt;"", Table_Styles[[#This Row],[Config Properties]]&lt;&gt;""),
Table_Styles[[#This Row],[Selector]]&amp;" { "&amp;Table_Styles[[#This Row],[Config Properties]]&amp;" }","")</f>
        <v>.promoSummaryFeatureListBottom .tip { color: #e10982 }</v>
      </c>
      <c r="CG160" s="100" t="str">
        <f xml:space="preserve">
SUBSTITUTE(SUBSTITUTE(SUBSTITUTE(SUBSTITUTE(SUBSTITUTE(SUBSTITUTE(SUBSTITUTE(SUBSTITUTE(Table_Styles[[#This Row],[Config]],
" {","{"),
"{ ","{"),
" }","}"),
"} ","}"),
" ,",","),
", ",","),
" :",":"),
": ",":")</f>
        <v>.promoSummaryFeatureListBottom .tip{color:#e10982}</v>
      </c>
    </row>
    <row r="161" spans="2:85" ht="21" customHeight="1">
      <c r="B161" s="97" t="s">
        <v>935</v>
      </c>
      <c r="C161" t="s">
        <v>937</v>
      </c>
      <c r="D161"/>
      <c r="E161"/>
      <c r="F161" t="str">
        <f>IF(Table_Styles[[#This Row],[Font Family]]&lt;&gt;"",Table_Styles[[#This Row],[Font Family]],IF(Table_Styles[[#This Row],[Font Family Default]]&lt;&gt;"",Table_Styles[[#This Row],[Font Family Default]],""))</f>
        <v/>
      </c>
      <c r="G161"/>
      <c r="H161"/>
      <c r="I161" t="str">
        <f>IF(Table_Styles[[#This Row],[Font Size]]&lt;&gt;"",Table_Styles[[#This Row],[Font Size]],IF(Table_Styles[[#This Row],[Font Size Default]]&lt;&gt;"",Table_Styles[[#This Row],[Font Size Default]],""))</f>
        <v/>
      </c>
      <c r="J161"/>
      <c r="K161"/>
      <c r="L161" t="str">
        <f>IF(Table_Styles[[#This Row],[Font Weight]]&lt;&gt;"",Table_Styles[[#This Row],[Font Weight]],IF(Table_Styles[[#This Row],[Font Weight Default]]&lt;&gt;"",Table_Styles[[#This Row],[Font Weight Default]],""))</f>
        <v/>
      </c>
      <c r="M161"/>
      <c r="N161"/>
      <c r="O161" t="str">
        <f>IF(Table_Styles[[#This Row],[Colour]]&lt;&gt;"",Table_Styles[[#This Row],[Colour]],IF(Table_Styles[[#This Row],[Colour Default]]&lt;&gt;"",Table_Styles[[#This Row],[Colour Default]],""))</f>
        <v/>
      </c>
      <c r="P161"/>
      <c r="Q161"/>
      <c r="R161" t="str">
        <f>IF(Table_Styles[[#This Row],[Background]]&lt;&gt;"",Table_Styles[[#This Row],[Background]],IF(Table_Styles[[#This Row],[Background Default]]&lt;&gt;"",Table_Styles[[#This Row],[Background Default]],""))</f>
        <v/>
      </c>
      <c r="S161"/>
      <c r="T161"/>
      <c r="U161" t="str">
        <f>IF(Table_Styles[[#This Row],[Border]]&lt;&gt;"",Table_Styles[[#This Row],[Border]],IF(Table_Styles[[#This Row],[Border Default]]&lt;&gt;"",Table_Styles[[#This Row],[Border Default]],""))</f>
        <v/>
      </c>
      <c r="V161"/>
      <c r="W161"/>
      <c r="X161" t="str">
        <f>IF(Table_Styles[[#This Row],[Border Radius]]&lt;&gt;"",Table_Styles[[#This Row],[Border Radius]],IF(Table_Styles[[#This Row],[Border Radius Default]]&lt;&gt;"",Table_Styles[[#This Row],[Border Radius Default]],""))</f>
        <v/>
      </c>
      <c r="Y161"/>
      <c r="Z161"/>
      <c r="AA161" t="str">
        <f>IF(Table_Styles[[#This Row],[MT]]&lt;&gt;"",Table_Styles[[#This Row],[MT]],IF(Table_Styles[[#This Row],[MT Default]]&lt;&gt;"",Table_Styles[[#This Row],[MT Default]],""))</f>
        <v/>
      </c>
      <c r="AB161"/>
      <c r="AC161"/>
      <c r="AD161" t="str">
        <f>IF(Table_Styles[[#This Row],[MR]]&lt;&gt;"",Table_Styles[[#This Row],[MR]],IF(Table_Styles[[#This Row],[MR Default]]&lt;&gt;"",Table_Styles[[#This Row],[MR Default]],""))</f>
        <v/>
      </c>
      <c r="AE161"/>
      <c r="AF161"/>
      <c r="AG161" t="str">
        <f>IF(Table_Styles[[#This Row],[MB]]&lt;&gt;"",Table_Styles[[#This Row],[MB]],IF(Table_Styles[[#This Row],[MB Default]]&lt;&gt;"",Table_Styles[[#This Row],[MB Default]],""))</f>
        <v/>
      </c>
      <c r="AH161"/>
      <c r="AI161"/>
      <c r="AJ161" t="str">
        <f>IF(Table_Styles[[#This Row],[ML]]&lt;&gt;"",Table_Styles[[#This Row],[ML]],IF(Table_Styles[[#This Row],[ML Default]]&lt;&gt;"",Table_Styles[[#This Row],[ML Default]],""))</f>
        <v/>
      </c>
      <c r="AK161"/>
      <c r="AL161"/>
      <c r="AM161" t="str">
        <f>IF(Table_Styles[[#This Row],[PT]]&lt;&gt;"",Table_Styles[[#This Row],[PT]],IF(Table_Styles[[#This Row],[PT Default]]&lt;&gt;"",Table_Styles[[#This Row],[PT Default]],""))</f>
        <v/>
      </c>
      <c r="AN161"/>
      <c r="AO161"/>
      <c r="AP161" t="str">
        <f>IF(Table_Styles[[#This Row],[PR]]&lt;&gt;"",Table_Styles[[#This Row],[PR]],IF(Table_Styles[[#This Row],[PR Default]]&lt;&gt;"",Table_Styles[[#This Row],[PR Default]],""))</f>
        <v/>
      </c>
      <c r="AQ161"/>
      <c r="AR161"/>
      <c r="AS161" t="str">
        <f>IF(Table_Styles[[#This Row],[PB]]&lt;&gt;"",Table_Styles[[#This Row],[PB]],IF(Table_Styles[[#This Row],[PB Default]]&lt;&gt;"",Table_Styles[[#This Row],[PB Default]],""))</f>
        <v/>
      </c>
      <c r="AT161">
        <v>0</v>
      </c>
      <c r="AU161"/>
      <c r="AV161">
        <f>IF(Table_Styles[[#This Row],[PL]]&lt;&gt;"",Table_Styles[[#This Row],[PL]],IF(Table_Styles[[#This Row],[PL Default]]&lt;&gt;"",Table_Styles[[#This Row],[PL Default]],""))</f>
        <v>0</v>
      </c>
      <c r="AW161"/>
      <c r="AX161"/>
      <c r="AY161" t="str">
        <f>IF(Table_Styles[[#This Row],[BT]]&lt;&gt;"",Table_Styles[[#This Row],[BT]],IF(Table_Styles[[#This Row],[BT Default]]&lt;&gt;"",Table_Styles[[#This Row],[BT Default]],""))</f>
        <v/>
      </c>
      <c r="AZ161"/>
      <c r="BA161"/>
      <c r="BB161" t="str">
        <f>IF(Table_Styles[[#This Row],[BR]]&lt;&gt;"",Table_Styles[[#This Row],[BR]],IF(Table_Styles[[#This Row],[BR Default]]&lt;&gt;"",Table_Styles[[#This Row],[BR Default]],""))</f>
        <v/>
      </c>
      <c r="BC161"/>
      <c r="BD161"/>
      <c r="BE161" t="str">
        <f>IF(Table_Styles[[#This Row],[BB]]&lt;&gt;"",Table_Styles[[#This Row],[BB]],IF(Table_Styles[[#This Row],[BB Default]]&lt;&gt;"",Table_Styles[[#This Row],[BB Default]],""))</f>
        <v/>
      </c>
      <c r="BF161"/>
      <c r="BG161"/>
      <c r="BH161" t="str">
        <f>IF(Table_Styles[[#This Row],[BL]]&lt;&gt;"",Table_Styles[[#This Row],[BL]],IF(Table_Styles[[#This Row],[BL Default]]&lt;&gt;"",Table_Styles[[#This Row],[BL Default]],""))</f>
        <v/>
      </c>
      <c r="BI161"/>
      <c r="BJ161"/>
      <c r="BK161" t="str">
        <f>IF(Table_Styles[[#This Row],[Width]]&lt;&gt;"",Table_Styles[[#This Row],[Width]],IF(Table_Styles[[#This Row],[Width Default]]&lt;&gt;"",Table_Styles[[#This Row],[Width Default]],""))</f>
        <v/>
      </c>
      <c r="BL161"/>
      <c r="BM161"/>
      <c r="BN161" t="str">
        <f>IF(Table_Styles[[#This Row],[Height]]&lt;&gt;"",Table_Styles[[#This Row],[Height]],IF(Table_Styles[[#This Row],[Height Default]]&lt;&gt;"",Table_Styles[[#This Row],[Height Default]],""))</f>
        <v/>
      </c>
      <c r="BO161"/>
      <c r="BP161"/>
      <c r="BQ161" t="str">
        <f>IF(Table_Styles[[#This Row],[Top]]&lt;&gt;"",Table_Styles[[#This Row],[Top]],IF(Table_Styles[[#This Row],[Top Default]]&lt;&gt;"",Table_Styles[[#This Row],[Top Default]],""))</f>
        <v/>
      </c>
      <c r="BR161"/>
      <c r="BS161"/>
      <c r="BT161" t="str">
        <f>IF(Table_Styles[[#This Row],[Right]]&lt;&gt;"",Table_Styles[[#This Row],[Right]],IF(Table_Styles[[#This Row],[Right Default]]&lt;&gt;"",Table_Styles[[#This Row],[Right Default]],""))</f>
        <v/>
      </c>
      <c r="BU161"/>
      <c r="BV161"/>
      <c r="BW161" t="str">
        <f>IF(Table_Styles[[#This Row],[Bottom]]&lt;&gt;"",Table_Styles[[#This Row],[Bottom]],IF(Table_Styles[[#This Row],[Bottom Default]]&lt;&gt;"",Table_Styles[[#This Row],[Bottom Default]],""))</f>
        <v/>
      </c>
      <c r="BX161"/>
      <c r="BY161"/>
      <c r="BZ161" t="str">
        <f>IF(Table_Styles[[#This Row],[Left]]&lt;&gt;"",Table_Styles[[#This Row],[Left]],IF(Table_Styles[[#This Row],[Left Default]]&lt;&gt;"",Table_Styles[[#This Row],[Left Default]],""))</f>
        <v/>
      </c>
      <c r="CA161"/>
      <c r="CB161" t="str">
        <f>IF(AND(Table_Styles[[#This Row],[Selector]]&lt;&gt;"",Table_Styles[[#This Row],[Font Family Used]]&lt;&gt;"",Table_Styles[[#This Row],[Font Weight Used]]&lt;&gt;""),Table_Styles[[#This Row],[Font Family Used]]&amp;" "&amp;Table_Styles[[#This Row],[Font Weight Used]],"")</f>
        <v/>
      </c>
      <c r="CC161" t="str">
        <f ca="1">IF(AND(Table_Styles[[#This Row],[Selector]],COUNTIF(OFFSET(CC:CC,0,0,ROW()-1,1),"="&amp;Table_Styles[[#This Row],[Font]])=0),Table_Styles[[#This Row],[Font]],"")</f>
        <v/>
      </c>
      <c r="CD161" t="str">
        <f ca="1">IF(Table_Styles[[#This Row],[Unique Font]]&lt;&gt;"",
"{""fontFamily"":"""&amp;Table_Styles[[#This Row],[Font Family Used]]&amp;""",""fontWeight"":"&amp;Table_Styles[[#This Row],[Font Weight Used]]&amp;"}","")</f>
        <v/>
      </c>
      <c r="CE16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padding-left: 0</v>
      </c>
      <c r="CF161" t="str">
        <f>IF(AND(Table_Styles[[#This Row],[Selector]]&lt;&gt;"", Table_Styles[[#This Row],[Config Properties]]&lt;&gt;""),
Table_Styles[[#This Row],[Selector]]&amp;" { "&amp;Table_Styles[[#This Row],[Config Properties]]&amp;" }","")</f>
        <v>.promoSummaryFeatureListBottom ul { padding-left: 0 }</v>
      </c>
      <c r="CG161" t="str">
        <f xml:space="preserve">
SUBSTITUTE(SUBSTITUTE(SUBSTITUTE(SUBSTITUTE(SUBSTITUTE(SUBSTITUTE(SUBSTITUTE(SUBSTITUTE(Table_Styles[[#This Row],[Config]],
" {","{"),
"{ ","{"),
" }","}"),
"} ","}"),
" ,",","),
", ",","),
" :",":"),
": ",":")</f>
        <v>.promoSummaryFeatureListBottom ul{padding-left:0}</v>
      </c>
    </row>
    <row r="162" spans="2:85" ht="21" customHeight="1">
      <c r="B162" s="97" t="s">
        <v>936</v>
      </c>
      <c r="C162" t="s">
        <v>938</v>
      </c>
      <c r="D162"/>
      <c r="E162"/>
      <c r="F162" t="str">
        <f>IF(Table_Styles[[#This Row],[Font Family]]&lt;&gt;"",Table_Styles[[#This Row],[Font Family]],IF(Table_Styles[[#This Row],[Font Family Default]]&lt;&gt;"",Table_Styles[[#This Row],[Font Family Default]],""))</f>
        <v/>
      </c>
      <c r="G162"/>
      <c r="H162"/>
      <c r="I162" t="str">
        <f>IF(Table_Styles[[#This Row],[Font Size]]&lt;&gt;"",Table_Styles[[#This Row],[Font Size]],IF(Table_Styles[[#This Row],[Font Size Default]]&lt;&gt;"",Table_Styles[[#This Row],[Font Size Default]],""))</f>
        <v/>
      </c>
      <c r="J162"/>
      <c r="K162"/>
      <c r="L162" t="str">
        <f>IF(Table_Styles[[#This Row],[Font Weight]]&lt;&gt;"",Table_Styles[[#This Row],[Font Weight]],IF(Table_Styles[[#This Row],[Font Weight Default]]&lt;&gt;"",Table_Styles[[#This Row],[Font Weight Default]],""))</f>
        <v/>
      </c>
      <c r="M162"/>
      <c r="N162"/>
      <c r="O162" t="str">
        <f>IF(Table_Styles[[#This Row],[Colour]]&lt;&gt;"",Table_Styles[[#This Row],[Colour]],IF(Table_Styles[[#This Row],[Colour Default]]&lt;&gt;"",Table_Styles[[#This Row],[Colour Default]],""))</f>
        <v/>
      </c>
      <c r="P162"/>
      <c r="Q162"/>
      <c r="R162" t="str">
        <f>IF(Table_Styles[[#This Row],[Background]]&lt;&gt;"",Table_Styles[[#This Row],[Background]],IF(Table_Styles[[#This Row],[Background Default]]&lt;&gt;"",Table_Styles[[#This Row],[Background Default]],""))</f>
        <v/>
      </c>
      <c r="S162"/>
      <c r="T162"/>
      <c r="U162" t="str">
        <f>IF(Table_Styles[[#This Row],[Border]]&lt;&gt;"",Table_Styles[[#This Row],[Border]],IF(Table_Styles[[#This Row],[Border Default]]&lt;&gt;"",Table_Styles[[#This Row],[Border Default]],""))</f>
        <v/>
      </c>
      <c r="V162"/>
      <c r="W162"/>
      <c r="X162" t="str">
        <f>IF(Table_Styles[[#This Row],[Border Radius]]&lt;&gt;"",Table_Styles[[#This Row],[Border Radius]],IF(Table_Styles[[#This Row],[Border Radius Default]]&lt;&gt;"",Table_Styles[[#This Row],[Border Radius Default]],""))</f>
        <v/>
      </c>
      <c r="Y162"/>
      <c r="Z162"/>
      <c r="AA162" t="str">
        <f>IF(Table_Styles[[#This Row],[MT]]&lt;&gt;"",Table_Styles[[#This Row],[MT]],IF(Table_Styles[[#This Row],[MT Default]]&lt;&gt;"",Table_Styles[[#This Row],[MT Default]],""))</f>
        <v/>
      </c>
      <c r="AB162"/>
      <c r="AC162"/>
      <c r="AD162" t="str">
        <f>IF(Table_Styles[[#This Row],[MR]]&lt;&gt;"",Table_Styles[[#This Row],[MR]],IF(Table_Styles[[#This Row],[MR Default]]&lt;&gt;"",Table_Styles[[#This Row],[MR Default]],""))</f>
        <v/>
      </c>
      <c r="AE162"/>
      <c r="AF162"/>
      <c r="AG162" t="str">
        <f>IF(Table_Styles[[#This Row],[MB]]&lt;&gt;"",Table_Styles[[#This Row],[MB]],IF(Table_Styles[[#This Row],[MB Default]]&lt;&gt;"",Table_Styles[[#This Row],[MB Default]],""))</f>
        <v/>
      </c>
      <c r="AH162"/>
      <c r="AI162"/>
      <c r="AJ162" t="str">
        <f>IF(Table_Styles[[#This Row],[ML]]&lt;&gt;"",Table_Styles[[#This Row],[ML]],IF(Table_Styles[[#This Row],[ML Default]]&lt;&gt;"",Table_Styles[[#This Row],[ML Default]],""))</f>
        <v/>
      </c>
      <c r="AK162"/>
      <c r="AL162"/>
      <c r="AM162" t="str">
        <f>IF(Table_Styles[[#This Row],[PT]]&lt;&gt;"",Table_Styles[[#This Row],[PT]],IF(Table_Styles[[#This Row],[PT Default]]&lt;&gt;"",Table_Styles[[#This Row],[PT Default]],""))</f>
        <v/>
      </c>
      <c r="AN162"/>
      <c r="AO162"/>
      <c r="AP162" t="str">
        <f>IF(Table_Styles[[#This Row],[PR]]&lt;&gt;"",Table_Styles[[#This Row],[PR]],IF(Table_Styles[[#This Row],[PR Default]]&lt;&gt;"",Table_Styles[[#This Row],[PR Default]],""))</f>
        <v/>
      </c>
      <c r="AQ162"/>
      <c r="AR162"/>
      <c r="AS162" t="str">
        <f>IF(Table_Styles[[#This Row],[PB]]&lt;&gt;"",Table_Styles[[#This Row],[PB]],IF(Table_Styles[[#This Row],[PB Default]]&lt;&gt;"",Table_Styles[[#This Row],[PB Default]],""))</f>
        <v/>
      </c>
      <c r="AT162"/>
      <c r="AU162"/>
      <c r="AV162" t="str">
        <f>IF(Table_Styles[[#This Row],[PL]]&lt;&gt;"",Table_Styles[[#This Row],[PL]],IF(Table_Styles[[#This Row],[PL Default]]&lt;&gt;"",Table_Styles[[#This Row],[PL Default]],""))</f>
        <v/>
      </c>
      <c r="AW162"/>
      <c r="AX162"/>
      <c r="AY162" t="str">
        <f>IF(Table_Styles[[#This Row],[BT]]&lt;&gt;"",Table_Styles[[#This Row],[BT]],IF(Table_Styles[[#This Row],[BT Default]]&lt;&gt;"",Table_Styles[[#This Row],[BT Default]],""))</f>
        <v/>
      </c>
      <c r="AZ162"/>
      <c r="BA162"/>
      <c r="BB162" t="str">
        <f>IF(Table_Styles[[#This Row],[BR]]&lt;&gt;"",Table_Styles[[#This Row],[BR]],IF(Table_Styles[[#This Row],[BR Default]]&lt;&gt;"",Table_Styles[[#This Row],[BR Default]],""))</f>
        <v/>
      </c>
      <c r="BC162"/>
      <c r="BD162"/>
      <c r="BE162" t="str">
        <f>IF(Table_Styles[[#This Row],[BB]]&lt;&gt;"",Table_Styles[[#This Row],[BB]],IF(Table_Styles[[#This Row],[BB Default]]&lt;&gt;"",Table_Styles[[#This Row],[BB Default]],""))</f>
        <v/>
      </c>
      <c r="BF162"/>
      <c r="BG162"/>
      <c r="BH162" t="str">
        <f>IF(Table_Styles[[#This Row],[BL]]&lt;&gt;"",Table_Styles[[#This Row],[BL]],IF(Table_Styles[[#This Row],[BL Default]]&lt;&gt;"",Table_Styles[[#This Row],[BL Default]],""))</f>
        <v/>
      </c>
      <c r="BI162"/>
      <c r="BJ162"/>
      <c r="BK162" t="str">
        <f>IF(Table_Styles[[#This Row],[Width]]&lt;&gt;"",Table_Styles[[#This Row],[Width]],IF(Table_Styles[[#This Row],[Width Default]]&lt;&gt;"",Table_Styles[[#This Row],[Width Default]],""))</f>
        <v/>
      </c>
      <c r="BL162"/>
      <c r="BM162"/>
      <c r="BN162" t="str">
        <f>IF(Table_Styles[[#This Row],[Height]]&lt;&gt;"",Table_Styles[[#This Row],[Height]],IF(Table_Styles[[#This Row],[Height Default]]&lt;&gt;"",Table_Styles[[#This Row],[Height Default]],""))</f>
        <v/>
      </c>
      <c r="BO162"/>
      <c r="BP162"/>
      <c r="BQ162" t="str">
        <f>IF(Table_Styles[[#This Row],[Top]]&lt;&gt;"",Table_Styles[[#This Row],[Top]],IF(Table_Styles[[#This Row],[Top Default]]&lt;&gt;"",Table_Styles[[#This Row],[Top Default]],""))</f>
        <v/>
      </c>
      <c r="BR162"/>
      <c r="BS162"/>
      <c r="BT162" t="str">
        <f>IF(Table_Styles[[#This Row],[Right]]&lt;&gt;"",Table_Styles[[#This Row],[Right]],IF(Table_Styles[[#This Row],[Right Default]]&lt;&gt;"",Table_Styles[[#This Row],[Right Default]],""))</f>
        <v/>
      </c>
      <c r="BU162"/>
      <c r="BV162"/>
      <c r="BW162" t="str">
        <f>IF(Table_Styles[[#This Row],[Bottom]]&lt;&gt;"",Table_Styles[[#This Row],[Bottom]],IF(Table_Styles[[#This Row],[Bottom Default]]&lt;&gt;"",Table_Styles[[#This Row],[Bottom Default]],""))</f>
        <v/>
      </c>
      <c r="BX162"/>
      <c r="BY162"/>
      <c r="BZ162" t="str">
        <f>IF(Table_Styles[[#This Row],[Left]]&lt;&gt;"",Table_Styles[[#This Row],[Left]],IF(Table_Styles[[#This Row],[Left Default]]&lt;&gt;"",Table_Styles[[#This Row],[Left Default]],""))</f>
        <v/>
      </c>
      <c r="CA162" s="137" t="s">
        <v>930</v>
      </c>
      <c r="CB162" t="str">
        <f>IF(AND(Table_Styles[[#This Row],[Selector]]&lt;&gt;"",Table_Styles[[#This Row],[Font Family Used]]&lt;&gt;"",Table_Styles[[#This Row],[Font Weight Used]]&lt;&gt;""),Table_Styles[[#This Row],[Font Family Used]]&amp;" "&amp;Table_Styles[[#This Row],[Font Weight Used]],"")</f>
        <v/>
      </c>
      <c r="CC162" t="str">
        <f ca="1">IF(AND(Table_Styles[[#This Row],[Selector]],COUNTIF(OFFSET(CC:CC,0,0,ROW()-1,1),"="&amp;Table_Styles[[#This Row],[Font]])=0),Table_Styles[[#This Row],[Font]],"")</f>
        <v/>
      </c>
      <c r="CD162" t="str">
        <f ca="1">IF(Table_Styles[[#This Row],[Unique Font]]&lt;&gt;"",
"{""fontFamily"":"""&amp;Table_Styles[[#This Row],[Font Family Used]]&amp;""",""fontWeight"":"&amp;Table_Styles[[#This Row],[Font Weight Used]]&amp;"}","")</f>
        <v/>
      </c>
      <c r="CE16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list-style-type: none;</v>
      </c>
      <c r="CF162" t="str">
        <f>IF(AND(Table_Styles[[#This Row],[Selector]]&lt;&gt;"", Table_Styles[[#This Row],[Config Properties]]&lt;&gt;""),
Table_Styles[[#This Row],[Selector]]&amp;" { "&amp;Table_Styles[[#This Row],[Config Properties]]&amp;" }","")</f>
        <v>.promoSummaryFeatureListBottom ul li { list-style-type: none; }</v>
      </c>
      <c r="CG162" t="str">
        <f xml:space="preserve">
SUBSTITUTE(SUBSTITUTE(SUBSTITUTE(SUBSTITUTE(SUBSTITUTE(SUBSTITUTE(SUBSTITUTE(SUBSTITUTE(Table_Styles[[#This Row],[Config]],
" {","{"),
"{ ","{"),
" }","}"),
"} ","}"),
" ,",","),
", ",","),
" :",":"),
": ",":")</f>
        <v>.promoSummaryFeatureListBottom ul li{list-style-type:none;}</v>
      </c>
    </row>
    <row r="163" spans="2:85" ht="21" customHeight="1">
      <c r="B163" s="97" t="s">
        <v>1243</v>
      </c>
      <c r="C163" t="s">
        <v>1245</v>
      </c>
      <c r="D163" s="137"/>
      <c r="E163" s="118"/>
      <c r="F163" s="101" t="str">
        <f>IF(Table_Styles[[#This Row],[Font Family]]&lt;&gt;"",Table_Styles[[#This Row],[Font Family]],IF(Table_Styles[[#This Row],[Font Family Default]]&lt;&gt;"",Table_Styles[[#This Row],[Font Family Default]],""))</f>
        <v/>
      </c>
      <c r="G163" s="137"/>
      <c r="H163" s="118"/>
      <c r="I163" s="101" t="str">
        <f>IF(Table_Styles[[#This Row],[Font Size]]&lt;&gt;"",Table_Styles[[#This Row],[Font Size]],IF(Table_Styles[[#This Row],[Font Size Default]]&lt;&gt;"",Table_Styles[[#This Row],[Font Size Default]],""))</f>
        <v/>
      </c>
      <c r="J163" s="137"/>
      <c r="K163" s="118"/>
      <c r="L163" s="101" t="str">
        <f>IF(Table_Styles[[#This Row],[Font Weight]]&lt;&gt;"",Table_Styles[[#This Row],[Font Weight]],IF(Table_Styles[[#This Row],[Font Weight Default]]&lt;&gt;"",Table_Styles[[#This Row],[Font Weight Default]],""))</f>
        <v/>
      </c>
      <c r="M163" s="137"/>
      <c r="N163" s="118"/>
      <c r="O163" s="101" t="str">
        <f>IF(Table_Styles[[#This Row],[Colour]]&lt;&gt;"",Table_Styles[[#This Row],[Colour]],IF(Table_Styles[[#This Row],[Colour Default]]&lt;&gt;"",Table_Styles[[#This Row],[Colour Default]],""))</f>
        <v/>
      </c>
      <c r="P163" s="137" t="s">
        <v>1482</v>
      </c>
      <c r="Q163" s="118"/>
      <c r="R163" s="101" t="str">
        <f>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}%/wp-content/themes/bridge-child/assets/uBind/summary-chevron-icon.png) 0 3px/15px 15px no-repeat</v>
      </c>
      <c r="S163" s="137"/>
      <c r="T163" s="118"/>
      <c r="U163" s="101" t="str">
        <f>IF(Table_Styles[[#This Row],[Border]]&lt;&gt;"",Table_Styles[[#This Row],[Border]],IF(Table_Styles[[#This Row],[Border Default]]&lt;&gt;"",Table_Styles[[#This Row],[Border Default]],""))</f>
        <v/>
      </c>
      <c r="V163" s="118"/>
      <c r="W163" s="118"/>
      <c r="X163" s="101" t="str">
        <f>IF(Table_Styles[[#This Row],[Border Radius]]&lt;&gt;"",Table_Styles[[#This Row],[Border Radius]],IF(Table_Styles[[#This Row],[Border Radius Default]]&lt;&gt;"",Table_Styles[[#This Row],[Border Radius Default]],""))</f>
        <v/>
      </c>
      <c r="Y163" s="137"/>
      <c r="Z163" s="118"/>
      <c r="AA163" s="101" t="str">
        <f>IF(Table_Styles[[#This Row],[MT]]&lt;&gt;"",Table_Styles[[#This Row],[MT]],IF(Table_Styles[[#This Row],[MT Default]]&lt;&gt;"",Table_Styles[[#This Row],[MT Default]],""))</f>
        <v/>
      </c>
      <c r="AB163" s="137" t="s">
        <v>465</v>
      </c>
      <c r="AC163" s="118"/>
      <c r="AD163" s="101" t="str">
        <f>IF(Table_Styles[[#This Row],[MR]]&lt;&gt;"",Table_Styles[[#This Row],[MR]],IF(Table_Styles[[#This Row],[MR Default]]&lt;&gt;"",Table_Styles[[#This Row],[MR Default]],""))</f>
        <v>5px</v>
      </c>
      <c r="AE163" s="137"/>
      <c r="AF163" s="118"/>
      <c r="AG163" s="101" t="str">
        <f>IF(Table_Styles[[#This Row],[MB]]&lt;&gt;"",Table_Styles[[#This Row],[MB]],IF(Table_Styles[[#This Row],[MB Default]]&lt;&gt;"",Table_Styles[[#This Row],[MB Default]],""))</f>
        <v/>
      </c>
      <c r="AH163" s="137"/>
      <c r="AI163" s="118"/>
      <c r="AJ163" s="101" t="str">
        <f>IF(Table_Styles[[#This Row],[ML]]&lt;&gt;"",Table_Styles[[#This Row],[ML]],IF(Table_Styles[[#This Row],[ML Default]]&lt;&gt;"",Table_Styles[[#This Row],[ML Default]],""))</f>
        <v/>
      </c>
      <c r="AK163" s="137"/>
      <c r="AL163" s="118"/>
      <c r="AM163" s="101" t="str">
        <f>IF(Table_Styles[[#This Row],[PT]]&lt;&gt;"",Table_Styles[[#This Row],[PT]],IF(Table_Styles[[#This Row],[PT Default]]&lt;&gt;"",Table_Styles[[#This Row],[PT Default]],""))</f>
        <v/>
      </c>
      <c r="AN163" s="137"/>
      <c r="AO163" s="118"/>
      <c r="AP163" s="101" t="str">
        <f>IF(Table_Styles[[#This Row],[PR]]&lt;&gt;"",Table_Styles[[#This Row],[PR]],IF(Table_Styles[[#This Row],[PR Default]]&lt;&gt;"",Table_Styles[[#This Row],[PR Default]],""))</f>
        <v/>
      </c>
      <c r="AQ163" s="137"/>
      <c r="AR163" s="118"/>
      <c r="AS163" s="101" t="str">
        <f>IF(Table_Styles[[#This Row],[PB]]&lt;&gt;"",Table_Styles[[#This Row],[PB]],IF(Table_Styles[[#This Row],[PB Default]]&lt;&gt;"",Table_Styles[[#This Row],[PB Default]],""))</f>
        <v/>
      </c>
      <c r="AT163" s="137"/>
      <c r="AU163" s="118"/>
      <c r="AV163" s="101" t="str">
        <f>IF(Table_Styles[[#This Row],[PL]]&lt;&gt;"",Table_Styles[[#This Row],[PL]],IF(Table_Styles[[#This Row],[PL Default]]&lt;&gt;"",Table_Styles[[#This Row],[PL Default]],""))</f>
        <v/>
      </c>
      <c r="AW163" s="137"/>
      <c r="AX163" s="118"/>
      <c r="AY163" s="101" t="str">
        <f>IF(Table_Styles[[#This Row],[BT]]&lt;&gt;"",Table_Styles[[#This Row],[BT]],IF(Table_Styles[[#This Row],[BT Default]]&lt;&gt;"",Table_Styles[[#This Row],[BT Default]],""))</f>
        <v/>
      </c>
      <c r="AZ163" s="137"/>
      <c r="BA163" s="118"/>
      <c r="BB163" s="101" t="str">
        <f>IF(Table_Styles[[#This Row],[BR]]&lt;&gt;"",Table_Styles[[#This Row],[BR]],IF(Table_Styles[[#This Row],[BR Default]]&lt;&gt;"",Table_Styles[[#This Row],[BR Default]],""))</f>
        <v/>
      </c>
      <c r="BC163" s="137"/>
      <c r="BD163" s="118"/>
      <c r="BE163" s="101" t="str">
        <f>IF(Table_Styles[[#This Row],[BB]]&lt;&gt;"",Table_Styles[[#This Row],[BB]],IF(Table_Styles[[#This Row],[BB Default]]&lt;&gt;"",Table_Styles[[#This Row],[BB Default]],""))</f>
        <v/>
      </c>
      <c r="BF163" s="137"/>
      <c r="BG163" s="118"/>
      <c r="BH163" s="101" t="str">
        <f>IF(Table_Styles[[#This Row],[BL]]&lt;&gt;"",Table_Styles[[#This Row],[BL]],IF(Table_Styles[[#This Row],[BL Default]]&lt;&gt;"",Table_Styles[[#This Row],[BL Default]],""))</f>
        <v/>
      </c>
      <c r="BI163" s="118" t="s">
        <v>438</v>
      </c>
      <c r="BJ163" s="118"/>
      <c r="BK163" s="101" t="str">
        <f>IF(Table_Styles[[#This Row],[Width]]&lt;&gt;"",Table_Styles[[#This Row],[Width]],IF(Table_Styles[[#This Row],[Width Default]]&lt;&gt;"",Table_Styles[[#This Row],[Width Default]],""))</f>
        <v>15px</v>
      </c>
      <c r="BL163" s="118" t="s">
        <v>517</v>
      </c>
      <c r="BM163" s="118"/>
      <c r="BN163" s="101" t="str">
        <f>IF(Table_Styles[[#This Row],[Height]]&lt;&gt;"",Table_Styles[[#This Row],[Height]],IF(Table_Styles[[#This Row],[Height Default]]&lt;&gt;"",Table_Styles[[#This Row],[Height Default]],""))</f>
        <v>18px</v>
      </c>
      <c r="BO163" s="95" t="s">
        <v>543</v>
      </c>
      <c r="BP163" s="95"/>
      <c r="BQ163" s="101" t="str">
        <f>IF(Table_Styles[[#This Row],[Top]]&lt;&gt;"",Table_Styles[[#This Row],[Top]],IF(Table_Styles[[#This Row],[Top Default]]&lt;&gt;"",Table_Styles[[#This Row],[Top Default]],""))</f>
        <v>2px</v>
      </c>
      <c r="BR163" s="95"/>
      <c r="BS163" s="95"/>
      <c r="BT163" s="101" t="str">
        <f>IF(Table_Styles[[#This Row],[Right]]&lt;&gt;"",Table_Styles[[#This Row],[Right]],IF(Table_Styles[[#This Row],[Right Default]]&lt;&gt;"",Table_Styles[[#This Row],[Right Default]],""))</f>
        <v/>
      </c>
      <c r="BU163" s="95"/>
      <c r="BV163" s="95"/>
      <c r="BW163" s="101" t="str">
        <f>IF(Table_Styles[[#This Row],[Bottom]]&lt;&gt;"",Table_Styles[[#This Row],[Bottom]],IF(Table_Styles[[#This Row],[Bottom Default]]&lt;&gt;"",Table_Styles[[#This Row],[Bottom Default]],""))</f>
        <v/>
      </c>
      <c r="BX163" s="95"/>
      <c r="BY163" s="95"/>
      <c r="BZ163" s="101" t="str">
        <f>IF(Table_Styles[[#This Row],[Left]]&lt;&gt;"",Table_Styles[[#This Row],[Left]],IF(Table_Styles[[#This Row],[Left Default]]&lt;&gt;"",Table_Styles[[#This Row],[Left Default]],""))</f>
        <v/>
      </c>
      <c r="CA163" s="137" t="s">
        <v>1242</v>
      </c>
      <c r="CB163" s="101" t="str">
        <f>IF(AND(Table_Styles[[#This Row],[Selector]]&lt;&gt;"",Table_Styles[[#This Row],[Font Family Used]]&lt;&gt;"",Table_Styles[[#This Row],[Font Weight Used]]&lt;&gt;""),Table_Styles[[#This Row],[Font Family Used]]&amp;" "&amp;Table_Styles[[#This Row],[Font Weight Used]],"")</f>
        <v/>
      </c>
      <c r="CC163" s="101" t="str">
        <f ca="1">IF(AND(Table_Styles[[#This Row],[Selector]],COUNTIF(OFFSET(CC:CC,0,0,ROW()-1,1),"="&amp;Table_Styles[[#This Row],[Font]])=0),Table_Styles[[#This Row],[Font]],"")</f>
        <v/>
      </c>
      <c r="CD163" s="101" t="str">
        <f ca="1">IF(Table_Styles[[#This Row],[Unique Font]]&lt;&gt;"",
"{""fontFamily"":"""&amp;Table_Styles[[#This Row],[Font Family Used]]&amp;""",""fontWeight"":"&amp;Table_Styles[[#This Row],[Font Weight Used]]&amp;"}","")</f>
        <v/>
      </c>
      <c r="CE163"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url(%{ (stringContains(referrerUrl(), 'insuremypromo-promoinabox') || stringContains(referrerUrl(), 'promoinabox.win')) ? baseUrl(referrerUrl()) : 'https://insuremypromo-promoinabox-qa.aptiture.com' }%/wp-content/themes/bridge-child/assets/uBind/summary-chevron-icon.png) 0 3px/15px 15px no-repeat;margin-right: 5px;width: 15px;height: 18px;top: 2px;display: inline-block; position: relative;</v>
      </c>
      <c r="CF163" s="100" t="str">
        <f>IF(AND(Table_Styles[[#This Row],[Selector]]&lt;&gt;"", Table_Styles[[#This Row],[Config Properties]]&lt;&gt;""),
Table_Styles[[#This Row],[Selector]]&amp;" { "&amp;Table_Styles[[#This Row],[Config Properties]]&amp;" }","")</f>
        <v>.promoSummaryFeatureListBottom ul li span { background: url(%{ (stringContains(referrerUrl(), 'insuremypromo-promoinabox') || stringContains(referrerUrl(), 'promoinabox.win')) ? baseUrl(referrerUrl()) : 'https://insuremypromo-promoinabox-qa.aptiture.com' }%/wp-content/themes/bridge-child/assets/uBind/summary-chevron-icon.png) 0 3px/15px 15px no-repeat;margin-right: 5px;width: 15px;height: 18px;top: 2px;display: inline-block; position: relative; }</v>
      </c>
      <c r="CG163" s="100" t="str">
        <f xml:space="preserve">
SUBSTITUTE(SUBSTITUTE(SUBSTITUTE(SUBSTITUTE(SUBSTITUTE(SUBSTITUTE(SUBSTITUTE(SUBSTITUTE(Table_Styles[[#This Row],[Config]],
" {","{"),
"{ ","{"),
" }","}"),
"} ","}"),
" ,",","),
", ",","),
" :",":"),
": ",":")</f>
        <v>.promoSummaryFeatureListBottom ul li span{background:url(%{(stringContains(referrerUrl(),'insuremypromo-promoinabox') || stringContains(referrerUrl(),'promoinabox.win')) ? baseUrl(referrerUrl()):'https://insuremypromo-promoinabox-qa.aptiture.com'}%/wp-content/themes/bridge-child/assets/uBind/summary-chevron-icon.png) 0 3px/15px 15px no-repeat;margin-right:5px;width:15px;height:18px;top:2px;display:inline-block; position:relative;}</v>
      </c>
    </row>
    <row r="164" spans="2:85" ht="21" customHeight="1">
      <c r="B164" s="98" t="s">
        <v>958</v>
      </c>
      <c r="C164" s="6" t="s">
        <v>957</v>
      </c>
      <c r="D164"/>
      <c r="E164"/>
      <c r="F164" t="str">
        <f>IF(Table_Styles[[#This Row],[Font Family]]&lt;&gt;"",Table_Styles[[#This Row],[Font Family]],IF(Table_Styles[[#This Row],[Font Family Default]]&lt;&gt;"",Table_Styles[[#This Row],[Font Family Default]],""))</f>
        <v/>
      </c>
      <c r="G164"/>
      <c r="H164"/>
      <c r="I164" t="str">
        <f>IF(Table_Styles[[#This Row],[Font Size]]&lt;&gt;"",Table_Styles[[#This Row],[Font Size]],IF(Table_Styles[[#This Row],[Font Size Default]]&lt;&gt;"",Table_Styles[[#This Row],[Font Size Default]],""))</f>
        <v/>
      </c>
      <c r="J164"/>
      <c r="K164"/>
      <c r="L164" t="str">
        <f>IF(Table_Styles[[#This Row],[Font Weight]]&lt;&gt;"",Table_Styles[[#This Row],[Font Weight]],IF(Table_Styles[[#This Row],[Font Weight Default]]&lt;&gt;"",Table_Styles[[#This Row],[Font Weight Default]],""))</f>
        <v/>
      </c>
      <c r="M164"/>
      <c r="N164"/>
      <c r="O164" t="str">
        <f>IF(Table_Styles[[#This Row],[Colour]]&lt;&gt;"",Table_Styles[[#This Row],[Colour]],IF(Table_Styles[[#This Row],[Colour Default]]&lt;&gt;"",Table_Styles[[#This Row],[Colour Default]],""))</f>
        <v/>
      </c>
      <c r="P164"/>
      <c r="Q164"/>
      <c r="R164" t="str">
        <f>IF(Table_Styles[[#This Row],[Background]]&lt;&gt;"",Table_Styles[[#This Row],[Background]],IF(Table_Styles[[#This Row],[Background Default]]&lt;&gt;"",Table_Styles[[#This Row],[Background Default]],""))</f>
        <v/>
      </c>
      <c r="S164"/>
      <c r="T164"/>
      <c r="U164" t="str">
        <f>IF(Table_Styles[[#This Row],[Border]]&lt;&gt;"",Table_Styles[[#This Row],[Border]],IF(Table_Styles[[#This Row],[Border Default]]&lt;&gt;"",Table_Styles[[#This Row],[Border Default]],""))</f>
        <v/>
      </c>
      <c r="V164"/>
      <c r="W164"/>
      <c r="X164" t="str">
        <f>IF(Table_Styles[[#This Row],[Border Radius]]&lt;&gt;"",Table_Styles[[#This Row],[Border Radius]],IF(Table_Styles[[#This Row],[Border Radius Default]]&lt;&gt;"",Table_Styles[[#This Row],[Border Radius Default]],""))</f>
        <v/>
      </c>
      <c r="Y164"/>
      <c r="Z164"/>
      <c r="AA164" t="str">
        <f>IF(Table_Styles[[#This Row],[MT]]&lt;&gt;"",Table_Styles[[#This Row],[MT]],IF(Table_Styles[[#This Row],[MT Default]]&lt;&gt;"",Table_Styles[[#This Row],[MT Default]],""))</f>
        <v/>
      </c>
      <c r="AB164"/>
      <c r="AC164"/>
      <c r="AD164" t="str">
        <f>IF(Table_Styles[[#This Row],[MR]]&lt;&gt;"",Table_Styles[[#This Row],[MR]],IF(Table_Styles[[#This Row],[MR Default]]&lt;&gt;"",Table_Styles[[#This Row],[MR Default]],""))</f>
        <v/>
      </c>
      <c r="AE164"/>
      <c r="AF164"/>
      <c r="AG164" t="str">
        <f>IF(Table_Styles[[#This Row],[MB]]&lt;&gt;"",Table_Styles[[#This Row],[MB]],IF(Table_Styles[[#This Row],[MB Default]]&lt;&gt;"",Table_Styles[[#This Row],[MB Default]],""))</f>
        <v/>
      </c>
      <c r="AH164"/>
      <c r="AI164"/>
      <c r="AJ164" t="str">
        <f>IF(Table_Styles[[#This Row],[ML]]&lt;&gt;"",Table_Styles[[#This Row],[ML]],IF(Table_Styles[[#This Row],[ML Default]]&lt;&gt;"",Table_Styles[[#This Row],[ML Default]],""))</f>
        <v/>
      </c>
      <c r="AK164"/>
      <c r="AL164"/>
      <c r="AM164" t="str">
        <f>IF(Table_Styles[[#This Row],[PT]]&lt;&gt;"",Table_Styles[[#This Row],[PT]],IF(Table_Styles[[#This Row],[PT Default]]&lt;&gt;"",Table_Styles[[#This Row],[PT Default]],""))</f>
        <v/>
      </c>
      <c r="AN164"/>
      <c r="AO164"/>
      <c r="AP164" t="str">
        <f>IF(Table_Styles[[#This Row],[PR]]&lt;&gt;"",Table_Styles[[#This Row],[PR]],IF(Table_Styles[[#This Row],[PR Default]]&lt;&gt;"",Table_Styles[[#This Row],[PR Default]],""))</f>
        <v/>
      </c>
      <c r="AQ164"/>
      <c r="AR164"/>
      <c r="AS164" t="str">
        <f>IF(Table_Styles[[#This Row],[PB]]&lt;&gt;"",Table_Styles[[#This Row],[PB]],IF(Table_Styles[[#This Row],[PB Default]]&lt;&gt;"",Table_Styles[[#This Row],[PB Default]],""))</f>
        <v/>
      </c>
      <c r="AT164"/>
      <c r="AU164"/>
      <c r="AV164" t="str">
        <f>IF(Table_Styles[[#This Row],[PL]]&lt;&gt;"",Table_Styles[[#This Row],[PL]],IF(Table_Styles[[#This Row],[PL Default]]&lt;&gt;"",Table_Styles[[#This Row],[PL Default]],""))</f>
        <v/>
      </c>
      <c r="AW164"/>
      <c r="AX164"/>
      <c r="AY164" t="str">
        <f>IF(Table_Styles[[#This Row],[BT]]&lt;&gt;"",Table_Styles[[#This Row],[BT]],IF(Table_Styles[[#This Row],[BT Default]]&lt;&gt;"",Table_Styles[[#This Row],[BT Default]],""))</f>
        <v/>
      </c>
      <c r="AZ164"/>
      <c r="BA164"/>
      <c r="BB164" t="str">
        <f>IF(Table_Styles[[#This Row],[BR]]&lt;&gt;"",Table_Styles[[#This Row],[BR]],IF(Table_Styles[[#This Row],[BR Default]]&lt;&gt;"",Table_Styles[[#This Row],[BR Default]],""))</f>
        <v/>
      </c>
      <c r="BC164"/>
      <c r="BD164"/>
      <c r="BE164" t="str">
        <f>IF(Table_Styles[[#This Row],[BB]]&lt;&gt;"",Table_Styles[[#This Row],[BB]],IF(Table_Styles[[#This Row],[BB Default]]&lt;&gt;"",Table_Styles[[#This Row],[BB Default]],""))</f>
        <v/>
      </c>
      <c r="BF164"/>
      <c r="BG164"/>
      <c r="BH164" t="str">
        <f>IF(Table_Styles[[#This Row],[BL]]&lt;&gt;"",Table_Styles[[#This Row],[BL]],IF(Table_Styles[[#This Row],[BL Default]]&lt;&gt;"",Table_Styles[[#This Row],[BL Default]],""))</f>
        <v/>
      </c>
      <c r="BI164"/>
      <c r="BJ164"/>
      <c r="BK164" t="str">
        <f>IF(Table_Styles[[#This Row],[Width]]&lt;&gt;"",Table_Styles[[#This Row],[Width]],IF(Table_Styles[[#This Row],[Width Default]]&lt;&gt;"",Table_Styles[[#This Row],[Width Default]],""))</f>
        <v/>
      </c>
      <c r="BL164"/>
      <c r="BM164"/>
      <c r="BN164" t="str">
        <f>IF(Table_Styles[[#This Row],[Height]]&lt;&gt;"",Table_Styles[[#This Row],[Height]],IF(Table_Styles[[#This Row],[Height Default]]&lt;&gt;"",Table_Styles[[#This Row],[Height Default]],""))</f>
        <v/>
      </c>
      <c r="BO164"/>
      <c r="BP164"/>
      <c r="BQ164" t="str">
        <f>IF(Table_Styles[[#This Row],[Top]]&lt;&gt;"",Table_Styles[[#This Row],[Top]],IF(Table_Styles[[#This Row],[Top Default]]&lt;&gt;"",Table_Styles[[#This Row],[Top Default]],""))</f>
        <v/>
      </c>
      <c r="BR164"/>
      <c r="BS164"/>
      <c r="BT164" t="str">
        <f>IF(Table_Styles[[#This Row],[Right]]&lt;&gt;"",Table_Styles[[#This Row],[Right]],IF(Table_Styles[[#This Row],[Right Default]]&lt;&gt;"",Table_Styles[[#This Row],[Right Default]],""))</f>
        <v/>
      </c>
      <c r="BU164"/>
      <c r="BV164"/>
      <c r="BW164" t="str">
        <f>IF(Table_Styles[[#This Row],[Bottom]]&lt;&gt;"",Table_Styles[[#This Row],[Bottom]],IF(Table_Styles[[#This Row],[Bottom Default]]&lt;&gt;"",Table_Styles[[#This Row],[Bottom Default]],""))</f>
        <v/>
      </c>
      <c r="BX164"/>
      <c r="BY164"/>
      <c r="BZ164" t="str">
        <f>IF(Table_Styles[[#This Row],[Left]]&lt;&gt;"",Table_Styles[[#This Row],[Left]],IF(Table_Styles[[#This Row],[Left Default]]&lt;&gt;"",Table_Styles[[#This Row],[Left Default]],""))</f>
        <v/>
      </c>
      <c r="CA164" s="10" t="s">
        <v>892</v>
      </c>
      <c r="CB164" s="221" t="str">
        <f>IF(AND(Table_Styles[[#This Row],[Selector]]&lt;&gt;"",Table_Styles[[#This Row],[Font Family Used]]&lt;&gt;"",Table_Styles[[#This Row],[Font Weight Used]]&lt;&gt;""),Table_Styles[[#This Row],[Font Family Used]]&amp;" "&amp;Table_Styles[[#This Row],[Font Weight Used]],"")</f>
        <v/>
      </c>
      <c r="CC164" s="221" t="str">
        <f ca="1">IF(AND(Table_Styles[[#This Row],[Selector]],COUNTIF(OFFSET(CC:CC,0,0,ROW()-1,1),"="&amp;Table_Styles[[#This Row],[Font]])=0),Table_Styles[[#This Row],[Font]],"")</f>
        <v/>
      </c>
      <c r="CD164" s="221" t="str">
        <f ca="1">IF(Table_Styles[[#This Row],[Unique Font]]&lt;&gt;"",
"{""fontFamily"":"""&amp;Table_Styles[[#This Row],[Font Family Used]]&amp;""",""fontWeight"":"&amp;Table_Styles[[#This Row],[Font Weight Used]]&amp;"}","")</f>
        <v/>
      </c>
      <c r="CE164"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center;</v>
      </c>
      <c r="CF164" s="100" t="str">
        <f>IF(AND(Table_Styles[[#This Row],[Selector]]&lt;&gt;"", Table_Styles[[#This Row],[Config Properties]]&lt;&gt;""),
Table_Styles[[#This Row],[Selector]]&amp;" { "&amp;Table_Styles[[#This Row],[Config Properties]]&amp;" }","")</f>
        <v>#anchor-promotionSelection { text-align: center; }</v>
      </c>
      <c r="CG164" s="100" t="str">
        <f xml:space="preserve">
SUBSTITUTE(SUBSTITUTE(SUBSTITUTE(SUBSTITUTE(SUBSTITUTE(SUBSTITUTE(SUBSTITUTE(SUBSTITUTE(Table_Styles[[#This Row],[Config]],
" {","{"),
"{ ","{"),
" }","}"),
"} ","}"),
" ,",","),
", ",","),
" :",":"),
": ",":")</f>
        <v>#anchor-promotionSelection{text-align:center;}</v>
      </c>
    </row>
    <row r="165" spans="2:85" ht="21" customHeight="1">
      <c r="B165" t="s">
        <v>983</v>
      </c>
      <c r="C165" s="6" t="s">
        <v>985</v>
      </c>
      <c r="D165"/>
      <c r="E165"/>
      <c r="F165" t="str">
        <f>IF(Table_Styles[[#This Row],[Font Family]]&lt;&gt;"",Table_Styles[[#This Row],[Font Family]],IF(Table_Styles[[#This Row],[Font Family Default]]&lt;&gt;"",Table_Styles[[#This Row],[Font Family Default]],""))</f>
        <v/>
      </c>
      <c r="G165" s="210"/>
      <c r="H165"/>
      <c r="I165" t="str">
        <f>IF(Table_Styles[[#This Row],[Font Size]]&lt;&gt;"",Table_Styles[[#This Row],[Font Size]],IF(Table_Styles[[#This Row],[Font Size Default]]&lt;&gt;"",Table_Styles[[#This Row],[Font Size Default]],""))</f>
        <v/>
      </c>
      <c r="J165" s="24">
        <v>500</v>
      </c>
      <c r="K165"/>
      <c r="L165">
        <f>IF(Table_Styles[[#This Row],[Font Weight]]&lt;&gt;"",Table_Styles[[#This Row],[Font Weight]],IF(Table_Styles[[#This Row],[Font Weight Default]]&lt;&gt;"",Table_Styles[[#This Row],[Font Weight Default]],""))</f>
        <v>500</v>
      </c>
      <c r="M165"/>
      <c r="N165"/>
      <c r="O165" t="str">
        <f>IF(Table_Styles[[#This Row],[Colour]]&lt;&gt;"",Table_Styles[[#This Row],[Colour]],IF(Table_Styles[[#This Row],[Colour Default]]&lt;&gt;"",Table_Styles[[#This Row],[Colour Default]],""))</f>
        <v/>
      </c>
      <c r="P165"/>
      <c r="Q165"/>
      <c r="R165" t="str">
        <f>IF(Table_Styles[[#This Row],[Background]]&lt;&gt;"",Table_Styles[[#This Row],[Background]],IF(Table_Styles[[#This Row],[Background Default]]&lt;&gt;"",Table_Styles[[#This Row],[Background Default]],""))</f>
        <v/>
      </c>
      <c r="S165" s="24" t="str">
        <f>"1px solid "&amp;Colour_Accent_1</f>
        <v>1px solid #e10982</v>
      </c>
      <c r="T165"/>
      <c r="U165" t="str">
        <f>IF(Table_Styles[[#This Row],[Border]]&lt;&gt;"",Table_Styles[[#This Row],[Border]],IF(Table_Styles[[#This Row],[Border Default]]&lt;&gt;"",Table_Styles[[#This Row],[Border Default]],""))</f>
        <v>1px solid #e10982</v>
      </c>
      <c r="V165"/>
      <c r="W165"/>
      <c r="X165" t="str">
        <f>IF(Table_Styles[[#This Row],[Border Radius]]&lt;&gt;"",Table_Styles[[#This Row],[Border Radius]],IF(Table_Styles[[#This Row],[Border Radius Default]]&lt;&gt;"",Table_Styles[[#This Row],[Border Radius Default]],""))</f>
        <v/>
      </c>
      <c r="Y165"/>
      <c r="Z165"/>
      <c r="AA165" t="str">
        <f>IF(Table_Styles[[#This Row],[MT]]&lt;&gt;"",Table_Styles[[#This Row],[MT]],IF(Table_Styles[[#This Row],[MT Default]]&lt;&gt;"",Table_Styles[[#This Row],[MT Default]],""))</f>
        <v/>
      </c>
      <c r="AB165"/>
      <c r="AC165"/>
      <c r="AD165" t="str">
        <f>IF(Table_Styles[[#This Row],[MR]]&lt;&gt;"",Table_Styles[[#This Row],[MR]],IF(Table_Styles[[#This Row],[MR Default]]&lt;&gt;"",Table_Styles[[#This Row],[MR Default]],""))</f>
        <v/>
      </c>
      <c r="AE165"/>
      <c r="AF165"/>
      <c r="AG165" t="str">
        <f>IF(Table_Styles[[#This Row],[MB]]&lt;&gt;"",Table_Styles[[#This Row],[MB]],IF(Table_Styles[[#This Row],[MB Default]]&lt;&gt;"",Table_Styles[[#This Row],[MB Default]],""))</f>
        <v/>
      </c>
      <c r="AH165"/>
      <c r="AI165"/>
      <c r="AJ165" t="str">
        <f>IF(Table_Styles[[#This Row],[ML]]&lt;&gt;"",Table_Styles[[#This Row],[ML]],IF(Table_Styles[[#This Row],[ML Default]]&lt;&gt;"",Table_Styles[[#This Row],[ML Default]],""))</f>
        <v/>
      </c>
      <c r="AK165" s="6" t="s">
        <v>438</v>
      </c>
      <c r="AL165"/>
      <c r="AM165" t="str">
        <f>IF(Table_Styles[[#This Row],[PT]]&lt;&gt;"",Table_Styles[[#This Row],[PT]],IF(Table_Styles[[#This Row],[PT Default]]&lt;&gt;"",Table_Styles[[#This Row],[PT Default]],""))</f>
        <v>15px</v>
      </c>
      <c r="AN165" s="156" t="s">
        <v>439</v>
      </c>
      <c r="AO165"/>
      <c r="AP165" t="str">
        <f>IF(Table_Styles[[#This Row],[PR]]&lt;&gt;"",Table_Styles[[#This Row],[PR]],IF(Table_Styles[[#This Row],[PR Default]]&lt;&gt;"",Table_Styles[[#This Row],[PR Default]],""))</f>
        <v>30px</v>
      </c>
      <c r="AQ165" s="6" t="s">
        <v>438</v>
      </c>
      <c r="AR165"/>
      <c r="AS165" t="str">
        <f>IF(Table_Styles[[#This Row],[PB]]&lt;&gt;"",Table_Styles[[#This Row],[PB]],IF(Table_Styles[[#This Row],[PB Default]]&lt;&gt;"",Table_Styles[[#This Row],[PB Default]],""))</f>
        <v>15px</v>
      </c>
      <c r="AT165" s="156" t="s">
        <v>439</v>
      </c>
      <c r="AU165"/>
      <c r="AV165" t="str">
        <f>IF(Table_Styles[[#This Row],[PL]]&lt;&gt;"",Table_Styles[[#This Row],[PL]],IF(Table_Styles[[#This Row],[PL Default]]&lt;&gt;"",Table_Styles[[#This Row],[PL Default]],""))</f>
        <v>30px</v>
      </c>
      <c r="AW165"/>
      <c r="AX165"/>
      <c r="AY165" t="str">
        <f>IF(Table_Styles[[#This Row],[BT]]&lt;&gt;"",Table_Styles[[#This Row],[BT]],IF(Table_Styles[[#This Row],[BT Default]]&lt;&gt;"",Table_Styles[[#This Row],[BT Default]],""))</f>
        <v/>
      </c>
      <c r="AZ165"/>
      <c r="BA165"/>
      <c r="BB165" t="str">
        <f>IF(Table_Styles[[#This Row],[BR]]&lt;&gt;"",Table_Styles[[#This Row],[BR]],IF(Table_Styles[[#This Row],[BR Default]]&lt;&gt;"",Table_Styles[[#This Row],[BR Default]],""))</f>
        <v/>
      </c>
      <c r="BC165"/>
      <c r="BD165"/>
      <c r="BE165" t="str">
        <f>IF(Table_Styles[[#This Row],[BB]]&lt;&gt;"",Table_Styles[[#This Row],[BB]],IF(Table_Styles[[#This Row],[BB Default]]&lt;&gt;"",Table_Styles[[#This Row],[BB Default]],""))</f>
        <v/>
      </c>
      <c r="BF165"/>
      <c r="BG165"/>
      <c r="BH165" t="str">
        <f>IF(Table_Styles[[#This Row],[BL]]&lt;&gt;"",Table_Styles[[#This Row],[BL]],IF(Table_Styles[[#This Row],[BL Default]]&lt;&gt;"",Table_Styles[[#This Row],[BL Default]],""))</f>
        <v/>
      </c>
      <c r="BI165"/>
      <c r="BJ165"/>
      <c r="BK165" t="str">
        <f>IF(Table_Styles[[#This Row],[Width]]&lt;&gt;"",Table_Styles[[#This Row],[Width]],IF(Table_Styles[[#This Row],[Width Default]]&lt;&gt;"",Table_Styles[[#This Row],[Width Default]],""))</f>
        <v/>
      </c>
      <c r="BL165"/>
      <c r="BM165"/>
      <c r="BN165" t="str">
        <f>IF(Table_Styles[[#This Row],[Height]]&lt;&gt;"",Table_Styles[[#This Row],[Height]],IF(Table_Styles[[#This Row],[Height Default]]&lt;&gt;"",Table_Styles[[#This Row],[Height Default]],""))</f>
        <v/>
      </c>
      <c r="BO165"/>
      <c r="BP165"/>
      <c r="BQ165" t="str">
        <f>IF(Table_Styles[[#This Row],[Top]]&lt;&gt;"",Table_Styles[[#This Row],[Top]],IF(Table_Styles[[#This Row],[Top Default]]&lt;&gt;"",Table_Styles[[#This Row],[Top Default]],""))</f>
        <v/>
      </c>
      <c r="BR165"/>
      <c r="BS165"/>
      <c r="BT165" t="str">
        <f>IF(Table_Styles[[#This Row],[Right]]&lt;&gt;"",Table_Styles[[#This Row],[Right]],IF(Table_Styles[[#This Row],[Right Default]]&lt;&gt;"",Table_Styles[[#This Row],[Right Default]],""))</f>
        <v/>
      </c>
      <c r="BU165"/>
      <c r="BV165"/>
      <c r="BW165" t="str">
        <f>IF(Table_Styles[[#This Row],[Bottom]]&lt;&gt;"",Table_Styles[[#This Row],[Bottom]],IF(Table_Styles[[#This Row],[Bottom Default]]&lt;&gt;"",Table_Styles[[#This Row],[Bottom Default]],""))</f>
        <v/>
      </c>
      <c r="BX165"/>
      <c r="BY165"/>
      <c r="BZ165" t="str">
        <f>IF(Table_Styles[[#This Row],[Left]]&lt;&gt;"",Table_Styles[[#This Row],[Left]],IF(Table_Styles[[#This Row],[Left Default]]&lt;&gt;"",Table_Styles[[#This Row],[Left Default]],""))</f>
        <v/>
      </c>
      <c r="CA165" s="6"/>
      <c r="CB165" t="str">
        <f>IF(AND(Table_Styles[[#This Row],[Selector]]&lt;&gt;"",Table_Styles[[#This Row],[Font Family Used]]&lt;&gt;"",Table_Styles[[#This Row],[Font Weight Used]]&lt;&gt;""),Table_Styles[[#This Row],[Font Family Used]]&amp;" "&amp;Table_Styles[[#This Row],[Font Weight Used]],"")</f>
        <v/>
      </c>
      <c r="CC165" t="str">
        <f ca="1">IF(AND(Table_Styles[[#This Row],[Selector]],COUNTIF(OFFSET(CC:CC,0,0,ROW()-1,1),"="&amp;Table_Styles[[#This Row],[Font]])=0),Table_Styles[[#This Row],[Font]],"")</f>
        <v/>
      </c>
      <c r="CD165" t="str">
        <f ca="1">IF(Table_Styles[[#This Row],[Unique Font]]&lt;&gt;"",
"{""fontFamily"":"""&amp;Table_Styles[[#This Row],[Font Family Used]]&amp;""",""fontWeight"":"&amp;Table_Styles[[#This Row],[Font Weight Used]]&amp;"}","")</f>
        <v/>
      </c>
      <c r="CE16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500;border: 1px solid #e10982;padding-top: 15px;padding-right: 30px;padding-bottom: 15px;padding-left: 30px</v>
      </c>
      <c r="CF165" t="str">
        <f>IF(AND(Table_Styles[[#This Row],[Selector]]&lt;&gt;"", Table_Styles[[#This Row],[Config Properties]]&lt;&gt;""),
Table_Styles[[#This Row],[Selector]]&amp;" { "&amp;Table_Styles[[#This Row],[Config Properties]]&amp;" }","")</f>
        <v>.promo-important-information { font-weight: 500;border: 1px solid #e10982;padding-top: 15px;padding-right: 30px;padding-bottom: 15px;padding-left: 30px }</v>
      </c>
      <c r="CG165" t="str">
        <f xml:space="preserve">
SUBSTITUTE(SUBSTITUTE(SUBSTITUTE(SUBSTITUTE(SUBSTITUTE(SUBSTITUTE(SUBSTITUTE(SUBSTITUTE(Table_Styles[[#This Row],[Config]],
" {","{"),
"{ ","{"),
" }","}"),
"} ","}"),
" ,",","),
", ",","),
" :",":"),
": ",":")</f>
        <v>.promo-important-information{font-weight:500;border:1px solid #e10982;padding-top:15px;padding-right:30px;padding-bottom:15px;padding-left:30px}</v>
      </c>
    </row>
    <row r="166" spans="2:85" ht="21" customHeight="1">
      <c r="B166" t="s">
        <v>984</v>
      </c>
      <c r="C166" s="6" t="s">
        <v>986</v>
      </c>
      <c r="D166"/>
      <c r="E166"/>
      <c r="F166" t="str">
        <f>IF(Table_Styles[[#This Row],[Font Family]]&lt;&gt;"",Table_Styles[[#This Row],[Font Family]],IF(Table_Styles[[#This Row],[Font Family Default]]&lt;&gt;"",Table_Styles[[#This Row],[Font Family Default]],""))</f>
        <v/>
      </c>
      <c r="G166" s="210" t="s">
        <v>948</v>
      </c>
      <c r="H166"/>
      <c r="I166" t="str">
        <f>IF(Table_Styles[[#This Row],[Font Size]]&lt;&gt;"",Table_Styles[[#This Row],[Font Size]],IF(Table_Styles[[#This Row],[Font Size Default]]&lt;&gt;"",Table_Styles[[#This Row],[Font Size Default]],""))</f>
        <v>22px</v>
      </c>
      <c r="J166"/>
      <c r="K166"/>
      <c r="L166" t="str">
        <f>IF(Table_Styles[[#This Row],[Font Weight]]&lt;&gt;"",Table_Styles[[#This Row],[Font Weight]],IF(Table_Styles[[#This Row],[Font Weight Default]]&lt;&gt;"",Table_Styles[[#This Row],[Font Weight Default]],""))</f>
        <v/>
      </c>
      <c r="M166"/>
      <c r="N166"/>
      <c r="O166" t="str">
        <f>IF(Table_Styles[[#This Row],[Colour]]&lt;&gt;"",Table_Styles[[#This Row],[Colour]],IF(Table_Styles[[#This Row],[Colour Default]]&lt;&gt;"",Table_Styles[[#This Row],[Colour Default]],""))</f>
        <v/>
      </c>
      <c r="P166" t="s">
        <v>1483</v>
      </c>
      <c r="Q166"/>
      <c r="R166" t="str">
        <f>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}%/wp-content/themes/bridge-child/assets/uBind/details-information-icon.png) 0 1px/25px 25px no-repeat</v>
      </c>
      <c r="S166"/>
      <c r="T166"/>
      <c r="U166" t="str">
        <f>IF(Table_Styles[[#This Row],[Border]]&lt;&gt;"",Table_Styles[[#This Row],[Border]],IF(Table_Styles[[#This Row],[Border Default]]&lt;&gt;"",Table_Styles[[#This Row],[Border Default]],""))</f>
        <v/>
      </c>
      <c r="V166"/>
      <c r="W166"/>
      <c r="X166" t="str">
        <f>IF(Table_Styles[[#This Row],[Border Radius]]&lt;&gt;"",Table_Styles[[#This Row],[Border Radius]],IF(Table_Styles[[#This Row],[Border Radius Default]]&lt;&gt;"",Table_Styles[[#This Row],[Border Radius Default]],""))</f>
        <v/>
      </c>
      <c r="Y166"/>
      <c r="Z166"/>
      <c r="AA166" t="str">
        <f>IF(Table_Styles[[#This Row],[MT]]&lt;&gt;"",Table_Styles[[#This Row],[MT]],IF(Table_Styles[[#This Row],[MT Default]]&lt;&gt;"",Table_Styles[[#This Row],[MT Default]],""))</f>
        <v/>
      </c>
      <c r="AB166"/>
      <c r="AC166"/>
      <c r="AD166" t="str">
        <f>IF(Table_Styles[[#This Row],[MR]]&lt;&gt;"",Table_Styles[[#This Row],[MR]],IF(Table_Styles[[#This Row],[MR Default]]&lt;&gt;"",Table_Styles[[#This Row],[MR Default]],""))</f>
        <v/>
      </c>
      <c r="AE166"/>
      <c r="AF166"/>
      <c r="AG166" t="str">
        <f>IF(Table_Styles[[#This Row],[MB]]&lt;&gt;"",Table_Styles[[#This Row],[MB]],IF(Table_Styles[[#This Row],[MB Default]]&lt;&gt;"",Table_Styles[[#This Row],[MB Default]],""))</f>
        <v/>
      </c>
      <c r="AH166"/>
      <c r="AI166"/>
      <c r="AJ166" t="str">
        <f>IF(Table_Styles[[#This Row],[ML]]&lt;&gt;"",Table_Styles[[#This Row],[ML]],IF(Table_Styles[[#This Row],[ML Default]]&lt;&gt;"",Table_Styles[[#This Row],[ML Default]],""))</f>
        <v/>
      </c>
      <c r="AK166"/>
      <c r="AL166"/>
      <c r="AM166" t="str">
        <f>IF(Table_Styles[[#This Row],[PT]]&lt;&gt;"",Table_Styles[[#This Row],[PT]],IF(Table_Styles[[#This Row],[PT Default]]&lt;&gt;"",Table_Styles[[#This Row],[PT Default]],""))</f>
        <v/>
      </c>
      <c r="AN166"/>
      <c r="AO166"/>
      <c r="AP166" t="str">
        <f>IF(Table_Styles[[#This Row],[PR]]&lt;&gt;"",Table_Styles[[#This Row],[PR]],IF(Table_Styles[[#This Row],[PR Default]]&lt;&gt;"",Table_Styles[[#This Row],[PR Default]],""))</f>
        <v/>
      </c>
      <c r="AQ166"/>
      <c r="AR166"/>
      <c r="AS166" t="str">
        <f>IF(Table_Styles[[#This Row],[PB]]&lt;&gt;"",Table_Styles[[#This Row],[PB]],IF(Table_Styles[[#This Row],[PB Default]]&lt;&gt;"",Table_Styles[[#This Row],[PB Default]],""))</f>
        <v/>
      </c>
      <c r="AT166" t="s">
        <v>439</v>
      </c>
      <c r="AU166"/>
      <c r="AV166" t="str">
        <f>IF(Table_Styles[[#This Row],[PL]]&lt;&gt;"",Table_Styles[[#This Row],[PL]],IF(Table_Styles[[#This Row],[PL Default]]&lt;&gt;"",Table_Styles[[#This Row],[PL Default]],""))</f>
        <v>30px</v>
      </c>
      <c r="AW166"/>
      <c r="AX166"/>
      <c r="AY166" t="str">
        <f>IF(Table_Styles[[#This Row],[BT]]&lt;&gt;"",Table_Styles[[#This Row],[BT]],IF(Table_Styles[[#This Row],[BT Default]]&lt;&gt;"",Table_Styles[[#This Row],[BT Default]],""))</f>
        <v/>
      </c>
      <c r="AZ166"/>
      <c r="BA166"/>
      <c r="BB166" t="str">
        <f>IF(Table_Styles[[#This Row],[BR]]&lt;&gt;"",Table_Styles[[#This Row],[BR]],IF(Table_Styles[[#This Row],[BR Default]]&lt;&gt;"",Table_Styles[[#This Row],[BR Default]],""))</f>
        <v/>
      </c>
      <c r="BC166"/>
      <c r="BD166"/>
      <c r="BE166" t="str">
        <f>IF(Table_Styles[[#This Row],[BB]]&lt;&gt;"",Table_Styles[[#This Row],[BB]],IF(Table_Styles[[#This Row],[BB Default]]&lt;&gt;"",Table_Styles[[#This Row],[BB Default]],""))</f>
        <v/>
      </c>
      <c r="BF166"/>
      <c r="BG166"/>
      <c r="BH166" t="str">
        <f>IF(Table_Styles[[#This Row],[BL]]&lt;&gt;"",Table_Styles[[#This Row],[BL]],IF(Table_Styles[[#This Row],[BL Default]]&lt;&gt;"",Table_Styles[[#This Row],[BL Default]],""))</f>
        <v/>
      </c>
      <c r="BI166"/>
      <c r="BJ166"/>
      <c r="BK166" t="str">
        <f>IF(Table_Styles[[#This Row],[Width]]&lt;&gt;"",Table_Styles[[#This Row],[Width]],IF(Table_Styles[[#This Row],[Width Default]]&lt;&gt;"",Table_Styles[[#This Row],[Width Default]],""))</f>
        <v/>
      </c>
      <c r="BL166"/>
      <c r="BM166"/>
      <c r="BN166" t="str">
        <f>IF(Table_Styles[[#This Row],[Height]]&lt;&gt;"",Table_Styles[[#This Row],[Height]],IF(Table_Styles[[#This Row],[Height Default]]&lt;&gt;"",Table_Styles[[#This Row],[Height Default]],""))</f>
        <v/>
      </c>
      <c r="BO166"/>
      <c r="BP166"/>
      <c r="BQ166" t="str">
        <f>IF(Table_Styles[[#This Row],[Top]]&lt;&gt;"",Table_Styles[[#This Row],[Top]],IF(Table_Styles[[#This Row],[Top Default]]&lt;&gt;"",Table_Styles[[#This Row],[Top Default]],""))</f>
        <v/>
      </c>
      <c r="BR166"/>
      <c r="BS166"/>
      <c r="BT166" t="str">
        <f>IF(Table_Styles[[#This Row],[Right]]&lt;&gt;"",Table_Styles[[#This Row],[Right]],IF(Table_Styles[[#This Row],[Right Default]]&lt;&gt;"",Table_Styles[[#This Row],[Right Default]],""))</f>
        <v/>
      </c>
      <c r="BU166"/>
      <c r="BV166"/>
      <c r="BW166" t="str">
        <f>IF(Table_Styles[[#This Row],[Bottom]]&lt;&gt;"",Table_Styles[[#This Row],[Bottom]],IF(Table_Styles[[#This Row],[Bottom Default]]&lt;&gt;"",Table_Styles[[#This Row],[Bottom Default]],""))</f>
        <v/>
      </c>
      <c r="BX166"/>
      <c r="BY166"/>
      <c r="BZ166" t="str">
        <f>IF(Table_Styles[[#This Row],[Left]]&lt;&gt;"",Table_Styles[[#This Row],[Left]],IF(Table_Styles[[#This Row],[Left Default]]&lt;&gt;"",Table_Styles[[#This Row],[Left Default]],""))</f>
        <v/>
      </c>
      <c r="CA166" s="6" t="s">
        <v>989</v>
      </c>
      <c r="CB166" t="str">
        <f>IF(AND(Table_Styles[[#This Row],[Selector]]&lt;&gt;"",Table_Styles[[#This Row],[Font Family Used]]&lt;&gt;"",Table_Styles[[#This Row],[Font Weight Used]]&lt;&gt;""),Table_Styles[[#This Row],[Font Family Used]]&amp;" "&amp;Table_Styles[[#This Row],[Font Weight Used]],"")</f>
        <v/>
      </c>
      <c r="CC166" t="str">
        <f ca="1">IF(AND(Table_Styles[[#This Row],[Selector]],COUNTIF(OFFSET(CC:CC,0,0,ROW()-1,1),"="&amp;Table_Styles[[#This Row],[Font]])=0),Table_Styles[[#This Row],[Font]],"")</f>
        <v/>
      </c>
      <c r="CD166" t="str">
        <f ca="1">IF(Table_Styles[[#This Row],[Unique Font]]&lt;&gt;"",
"{""fontFamily"":"""&amp;Table_Styles[[#This Row],[Font Family Used]]&amp;""",""fontWeight"":"&amp;Table_Styles[[#This Row],[Font Weight Used]]&amp;"}","")</f>
        <v/>
      </c>
      <c r="CE16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22px;background: url(%{ (stringContains(referrerUrl(), 'insuremypromo-promoinabox') || stringContains(referrerUrl(), 'promoinabox.win')) ? baseUrl(referrerUrl()) : 'https://insuremypromo-promoinabox-qa.aptiture.com' }%/wp-content/themes/bridge-child/assets/uBind/details-information-icon.png) 0 1px/25px 25px no-repeat;padding-left: 30px;text-align: left;</v>
      </c>
      <c r="CF166" t="str">
        <f>IF(AND(Table_Styles[[#This Row],[Selector]]&lt;&gt;"", Table_Styles[[#This Row],[Config Properties]]&lt;&gt;""),
Table_Styles[[#This Row],[Selector]]&amp;" { "&amp;Table_Styles[[#This Row],[Config Properties]]&amp;" }","")</f>
        <v>.promo-important-information p.header { font-size: 22px;background: url(%{ (stringContains(referrerUrl(), 'insuremypromo-promoinabox') || stringContains(referrerUrl(), 'promoinabox.win')) ? baseUrl(referrerUrl()) : 'https://insuremypromo-promoinabox-qa.aptiture.com' }%/wp-content/themes/bridge-child/assets/uBind/details-information-icon.png) 0 1px/25px 25px no-repeat;padding-left: 30px;text-align: left; }</v>
      </c>
      <c r="CG166" t="str">
        <f xml:space="preserve">
SUBSTITUTE(SUBSTITUTE(SUBSTITUTE(SUBSTITUTE(SUBSTITUTE(SUBSTITUTE(SUBSTITUTE(SUBSTITUTE(Table_Styles[[#This Row],[Config]],
" {","{"),
"{ ","{"),
" }","}"),
"} ","}"),
" ,",","),
", ",","),
" :",":"),
": ",":")</f>
        <v>.promo-important-information p.header{font-size:22px;background:url(%{(stringContains(referrerUrl(),'insuremypromo-promoinabox') || stringContains(referrerUrl(),'promoinabox.win')) ? baseUrl(referrerUrl()):'https://insuremypromo-promoinabox-qa.aptiture.com'}%/wp-content/themes/bridge-child/assets/uBind/details-information-icon.png) 0 1px/25px 25px no-repeat;padding-left:30px;text-align:left;}</v>
      </c>
    </row>
    <row r="167" spans="2:85" ht="21" customHeight="1">
      <c r="B167" t="s">
        <v>987</v>
      </c>
      <c r="C167" t="s">
        <v>988</v>
      </c>
      <c r="D167"/>
      <c r="E167"/>
      <c r="F167" t="str">
        <f>IF(Table_Styles[[#This Row],[Font Family]]&lt;&gt;"",Table_Styles[[#This Row],[Font Family]],IF(Table_Styles[[#This Row],[Font Family Default]]&lt;&gt;"",Table_Styles[[#This Row],[Font Family Default]],""))</f>
        <v/>
      </c>
      <c r="G167"/>
      <c r="H167"/>
      <c r="I167" t="str">
        <f>IF(Table_Styles[[#This Row],[Font Size]]&lt;&gt;"",Table_Styles[[#This Row],[Font Size]],IF(Table_Styles[[#This Row],[Font Size Default]]&lt;&gt;"",Table_Styles[[#This Row],[Font Size Default]],""))</f>
        <v/>
      </c>
      <c r="J167"/>
      <c r="K167"/>
      <c r="L167" t="str">
        <f>IF(Table_Styles[[#This Row],[Font Weight]]&lt;&gt;"",Table_Styles[[#This Row],[Font Weight]],IF(Table_Styles[[#This Row],[Font Weight Default]]&lt;&gt;"",Table_Styles[[#This Row],[Font Weight Default]],""))</f>
        <v/>
      </c>
      <c r="M167"/>
      <c r="N167"/>
      <c r="O167" t="str">
        <f>IF(Table_Styles[[#This Row],[Colour]]&lt;&gt;"",Table_Styles[[#This Row],[Colour]],IF(Table_Styles[[#This Row],[Colour Default]]&lt;&gt;"",Table_Styles[[#This Row],[Colour Default]],""))</f>
        <v/>
      </c>
      <c r="P167"/>
      <c r="Q167"/>
      <c r="R167" t="str">
        <f>IF(Table_Styles[[#This Row],[Background]]&lt;&gt;"",Table_Styles[[#This Row],[Background]],IF(Table_Styles[[#This Row],[Background Default]]&lt;&gt;"",Table_Styles[[#This Row],[Background Default]],""))</f>
        <v/>
      </c>
      <c r="S167"/>
      <c r="T167"/>
      <c r="U167" t="str">
        <f>IF(Table_Styles[[#This Row],[Border]]&lt;&gt;"",Table_Styles[[#This Row],[Border]],IF(Table_Styles[[#This Row],[Border Default]]&lt;&gt;"",Table_Styles[[#This Row],[Border Default]],""))</f>
        <v/>
      </c>
      <c r="V167"/>
      <c r="W167"/>
      <c r="X167" t="str">
        <f>IF(Table_Styles[[#This Row],[Border Radius]]&lt;&gt;"",Table_Styles[[#This Row],[Border Radius]],IF(Table_Styles[[#This Row],[Border Radius Default]]&lt;&gt;"",Table_Styles[[#This Row],[Border Radius Default]],""))</f>
        <v/>
      </c>
      <c r="Y167"/>
      <c r="Z167"/>
      <c r="AA167" t="str">
        <f>IF(Table_Styles[[#This Row],[MT]]&lt;&gt;"",Table_Styles[[#This Row],[MT]],IF(Table_Styles[[#This Row],[MT Default]]&lt;&gt;"",Table_Styles[[#This Row],[MT Default]],""))</f>
        <v/>
      </c>
      <c r="AB167"/>
      <c r="AC167"/>
      <c r="AD167" t="str">
        <f>IF(Table_Styles[[#This Row],[MR]]&lt;&gt;"",Table_Styles[[#This Row],[MR]],IF(Table_Styles[[#This Row],[MR Default]]&lt;&gt;"",Table_Styles[[#This Row],[MR Default]],""))</f>
        <v/>
      </c>
      <c r="AE167"/>
      <c r="AF167"/>
      <c r="AG167" t="str">
        <f>IF(Table_Styles[[#This Row],[MB]]&lt;&gt;"",Table_Styles[[#This Row],[MB]],IF(Table_Styles[[#This Row],[MB Default]]&lt;&gt;"",Table_Styles[[#This Row],[MB Default]],""))</f>
        <v/>
      </c>
      <c r="AH167"/>
      <c r="AI167"/>
      <c r="AJ167" t="str">
        <f>IF(Table_Styles[[#This Row],[ML]]&lt;&gt;"",Table_Styles[[#This Row],[ML]],IF(Table_Styles[[#This Row],[ML Default]]&lt;&gt;"",Table_Styles[[#This Row],[ML Default]],""))</f>
        <v/>
      </c>
      <c r="AK167"/>
      <c r="AL167"/>
      <c r="AM167" t="str">
        <f>IF(Table_Styles[[#This Row],[PT]]&lt;&gt;"",Table_Styles[[#This Row],[PT]],IF(Table_Styles[[#This Row],[PT Default]]&lt;&gt;"",Table_Styles[[#This Row],[PT Default]],""))</f>
        <v/>
      </c>
      <c r="AN167"/>
      <c r="AO167"/>
      <c r="AP167" t="str">
        <f>IF(Table_Styles[[#This Row],[PR]]&lt;&gt;"",Table_Styles[[#This Row],[PR]],IF(Table_Styles[[#This Row],[PR Default]]&lt;&gt;"",Table_Styles[[#This Row],[PR Default]],""))</f>
        <v/>
      </c>
      <c r="AQ167"/>
      <c r="AR167"/>
      <c r="AS167" t="str">
        <f>IF(Table_Styles[[#This Row],[PB]]&lt;&gt;"",Table_Styles[[#This Row],[PB]],IF(Table_Styles[[#This Row],[PB Default]]&lt;&gt;"",Table_Styles[[#This Row],[PB Default]],""))</f>
        <v/>
      </c>
      <c r="AT167"/>
      <c r="AU167"/>
      <c r="AV167" t="str">
        <f>IF(Table_Styles[[#This Row],[PL]]&lt;&gt;"",Table_Styles[[#This Row],[PL]],IF(Table_Styles[[#This Row],[PL Default]]&lt;&gt;"",Table_Styles[[#This Row],[PL Default]],""))</f>
        <v/>
      </c>
      <c r="AW167"/>
      <c r="AX167"/>
      <c r="AY167" t="str">
        <f>IF(Table_Styles[[#This Row],[BT]]&lt;&gt;"",Table_Styles[[#This Row],[BT]],IF(Table_Styles[[#This Row],[BT Default]]&lt;&gt;"",Table_Styles[[#This Row],[BT Default]],""))</f>
        <v/>
      </c>
      <c r="AZ167"/>
      <c r="BA167"/>
      <c r="BB167" t="str">
        <f>IF(Table_Styles[[#This Row],[BR]]&lt;&gt;"",Table_Styles[[#This Row],[BR]],IF(Table_Styles[[#This Row],[BR Default]]&lt;&gt;"",Table_Styles[[#This Row],[BR Default]],""))</f>
        <v/>
      </c>
      <c r="BC167"/>
      <c r="BD167"/>
      <c r="BE167" t="str">
        <f>IF(Table_Styles[[#This Row],[BB]]&lt;&gt;"",Table_Styles[[#This Row],[BB]],IF(Table_Styles[[#This Row],[BB Default]]&lt;&gt;"",Table_Styles[[#This Row],[BB Default]],""))</f>
        <v/>
      </c>
      <c r="BF167"/>
      <c r="BG167"/>
      <c r="BH167" t="str">
        <f>IF(Table_Styles[[#This Row],[BL]]&lt;&gt;"",Table_Styles[[#This Row],[BL]],IF(Table_Styles[[#This Row],[BL Default]]&lt;&gt;"",Table_Styles[[#This Row],[BL Default]],""))</f>
        <v/>
      </c>
      <c r="BI167"/>
      <c r="BJ167"/>
      <c r="BK167" t="str">
        <f>IF(Table_Styles[[#This Row],[Width]]&lt;&gt;"",Table_Styles[[#This Row],[Width]],IF(Table_Styles[[#This Row],[Width Default]]&lt;&gt;"",Table_Styles[[#This Row],[Width Default]],""))</f>
        <v/>
      </c>
      <c r="BL167"/>
      <c r="BM167"/>
      <c r="BN167" t="str">
        <f>IF(Table_Styles[[#This Row],[Height]]&lt;&gt;"",Table_Styles[[#This Row],[Height]],IF(Table_Styles[[#This Row],[Height Default]]&lt;&gt;"",Table_Styles[[#This Row],[Height Default]],""))</f>
        <v/>
      </c>
      <c r="BO167"/>
      <c r="BP167"/>
      <c r="BQ167" t="str">
        <f>IF(Table_Styles[[#This Row],[Top]]&lt;&gt;"",Table_Styles[[#This Row],[Top]],IF(Table_Styles[[#This Row],[Top Default]]&lt;&gt;"",Table_Styles[[#This Row],[Top Default]],""))</f>
        <v/>
      </c>
      <c r="BR167"/>
      <c r="BS167"/>
      <c r="BT167" t="str">
        <f>IF(Table_Styles[[#This Row],[Right]]&lt;&gt;"",Table_Styles[[#This Row],[Right]],IF(Table_Styles[[#This Row],[Right Default]]&lt;&gt;"",Table_Styles[[#This Row],[Right Default]],""))</f>
        <v/>
      </c>
      <c r="BU167"/>
      <c r="BV167"/>
      <c r="BW167" t="str">
        <f>IF(Table_Styles[[#This Row],[Bottom]]&lt;&gt;"",Table_Styles[[#This Row],[Bottom]],IF(Table_Styles[[#This Row],[Bottom Default]]&lt;&gt;"",Table_Styles[[#This Row],[Bottom Default]],""))</f>
        <v/>
      </c>
      <c r="BX167"/>
      <c r="BY167"/>
      <c r="BZ167" t="str">
        <f>IF(Table_Styles[[#This Row],[Left]]&lt;&gt;"",Table_Styles[[#This Row],[Left]],IF(Table_Styles[[#This Row],[Left Default]]&lt;&gt;"",Table_Styles[[#This Row],[Left Default]],""))</f>
        <v/>
      </c>
      <c r="CA167" t="s">
        <v>989</v>
      </c>
      <c r="CB167" t="str">
        <f>IF(AND(Table_Styles[[#This Row],[Selector]]&lt;&gt;"",Table_Styles[[#This Row],[Font Family Used]]&lt;&gt;"",Table_Styles[[#This Row],[Font Weight Used]]&lt;&gt;""),Table_Styles[[#This Row],[Font Family Used]]&amp;" "&amp;Table_Styles[[#This Row],[Font Weight Used]],"")</f>
        <v/>
      </c>
      <c r="CC167" t="str">
        <f ca="1">IF(AND(Table_Styles[[#This Row],[Selector]],COUNTIF(OFFSET(CC:CC,0,0,ROW()-1,1),"="&amp;Table_Styles[[#This Row],[Font]])=0),Table_Styles[[#This Row],[Font]],"")</f>
        <v/>
      </c>
      <c r="CD167" t="str">
        <f ca="1">IF(Table_Styles[[#This Row],[Unique Font]]&lt;&gt;"",
"{""fontFamily"":"""&amp;Table_Styles[[#This Row],[Font Family Used]]&amp;""",""fontWeight"":"&amp;Table_Styles[[#This Row],[Font Weight Used]]&amp;"}","")</f>
        <v/>
      </c>
      <c r="CE16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left;</v>
      </c>
      <c r="CF167" t="str">
        <f>IF(AND(Table_Styles[[#This Row],[Selector]]&lt;&gt;"", Table_Styles[[#This Row],[Config Properties]]&lt;&gt;""),
Table_Styles[[#This Row],[Selector]]&amp;" { "&amp;Table_Styles[[#This Row],[Config Properties]]&amp;" }","")</f>
        <v>.promo-important-information p.body { text-align: left; }</v>
      </c>
      <c r="CG167" t="str">
        <f xml:space="preserve">
SUBSTITUTE(SUBSTITUTE(SUBSTITUTE(SUBSTITUTE(SUBSTITUTE(SUBSTITUTE(SUBSTITUTE(SUBSTITUTE(Table_Styles[[#This Row],[Config]],
" {","{"),
"{ ","{"),
" }","}"),
"} ","}"),
" ,",","),
", ",","),
" :",":"),
": ",":")</f>
        <v>.promo-important-information p.body{text-align:left;}</v>
      </c>
    </row>
    <row r="168" spans="2:85" ht="21" customHeight="1">
      <c r="B168" s="97" t="s">
        <v>1087</v>
      </c>
      <c r="C168" s="95" t="s">
        <v>1095</v>
      </c>
      <c r="D168" s="137"/>
      <c r="E168" s="118"/>
      <c r="F168" s="101" t="str">
        <f>IF(Table_Styles[[#This Row],[Font Family]]&lt;&gt;"",Table_Styles[[#This Row],[Font Family]],IF(Table_Styles[[#This Row],[Font Family Default]]&lt;&gt;"",Table_Styles[[#This Row],[Font Family Default]],""))</f>
        <v/>
      </c>
      <c r="G168" s="137"/>
      <c r="H168" s="118"/>
      <c r="I168" s="101" t="str">
        <f>IF(Table_Styles[[#This Row],[Font Size]]&lt;&gt;"",Table_Styles[[#This Row],[Font Size]],IF(Table_Styles[[#This Row],[Font Size Default]]&lt;&gt;"",Table_Styles[[#This Row],[Font Size Default]],""))</f>
        <v/>
      </c>
      <c r="J168" s="137"/>
      <c r="K168" s="118"/>
      <c r="L168" s="101" t="str">
        <f>IF(Table_Styles[[#This Row],[Font Weight]]&lt;&gt;"",Table_Styles[[#This Row],[Font Weight]],IF(Table_Styles[[#This Row],[Font Weight Default]]&lt;&gt;"",Table_Styles[[#This Row],[Font Weight Default]],""))</f>
        <v/>
      </c>
      <c r="M168" s="137"/>
      <c r="N168" s="118"/>
      <c r="O168" s="101" t="str">
        <f>IF(Table_Styles[[#This Row],[Colour]]&lt;&gt;"",Table_Styles[[#This Row],[Colour]],IF(Table_Styles[[#This Row],[Colour Default]]&lt;&gt;"",Table_Styles[[#This Row],[Colour Default]],""))</f>
        <v/>
      </c>
      <c r="P168" s="137"/>
      <c r="Q168" s="118"/>
      <c r="R168" s="101" t="str">
        <f>IF(Table_Styles[[#This Row],[Background]]&lt;&gt;"",Table_Styles[[#This Row],[Background]],IF(Table_Styles[[#This Row],[Background Default]]&lt;&gt;"",Table_Styles[[#This Row],[Background Default]],""))</f>
        <v/>
      </c>
      <c r="S168" s="137"/>
      <c r="T168" s="118"/>
      <c r="U168" s="101" t="str">
        <f>IF(Table_Styles[[#This Row],[Border]]&lt;&gt;"",Table_Styles[[#This Row],[Border]],IF(Table_Styles[[#This Row],[Border Default]]&lt;&gt;"",Table_Styles[[#This Row],[Border Default]],""))</f>
        <v/>
      </c>
      <c r="V168" s="118"/>
      <c r="W168" s="118"/>
      <c r="X168" s="101" t="str">
        <f>IF(Table_Styles[[#This Row],[Border Radius]]&lt;&gt;"",Table_Styles[[#This Row],[Border Radius]],IF(Table_Styles[[#This Row],[Border Radius Default]]&lt;&gt;"",Table_Styles[[#This Row],[Border Radius Default]],""))</f>
        <v/>
      </c>
      <c r="Y168" s="137"/>
      <c r="Z168" s="118"/>
      <c r="AA168" s="101" t="str">
        <f>IF(Table_Styles[[#This Row],[MT]]&lt;&gt;"",Table_Styles[[#This Row],[MT]],IF(Table_Styles[[#This Row],[MT Default]]&lt;&gt;"",Table_Styles[[#This Row],[MT Default]],""))</f>
        <v/>
      </c>
      <c r="AB168" s="137"/>
      <c r="AC168" s="118"/>
      <c r="AD168" s="101" t="str">
        <f>IF(Table_Styles[[#This Row],[MR]]&lt;&gt;"",Table_Styles[[#This Row],[MR]],IF(Table_Styles[[#This Row],[MR Default]]&lt;&gt;"",Table_Styles[[#This Row],[MR Default]],""))</f>
        <v/>
      </c>
      <c r="AE168" s="137"/>
      <c r="AF168" s="118"/>
      <c r="AG168" s="101" t="str">
        <f>IF(Table_Styles[[#This Row],[MB]]&lt;&gt;"",Table_Styles[[#This Row],[MB]],IF(Table_Styles[[#This Row],[MB Default]]&lt;&gt;"",Table_Styles[[#This Row],[MB Default]],""))</f>
        <v/>
      </c>
      <c r="AH168" s="137"/>
      <c r="AI168" s="118"/>
      <c r="AJ168" s="101" t="str">
        <f>IF(Table_Styles[[#This Row],[ML]]&lt;&gt;"",Table_Styles[[#This Row],[ML]],IF(Table_Styles[[#This Row],[ML Default]]&lt;&gt;"",Table_Styles[[#This Row],[ML Default]],""))</f>
        <v/>
      </c>
      <c r="AK168" s="137"/>
      <c r="AL168" s="118"/>
      <c r="AM168" s="101" t="str">
        <f>IF(Table_Styles[[#This Row],[PT]]&lt;&gt;"",Table_Styles[[#This Row],[PT]],IF(Table_Styles[[#This Row],[PT Default]]&lt;&gt;"",Table_Styles[[#This Row],[PT Default]],""))</f>
        <v/>
      </c>
      <c r="AN168" s="137"/>
      <c r="AO168" s="118"/>
      <c r="AP168" s="101" t="str">
        <f>IF(Table_Styles[[#This Row],[PR]]&lt;&gt;"",Table_Styles[[#This Row],[PR]],IF(Table_Styles[[#This Row],[PR Default]]&lt;&gt;"",Table_Styles[[#This Row],[PR Default]],""))</f>
        <v/>
      </c>
      <c r="AQ168" s="137"/>
      <c r="AR168" s="118"/>
      <c r="AS168" s="101" t="str">
        <f>IF(Table_Styles[[#This Row],[PB]]&lt;&gt;"",Table_Styles[[#This Row],[PB]],IF(Table_Styles[[#This Row],[PB Default]]&lt;&gt;"",Table_Styles[[#This Row],[PB Default]],""))</f>
        <v/>
      </c>
      <c r="AT168" s="137"/>
      <c r="AU168" s="118"/>
      <c r="AV168" s="101" t="str">
        <f>IF(Table_Styles[[#This Row],[PL]]&lt;&gt;"",Table_Styles[[#This Row],[PL]],IF(Table_Styles[[#This Row],[PL Default]]&lt;&gt;"",Table_Styles[[#This Row],[PL Default]],""))</f>
        <v/>
      </c>
      <c r="AW168" s="137"/>
      <c r="AX168" s="118"/>
      <c r="AY168" s="101" t="str">
        <f>IF(Table_Styles[[#This Row],[BT]]&lt;&gt;"",Table_Styles[[#This Row],[BT]],IF(Table_Styles[[#This Row],[BT Default]]&lt;&gt;"",Table_Styles[[#This Row],[BT Default]],""))</f>
        <v/>
      </c>
      <c r="AZ168" s="137"/>
      <c r="BA168" s="118"/>
      <c r="BB168" s="101" t="str">
        <f>IF(Table_Styles[[#This Row],[BR]]&lt;&gt;"",Table_Styles[[#This Row],[BR]],IF(Table_Styles[[#This Row],[BR Default]]&lt;&gt;"",Table_Styles[[#This Row],[BR Default]],""))</f>
        <v/>
      </c>
      <c r="BC168" s="137"/>
      <c r="BD168" s="118"/>
      <c r="BE168" s="101" t="str">
        <f>IF(Table_Styles[[#This Row],[BB]]&lt;&gt;"",Table_Styles[[#This Row],[BB]],IF(Table_Styles[[#This Row],[BB Default]]&lt;&gt;"",Table_Styles[[#This Row],[BB Default]],""))</f>
        <v/>
      </c>
      <c r="BF168" s="137"/>
      <c r="BG168" s="118"/>
      <c r="BH168" s="101" t="str">
        <f>IF(Table_Styles[[#This Row],[BL]]&lt;&gt;"",Table_Styles[[#This Row],[BL]],IF(Table_Styles[[#This Row],[BL Default]]&lt;&gt;"",Table_Styles[[#This Row],[BL Default]],""))</f>
        <v/>
      </c>
      <c r="BI168" s="118"/>
      <c r="BJ168" s="118"/>
      <c r="BK168" s="101" t="str">
        <f>IF(Table_Styles[[#This Row],[Width]]&lt;&gt;"",Table_Styles[[#This Row],[Width]],IF(Table_Styles[[#This Row],[Width Default]]&lt;&gt;"",Table_Styles[[#This Row],[Width Default]],""))</f>
        <v/>
      </c>
      <c r="BL168" s="118"/>
      <c r="BM168" s="118"/>
      <c r="BN168" s="101" t="str">
        <f>IF(Table_Styles[[#This Row],[Height]]&lt;&gt;"",Table_Styles[[#This Row],[Height]],IF(Table_Styles[[#This Row],[Height Default]]&lt;&gt;"",Table_Styles[[#This Row],[Height Default]],""))</f>
        <v/>
      </c>
      <c r="BO168" s="95"/>
      <c r="BP168" s="95"/>
      <c r="BQ168" s="101" t="str">
        <f>IF(Table_Styles[[#This Row],[Top]]&lt;&gt;"",Table_Styles[[#This Row],[Top]],IF(Table_Styles[[#This Row],[Top Default]]&lt;&gt;"",Table_Styles[[#This Row],[Top Default]],""))</f>
        <v/>
      </c>
      <c r="BR168" s="95"/>
      <c r="BS168" s="95"/>
      <c r="BT168" s="101" t="str">
        <f>IF(Table_Styles[[#This Row],[Right]]&lt;&gt;"",Table_Styles[[#This Row],[Right]],IF(Table_Styles[[#This Row],[Right Default]]&lt;&gt;"",Table_Styles[[#This Row],[Right Default]],""))</f>
        <v/>
      </c>
      <c r="BU168" s="95"/>
      <c r="BV168" s="95"/>
      <c r="BW168" s="101" t="str">
        <f>IF(Table_Styles[[#This Row],[Bottom]]&lt;&gt;"",Table_Styles[[#This Row],[Bottom]],IF(Table_Styles[[#This Row],[Bottom Default]]&lt;&gt;"",Table_Styles[[#This Row],[Bottom Default]],""))</f>
        <v/>
      </c>
      <c r="BX168" s="95"/>
      <c r="BY168" s="95"/>
      <c r="BZ168" s="101" t="str">
        <f>IF(Table_Styles[[#This Row],[Left]]&lt;&gt;"",Table_Styles[[#This Row],[Left]],IF(Table_Styles[[#This Row],[Left Default]]&lt;&gt;"",Table_Styles[[#This Row],[Left Default]],""))</f>
        <v/>
      </c>
      <c r="CA168" s="137"/>
      <c r="CB168" s="101" t="str">
        <f>IF(AND(Table_Styles[[#This Row],[Selector]]&lt;&gt;"",Table_Styles[[#This Row],[Font Family Used]]&lt;&gt;"",Table_Styles[[#This Row],[Font Weight Used]]&lt;&gt;""),Table_Styles[[#This Row],[Font Family Used]]&amp;" "&amp;Table_Styles[[#This Row],[Font Weight Used]],"")</f>
        <v/>
      </c>
      <c r="CC168" s="101" t="str">
        <f ca="1">IF(AND(Table_Styles[[#This Row],[Selector]],COUNTIF(OFFSET(CC:CC,0,0,ROW()-1,1),"="&amp;Table_Styles[[#This Row],[Font]])=0),Table_Styles[[#This Row],[Font]],"")</f>
        <v/>
      </c>
      <c r="CD168" s="101" t="str">
        <f ca="1">IF(Table_Styles[[#This Row],[Unique Font]]&lt;&gt;"",
"{""fontFamily"":"""&amp;Table_Styles[[#This Row],[Font Family Used]]&amp;""",""fontWeight"":"&amp;Table_Styles[[#This Row],[Font Weight Used]]&amp;"}","")</f>
        <v/>
      </c>
      <c r="CE168"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68" s="100" t="str">
        <f>IF(AND(Table_Styles[[#This Row],[Selector]]&lt;&gt;"", Table_Styles[[#This Row],[Config Properties]]&lt;&gt;""),
Table_Styles[[#This Row],[Selector]]&amp;" { "&amp;Table_Styles[[#This Row],[Config Properties]]&amp;" }","")</f>
        <v/>
      </c>
      <c r="CG168" s="100" t="str">
        <f xml:space="preserve">
SUBSTITUTE(SUBSTITUTE(SUBSTITUTE(SUBSTITUTE(SUBSTITUTE(SUBSTITUTE(SUBSTITUTE(SUBSTITUTE(Table_Styles[[#This Row],[Config]],
" {","{"),
"{ ","{"),
" }","}"),
"} ","}"),
" ,",","),
", ",","),
" :",":"),
": ",":")</f>
        <v/>
      </c>
    </row>
    <row r="169" spans="2:85" ht="21" customHeight="1">
      <c r="B169" s="97" t="s">
        <v>1093</v>
      </c>
      <c r="C169" s="95" t="s">
        <v>1094</v>
      </c>
      <c r="D169" s="137"/>
      <c r="E169" s="118"/>
      <c r="F169" s="101" t="str">
        <f>IF(Table_Styles[[#This Row],[Font Family]]&lt;&gt;"",Table_Styles[[#This Row],[Font Family]],IF(Table_Styles[[#This Row],[Font Family Default]]&lt;&gt;"",Table_Styles[[#This Row],[Font Family Default]],""))</f>
        <v/>
      </c>
      <c r="G169" s="137"/>
      <c r="H169" s="118"/>
      <c r="I169" s="101" t="str">
        <f>IF(Table_Styles[[#This Row],[Font Size]]&lt;&gt;"",Table_Styles[[#This Row],[Font Size]],IF(Table_Styles[[#This Row],[Font Size Default]]&lt;&gt;"",Table_Styles[[#This Row],[Font Size Default]],""))</f>
        <v/>
      </c>
      <c r="J169" s="137" t="s">
        <v>1091</v>
      </c>
      <c r="K169" s="118"/>
      <c r="L169" s="101" t="str">
        <f>IF(Table_Styles[[#This Row],[Font Weight]]&lt;&gt;"",Table_Styles[[#This Row],[Font Weight]],IF(Table_Styles[[#This Row],[Font Weight Default]]&lt;&gt;"",Table_Styles[[#This Row],[Font Weight Default]],""))</f>
        <v>800</v>
      </c>
      <c r="M169" t="str">
        <f>Colour_Foreground_1</f>
        <v>#303232</v>
      </c>
      <c r="N169" s="118"/>
      <c r="O169" s="101" t="str">
        <f>IF(Table_Styles[[#This Row],[Colour]]&lt;&gt;"",Table_Styles[[#This Row],[Colour]],IF(Table_Styles[[#This Row],[Colour Default]]&lt;&gt;"",Table_Styles[[#This Row],[Colour Default]],""))</f>
        <v>#303232</v>
      </c>
      <c r="P169" s="137"/>
      <c r="Q169" s="118"/>
      <c r="R169" s="101" t="str">
        <f>IF(Table_Styles[[#This Row],[Background]]&lt;&gt;"",Table_Styles[[#This Row],[Background]],IF(Table_Styles[[#This Row],[Background Default]]&lt;&gt;"",Table_Styles[[#This Row],[Background Default]],""))</f>
        <v/>
      </c>
      <c r="S169" s="137"/>
      <c r="T169" s="118"/>
      <c r="U169" s="101" t="str">
        <f>IF(Table_Styles[[#This Row],[Border]]&lt;&gt;"",Table_Styles[[#This Row],[Border]],IF(Table_Styles[[#This Row],[Border Default]]&lt;&gt;"",Table_Styles[[#This Row],[Border Default]],""))</f>
        <v/>
      </c>
      <c r="V169" s="118"/>
      <c r="W169" s="118"/>
      <c r="X169" s="101" t="str">
        <f>IF(Table_Styles[[#This Row],[Border Radius]]&lt;&gt;"",Table_Styles[[#This Row],[Border Radius]],IF(Table_Styles[[#This Row],[Border Radius Default]]&lt;&gt;"",Table_Styles[[#This Row],[Border Radius Default]],""))</f>
        <v/>
      </c>
      <c r="Y169" s="137" t="s">
        <v>438</v>
      </c>
      <c r="Z169" s="118"/>
      <c r="AA169" s="101" t="str">
        <f>IF(Table_Styles[[#This Row],[MT]]&lt;&gt;"",Table_Styles[[#This Row],[MT]],IF(Table_Styles[[#This Row],[MT Default]]&lt;&gt;"",Table_Styles[[#This Row],[MT Default]],""))</f>
        <v>15px</v>
      </c>
      <c r="AB169" s="137"/>
      <c r="AC169" s="118"/>
      <c r="AD169" s="101" t="str">
        <f>IF(Table_Styles[[#This Row],[MR]]&lt;&gt;"",Table_Styles[[#This Row],[MR]],IF(Table_Styles[[#This Row],[MR Default]]&lt;&gt;"",Table_Styles[[#This Row],[MR Default]],""))</f>
        <v/>
      </c>
      <c r="AE169" s="137" t="s">
        <v>460</v>
      </c>
      <c r="AF169" s="118"/>
      <c r="AG169" s="101" t="str">
        <f>IF(Table_Styles[[#This Row],[MB]]&lt;&gt;"",Table_Styles[[#This Row],[MB]],IF(Table_Styles[[#This Row],[MB Default]]&lt;&gt;"",Table_Styles[[#This Row],[MB Default]],""))</f>
        <v>10px</v>
      </c>
      <c r="AH169" s="137"/>
      <c r="AI169" s="118"/>
      <c r="AJ169" s="101" t="str">
        <f>IF(Table_Styles[[#This Row],[ML]]&lt;&gt;"",Table_Styles[[#This Row],[ML]],IF(Table_Styles[[#This Row],[ML Default]]&lt;&gt;"",Table_Styles[[#This Row],[ML Default]],""))</f>
        <v/>
      </c>
      <c r="AK169" s="137"/>
      <c r="AL169" s="118"/>
      <c r="AM169" s="101" t="str">
        <f>IF(Table_Styles[[#This Row],[PT]]&lt;&gt;"",Table_Styles[[#This Row],[PT]],IF(Table_Styles[[#This Row],[PT Default]]&lt;&gt;"",Table_Styles[[#This Row],[PT Default]],""))</f>
        <v/>
      </c>
      <c r="AN169" s="137"/>
      <c r="AO169" s="118"/>
      <c r="AP169" s="101" t="str">
        <f>IF(Table_Styles[[#This Row],[PR]]&lt;&gt;"",Table_Styles[[#This Row],[PR]],IF(Table_Styles[[#This Row],[PR Default]]&lt;&gt;"",Table_Styles[[#This Row],[PR Default]],""))</f>
        <v/>
      </c>
      <c r="AQ169" s="137"/>
      <c r="AR169" s="118"/>
      <c r="AS169" s="101" t="str">
        <f>IF(Table_Styles[[#This Row],[PB]]&lt;&gt;"",Table_Styles[[#This Row],[PB]],IF(Table_Styles[[#This Row],[PB Default]]&lt;&gt;"",Table_Styles[[#This Row],[PB Default]],""))</f>
        <v/>
      </c>
      <c r="AT169" s="137"/>
      <c r="AU169" s="118"/>
      <c r="AV169" s="101" t="str">
        <f>IF(Table_Styles[[#This Row],[PL]]&lt;&gt;"",Table_Styles[[#This Row],[PL]],IF(Table_Styles[[#This Row],[PL Default]]&lt;&gt;"",Table_Styles[[#This Row],[PL Default]],""))</f>
        <v/>
      </c>
      <c r="AW169" s="137"/>
      <c r="AX169" s="118"/>
      <c r="AY169" s="101" t="str">
        <f>IF(Table_Styles[[#This Row],[BT]]&lt;&gt;"",Table_Styles[[#This Row],[BT]],IF(Table_Styles[[#This Row],[BT Default]]&lt;&gt;"",Table_Styles[[#This Row],[BT Default]],""))</f>
        <v/>
      </c>
      <c r="AZ169" s="137"/>
      <c r="BA169" s="118"/>
      <c r="BB169" s="101" t="str">
        <f>IF(Table_Styles[[#This Row],[BR]]&lt;&gt;"",Table_Styles[[#This Row],[BR]],IF(Table_Styles[[#This Row],[BR Default]]&lt;&gt;"",Table_Styles[[#This Row],[BR Default]],""))</f>
        <v/>
      </c>
      <c r="BC169" s="137"/>
      <c r="BD169" s="118"/>
      <c r="BE169" s="101" t="str">
        <f>IF(Table_Styles[[#This Row],[BB]]&lt;&gt;"",Table_Styles[[#This Row],[BB]],IF(Table_Styles[[#This Row],[BB Default]]&lt;&gt;"",Table_Styles[[#This Row],[BB Default]],""))</f>
        <v/>
      </c>
      <c r="BF169" s="137"/>
      <c r="BG169" s="118"/>
      <c r="BH169" s="101" t="str">
        <f>IF(Table_Styles[[#This Row],[BL]]&lt;&gt;"",Table_Styles[[#This Row],[BL]],IF(Table_Styles[[#This Row],[BL Default]]&lt;&gt;"",Table_Styles[[#This Row],[BL Default]],""))</f>
        <v/>
      </c>
      <c r="BI169" s="118"/>
      <c r="BJ169" s="118"/>
      <c r="BK169" s="101" t="str">
        <f>IF(Table_Styles[[#This Row],[Width]]&lt;&gt;"",Table_Styles[[#This Row],[Width]],IF(Table_Styles[[#This Row],[Width Default]]&lt;&gt;"",Table_Styles[[#This Row],[Width Default]],""))</f>
        <v/>
      </c>
      <c r="BL169" s="118"/>
      <c r="BM169" s="118"/>
      <c r="BN169" s="101" t="str">
        <f>IF(Table_Styles[[#This Row],[Height]]&lt;&gt;"",Table_Styles[[#This Row],[Height]],IF(Table_Styles[[#This Row],[Height Default]]&lt;&gt;"",Table_Styles[[#This Row],[Height Default]],""))</f>
        <v/>
      </c>
      <c r="BO169" s="95"/>
      <c r="BP169" s="95"/>
      <c r="BQ169" s="101" t="str">
        <f>IF(Table_Styles[[#This Row],[Top]]&lt;&gt;"",Table_Styles[[#This Row],[Top]],IF(Table_Styles[[#This Row],[Top Default]]&lt;&gt;"",Table_Styles[[#This Row],[Top Default]],""))</f>
        <v/>
      </c>
      <c r="BR169" s="95"/>
      <c r="BS169" s="95"/>
      <c r="BT169" s="101" t="str">
        <f>IF(Table_Styles[[#This Row],[Right]]&lt;&gt;"",Table_Styles[[#This Row],[Right]],IF(Table_Styles[[#This Row],[Right Default]]&lt;&gt;"",Table_Styles[[#This Row],[Right Default]],""))</f>
        <v/>
      </c>
      <c r="BU169" s="95"/>
      <c r="BV169" s="95"/>
      <c r="BW169" s="101" t="str">
        <f>IF(Table_Styles[[#This Row],[Bottom]]&lt;&gt;"",Table_Styles[[#This Row],[Bottom]],IF(Table_Styles[[#This Row],[Bottom Default]]&lt;&gt;"",Table_Styles[[#This Row],[Bottom Default]],""))</f>
        <v/>
      </c>
      <c r="BX169" s="95"/>
      <c r="BY169" s="95"/>
      <c r="BZ169" s="101" t="str">
        <f>IF(Table_Styles[[#This Row],[Left]]&lt;&gt;"",Table_Styles[[#This Row],[Left]],IF(Table_Styles[[#This Row],[Left Default]]&lt;&gt;"",Table_Styles[[#This Row],[Left Default]],""))</f>
        <v/>
      </c>
      <c r="CA169" s="137"/>
      <c r="CB169" s="101" t="str">
        <f>IF(AND(Table_Styles[[#This Row],[Selector]]&lt;&gt;"",Table_Styles[[#This Row],[Font Family Used]]&lt;&gt;"",Table_Styles[[#This Row],[Font Weight Used]]&lt;&gt;""),Table_Styles[[#This Row],[Font Family Used]]&amp;" "&amp;Table_Styles[[#This Row],[Font Weight Used]],"")</f>
        <v/>
      </c>
      <c r="CC169" s="101" t="str">
        <f ca="1">IF(AND(Table_Styles[[#This Row],[Selector]],COUNTIF(OFFSET(CC:CC,0,0,ROW()-1,1),"="&amp;Table_Styles[[#This Row],[Font]])=0),Table_Styles[[#This Row],[Font]],"")</f>
        <v/>
      </c>
      <c r="CD169" s="101" t="str">
        <f ca="1">IF(Table_Styles[[#This Row],[Unique Font]]&lt;&gt;"",
"{""fontFamily"":"""&amp;Table_Styles[[#This Row],[Font Family Used]]&amp;""",""fontWeight"":"&amp;Table_Styles[[#This Row],[Font Weight Used]]&amp;"}","")</f>
        <v/>
      </c>
      <c r="CE16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800;color: #303232;margin-top: 15px;margin-bottom: 10px</v>
      </c>
      <c r="CF169" s="100" t="str">
        <f>IF(AND(Table_Styles[[#This Row],[Selector]]&lt;&gt;"", Table_Styles[[#This Row],[Config Properties]]&lt;&gt;""),
Table_Styles[[#This Row],[Selector]]&amp;" { "&amp;Table_Styles[[#This Row],[Config Properties]]&amp;" }","")</f>
        <v>#sidebar .sidebarSummary h3 { font-weight: 800;color: #303232;margin-top: 15px;margin-bottom: 10px }</v>
      </c>
      <c r="CG169" s="100" t="str">
        <f xml:space="preserve">
SUBSTITUTE(SUBSTITUTE(SUBSTITUTE(SUBSTITUTE(SUBSTITUTE(SUBSTITUTE(SUBSTITUTE(SUBSTITUTE(Table_Styles[[#This Row],[Config]],
" {","{"),
"{ ","{"),
" }","}"),
"} ","}"),
" ,",","),
", ",","),
" :",":"),
": ",":")</f>
        <v>#sidebar .sidebarSummary h3{font-weight:800;color:#303232;margin-top:15px;margin-bottom:10px}</v>
      </c>
    </row>
    <row r="170" spans="2:85" ht="21" customHeight="1">
      <c r="B170" s="97" t="s">
        <v>1088</v>
      </c>
      <c r="C170" s="95" t="s">
        <v>1096</v>
      </c>
      <c r="D170" s="137"/>
      <c r="E170" s="118"/>
      <c r="F170" s="101" t="str">
        <f>IF(Table_Styles[[#This Row],[Font Family]]&lt;&gt;"",Table_Styles[[#This Row],[Font Family]],IF(Table_Styles[[#This Row],[Font Family Default]]&lt;&gt;"",Table_Styles[[#This Row],[Font Family Default]],""))</f>
        <v/>
      </c>
      <c r="G170" s="137"/>
      <c r="H170" s="118"/>
      <c r="I170" s="101" t="str">
        <f>IF(Table_Styles[[#This Row],[Font Size]]&lt;&gt;"",Table_Styles[[#This Row],[Font Size]],IF(Table_Styles[[#This Row],[Font Size Default]]&lt;&gt;"",Table_Styles[[#This Row],[Font Size Default]],""))</f>
        <v/>
      </c>
      <c r="J170" s="137"/>
      <c r="K170" s="118"/>
      <c r="L170" s="101" t="str">
        <f>IF(Table_Styles[[#This Row],[Font Weight]]&lt;&gt;"",Table_Styles[[#This Row],[Font Weight]],IF(Table_Styles[[#This Row],[Font Weight Default]]&lt;&gt;"",Table_Styles[[#This Row],[Font Weight Default]],""))</f>
        <v/>
      </c>
      <c r="M170" s="137"/>
      <c r="N170" s="118"/>
      <c r="O170" s="101" t="str">
        <f>IF(Table_Styles[[#This Row],[Colour]]&lt;&gt;"",Table_Styles[[#This Row],[Colour]],IF(Table_Styles[[#This Row],[Colour Default]]&lt;&gt;"",Table_Styles[[#This Row],[Colour Default]],""))</f>
        <v/>
      </c>
      <c r="P170" s="137"/>
      <c r="Q170" s="118"/>
      <c r="R170" s="101" t="str">
        <f>IF(Table_Styles[[#This Row],[Background]]&lt;&gt;"",Table_Styles[[#This Row],[Background]],IF(Table_Styles[[#This Row],[Background Default]]&lt;&gt;"",Table_Styles[[#This Row],[Background Default]],""))</f>
        <v/>
      </c>
      <c r="S170" s="137"/>
      <c r="T170" s="118"/>
      <c r="U170" s="101" t="str">
        <f>IF(Table_Styles[[#This Row],[Border]]&lt;&gt;"",Table_Styles[[#This Row],[Border]],IF(Table_Styles[[#This Row],[Border Default]]&lt;&gt;"",Table_Styles[[#This Row],[Border Default]],""))</f>
        <v/>
      </c>
      <c r="V170" s="118"/>
      <c r="W170" s="118"/>
      <c r="X170" s="101" t="str">
        <f>IF(Table_Styles[[#This Row],[Border Radius]]&lt;&gt;"",Table_Styles[[#This Row],[Border Radius]],IF(Table_Styles[[#This Row],[Border Radius Default]]&lt;&gt;"",Table_Styles[[#This Row],[Border Radius Default]],""))</f>
        <v/>
      </c>
      <c r="Y170" s="137"/>
      <c r="Z170" s="118"/>
      <c r="AA170" s="101" t="str">
        <f>IF(Table_Styles[[#This Row],[MT]]&lt;&gt;"",Table_Styles[[#This Row],[MT]],IF(Table_Styles[[#This Row],[MT Default]]&lt;&gt;"",Table_Styles[[#This Row],[MT Default]],""))</f>
        <v/>
      </c>
      <c r="AB170" s="137"/>
      <c r="AC170" s="118"/>
      <c r="AD170" s="101" t="str">
        <f>IF(Table_Styles[[#This Row],[MR]]&lt;&gt;"",Table_Styles[[#This Row],[MR]],IF(Table_Styles[[#This Row],[MR Default]]&lt;&gt;"",Table_Styles[[#This Row],[MR Default]],""))</f>
        <v/>
      </c>
      <c r="AE170" s="137" t="s">
        <v>465</v>
      </c>
      <c r="AF170" s="118"/>
      <c r="AG170" s="101" t="str">
        <f>IF(Table_Styles[[#This Row],[MB]]&lt;&gt;"",Table_Styles[[#This Row],[MB]],IF(Table_Styles[[#This Row],[MB Default]]&lt;&gt;"",Table_Styles[[#This Row],[MB Default]],""))</f>
        <v>5px</v>
      </c>
      <c r="AH170" s="137"/>
      <c r="AI170" s="118"/>
      <c r="AJ170" s="101" t="str">
        <f>IF(Table_Styles[[#This Row],[ML]]&lt;&gt;"",Table_Styles[[#This Row],[ML]],IF(Table_Styles[[#This Row],[ML Default]]&lt;&gt;"",Table_Styles[[#This Row],[ML Default]],""))</f>
        <v/>
      </c>
      <c r="AK170" s="137"/>
      <c r="AL170" s="118"/>
      <c r="AM170" s="101" t="str">
        <f>IF(Table_Styles[[#This Row],[PT]]&lt;&gt;"",Table_Styles[[#This Row],[PT]],IF(Table_Styles[[#This Row],[PT Default]]&lt;&gt;"",Table_Styles[[#This Row],[PT Default]],""))</f>
        <v/>
      </c>
      <c r="AN170" s="137"/>
      <c r="AO170" s="118"/>
      <c r="AP170" s="101" t="str">
        <f>IF(Table_Styles[[#This Row],[PR]]&lt;&gt;"",Table_Styles[[#This Row],[PR]],IF(Table_Styles[[#This Row],[PR Default]]&lt;&gt;"",Table_Styles[[#This Row],[PR Default]],""))</f>
        <v/>
      </c>
      <c r="AQ170" s="137"/>
      <c r="AR170" s="118"/>
      <c r="AS170" s="101" t="str">
        <f>IF(Table_Styles[[#This Row],[PB]]&lt;&gt;"",Table_Styles[[#This Row],[PB]],IF(Table_Styles[[#This Row],[PB Default]]&lt;&gt;"",Table_Styles[[#This Row],[PB Default]],""))</f>
        <v/>
      </c>
      <c r="AT170" s="137"/>
      <c r="AU170" s="118"/>
      <c r="AV170" s="101" t="str">
        <f>IF(Table_Styles[[#This Row],[PL]]&lt;&gt;"",Table_Styles[[#This Row],[PL]],IF(Table_Styles[[#This Row],[PL Default]]&lt;&gt;"",Table_Styles[[#This Row],[PL Default]],""))</f>
        <v/>
      </c>
      <c r="AW170" s="137"/>
      <c r="AX170" s="118"/>
      <c r="AY170" s="101" t="str">
        <f>IF(Table_Styles[[#This Row],[BT]]&lt;&gt;"",Table_Styles[[#This Row],[BT]],IF(Table_Styles[[#This Row],[BT Default]]&lt;&gt;"",Table_Styles[[#This Row],[BT Default]],""))</f>
        <v/>
      </c>
      <c r="AZ170" s="137"/>
      <c r="BA170" s="118"/>
      <c r="BB170" s="101" t="str">
        <f>IF(Table_Styles[[#This Row],[BR]]&lt;&gt;"",Table_Styles[[#This Row],[BR]],IF(Table_Styles[[#This Row],[BR Default]]&lt;&gt;"",Table_Styles[[#This Row],[BR Default]],""))</f>
        <v/>
      </c>
      <c r="BC170" s="137"/>
      <c r="BD170" s="118"/>
      <c r="BE170" s="101" t="str">
        <f>IF(Table_Styles[[#This Row],[BB]]&lt;&gt;"",Table_Styles[[#This Row],[BB]],IF(Table_Styles[[#This Row],[BB Default]]&lt;&gt;"",Table_Styles[[#This Row],[BB Default]],""))</f>
        <v/>
      </c>
      <c r="BF170" s="137"/>
      <c r="BG170" s="118"/>
      <c r="BH170" s="101" t="str">
        <f>IF(Table_Styles[[#This Row],[BL]]&lt;&gt;"",Table_Styles[[#This Row],[BL]],IF(Table_Styles[[#This Row],[BL Default]]&lt;&gt;"",Table_Styles[[#This Row],[BL Default]],""))</f>
        <v/>
      </c>
      <c r="BI170" s="243" t="s">
        <v>574</v>
      </c>
      <c r="BJ170" s="118"/>
      <c r="BK170" s="101" t="str">
        <f>IF(Table_Styles[[#This Row],[Width]]&lt;&gt;"",Table_Styles[[#This Row],[Width]],IF(Table_Styles[[#This Row],[Width Default]]&lt;&gt;"",Table_Styles[[#This Row],[Width Default]],""))</f>
        <v>100%</v>
      </c>
      <c r="BL170" s="118"/>
      <c r="BM170" s="118"/>
      <c r="BN170" s="101" t="str">
        <f>IF(Table_Styles[[#This Row],[Height]]&lt;&gt;"",Table_Styles[[#This Row],[Height]],IF(Table_Styles[[#This Row],[Height Default]]&lt;&gt;"",Table_Styles[[#This Row],[Height Default]],""))</f>
        <v/>
      </c>
      <c r="BO170" s="95"/>
      <c r="BP170" s="95"/>
      <c r="BQ170" s="101" t="str">
        <f>IF(Table_Styles[[#This Row],[Top]]&lt;&gt;"",Table_Styles[[#This Row],[Top]],IF(Table_Styles[[#This Row],[Top Default]]&lt;&gt;"",Table_Styles[[#This Row],[Top Default]],""))</f>
        <v/>
      </c>
      <c r="BR170" s="95"/>
      <c r="BS170" s="95"/>
      <c r="BT170" s="101" t="str">
        <f>IF(Table_Styles[[#This Row],[Right]]&lt;&gt;"",Table_Styles[[#This Row],[Right]],IF(Table_Styles[[#This Row],[Right Default]]&lt;&gt;"",Table_Styles[[#This Row],[Right Default]],""))</f>
        <v/>
      </c>
      <c r="BU170" s="95"/>
      <c r="BV170" s="95"/>
      <c r="BW170" s="101" t="str">
        <f>IF(Table_Styles[[#This Row],[Bottom]]&lt;&gt;"",Table_Styles[[#This Row],[Bottom]],IF(Table_Styles[[#This Row],[Bottom Default]]&lt;&gt;"",Table_Styles[[#This Row],[Bottom Default]],""))</f>
        <v/>
      </c>
      <c r="BX170" s="95"/>
      <c r="BY170" s="95"/>
      <c r="BZ170" s="101" t="str">
        <f>IF(Table_Styles[[#This Row],[Left]]&lt;&gt;"",Table_Styles[[#This Row],[Left]],IF(Table_Styles[[#This Row],[Left Default]]&lt;&gt;"",Table_Styles[[#This Row],[Left Default]],""))</f>
        <v/>
      </c>
      <c r="CA170" s="137"/>
      <c r="CB170" s="101" t="str">
        <f>IF(AND(Table_Styles[[#This Row],[Selector]]&lt;&gt;"",Table_Styles[[#This Row],[Font Family Used]]&lt;&gt;"",Table_Styles[[#This Row],[Font Weight Used]]&lt;&gt;""),Table_Styles[[#This Row],[Font Family Used]]&amp;" "&amp;Table_Styles[[#This Row],[Font Weight Used]],"")</f>
        <v/>
      </c>
      <c r="CC170" s="101" t="str">
        <f ca="1">IF(AND(Table_Styles[[#This Row],[Selector]],COUNTIF(OFFSET(CC:CC,0,0,ROW()-1,1),"="&amp;Table_Styles[[#This Row],[Font]])=0),Table_Styles[[#This Row],[Font]],"")</f>
        <v/>
      </c>
      <c r="CD170" s="101" t="str">
        <f ca="1">IF(Table_Styles[[#This Row],[Unique Font]]&lt;&gt;"",
"{""fontFamily"":"""&amp;Table_Styles[[#This Row],[Font Family Used]]&amp;""",""fontWeight"":"&amp;Table_Styles[[#This Row],[Font Weight Used]]&amp;"}","")</f>
        <v/>
      </c>
      <c r="CE17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5px;width: 100%</v>
      </c>
      <c r="CF170" s="100" t="str">
        <f>IF(AND(Table_Styles[[#This Row],[Selector]]&lt;&gt;"", Table_Styles[[#This Row],[Config Properties]]&lt;&gt;""),
Table_Styles[[#This Row],[Selector]]&amp;" { "&amp;Table_Styles[[#This Row],[Config Properties]]&amp;" }","")</f>
        <v>#sidebar .sidebarSummary table { margin-bottom: 5px;width: 100% }</v>
      </c>
      <c r="CG170" s="100" t="str">
        <f xml:space="preserve">
SUBSTITUTE(SUBSTITUTE(SUBSTITUTE(SUBSTITUTE(SUBSTITUTE(SUBSTITUTE(SUBSTITUTE(SUBSTITUTE(Table_Styles[[#This Row],[Config]],
" {","{"),
"{ ","{"),
" }","}"),
"} ","}"),
" ,",","),
", ",","),
" :",":"),
": ",":")</f>
        <v>#sidebar .sidebarSummary table{margin-bottom:5px;width:100%}</v>
      </c>
    </row>
    <row r="171" spans="2:85" ht="21" customHeight="1">
      <c r="B171" s="97" t="s">
        <v>1089</v>
      </c>
      <c r="C171" s="95" t="s">
        <v>1097</v>
      </c>
      <c r="D171" s="137"/>
      <c r="E171" s="118"/>
      <c r="F171" s="101" t="str">
        <f>IF(Table_Styles[[#This Row],[Font Family]]&lt;&gt;"",Table_Styles[[#This Row],[Font Family]],IF(Table_Styles[[#This Row],[Font Family Default]]&lt;&gt;"",Table_Styles[[#This Row],[Font Family Default]],""))</f>
        <v/>
      </c>
      <c r="G171" s="137"/>
      <c r="H171" s="118"/>
      <c r="I171" s="101" t="str">
        <f>IF(Table_Styles[[#This Row],[Font Size]]&lt;&gt;"",Table_Styles[[#This Row],[Font Size]],IF(Table_Styles[[#This Row],[Font Size Default]]&lt;&gt;"",Table_Styles[[#This Row],[Font Size Default]],""))</f>
        <v/>
      </c>
      <c r="J171" s="137"/>
      <c r="K171" s="118"/>
      <c r="L171" s="101" t="str">
        <f>IF(Table_Styles[[#This Row],[Font Weight]]&lt;&gt;"",Table_Styles[[#This Row],[Font Weight]],IF(Table_Styles[[#This Row],[Font Weight Default]]&lt;&gt;"",Table_Styles[[#This Row],[Font Weight Default]],""))</f>
        <v/>
      </c>
      <c r="M171" s="137"/>
      <c r="N171" s="118"/>
      <c r="O171" s="101" t="str">
        <f>IF(Table_Styles[[#This Row],[Colour]]&lt;&gt;"",Table_Styles[[#This Row],[Colour]],IF(Table_Styles[[#This Row],[Colour Default]]&lt;&gt;"",Table_Styles[[#This Row],[Colour Default]],""))</f>
        <v/>
      </c>
      <c r="P171" s="137"/>
      <c r="Q171" s="118"/>
      <c r="R171" s="101" t="str">
        <f>IF(Table_Styles[[#This Row],[Background]]&lt;&gt;"",Table_Styles[[#This Row],[Background]],IF(Table_Styles[[#This Row],[Background Default]]&lt;&gt;"",Table_Styles[[#This Row],[Background Default]],""))</f>
        <v/>
      </c>
      <c r="S171" s="137"/>
      <c r="T171" s="118"/>
      <c r="U171" s="101" t="str">
        <f>IF(Table_Styles[[#This Row],[Border]]&lt;&gt;"",Table_Styles[[#This Row],[Border]],IF(Table_Styles[[#This Row],[Border Default]]&lt;&gt;"",Table_Styles[[#This Row],[Border Default]],""))</f>
        <v/>
      </c>
      <c r="V171" s="118"/>
      <c r="W171" s="118"/>
      <c r="X171" s="101" t="str">
        <f>IF(Table_Styles[[#This Row],[Border Radius]]&lt;&gt;"",Table_Styles[[#This Row],[Border Radius]],IF(Table_Styles[[#This Row],[Border Radius Default]]&lt;&gt;"",Table_Styles[[#This Row],[Border Radius Default]],""))</f>
        <v/>
      </c>
      <c r="Y171" s="137" t="s">
        <v>453</v>
      </c>
      <c r="Z171" s="118"/>
      <c r="AA171" s="101" t="str">
        <f>IF(Table_Styles[[#This Row],[MT]]&lt;&gt;"",Table_Styles[[#This Row],[MT]],IF(Table_Styles[[#This Row],[MT Default]]&lt;&gt;"",Table_Styles[[#This Row],[MT Default]],""))</f>
        <v>20px</v>
      </c>
      <c r="AB171" s="137"/>
      <c r="AC171" s="118"/>
      <c r="AD171" s="101" t="str">
        <f>IF(Table_Styles[[#This Row],[MR]]&lt;&gt;"",Table_Styles[[#This Row],[MR]],IF(Table_Styles[[#This Row],[MR Default]]&lt;&gt;"",Table_Styles[[#This Row],[MR Default]],""))</f>
        <v/>
      </c>
      <c r="AE171" s="137" t="s">
        <v>100</v>
      </c>
      <c r="AF171" s="118"/>
      <c r="AG171" s="101" t="str">
        <f>IF(Table_Styles[[#This Row],[MB]]&lt;&gt;"",Table_Styles[[#This Row],[MB]],IF(Table_Styles[[#This Row],[MB Default]]&lt;&gt;"",Table_Styles[[#This Row],[MB Default]],""))</f>
        <v>0</v>
      </c>
      <c r="AH171" s="137"/>
      <c r="AI171" s="118"/>
      <c r="AJ171" s="101" t="str">
        <f>IF(Table_Styles[[#This Row],[ML]]&lt;&gt;"",Table_Styles[[#This Row],[ML]],IF(Table_Styles[[#This Row],[ML Default]]&lt;&gt;"",Table_Styles[[#This Row],[ML Default]],""))</f>
        <v/>
      </c>
      <c r="AK171" s="137"/>
      <c r="AL171" s="118"/>
      <c r="AM171" s="101" t="str">
        <f>IF(Table_Styles[[#This Row],[PT]]&lt;&gt;"",Table_Styles[[#This Row],[PT]],IF(Table_Styles[[#This Row],[PT Default]]&lt;&gt;"",Table_Styles[[#This Row],[PT Default]],""))</f>
        <v/>
      </c>
      <c r="AN171" s="137"/>
      <c r="AO171" s="118"/>
      <c r="AP171" s="101" t="str">
        <f>IF(Table_Styles[[#This Row],[PR]]&lt;&gt;"",Table_Styles[[#This Row],[PR]],IF(Table_Styles[[#This Row],[PR Default]]&lt;&gt;"",Table_Styles[[#This Row],[PR Default]],""))</f>
        <v/>
      </c>
      <c r="AQ171" s="137"/>
      <c r="AR171" s="118"/>
      <c r="AS171" s="101" t="str">
        <f>IF(Table_Styles[[#This Row],[PB]]&lt;&gt;"",Table_Styles[[#This Row],[PB]],IF(Table_Styles[[#This Row],[PB Default]]&lt;&gt;"",Table_Styles[[#This Row],[PB Default]],""))</f>
        <v/>
      </c>
      <c r="AT171" s="137"/>
      <c r="AU171" s="118"/>
      <c r="AV171" s="101" t="str">
        <f>IF(Table_Styles[[#This Row],[PL]]&lt;&gt;"",Table_Styles[[#This Row],[PL]],IF(Table_Styles[[#This Row],[PL Default]]&lt;&gt;"",Table_Styles[[#This Row],[PL Default]],""))</f>
        <v/>
      </c>
      <c r="AW171" s="137"/>
      <c r="AX171" s="118"/>
      <c r="AY171" s="101" t="str">
        <f>IF(Table_Styles[[#This Row],[BT]]&lt;&gt;"",Table_Styles[[#This Row],[BT]],IF(Table_Styles[[#This Row],[BT Default]]&lt;&gt;"",Table_Styles[[#This Row],[BT Default]],""))</f>
        <v/>
      </c>
      <c r="AZ171" s="137"/>
      <c r="BA171" s="118"/>
      <c r="BB171" s="101" t="str">
        <f>IF(Table_Styles[[#This Row],[BR]]&lt;&gt;"",Table_Styles[[#This Row],[BR]],IF(Table_Styles[[#This Row],[BR Default]]&lt;&gt;"",Table_Styles[[#This Row],[BR Default]],""))</f>
        <v/>
      </c>
      <c r="BC171" s="137"/>
      <c r="BD171" s="118"/>
      <c r="BE171" s="101" t="str">
        <f>IF(Table_Styles[[#This Row],[BB]]&lt;&gt;"",Table_Styles[[#This Row],[BB]],IF(Table_Styles[[#This Row],[BB Default]]&lt;&gt;"",Table_Styles[[#This Row],[BB Default]],""))</f>
        <v/>
      </c>
      <c r="BF171" s="137"/>
      <c r="BG171" s="118"/>
      <c r="BH171" s="101" t="str">
        <f>IF(Table_Styles[[#This Row],[BL]]&lt;&gt;"",Table_Styles[[#This Row],[BL]],IF(Table_Styles[[#This Row],[BL Default]]&lt;&gt;"",Table_Styles[[#This Row],[BL Default]],""))</f>
        <v/>
      </c>
      <c r="BI171" s="243" t="s">
        <v>574</v>
      </c>
      <c r="BJ171" s="118"/>
      <c r="BK171" s="101" t="str">
        <f>IF(Table_Styles[[#This Row],[Width]]&lt;&gt;"",Table_Styles[[#This Row],[Width]],IF(Table_Styles[[#This Row],[Width Default]]&lt;&gt;"",Table_Styles[[#This Row],[Width Default]],""))</f>
        <v>100%</v>
      </c>
      <c r="BL171" s="118"/>
      <c r="BM171" s="118"/>
      <c r="BN171" s="101" t="str">
        <f>IF(Table_Styles[[#This Row],[Height]]&lt;&gt;"",Table_Styles[[#This Row],[Height]],IF(Table_Styles[[#This Row],[Height Default]]&lt;&gt;"",Table_Styles[[#This Row],[Height Default]],""))</f>
        <v/>
      </c>
      <c r="BO171" s="95"/>
      <c r="BP171" s="95"/>
      <c r="BQ171" s="101" t="str">
        <f>IF(Table_Styles[[#This Row],[Top]]&lt;&gt;"",Table_Styles[[#This Row],[Top]],IF(Table_Styles[[#This Row],[Top Default]]&lt;&gt;"",Table_Styles[[#This Row],[Top Default]],""))</f>
        <v/>
      </c>
      <c r="BR171" s="95"/>
      <c r="BS171" s="95"/>
      <c r="BT171" s="101" t="str">
        <f>IF(Table_Styles[[#This Row],[Right]]&lt;&gt;"",Table_Styles[[#This Row],[Right]],IF(Table_Styles[[#This Row],[Right Default]]&lt;&gt;"",Table_Styles[[#This Row],[Right Default]],""))</f>
        <v/>
      </c>
      <c r="BU171" s="95"/>
      <c r="BV171" s="95"/>
      <c r="BW171" s="101" t="str">
        <f>IF(Table_Styles[[#This Row],[Bottom]]&lt;&gt;"",Table_Styles[[#This Row],[Bottom]],IF(Table_Styles[[#This Row],[Bottom Default]]&lt;&gt;"",Table_Styles[[#This Row],[Bottom Default]],""))</f>
        <v/>
      </c>
      <c r="BX171" s="95"/>
      <c r="BY171" s="95"/>
      <c r="BZ171" s="101" t="str">
        <f>IF(Table_Styles[[#This Row],[Left]]&lt;&gt;"",Table_Styles[[#This Row],[Left]],IF(Table_Styles[[#This Row],[Left Default]]&lt;&gt;"",Table_Styles[[#This Row],[Left Default]],""))</f>
        <v/>
      </c>
      <c r="CA171" s="137"/>
      <c r="CB171" s="101" t="str">
        <f>IF(AND(Table_Styles[[#This Row],[Selector]]&lt;&gt;"",Table_Styles[[#This Row],[Font Family Used]]&lt;&gt;"",Table_Styles[[#This Row],[Font Weight Used]]&lt;&gt;""),Table_Styles[[#This Row],[Font Family Used]]&amp;" "&amp;Table_Styles[[#This Row],[Font Weight Used]],"")</f>
        <v/>
      </c>
      <c r="CC171" s="101" t="str">
        <f ca="1">IF(AND(Table_Styles[[#This Row],[Selector]],COUNTIF(OFFSET(CC:CC,0,0,ROW()-1,1),"="&amp;Table_Styles[[#This Row],[Font]])=0),Table_Styles[[#This Row],[Font]],"")</f>
        <v/>
      </c>
      <c r="CD171" s="101" t="str">
        <f ca="1">IF(Table_Styles[[#This Row],[Unique Font]]&lt;&gt;"",
"{""fontFamily"":"""&amp;Table_Styles[[#This Row],[Font Family Used]]&amp;""",""fontWeight"":"&amp;Table_Styles[[#This Row],[Font Weight Used]]&amp;"}","")</f>
        <v/>
      </c>
      <c r="CE17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20px;margin-bottom: 0;width: 100%</v>
      </c>
      <c r="CF171" s="100" t="str">
        <f>IF(AND(Table_Styles[[#This Row],[Selector]]&lt;&gt;"", Table_Styles[[#This Row],[Config Properties]]&lt;&gt;""),
Table_Styles[[#This Row],[Selector]]&amp;" { "&amp;Table_Styles[[#This Row],[Config Properties]]&amp;" }","")</f>
        <v>#sidebar .sidebarSummary table.total { margin-top: 20px;margin-bottom: 0;width: 100% }</v>
      </c>
      <c r="CG171" s="100" t="str">
        <f xml:space="preserve">
SUBSTITUTE(SUBSTITUTE(SUBSTITUTE(SUBSTITUTE(SUBSTITUTE(SUBSTITUTE(SUBSTITUTE(SUBSTITUTE(Table_Styles[[#This Row],[Config]],
" {","{"),
"{ ","{"),
" }","}"),
"} ","}"),
" ,",","),
", ",","),
" :",":"),
": ",":")</f>
        <v>#sidebar .sidebarSummary table.total{margin-top:20px;margin-bottom:0;width:100%}</v>
      </c>
    </row>
    <row r="172" spans="2:85" ht="21" customHeight="1">
      <c r="B172" s="97" t="s">
        <v>1090</v>
      </c>
      <c r="C172" s="95" t="s">
        <v>1099</v>
      </c>
      <c r="D172" s="137"/>
      <c r="E172" s="118"/>
      <c r="F172" s="101" t="str">
        <f>IF(Table_Styles[[#This Row],[Font Family]]&lt;&gt;"",Table_Styles[[#This Row],[Font Family]],IF(Table_Styles[[#This Row],[Font Family Default]]&lt;&gt;"",Table_Styles[[#This Row],[Font Family Default]],""))</f>
        <v/>
      </c>
      <c r="G172" s="137"/>
      <c r="H172" s="118"/>
      <c r="I172" s="101" t="str">
        <f>IF(Table_Styles[[#This Row],[Font Size]]&lt;&gt;"",Table_Styles[[#This Row],[Font Size]],IF(Table_Styles[[#This Row],[Font Size Default]]&lt;&gt;"",Table_Styles[[#This Row],[Font Size Default]],""))</f>
        <v/>
      </c>
      <c r="J172" s="137"/>
      <c r="K172" s="118"/>
      <c r="L172" s="101" t="str">
        <f>IF(Table_Styles[[#This Row],[Font Weight]]&lt;&gt;"",Table_Styles[[#This Row],[Font Weight]],IF(Table_Styles[[#This Row],[Font Weight Default]]&lt;&gt;"",Table_Styles[[#This Row],[Font Weight Default]],""))</f>
        <v/>
      </c>
      <c r="M172" s="137"/>
      <c r="N172" s="118"/>
      <c r="O172" s="101" t="str">
        <f>IF(Table_Styles[[#This Row],[Colour]]&lt;&gt;"",Table_Styles[[#This Row],[Colour]],IF(Table_Styles[[#This Row],[Colour Default]]&lt;&gt;"",Table_Styles[[#This Row],[Colour Default]],""))</f>
        <v/>
      </c>
      <c r="P172" t="str">
        <f>Colour_Background_1</f>
        <v>#FFFFFF</v>
      </c>
      <c r="Q172" s="118"/>
      <c r="R172" s="101" t="str">
        <f>IF(Table_Styles[[#This Row],[Background]]&lt;&gt;"",Table_Styles[[#This Row],[Background]],IF(Table_Styles[[#This Row],[Background Default]]&lt;&gt;"",Table_Styles[[#This Row],[Background Default]],""))</f>
        <v>#FFFFFF</v>
      </c>
      <c r="S172" s="137"/>
      <c r="T172" s="118"/>
      <c r="U172" s="101" t="str">
        <f>IF(Table_Styles[[#This Row],[Border]]&lt;&gt;"",Table_Styles[[#This Row],[Border]],IF(Table_Styles[[#This Row],[Border Default]]&lt;&gt;"",Table_Styles[[#This Row],[Border Default]],""))</f>
        <v/>
      </c>
      <c r="V172" s="118"/>
      <c r="W172" s="118"/>
      <c r="X172" s="101" t="str">
        <f>IF(Table_Styles[[#This Row],[Border Radius]]&lt;&gt;"",Table_Styles[[#This Row],[Border Radius]],IF(Table_Styles[[#This Row],[Border Radius Default]]&lt;&gt;"",Table_Styles[[#This Row],[Border Radius Default]],""))</f>
        <v/>
      </c>
      <c r="Y172" s="137"/>
      <c r="Z172" s="118"/>
      <c r="AA172" s="101" t="str">
        <f>IF(Table_Styles[[#This Row],[MT]]&lt;&gt;"",Table_Styles[[#This Row],[MT]],IF(Table_Styles[[#This Row],[MT Default]]&lt;&gt;"",Table_Styles[[#This Row],[MT Default]],""))</f>
        <v/>
      </c>
      <c r="AB172" s="137"/>
      <c r="AC172" s="118"/>
      <c r="AD172" s="101" t="str">
        <f>IF(Table_Styles[[#This Row],[MR]]&lt;&gt;"",Table_Styles[[#This Row],[MR]],IF(Table_Styles[[#This Row],[MR Default]]&lt;&gt;"",Table_Styles[[#This Row],[MR Default]],""))</f>
        <v/>
      </c>
      <c r="AE172" s="137"/>
      <c r="AF172" s="118"/>
      <c r="AG172" s="101" t="str">
        <f>IF(Table_Styles[[#This Row],[MB]]&lt;&gt;"",Table_Styles[[#This Row],[MB]],IF(Table_Styles[[#This Row],[MB Default]]&lt;&gt;"",Table_Styles[[#This Row],[MB Default]],""))</f>
        <v/>
      </c>
      <c r="AH172" s="137"/>
      <c r="AI172" s="118"/>
      <c r="AJ172" s="101" t="str">
        <f>IF(Table_Styles[[#This Row],[ML]]&lt;&gt;"",Table_Styles[[#This Row],[ML]],IF(Table_Styles[[#This Row],[ML Default]]&lt;&gt;"",Table_Styles[[#This Row],[ML Default]],""))</f>
        <v/>
      </c>
      <c r="AK172" s="137"/>
      <c r="AL172" s="118"/>
      <c r="AM172" s="101" t="str">
        <f>IF(Table_Styles[[#This Row],[PT]]&lt;&gt;"",Table_Styles[[#This Row],[PT]],IF(Table_Styles[[#This Row],[PT Default]]&lt;&gt;"",Table_Styles[[#This Row],[PT Default]],""))</f>
        <v/>
      </c>
      <c r="AN172" s="137" t="s">
        <v>460</v>
      </c>
      <c r="AO172" s="118"/>
      <c r="AP172" s="101" t="str">
        <f>IF(Table_Styles[[#This Row],[PR]]&lt;&gt;"",Table_Styles[[#This Row],[PR]],IF(Table_Styles[[#This Row],[PR Default]]&lt;&gt;"",Table_Styles[[#This Row],[PR Default]],""))</f>
        <v>10px</v>
      </c>
      <c r="AQ172" s="137"/>
      <c r="AR172" s="118"/>
      <c r="AS172" s="101" t="str">
        <f>IF(Table_Styles[[#This Row],[PB]]&lt;&gt;"",Table_Styles[[#This Row],[PB]],IF(Table_Styles[[#This Row],[PB Default]]&lt;&gt;"",Table_Styles[[#This Row],[PB Default]],""))</f>
        <v/>
      </c>
      <c r="AT172" s="137"/>
      <c r="AU172" s="118"/>
      <c r="AV172" s="101" t="str">
        <f>IF(Table_Styles[[#This Row],[PL]]&lt;&gt;"",Table_Styles[[#This Row],[PL]],IF(Table_Styles[[#This Row],[PL Default]]&lt;&gt;"",Table_Styles[[#This Row],[PL Default]],""))</f>
        <v/>
      </c>
      <c r="AW172" s="137"/>
      <c r="AX172" s="118"/>
      <c r="AY172" s="101" t="str">
        <f>IF(Table_Styles[[#This Row],[BT]]&lt;&gt;"",Table_Styles[[#This Row],[BT]],IF(Table_Styles[[#This Row],[BT Default]]&lt;&gt;"",Table_Styles[[#This Row],[BT Default]],""))</f>
        <v/>
      </c>
      <c r="AZ172" s="137"/>
      <c r="BA172" s="118"/>
      <c r="BB172" s="101" t="str">
        <f>IF(Table_Styles[[#This Row],[BR]]&lt;&gt;"",Table_Styles[[#This Row],[BR]],IF(Table_Styles[[#This Row],[BR Default]]&lt;&gt;"",Table_Styles[[#This Row],[BR Default]],""))</f>
        <v/>
      </c>
      <c r="BC172" s="137"/>
      <c r="BD172" s="118"/>
      <c r="BE172" s="101" t="str">
        <f>IF(Table_Styles[[#This Row],[BB]]&lt;&gt;"",Table_Styles[[#This Row],[BB]],IF(Table_Styles[[#This Row],[BB Default]]&lt;&gt;"",Table_Styles[[#This Row],[BB Default]],""))</f>
        <v/>
      </c>
      <c r="BF172" s="137"/>
      <c r="BG172" s="118"/>
      <c r="BH172" s="101" t="str">
        <f>IF(Table_Styles[[#This Row],[BL]]&lt;&gt;"",Table_Styles[[#This Row],[BL]],IF(Table_Styles[[#This Row],[BL Default]]&lt;&gt;"",Table_Styles[[#This Row],[BL Default]],""))</f>
        <v/>
      </c>
      <c r="BI172" s="243"/>
      <c r="BJ172" s="118"/>
      <c r="BK172" s="101" t="str">
        <f>IF(Table_Styles[[#This Row],[Width]]&lt;&gt;"",Table_Styles[[#This Row],[Width]],IF(Table_Styles[[#This Row],[Width Default]]&lt;&gt;"",Table_Styles[[#This Row],[Width Default]],""))</f>
        <v/>
      </c>
      <c r="BL172" s="118"/>
      <c r="BM172" s="118"/>
      <c r="BN172" s="101" t="str">
        <f>IF(Table_Styles[[#This Row],[Height]]&lt;&gt;"",Table_Styles[[#This Row],[Height]],IF(Table_Styles[[#This Row],[Height Default]]&lt;&gt;"",Table_Styles[[#This Row],[Height Default]],""))</f>
        <v/>
      </c>
      <c r="BO172" s="95"/>
      <c r="BP172" s="95"/>
      <c r="BQ172" s="101" t="str">
        <f>IF(Table_Styles[[#This Row],[Top]]&lt;&gt;"",Table_Styles[[#This Row],[Top]],IF(Table_Styles[[#This Row],[Top Default]]&lt;&gt;"",Table_Styles[[#This Row],[Top Default]],""))</f>
        <v/>
      </c>
      <c r="BR172" s="95"/>
      <c r="BS172" s="95"/>
      <c r="BT172" s="101" t="str">
        <f>IF(Table_Styles[[#This Row],[Right]]&lt;&gt;"",Table_Styles[[#This Row],[Right]],IF(Table_Styles[[#This Row],[Right Default]]&lt;&gt;"",Table_Styles[[#This Row],[Right Default]],""))</f>
        <v/>
      </c>
      <c r="BU172" s="95"/>
      <c r="BV172" s="95"/>
      <c r="BW172" s="101" t="str">
        <f>IF(Table_Styles[[#This Row],[Bottom]]&lt;&gt;"",Table_Styles[[#This Row],[Bottom]],IF(Table_Styles[[#This Row],[Bottom Default]]&lt;&gt;"",Table_Styles[[#This Row],[Bottom Default]],""))</f>
        <v/>
      </c>
      <c r="BX172" s="95"/>
      <c r="BY172" s="95"/>
      <c r="BZ172" s="101" t="str">
        <f>IF(Table_Styles[[#This Row],[Left]]&lt;&gt;"",Table_Styles[[#This Row],[Left]],IF(Table_Styles[[#This Row],[Left Default]]&lt;&gt;"",Table_Styles[[#This Row],[Left Default]],""))</f>
        <v/>
      </c>
      <c r="CA172" t="s">
        <v>989</v>
      </c>
      <c r="CB172" s="101" t="str">
        <f>IF(AND(Table_Styles[[#This Row],[Selector]]&lt;&gt;"",Table_Styles[[#This Row],[Font Family Used]]&lt;&gt;"",Table_Styles[[#This Row],[Font Weight Used]]&lt;&gt;""),Table_Styles[[#This Row],[Font Family Used]]&amp;" "&amp;Table_Styles[[#This Row],[Font Weight Used]],"")</f>
        <v/>
      </c>
      <c r="CC172" s="101" t="str">
        <f ca="1">IF(AND(Table_Styles[[#This Row],[Selector]],COUNTIF(OFFSET(CC:CC,0,0,ROW()-1,1),"="&amp;Table_Styles[[#This Row],[Font]])=0),Table_Styles[[#This Row],[Font]],"")</f>
        <v/>
      </c>
      <c r="CD172" s="101" t="str">
        <f ca="1">IF(Table_Styles[[#This Row],[Unique Font]]&lt;&gt;"",
"{""fontFamily"":"""&amp;Table_Styles[[#This Row],[Font Family Used]]&amp;""",""fontWeight"":"&amp;Table_Styles[[#This Row],[Font Weight Used]]&amp;"}","")</f>
        <v/>
      </c>
      <c r="CE172"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#FFFFFF;padding-right: 10px;text-align: left;</v>
      </c>
      <c r="CF172" s="100" t="str">
        <f>IF(AND(Table_Styles[[#This Row],[Selector]]&lt;&gt;"", Table_Styles[[#This Row],[Config Properties]]&lt;&gt;""),
Table_Styles[[#This Row],[Selector]]&amp;" { "&amp;Table_Styles[[#This Row],[Config Properties]]&amp;" }","")</f>
        <v>#sidebar .sidebarSummary table td:first-child { background: #FFFFFF;padding-right: 10px;text-align: left; }</v>
      </c>
      <c r="CG172" s="100" t="str">
        <f xml:space="preserve">
SUBSTITUTE(SUBSTITUTE(SUBSTITUTE(SUBSTITUTE(SUBSTITUTE(SUBSTITUTE(SUBSTITUTE(SUBSTITUTE(Table_Styles[[#This Row],[Config]],
" {","{"),
"{ ","{"),
" }","}"),
"} ","}"),
" ,",","),
", ",","),
" :",":"),
": ",":")</f>
        <v>#sidebar .sidebarSummary table td:first-child{background:#FFFFFF;padding-right:10px;text-align:left;}</v>
      </c>
    </row>
    <row r="173" spans="2:85" ht="21" customHeight="1">
      <c r="B173" s="247" t="s">
        <v>1105</v>
      </c>
      <c r="C173" s="95" t="s">
        <v>1098</v>
      </c>
      <c r="D173" s="137"/>
      <c r="E173" s="118"/>
      <c r="F173" s="101" t="str">
        <f>IF(Table_Styles[[#This Row],[Font Family]]&lt;&gt;"",Table_Styles[[#This Row],[Font Family]],IF(Table_Styles[[#This Row],[Font Family Default]]&lt;&gt;"",Table_Styles[[#This Row],[Font Family Default]],""))</f>
        <v/>
      </c>
      <c r="G173" s="137"/>
      <c r="H173" s="118"/>
      <c r="I173" s="101" t="str">
        <f>IF(Table_Styles[[#This Row],[Font Size]]&lt;&gt;"",Table_Styles[[#This Row],[Font Size]],IF(Table_Styles[[#This Row],[Font Size Default]]&lt;&gt;"",Table_Styles[[#This Row],[Font Size Default]],""))</f>
        <v/>
      </c>
      <c r="J173" s="137" t="s">
        <v>1091</v>
      </c>
      <c r="K173" s="118"/>
      <c r="L173" s="101" t="str">
        <f>IF(Table_Styles[[#This Row],[Font Weight]]&lt;&gt;"",Table_Styles[[#This Row],[Font Weight]],IF(Table_Styles[[#This Row],[Font Weight Default]]&lt;&gt;"",Table_Styles[[#This Row],[Font Weight Default]],""))</f>
        <v>800</v>
      </c>
      <c r="M173" s="100" t="str">
        <f>Colour_Accent_1</f>
        <v>#e10982</v>
      </c>
      <c r="N173" s="118"/>
      <c r="O173" s="101" t="str">
        <f>IF(Table_Styles[[#This Row],[Colour]]&lt;&gt;"",Table_Styles[[#This Row],[Colour]],IF(Table_Styles[[#This Row],[Colour Default]]&lt;&gt;"",Table_Styles[[#This Row],[Colour Default]],""))</f>
        <v>#e10982</v>
      </c>
      <c r="P173" t="str">
        <f>Colour_Background_1</f>
        <v>#FFFFFF</v>
      </c>
      <c r="Q173" s="118"/>
      <c r="R173" s="101" t="str">
        <f>IF(Table_Styles[[#This Row],[Background]]&lt;&gt;"",Table_Styles[[#This Row],[Background]],IF(Table_Styles[[#This Row],[Background Default]]&lt;&gt;"",Table_Styles[[#This Row],[Background Default]],""))</f>
        <v>#FFFFFF</v>
      </c>
      <c r="S173" s="137"/>
      <c r="T173" s="118"/>
      <c r="U173" s="101" t="str">
        <f>IF(Table_Styles[[#This Row],[Border]]&lt;&gt;"",Table_Styles[[#This Row],[Border]],IF(Table_Styles[[#This Row],[Border Default]]&lt;&gt;"",Table_Styles[[#This Row],[Border Default]],""))</f>
        <v/>
      </c>
      <c r="V173" s="118"/>
      <c r="W173" s="118"/>
      <c r="X173" s="101" t="str">
        <f>IF(Table_Styles[[#This Row],[Border Radius]]&lt;&gt;"",Table_Styles[[#This Row],[Border Radius]],IF(Table_Styles[[#This Row],[Border Radius Default]]&lt;&gt;"",Table_Styles[[#This Row],[Border Radius Default]],""))</f>
        <v/>
      </c>
      <c r="Y173" s="137"/>
      <c r="Z173" s="118"/>
      <c r="AA173" s="101" t="str">
        <f>IF(Table_Styles[[#This Row],[MT]]&lt;&gt;"",Table_Styles[[#This Row],[MT]],IF(Table_Styles[[#This Row],[MT Default]]&lt;&gt;"",Table_Styles[[#This Row],[MT Default]],""))</f>
        <v/>
      </c>
      <c r="AB173" s="137"/>
      <c r="AC173" s="118"/>
      <c r="AD173" s="101" t="str">
        <f>IF(Table_Styles[[#This Row],[MR]]&lt;&gt;"",Table_Styles[[#This Row],[MR]],IF(Table_Styles[[#This Row],[MR Default]]&lt;&gt;"",Table_Styles[[#This Row],[MR Default]],""))</f>
        <v/>
      </c>
      <c r="AE173" s="137"/>
      <c r="AF173" s="118"/>
      <c r="AG173" s="101" t="str">
        <f>IF(Table_Styles[[#This Row],[MB]]&lt;&gt;"",Table_Styles[[#This Row],[MB]],IF(Table_Styles[[#This Row],[MB Default]]&lt;&gt;"",Table_Styles[[#This Row],[MB Default]],""))</f>
        <v/>
      </c>
      <c r="AH173" s="137"/>
      <c r="AI173" s="118"/>
      <c r="AJ173" s="101" t="str">
        <f>IF(Table_Styles[[#This Row],[ML]]&lt;&gt;"",Table_Styles[[#This Row],[ML]],IF(Table_Styles[[#This Row],[ML Default]]&lt;&gt;"",Table_Styles[[#This Row],[ML Default]],""))</f>
        <v/>
      </c>
      <c r="AK173" s="137" t="s">
        <v>543</v>
      </c>
      <c r="AL173" s="118"/>
      <c r="AM173" s="101" t="str">
        <f>IF(Table_Styles[[#This Row],[PT]]&lt;&gt;"",Table_Styles[[#This Row],[PT]],IF(Table_Styles[[#This Row],[PT Default]]&lt;&gt;"",Table_Styles[[#This Row],[PT Default]],""))</f>
        <v>2px</v>
      </c>
      <c r="AN173" s="156" t="s">
        <v>543</v>
      </c>
      <c r="AO173" s="118"/>
      <c r="AP173" s="101" t="str">
        <f>IF(Table_Styles[[#This Row],[PR]]&lt;&gt;"",Table_Styles[[#This Row],[PR]],IF(Table_Styles[[#This Row],[PR Default]]&lt;&gt;"",Table_Styles[[#This Row],[PR Default]],""))</f>
        <v>2px</v>
      </c>
      <c r="AQ173" s="137" t="s">
        <v>543</v>
      </c>
      <c r="AR173" s="118"/>
      <c r="AS173" s="101" t="str">
        <f>IF(Table_Styles[[#This Row],[PB]]&lt;&gt;"",Table_Styles[[#This Row],[PB]],IF(Table_Styles[[#This Row],[PB Default]]&lt;&gt;"",Table_Styles[[#This Row],[PB Default]],""))</f>
        <v>2px</v>
      </c>
      <c r="AT173" s="156" t="s">
        <v>543</v>
      </c>
      <c r="AU173" s="118"/>
      <c r="AV173" s="101" t="str">
        <f>IF(Table_Styles[[#This Row],[PL]]&lt;&gt;"",Table_Styles[[#This Row],[PL]],IF(Table_Styles[[#This Row],[PL Default]]&lt;&gt;"",Table_Styles[[#This Row],[PL Default]],""))</f>
        <v>2px</v>
      </c>
      <c r="AW173" s="137"/>
      <c r="AX173" s="118"/>
      <c r="AY173" s="101" t="str">
        <f>IF(Table_Styles[[#This Row],[BT]]&lt;&gt;"",Table_Styles[[#This Row],[BT]],IF(Table_Styles[[#This Row],[BT Default]]&lt;&gt;"",Table_Styles[[#This Row],[BT Default]],""))</f>
        <v/>
      </c>
      <c r="AZ173" s="137"/>
      <c r="BA173" s="118"/>
      <c r="BB173" s="101" t="str">
        <f>IF(Table_Styles[[#This Row],[BR]]&lt;&gt;"",Table_Styles[[#This Row],[BR]],IF(Table_Styles[[#This Row],[BR Default]]&lt;&gt;"",Table_Styles[[#This Row],[BR Default]],""))</f>
        <v/>
      </c>
      <c r="BC173" s="137"/>
      <c r="BD173" s="118"/>
      <c r="BE173" s="101" t="str">
        <f>IF(Table_Styles[[#This Row],[BB]]&lt;&gt;"",Table_Styles[[#This Row],[BB]],IF(Table_Styles[[#This Row],[BB Default]]&lt;&gt;"",Table_Styles[[#This Row],[BB Default]],""))</f>
        <v/>
      </c>
      <c r="BF173" s="137"/>
      <c r="BG173" s="118"/>
      <c r="BH173" s="101" t="str">
        <f>IF(Table_Styles[[#This Row],[BL]]&lt;&gt;"",Table_Styles[[#This Row],[BL]],IF(Table_Styles[[#This Row],[BL Default]]&lt;&gt;"",Table_Styles[[#This Row],[BL Default]],""))</f>
        <v/>
      </c>
      <c r="BI173" s="243"/>
      <c r="BJ173" s="118"/>
      <c r="BK173" s="101" t="str">
        <f>IF(Table_Styles[[#This Row],[Width]]&lt;&gt;"",Table_Styles[[#This Row],[Width]],IF(Table_Styles[[#This Row],[Width Default]]&lt;&gt;"",Table_Styles[[#This Row],[Width Default]],""))</f>
        <v/>
      </c>
      <c r="BL173" s="118"/>
      <c r="BM173" s="118"/>
      <c r="BN173" s="101" t="str">
        <f>IF(Table_Styles[[#This Row],[Height]]&lt;&gt;"",Table_Styles[[#This Row],[Height]],IF(Table_Styles[[#This Row],[Height Default]]&lt;&gt;"",Table_Styles[[#This Row],[Height Default]],""))</f>
        <v/>
      </c>
      <c r="BO173" s="95"/>
      <c r="BP173" s="95"/>
      <c r="BQ173" s="101" t="str">
        <f>IF(Table_Styles[[#This Row],[Top]]&lt;&gt;"",Table_Styles[[#This Row],[Top]],IF(Table_Styles[[#This Row],[Top Default]]&lt;&gt;"",Table_Styles[[#This Row],[Top Default]],""))</f>
        <v/>
      </c>
      <c r="BR173" s="95"/>
      <c r="BS173" s="95"/>
      <c r="BT173" s="101" t="str">
        <f>IF(Table_Styles[[#This Row],[Right]]&lt;&gt;"",Table_Styles[[#This Row],[Right]],IF(Table_Styles[[#This Row],[Right Default]]&lt;&gt;"",Table_Styles[[#This Row],[Right Default]],""))</f>
        <v/>
      </c>
      <c r="BU173" s="95"/>
      <c r="BV173" s="95"/>
      <c r="BW173" s="101" t="str">
        <f>IF(Table_Styles[[#This Row],[Bottom]]&lt;&gt;"",Table_Styles[[#This Row],[Bottom]],IF(Table_Styles[[#This Row],[Bottom Default]]&lt;&gt;"",Table_Styles[[#This Row],[Bottom Default]],""))</f>
        <v/>
      </c>
      <c r="BX173" s="95"/>
      <c r="BY173" s="95"/>
      <c r="BZ173" s="101" t="str">
        <f>IF(Table_Styles[[#This Row],[Left]]&lt;&gt;"",Table_Styles[[#This Row],[Left]],IF(Table_Styles[[#This Row],[Left Default]]&lt;&gt;"",Table_Styles[[#This Row],[Left Default]],""))</f>
        <v/>
      </c>
      <c r="CA173" s="137" t="s">
        <v>1092</v>
      </c>
      <c r="CB173" s="101" t="str">
        <f>IF(AND(Table_Styles[[#This Row],[Selector]]&lt;&gt;"",Table_Styles[[#This Row],[Font Family Used]]&lt;&gt;"",Table_Styles[[#This Row],[Font Weight Used]]&lt;&gt;""),Table_Styles[[#This Row],[Font Family Used]]&amp;" "&amp;Table_Styles[[#This Row],[Font Weight Used]],"")</f>
        <v/>
      </c>
      <c r="CC173" s="101" t="str">
        <f ca="1">IF(AND(Table_Styles[[#This Row],[Selector]],COUNTIF(OFFSET(CC:CC,0,0,ROW()-1,1),"="&amp;Table_Styles[[#This Row],[Font]])=0),Table_Styles[[#This Row],[Font]],"")</f>
        <v/>
      </c>
      <c r="CD173" s="101" t="str">
        <f ca="1">IF(Table_Styles[[#This Row],[Unique Font]]&lt;&gt;"",
"{""fontFamily"":"""&amp;Table_Styles[[#This Row],[Font Family Used]]&amp;""",""fontWeight"":"&amp;Table_Styles[[#This Row],[Font Weight Used]]&amp;"}","")</f>
        <v/>
      </c>
      <c r="CE173"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800;color: #e10982;background: #FFFFFF;padding-top: 2px;padding-right: 2px;padding-bottom: 2px;padding-left: 2px;text-align: right;</v>
      </c>
      <c r="CF173" s="100" t="str">
        <f>IF(AND(Table_Styles[[#This Row],[Selector]]&lt;&gt;"", Table_Styles[[#This Row],[Config Properties]]&lt;&gt;""),
Table_Styles[[#This Row],[Selector]]&amp;" { "&amp;Table_Styles[[#This Row],[Config Properties]]&amp;" }","")</f>
        <v>#sidebar .sidebarSummary table td:last-child { font-weight: 800;color: #e10982;background: #FFFFFF;padding-top: 2px;padding-right: 2px;padding-bottom: 2px;padding-left: 2px;text-align: right; }</v>
      </c>
      <c r="CG173" s="100" t="str">
        <f xml:space="preserve">
SUBSTITUTE(SUBSTITUTE(SUBSTITUTE(SUBSTITUTE(SUBSTITUTE(SUBSTITUTE(SUBSTITUTE(SUBSTITUTE(Table_Styles[[#This Row],[Config]],
" {","{"),
"{ ","{"),
" }","}"),
"} ","}"),
" ,",","),
", ",","),
" :",":"),
": ",":")</f>
        <v>#sidebar .sidebarSummary table td:last-child{font-weight:800;color:#e10982;background:#FFFFFF;padding-top:2px;padding-right:2px;padding-bottom:2px;padding-left:2px;text-align:right;}</v>
      </c>
    </row>
    <row r="174" spans="2:85" ht="21" customHeight="1">
      <c r="B174" s="98" t="s">
        <v>1106</v>
      </c>
      <c r="C174" s="95" t="s">
        <v>1100</v>
      </c>
      <c r="D174" s="137"/>
      <c r="E174" s="118"/>
      <c r="F174" s="101" t="str">
        <f>IF(Table_Styles[[#This Row],[Font Family]]&lt;&gt;"",Table_Styles[[#This Row],[Font Family]],IF(Table_Styles[[#This Row],[Font Family Default]]&lt;&gt;"",Table_Styles[[#This Row],[Font Family Default]],""))</f>
        <v/>
      </c>
      <c r="G174" s="137"/>
      <c r="H174" s="118"/>
      <c r="I174" s="101" t="str">
        <f>IF(Table_Styles[[#This Row],[Font Size]]&lt;&gt;"",Table_Styles[[#This Row],[Font Size]],IF(Table_Styles[[#This Row],[Font Size Default]]&lt;&gt;"",Table_Styles[[#This Row],[Font Size Default]],""))</f>
        <v/>
      </c>
      <c r="J174" s="137" t="s">
        <v>1091</v>
      </c>
      <c r="K174" s="118"/>
      <c r="L174" s="101" t="str">
        <f>IF(Table_Styles[[#This Row],[Font Weight]]&lt;&gt;"",Table_Styles[[#This Row],[Font Weight]],IF(Table_Styles[[#This Row],[Font Weight Default]]&lt;&gt;"",Table_Styles[[#This Row],[Font Weight Default]],""))</f>
        <v>800</v>
      </c>
      <c r="M174" s="137"/>
      <c r="N174" s="118"/>
      <c r="O174" s="101" t="str">
        <f>IF(Table_Styles[[#This Row],[Colour]]&lt;&gt;"",Table_Styles[[#This Row],[Colour]],IF(Table_Styles[[#This Row],[Colour Default]]&lt;&gt;"",Table_Styles[[#This Row],[Colour Default]],""))</f>
        <v/>
      </c>
      <c r="P174" s="137"/>
      <c r="Q174" s="118"/>
      <c r="R174" s="101" t="str">
        <f>IF(Table_Styles[[#This Row],[Background]]&lt;&gt;"",Table_Styles[[#This Row],[Background]],IF(Table_Styles[[#This Row],[Background Default]]&lt;&gt;"",Table_Styles[[#This Row],[Background Default]],""))</f>
        <v/>
      </c>
      <c r="S174" s="137"/>
      <c r="T174" s="118"/>
      <c r="U174" s="101" t="str">
        <f>IF(Table_Styles[[#This Row],[Border]]&lt;&gt;"",Table_Styles[[#This Row],[Border]],IF(Table_Styles[[#This Row],[Border Default]]&lt;&gt;"",Table_Styles[[#This Row],[Border Default]],""))</f>
        <v/>
      </c>
      <c r="V174" s="118"/>
      <c r="W174" s="118"/>
      <c r="X174" s="101" t="str">
        <f>IF(Table_Styles[[#This Row],[Border Radius]]&lt;&gt;"",Table_Styles[[#This Row],[Border Radius]],IF(Table_Styles[[#This Row],[Border Radius Default]]&lt;&gt;"",Table_Styles[[#This Row],[Border Radius Default]],""))</f>
        <v/>
      </c>
      <c r="Y174" s="137"/>
      <c r="Z174" s="118"/>
      <c r="AA174" s="101" t="str">
        <f>IF(Table_Styles[[#This Row],[MT]]&lt;&gt;"",Table_Styles[[#This Row],[MT]],IF(Table_Styles[[#This Row],[MT Default]]&lt;&gt;"",Table_Styles[[#This Row],[MT Default]],""))</f>
        <v/>
      </c>
      <c r="AB174" s="137"/>
      <c r="AC174" s="118"/>
      <c r="AD174" s="101" t="str">
        <f>IF(Table_Styles[[#This Row],[MR]]&lt;&gt;"",Table_Styles[[#This Row],[MR]],IF(Table_Styles[[#This Row],[MR Default]]&lt;&gt;"",Table_Styles[[#This Row],[MR Default]],""))</f>
        <v/>
      </c>
      <c r="AE174" s="137"/>
      <c r="AF174" s="118"/>
      <c r="AG174" s="101" t="str">
        <f>IF(Table_Styles[[#This Row],[MB]]&lt;&gt;"",Table_Styles[[#This Row],[MB]],IF(Table_Styles[[#This Row],[MB Default]]&lt;&gt;"",Table_Styles[[#This Row],[MB Default]],""))</f>
        <v/>
      </c>
      <c r="AH174" s="137"/>
      <c r="AI174" s="118"/>
      <c r="AJ174" s="101" t="str">
        <f>IF(Table_Styles[[#This Row],[ML]]&lt;&gt;"",Table_Styles[[#This Row],[ML]],IF(Table_Styles[[#This Row],[ML Default]]&lt;&gt;"",Table_Styles[[#This Row],[ML Default]],""))</f>
        <v/>
      </c>
      <c r="AK174" s="137"/>
      <c r="AL174" s="118"/>
      <c r="AM174" s="101" t="str">
        <f>IF(Table_Styles[[#This Row],[PT]]&lt;&gt;"",Table_Styles[[#This Row],[PT]],IF(Table_Styles[[#This Row],[PT Default]]&lt;&gt;"",Table_Styles[[#This Row],[PT Default]],""))</f>
        <v/>
      </c>
      <c r="AN174" s="137"/>
      <c r="AO174" s="118"/>
      <c r="AP174" s="101" t="str">
        <f>IF(Table_Styles[[#This Row],[PR]]&lt;&gt;"",Table_Styles[[#This Row],[PR]],IF(Table_Styles[[#This Row],[PR Default]]&lt;&gt;"",Table_Styles[[#This Row],[PR Default]],""))</f>
        <v/>
      </c>
      <c r="AQ174" s="137"/>
      <c r="AR174" s="118"/>
      <c r="AS174" s="101" t="str">
        <f>IF(Table_Styles[[#This Row],[PB]]&lt;&gt;"",Table_Styles[[#This Row],[PB]],IF(Table_Styles[[#This Row],[PB Default]]&lt;&gt;"",Table_Styles[[#This Row],[PB Default]],""))</f>
        <v/>
      </c>
      <c r="AT174" s="137"/>
      <c r="AU174" s="118"/>
      <c r="AV174" s="101" t="str">
        <f>IF(Table_Styles[[#This Row],[PL]]&lt;&gt;"",Table_Styles[[#This Row],[PL]],IF(Table_Styles[[#This Row],[PL Default]]&lt;&gt;"",Table_Styles[[#This Row],[PL Default]],""))</f>
        <v/>
      </c>
      <c r="AW174" s="137"/>
      <c r="AX174" s="118"/>
      <c r="AY174" s="101" t="str">
        <f>IF(Table_Styles[[#This Row],[BT]]&lt;&gt;"",Table_Styles[[#This Row],[BT]],IF(Table_Styles[[#This Row],[BT Default]]&lt;&gt;"",Table_Styles[[#This Row],[BT Default]],""))</f>
        <v/>
      </c>
      <c r="AZ174" s="137"/>
      <c r="BA174" s="118"/>
      <c r="BB174" s="101" t="str">
        <f>IF(Table_Styles[[#This Row],[BR]]&lt;&gt;"",Table_Styles[[#This Row],[BR]],IF(Table_Styles[[#This Row],[BR Default]]&lt;&gt;"",Table_Styles[[#This Row],[BR Default]],""))</f>
        <v/>
      </c>
      <c r="BC174" s="137"/>
      <c r="BD174" s="118"/>
      <c r="BE174" s="101" t="str">
        <f>IF(Table_Styles[[#This Row],[BB]]&lt;&gt;"",Table_Styles[[#This Row],[BB]],IF(Table_Styles[[#This Row],[BB Default]]&lt;&gt;"",Table_Styles[[#This Row],[BB Default]],""))</f>
        <v/>
      </c>
      <c r="BF174" s="137"/>
      <c r="BG174" s="118"/>
      <c r="BH174" s="101" t="str">
        <f>IF(Table_Styles[[#This Row],[BL]]&lt;&gt;"",Table_Styles[[#This Row],[BL]],IF(Table_Styles[[#This Row],[BL Default]]&lt;&gt;"",Table_Styles[[#This Row],[BL Default]],""))</f>
        <v/>
      </c>
      <c r="BI174" s="243"/>
      <c r="BJ174" s="118"/>
      <c r="BK174" s="101" t="str">
        <f>IF(Table_Styles[[#This Row],[Width]]&lt;&gt;"",Table_Styles[[#This Row],[Width]],IF(Table_Styles[[#This Row],[Width Default]]&lt;&gt;"",Table_Styles[[#This Row],[Width Default]],""))</f>
        <v/>
      </c>
      <c r="BL174" s="118"/>
      <c r="BM174" s="118"/>
      <c r="BN174" s="101" t="str">
        <f>IF(Table_Styles[[#This Row],[Height]]&lt;&gt;"",Table_Styles[[#This Row],[Height]],IF(Table_Styles[[#This Row],[Height Default]]&lt;&gt;"",Table_Styles[[#This Row],[Height Default]],""))</f>
        <v/>
      </c>
      <c r="BO174" s="95"/>
      <c r="BP174" s="95"/>
      <c r="BQ174" s="101" t="str">
        <f>IF(Table_Styles[[#This Row],[Top]]&lt;&gt;"",Table_Styles[[#This Row],[Top]],IF(Table_Styles[[#This Row],[Top Default]]&lt;&gt;"",Table_Styles[[#This Row],[Top Default]],""))</f>
        <v/>
      </c>
      <c r="BR174" s="95"/>
      <c r="BS174" s="95"/>
      <c r="BT174" s="101" t="str">
        <f>IF(Table_Styles[[#This Row],[Right]]&lt;&gt;"",Table_Styles[[#This Row],[Right]],IF(Table_Styles[[#This Row],[Right Default]]&lt;&gt;"",Table_Styles[[#This Row],[Right Default]],""))</f>
        <v/>
      </c>
      <c r="BU174" s="95"/>
      <c r="BV174" s="95"/>
      <c r="BW174" s="101" t="str">
        <f>IF(Table_Styles[[#This Row],[Bottom]]&lt;&gt;"",Table_Styles[[#This Row],[Bottom]],IF(Table_Styles[[#This Row],[Bottom Default]]&lt;&gt;"",Table_Styles[[#This Row],[Bottom Default]],""))</f>
        <v/>
      </c>
      <c r="BX174" s="95"/>
      <c r="BY174" s="95"/>
      <c r="BZ174" s="101" t="str">
        <f>IF(Table_Styles[[#This Row],[Left]]&lt;&gt;"",Table_Styles[[#This Row],[Left]],IF(Table_Styles[[#This Row],[Left Default]]&lt;&gt;"",Table_Styles[[#This Row],[Left Default]],""))</f>
        <v/>
      </c>
      <c r="CA174" s="137" t="s">
        <v>1092</v>
      </c>
      <c r="CB174" s="101" t="str">
        <f>IF(AND(Table_Styles[[#This Row],[Selector]]&lt;&gt;"",Table_Styles[[#This Row],[Font Family Used]]&lt;&gt;"",Table_Styles[[#This Row],[Font Weight Used]]&lt;&gt;""),Table_Styles[[#This Row],[Font Family Used]]&amp;" "&amp;Table_Styles[[#This Row],[Font Weight Used]],"")</f>
        <v/>
      </c>
      <c r="CC174" s="101" t="str">
        <f ca="1">IF(AND(Table_Styles[[#This Row],[Selector]],COUNTIF(OFFSET(CC:CC,0,0,ROW()-1,1),"="&amp;Table_Styles[[#This Row],[Font]])=0),Table_Styles[[#This Row],[Font]],"")</f>
        <v/>
      </c>
      <c r="CD174" s="101" t="str">
        <f ca="1">IF(Table_Styles[[#This Row],[Unique Font]]&lt;&gt;"",
"{""fontFamily"":"""&amp;Table_Styles[[#This Row],[Font Family Used]]&amp;""",""fontWeight"":"&amp;Table_Styles[[#This Row],[Font Weight Used]]&amp;"}","")</f>
        <v/>
      </c>
      <c r="CE174"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800;text-align: right;</v>
      </c>
      <c r="CF174" s="100" t="str">
        <f>IF(AND(Table_Styles[[#This Row],[Selector]]&lt;&gt;"", Table_Styles[[#This Row],[Config Properties]]&lt;&gt;""),
Table_Styles[[#This Row],[Selector]]&amp;" { "&amp;Table_Styles[[#This Row],[Config Properties]]&amp;" }","")</f>
        <v>#sidebar .sidebarSummary table.total td:first-child { font-weight: 800;text-align: right; }</v>
      </c>
      <c r="CG174" s="100" t="str">
        <f xml:space="preserve">
SUBSTITUTE(SUBSTITUTE(SUBSTITUTE(SUBSTITUTE(SUBSTITUTE(SUBSTITUTE(SUBSTITUTE(SUBSTITUTE(Table_Styles[[#This Row],[Config]],
" {","{"),
"{ ","{"),
" }","}"),
"} ","}"),
" ,",","),
", ",","),
" :",":"),
": ",":")</f>
        <v>#sidebar .sidebarSummary table.total td:first-child{font-weight:800;text-align:right;}</v>
      </c>
    </row>
    <row r="175" spans="2:85" ht="21" customHeight="1">
      <c r="B175" s="98" t="s">
        <v>1107</v>
      </c>
      <c r="C175" s="95" t="s">
        <v>1101</v>
      </c>
      <c r="D175" s="137"/>
      <c r="E175" s="118"/>
      <c r="F175" s="101" t="str">
        <f>IF(Table_Styles[[#This Row],[Font Family]]&lt;&gt;"",Table_Styles[[#This Row],[Font Family]],IF(Table_Styles[[#This Row],[Font Family Default]]&lt;&gt;"",Table_Styles[[#This Row],[Font Family Default]],""))</f>
        <v/>
      </c>
      <c r="G175" s="137" t="s">
        <v>948</v>
      </c>
      <c r="H175" s="118"/>
      <c r="I175" s="101" t="str">
        <f>IF(Table_Styles[[#This Row],[Font Size]]&lt;&gt;"",Table_Styles[[#This Row],[Font Size]],IF(Table_Styles[[#This Row],[Font Size Default]]&lt;&gt;"",Table_Styles[[#This Row],[Font Size Default]],""))</f>
        <v>22px</v>
      </c>
      <c r="J175" s="137"/>
      <c r="K175" s="118"/>
      <c r="L175" s="101" t="str">
        <f>IF(Table_Styles[[#This Row],[Font Weight]]&lt;&gt;"",Table_Styles[[#This Row],[Font Weight]],IF(Table_Styles[[#This Row],[Font Weight Default]]&lt;&gt;"",Table_Styles[[#This Row],[Font Weight Default]],""))</f>
        <v/>
      </c>
      <c r="M175" s="137"/>
      <c r="N175" s="118"/>
      <c r="O175" s="101" t="str">
        <f>IF(Table_Styles[[#This Row],[Colour]]&lt;&gt;"",Table_Styles[[#This Row],[Colour]],IF(Table_Styles[[#This Row],[Colour Default]]&lt;&gt;"",Table_Styles[[#This Row],[Colour Default]],""))</f>
        <v/>
      </c>
      <c r="P175" s="137"/>
      <c r="Q175" s="118"/>
      <c r="R175" s="101" t="str">
        <f>IF(Table_Styles[[#This Row],[Background]]&lt;&gt;"",Table_Styles[[#This Row],[Background]],IF(Table_Styles[[#This Row],[Background Default]]&lt;&gt;"",Table_Styles[[#This Row],[Background Default]],""))</f>
        <v/>
      </c>
      <c r="S175" s="137"/>
      <c r="T175" s="118"/>
      <c r="U175" s="101" t="str">
        <f>IF(Table_Styles[[#This Row],[Border]]&lt;&gt;"",Table_Styles[[#This Row],[Border]],IF(Table_Styles[[#This Row],[Border Default]]&lt;&gt;"",Table_Styles[[#This Row],[Border Default]],""))</f>
        <v/>
      </c>
      <c r="V175" s="118"/>
      <c r="W175" s="118"/>
      <c r="X175" s="101" t="str">
        <f>IF(Table_Styles[[#This Row],[Border Radius]]&lt;&gt;"",Table_Styles[[#This Row],[Border Radius]],IF(Table_Styles[[#This Row],[Border Radius Default]]&lt;&gt;"",Table_Styles[[#This Row],[Border Radius Default]],""))</f>
        <v/>
      </c>
      <c r="Y175" s="137"/>
      <c r="Z175" s="118"/>
      <c r="AA175" s="101" t="str">
        <f>IF(Table_Styles[[#This Row],[MT]]&lt;&gt;"",Table_Styles[[#This Row],[MT]],IF(Table_Styles[[#This Row],[MT Default]]&lt;&gt;"",Table_Styles[[#This Row],[MT Default]],""))</f>
        <v/>
      </c>
      <c r="AB175" s="137"/>
      <c r="AC175" s="118"/>
      <c r="AD175" s="101" t="str">
        <f>IF(Table_Styles[[#This Row],[MR]]&lt;&gt;"",Table_Styles[[#This Row],[MR]],IF(Table_Styles[[#This Row],[MR Default]]&lt;&gt;"",Table_Styles[[#This Row],[MR Default]],""))</f>
        <v/>
      </c>
      <c r="AE175" s="137"/>
      <c r="AF175" s="118"/>
      <c r="AG175" s="101" t="str">
        <f>IF(Table_Styles[[#This Row],[MB]]&lt;&gt;"",Table_Styles[[#This Row],[MB]],IF(Table_Styles[[#This Row],[MB Default]]&lt;&gt;"",Table_Styles[[#This Row],[MB Default]],""))</f>
        <v/>
      </c>
      <c r="AH175" s="137"/>
      <c r="AI175" s="118"/>
      <c r="AJ175" s="101" t="str">
        <f>IF(Table_Styles[[#This Row],[ML]]&lt;&gt;"",Table_Styles[[#This Row],[ML]],IF(Table_Styles[[#This Row],[ML Default]]&lt;&gt;"",Table_Styles[[#This Row],[ML Default]],""))</f>
        <v/>
      </c>
      <c r="AK175" s="137"/>
      <c r="AL175" s="118"/>
      <c r="AM175" s="101" t="str">
        <f>IF(Table_Styles[[#This Row],[PT]]&lt;&gt;"",Table_Styles[[#This Row],[PT]],IF(Table_Styles[[#This Row],[PT Default]]&lt;&gt;"",Table_Styles[[#This Row],[PT Default]],""))</f>
        <v/>
      </c>
      <c r="AN175" s="137"/>
      <c r="AO175" s="118"/>
      <c r="AP175" s="101" t="str">
        <f>IF(Table_Styles[[#This Row],[PR]]&lt;&gt;"",Table_Styles[[#This Row],[PR]],IF(Table_Styles[[#This Row],[PR Default]]&lt;&gt;"",Table_Styles[[#This Row],[PR Default]],""))</f>
        <v/>
      </c>
      <c r="AQ175" s="137"/>
      <c r="AR175" s="118"/>
      <c r="AS175" s="101" t="str">
        <f>IF(Table_Styles[[#This Row],[PB]]&lt;&gt;"",Table_Styles[[#This Row],[PB]],IF(Table_Styles[[#This Row],[PB Default]]&lt;&gt;"",Table_Styles[[#This Row],[PB Default]],""))</f>
        <v/>
      </c>
      <c r="AT175" s="137"/>
      <c r="AU175" s="118"/>
      <c r="AV175" s="101" t="str">
        <f>IF(Table_Styles[[#This Row],[PL]]&lt;&gt;"",Table_Styles[[#This Row],[PL]],IF(Table_Styles[[#This Row],[PL Default]]&lt;&gt;"",Table_Styles[[#This Row],[PL Default]],""))</f>
        <v/>
      </c>
      <c r="AW175" s="137"/>
      <c r="AX175" s="118"/>
      <c r="AY175" s="101" t="str">
        <f>IF(Table_Styles[[#This Row],[BT]]&lt;&gt;"",Table_Styles[[#This Row],[BT]],IF(Table_Styles[[#This Row],[BT Default]]&lt;&gt;"",Table_Styles[[#This Row],[BT Default]],""))</f>
        <v/>
      </c>
      <c r="AZ175" s="137"/>
      <c r="BA175" s="118"/>
      <c r="BB175" s="101" t="str">
        <f>IF(Table_Styles[[#This Row],[BR]]&lt;&gt;"",Table_Styles[[#This Row],[BR]],IF(Table_Styles[[#This Row],[BR Default]]&lt;&gt;"",Table_Styles[[#This Row],[BR Default]],""))</f>
        <v/>
      </c>
      <c r="BC175" s="137"/>
      <c r="BD175" s="118"/>
      <c r="BE175" s="101" t="str">
        <f>IF(Table_Styles[[#This Row],[BB]]&lt;&gt;"",Table_Styles[[#This Row],[BB]],IF(Table_Styles[[#This Row],[BB Default]]&lt;&gt;"",Table_Styles[[#This Row],[BB Default]],""))</f>
        <v/>
      </c>
      <c r="BF175" s="137"/>
      <c r="BG175" s="118"/>
      <c r="BH175" s="101" t="str">
        <f>IF(Table_Styles[[#This Row],[BL]]&lt;&gt;"",Table_Styles[[#This Row],[BL]],IF(Table_Styles[[#This Row],[BL Default]]&lt;&gt;"",Table_Styles[[#This Row],[BL Default]],""))</f>
        <v/>
      </c>
      <c r="BI175" s="118"/>
      <c r="BJ175" s="118"/>
      <c r="BK175" s="101" t="str">
        <f>IF(Table_Styles[[#This Row],[Width]]&lt;&gt;"",Table_Styles[[#This Row],[Width]],IF(Table_Styles[[#This Row],[Width Default]]&lt;&gt;"",Table_Styles[[#This Row],[Width Default]],""))</f>
        <v/>
      </c>
      <c r="BL175" s="118"/>
      <c r="BM175" s="118"/>
      <c r="BN175" s="101" t="str">
        <f>IF(Table_Styles[[#This Row],[Height]]&lt;&gt;"",Table_Styles[[#This Row],[Height]],IF(Table_Styles[[#This Row],[Height Default]]&lt;&gt;"",Table_Styles[[#This Row],[Height Default]],""))</f>
        <v/>
      </c>
      <c r="BO175" s="95"/>
      <c r="BP175" s="95"/>
      <c r="BQ175" s="101" t="str">
        <f>IF(Table_Styles[[#This Row],[Top]]&lt;&gt;"",Table_Styles[[#This Row],[Top]],IF(Table_Styles[[#This Row],[Top Default]]&lt;&gt;"",Table_Styles[[#This Row],[Top Default]],""))</f>
        <v/>
      </c>
      <c r="BR175" s="95"/>
      <c r="BS175" s="95"/>
      <c r="BT175" s="101" t="str">
        <f>IF(Table_Styles[[#This Row],[Right]]&lt;&gt;"",Table_Styles[[#This Row],[Right]],IF(Table_Styles[[#This Row],[Right Default]]&lt;&gt;"",Table_Styles[[#This Row],[Right Default]],""))</f>
        <v/>
      </c>
      <c r="BU175" s="95"/>
      <c r="BV175" s="95"/>
      <c r="BW175" s="101" t="str">
        <f>IF(Table_Styles[[#This Row],[Bottom]]&lt;&gt;"",Table_Styles[[#This Row],[Bottom]],IF(Table_Styles[[#This Row],[Bottom Default]]&lt;&gt;"",Table_Styles[[#This Row],[Bottom Default]],""))</f>
        <v/>
      </c>
      <c r="BX175" s="95"/>
      <c r="BY175" s="95"/>
      <c r="BZ175" s="101" t="str">
        <f>IF(Table_Styles[[#This Row],[Left]]&lt;&gt;"",Table_Styles[[#This Row],[Left]],IF(Table_Styles[[#This Row],[Left Default]]&lt;&gt;"",Table_Styles[[#This Row],[Left Default]],""))</f>
        <v/>
      </c>
      <c r="CA175" t="s">
        <v>989</v>
      </c>
      <c r="CB175" s="101" t="str">
        <f>IF(AND(Table_Styles[[#This Row],[Selector]]&lt;&gt;"",Table_Styles[[#This Row],[Font Family Used]]&lt;&gt;"",Table_Styles[[#This Row],[Font Weight Used]]&lt;&gt;""),Table_Styles[[#This Row],[Font Family Used]]&amp;" "&amp;Table_Styles[[#This Row],[Font Weight Used]],"")</f>
        <v/>
      </c>
      <c r="CC175" s="101" t="str">
        <f ca="1">IF(AND(Table_Styles[[#This Row],[Selector]],COUNTIF(OFFSET(CC:CC,0,0,ROW()-1,1),"="&amp;Table_Styles[[#This Row],[Font]])=0),Table_Styles[[#This Row],[Font]],"")</f>
        <v/>
      </c>
      <c r="CD175" s="101" t="str">
        <f ca="1">IF(Table_Styles[[#This Row],[Unique Font]]&lt;&gt;"",
"{""fontFamily"":"""&amp;Table_Styles[[#This Row],[Font Family Used]]&amp;""",""fontWeight"":"&amp;Table_Styles[[#This Row],[Font Weight Used]]&amp;"}","")</f>
        <v/>
      </c>
      <c r="CE175"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22px;text-align: left;</v>
      </c>
      <c r="CF175" s="100" t="str">
        <f>IF(AND(Table_Styles[[#This Row],[Selector]]&lt;&gt;"", Table_Styles[[#This Row],[Config Properties]]&lt;&gt;""),
Table_Styles[[#This Row],[Selector]]&amp;" { "&amp;Table_Styles[[#This Row],[Config Properties]]&amp;" }","")</f>
        <v>#sidebar .sidebarSummary table.total td:last-child { font-size: 22px;text-align: left; }</v>
      </c>
      <c r="CG175" s="100" t="str">
        <f xml:space="preserve">
SUBSTITUTE(SUBSTITUTE(SUBSTITUTE(SUBSTITUTE(SUBSTITUTE(SUBSTITUTE(SUBSTITUTE(SUBSTITUTE(Table_Styles[[#This Row],[Config]],
" {","{"),
"{ ","{"),
" }","}"),
"} ","}"),
" ,",","),
", ",","),
" :",":"),
": ",":")</f>
        <v>#sidebar .sidebarSummary table.total td:last-child{font-size:22px;text-align:left;}</v>
      </c>
    </row>
    <row r="176" spans="2:85" ht="21" customHeight="1">
      <c r="B176" t="s">
        <v>1078</v>
      </c>
      <c r="C176" t="s">
        <v>1077</v>
      </c>
      <c r="D176" s="137"/>
      <c r="E176" s="118"/>
      <c r="F176" s="101" t="str">
        <f>IF(Table_Styles[[#This Row],[Font Family]]&lt;&gt;"",Table_Styles[[#This Row],[Font Family]],IF(Table_Styles[[#This Row],[Font Family Default]]&lt;&gt;"",Table_Styles[[#This Row],[Font Family Default]],""))</f>
        <v/>
      </c>
      <c r="G176" s="137"/>
      <c r="H176" s="118"/>
      <c r="I176" s="101" t="str">
        <f>IF(Table_Styles[[#This Row],[Font Size]]&lt;&gt;"",Table_Styles[[#This Row],[Font Size]],IF(Table_Styles[[#This Row],[Font Size Default]]&lt;&gt;"",Table_Styles[[#This Row],[Font Size Default]],""))</f>
        <v/>
      </c>
      <c r="J176" s="137"/>
      <c r="K176" s="118"/>
      <c r="L176" s="101" t="str">
        <f>IF(Table_Styles[[#This Row],[Font Weight]]&lt;&gt;"",Table_Styles[[#This Row],[Font Weight]],IF(Table_Styles[[#This Row],[Font Weight Default]]&lt;&gt;"",Table_Styles[[#This Row],[Font Weight Default]],""))</f>
        <v/>
      </c>
      <c r="M176" s="137"/>
      <c r="N176" s="118"/>
      <c r="O176" s="101" t="str">
        <f>IF(Table_Styles[[#This Row],[Colour]]&lt;&gt;"",Table_Styles[[#This Row],[Colour]],IF(Table_Styles[[#This Row],[Colour Default]]&lt;&gt;"",Table_Styles[[#This Row],[Colour Default]],""))</f>
        <v/>
      </c>
      <c r="P176" s="137"/>
      <c r="Q176" s="118"/>
      <c r="R176" s="101" t="str">
        <f>IF(Table_Styles[[#This Row],[Background]]&lt;&gt;"",Table_Styles[[#This Row],[Background]],IF(Table_Styles[[#This Row],[Background Default]]&lt;&gt;"",Table_Styles[[#This Row],[Background Default]],""))</f>
        <v/>
      </c>
      <c r="S176" s="137"/>
      <c r="T176" s="118"/>
      <c r="U176" s="101" t="str">
        <f>IF(Table_Styles[[#This Row],[Border]]&lt;&gt;"",Table_Styles[[#This Row],[Border]],IF(Table_Styles[[#This Row],[Border Default]]&lt;&gt;"",Table_Styles[[#This Row],[Border Default]],""))</f>
        <v/>
      </c>
      <c r="V176" s="118"/>
      <c r="W176" s="118"/>
      <c r="X176" s="101" t="str">
        <f>IF(Table_Styles[[#This Row],[Border Radius]]&lt;&gt;"",Table_Styles[[#This Row],[Border Radius]],IF(Table_Styles[[#This Row],[Border Radius Default]]&lt;&gt;"",Table_Styles[[#This Row],[Border Radius Default]],""))</f>
        <v/>
      </c>
      <c r="Y176" s="137"/>
      <c r="Z176" s="118"/>
      <c r="AA176" s="101" t="str">
        <f>IF(Table_Styles[[#This Row],[MT]]&lt;&gt;"",Table_Styles[[#This Row],[MT]],IF(Table_Styles[[#This Row],[MT Default]]&lt;&gt;"",Table_Styles[[#This Row],[MT Default]],""))</f>
        <v/>
      </c>
      <c r="AB176" s="137"/>
      <c r="AC176" s="118"/>
      <c r="AD176" s="101" t="str">
        <f>IF(Table_Styles[[#This Row],[MR]]&lt;&gt;"",Table_Styles[[#This Row],[MR]],IF(Table_Styles[[#This Row],[MR Default]]&lt;&gt;"",Table_Styles[[#This Row],[MR Default]],""))</f>
        <v/>
      </c>
      <c r="AE176" t="s">
        <v>445</v>
      </c>
      <c r="AF176" s="118"/>
      <c r="AG176" s="101" t="str">
        <f>IF(Table_Styles[[#This Row],[MB]]&lt;&gt;"",Table_Styles[[#This Row],[MB]],IF(Table_Styles[[#This Row],[MB Default]]&lt;&gt;"",Table_Styles[[#This Row],[MB Default]],""))</f>
        <v>40px</v>
      </c>
      <c r="AH176" s="137"/>
      <c r="AI176" s="118"/>
      <c r="AJ176" s="101" t="str">
        <f>IF(Table_Styles[[#This Row],[ML]]&lt;&gt;"",Table_Styles[[#This Row],[ML]],IF(Table_Styles[[#This Row],[ML Default]]&lt;&gt;"",Table_Styles[[#This Row],[ML Default]],""))</f>
        <v/>
      </c>
      <c r="AK176" s="137"/>
      <c r="AL176" s="118"/>
      <c r="AM176" s="101" t="str">
        <f>IF(Table_Styles[[#This Row],[PT]]&lt;&gt;"",Table_Styles[[#This Row],[PT]],IF(Table_Styles[[#This Row],[PT Default]]&lt;&gt;"",Table_Styles[[#This Row],[PT Default]],""))</f>
        <v/>
      </c>
      <c r="AN176" s="137"/>
      <c r="AO176" s="118"/>
      <c r="AP176" s="101" t="str">
        <f>IF(Table_Styles[[#This Row],[PR]]&lt;&gt;"",Table_Styles[[#This Row],[PR]],IF(Table_Styles[[#This Row],[PR Default]]&lt;&gt;"",Table_Styles[[#This Row],[PR Default]],""))</f>
        <v/>
      </c>
      <c r="AQ176" s="137"/>
      <c r="AR176" s="118"/>
      <c r="AS176" s="101" t="str">
        <f>IF(Table_Styles[[#This Row],[PB]]&lt;&gt;"",Table_Styles[[#This Row],[PB]],IF(Table_Styles[[#This Row],[PB Default]]&lt;&gt;"",Table_Styles[[#This Row],[PB Default]],""))</f>
        <v/>
      </c>
      <c r="AT176" s="137"/>
      <c r="AU176" s="118"/>
      <c r="AV176" s="101" t="str">
        <f>IF(Table_Styles[[#This Row],[PL]]&lt;&gt;"",Table_Styles[[#This Row],[PL]],IF(Table_Styles[[#This Row],[PL Default]]&lt;&gt;"",Table_Styles[[#This Row],[PL Default]],""))</f>
        <v/>
      </c>
      <c r="AW176" s="137"/>
      <c r="AX176" s="118"/>
      <c r="AY176" s="101" t="str">
        <f>IF(Table_Styles[[#This Row],[BT]]&lt;&gt;"",Table_Styles[[#This Row],[BT]],IF(Table_Styles[[#This Row],[BT Default]]&lt;&gt;"",Table_Styles[[#This Row],[BT Default]],""))</f>
        <v/>
      </c>
      <c r="AZ176" s="137"/>
      <c r="BA176" s="118"/>
      <c r="BB176" s="101" t="str">
        <f>IF(Table_Styles[[#This Row],[BR]]&lt;&gt;"",Table_Styles[[#This Row],[BR]],IF(Table_Styles[[#This Row],[BR Default]]&lt;&gt;"",Table_Styles[[#This Row],[BR Default]],""))</f>
        <v/>
      </c>
      <c r="BC176" s="137"/>
      <c r="BD176" s="118"/>
      <c r="BE176" s="101" t="str">
        <f>IF(Table_Styles[[#This Row],[BB]]&lt;&gt;"",Table_Styles[[#This Row],[BB]],IF(Table_Styles[[#This Row],[BB Default]]&lt;&gt;"",Table_Styles[[#This Row],[BB Default]],""))</f>
        <v/>
      </c>
      <c r="BF176" s="137"/>
      <c r="BG176" s="118"/>
      <c r="BH176" s="101" t="str">
        <f>IF(Table_Styles[[#This Row],[BL]]&lt;&gt;"",Table_Styles[[#This Row],[BL]],IF(Table_Styles[[#This Row],[BL Default]]&lt;&gt;"",Table_Styles[[#This Row],[BL Default]],""))</f>
        <v/>
      </c>
      <c r="BI176" s="118"/>
      <c r="BJ176" s="118"/>
      <c r="BK176" s="101" t="str">
        <f>IF(Table_Styles[[#This Row],[Width]]&lt;&gt;"",Table_Styles[[#This Row],[Width]],IF(Table_Styles[[#This Row],[Width Default]]&lt;&gt;"",Table_Styles[[#This Row],[Width Default]],""))</f>
        <v/>
      </c>
      <c r="BL176" s="118"/>
      <c r="BM176" s="118"/>
      <c r="BN176" s="101" t="str">
        <f>IF(Table_Styles[[#This Row],[Height]]&lt;&gt;"",Table_Styles[[#This Row],[Height]],IF(Table_Styles[[#This Row],[Height Default]]&lt;&gt;"",Table_Styles[[#This Row],[Height Default]],""))</f>
        <v/>
      </c>
      <c r="BO176" s="95"/>
      <c r="BP176" s="95"/>
      <c r="BQ176" s="101" t="str">
        <f>IF(Table_Styles[[#This Row],[Top]]&lt;&gt;"",Table_Styles[[#This Row],[Top]],IF(Table_Styles[[#This Row],[Top Default]]&lt;&gt;"",Table_Styles[[#This Row],[Top Default]],""))</f>
        <v/>
      </c>
      <c r="BR176" s="95"/>
      <c r="BS176" s="95"/>
      <c r="BT176" s="101" t="str">
        <f>IF(Table_Styles[[#This Row],[Right]]&lt;&gt;"",Table_Styles[[#This Row],[Right]],IF(Table_Styles[[#This Row],[Right Default]]&lt;&gt;"",Table_Styles[[#This Row],[Right Default]],""))</f>
        <v/>
      </c>
      <c r="BU176" s="95"/>
      <c r="BV176" s="95"/>
      <c r="BW176" s="101" t="str">
        <f>IF(Table_Styles[[#This Row],[Bottom]]&lt;&gt;"",Table_Styles[[#This Row],[Bottom]],IF(Table_Styles[[#This Row],[Bottom Default]]&lt;&gt;"",Table_Styles[[#This Row],[Bottom Default]],""))</f>
        <v/>
      </c>
      <c r="BX176" s="95"/>
      <c r="BY176" s="95"/>
      <c r="BZ176" s="101" t="str">
        <f>IF(Table_Styles[[#This Row],[Left]]&lt;&gt;"",Table_Styles[[#This Row],[Left]],IF(Table_Styles[[#This Row],[Left Default]]&lt;&gt;"",Table_Styles[[#This Row],[Left Default]],""))</f>
        <v/>
      </c>
      <c r="CA176" s="137"/>
      <c r="CB176" s="101" t="str">
        <f>IF(AND(Table_Styles[[#This Row],[Selector]]&lt;&gt;"",Table_Styles[[#This Row],[Font Family Used]]&lt;&gt;"",Table_Styles[[#This Row],[Font Weight Used]]&lt;&gt;""),Table_Styles[[#This Row],[Font Family Used]]&amp;" "&amp;Table_Styles[[#This Row],[Font Weight Used]],"")</f>
        <v/>
      </c>
      <c r="CC176" s="101" t="str">
        <f ca="1">IF(AND(Table_Styles[[#This Row],[Selector]],COUNTIF(OFFSET(CC:CC,0,0,ROW()-1,1),"="&amp;Table_Styles[[#This Row],[Font]])=0),Table_Styles[[#This Row],[Font]],"")</f>
        <v/>
      </c>
      <c r="CD176" s="101" t="str">
        <f ca="1">IF(Table_Styles[[#This Row],[Unique Font]]&lt;&gt;"",
"{""fontFamily"":"""&amp;Table_Styles[[#This Row],[Font Family Used]]&amp;""",""fontWeight"":"&amp;Table_Styles[[#This Row],[Font Weight Used]]&amp;"}","")</f>
        <v/>
      </c>
      <c r="CE176"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40px</v>
      </c>
      <c r="CF176" s="100" t="str">
        <f>IF(AND(Table_Styles[[#This Row],[Selector]]&lt;&gt;"", Table_Styles[[#This Row],[Config Properties]]&lt;&gt;""),
Table_Styles[[#This Row],[Selector]]&amp;" { "&amp;Table_Styles[[#This Row],[Config Properties]]&amp;" }","")</f>
        <v>.promoReview { margin-bottom: 40px }</v>
      </c>
      <c r="CG176" s="100" t="str">
        <f xml:space="preserve">
SUBSTITUTE(SUBSTITUTE(SUBSTITUTE(SUBSTITUTE(SUBSTITUTE(SUBSTITUTE(SUBSTITUTE(SUBSTITUTE(Table_Styles[[#This Row],[Config]],
" {","{"),
"{ ","{"),
" }","}"),
"} ","}"),
" ,",","),
", ",","),
" :",":"),
": ",":")</f>
        <v>.promoReview{margin-bottom:40px}</v>
      </c>
    </row>
    <row r="177" spans="2:85" ht="21" customHeight="1">
      <c r="B177" t="s">
        <v>1069</v>
      </c>
      <c r="C177" t="s">
        <v>1070</v>
      </c>
      <c r="D177"/>
      <c r="E177"/>
      <c r="F177" t="str">
        <f>IF(Table_Styles[[#This Row],[Font Family]]&lt;&gt;"",Table_Styles[[#This Row],[Font Family]],IF(Table_Styles[[#This Row],[Font Family Default]]&lt;&gt;"",Table_Styles[[#This Row],[Font Family Default]],""))</f>
        <v/>
      </c>
      <c r="G177"/>
      <c r="H177"/>
      <c r="I177" t="str">
        <f>IF(Table_Styles[[#This Row],[Font Size]]&lt;&gt;"",Table_Styles[[#This Row],[Font Size]],IF(Table_Styles[[#This Row],[Font Size Default]]&lt;&gt;"",Table_Styles[[#This Row],[Font Size Default]],""))</f>
        <v/>
      </c>
      <c r="J177"/>
      <c r="K177"/>
      <c r="L177" t="str">
        <f>IF(Table_Styles[[#This Row],[Font Weight]]&lt;&gt;"",Table_Styles[[#This Row],[Font Weight]],IF(Table_Styles[[#This Row],[Font Weight Default]]&lt;&gt;"",Table_Styles[[#This Row],[Font Weight Default]],""))</f>
        <v/>
      </c>
      <c r="M177"/>
      <c r="N177"/>
      <c r="O177" t="str">
        <f>IF(Table_Styles[[#This Row],[Colour]]&lt;&gt;"",Table_Styles[[#This Row],[Colour]],IF(Table_Styles[[#This Row],[Colour Default]]&lt;&gt;"",Table_Styles[[#This Row],[Colour Default]],""))</f>
        <v/>
      </c>
      <c r="P177"/>
      <c r="Q177"/>
      <c r="R177" t="str">
        <f>IF(Table_Styles[[#This Row],[Background]]&lt;&gt;"",Table_Styles[[#This Row],[Background]],IF(Table_Styles[[#This Row],[Background Default]]&lt;&gt;"",Table_Styles[[#This Row],[Background Default]],""))</f>
        <v/>
      </c>
      <c r="S177"/>
      <c r="T177"/>
      <c r="U177" t="str">
        <f>IF(Table_Styles[[#This Row],[Border]]&lt;&gt;"",Table_Styles[[#This Row],[Border]],IF(Table_Styles[[#This Row],[Border Default]]&lt;&gt;"",Table_Styles[[#This Row],[Border Default]],""))</f>
        <v/>
      </c>
      <c r="V177"/>
      <c r="W177"/>
      <c r="X177" t="str">
        <f>IF(Table_Styles[[#This Row],[Border Radius]]&lt;&gt;"",Table_Styles[[#This Row],[Border Radius]],IF(Table_Styles[[#This Row],[Border Radius Default]]&lt;&gt;"",Table_Styles[[#This Row],[Border Radius Default]],""))</f>
        <v/>
      </c>
      <c r="Y177"/>
      <c r="Z177"/>
      <c r="AA177" t="str">
        <f>IF(Table_Styles[[#This Row],[MT]]&lt;&gt;"",Table_Styles[[#This Row],[MT]],IF(Table_Styles[[#This Row],[MT Default]]&lt;&gt;"",Table_Styles[[#This Row],[MT Default]],""))</f>
        <v/>
      </c>
      <c r="AB177"/>
      <c r="AC177"/>
      <c r="AD177" t="str">
        <f>IF(Table_Styles[[#This Row],[MR]]&lt;&gt;"",Table_Styles[[#This Row],[MR]],IF(Table_Styles[[#This Row],[MR Default]]&lt;&gt;"",Table_Styles[[#This Row],[MR Default]],""))</f>
        <v/>
      </c>
      <c r="AE177" t="s">
        <v>460</v>
      </c>
      <c r="AF177"/>
      <c r="AG177" t="str">
        <f>IF(Table_Styles[[#This Row],[MB]]&lt;&gt;"",Table_Styles[[#This Row],[MB]],IF(Table_Styles[[#This Row],[MB Default]]&lt;&gt;"",Table_Styles[[#This Row],[MB Default]],""))</f>
        <v>10px</v>
      </c>
      <c r="AH177"/>
      <c r="AI177"/>
      <c r="AJ177" t="str">
        <f>IF(Table_Styles[[#This Row],[ML]]&lt;&gt;"",Table_Styles[[#This Row],[ML]],IF(Table_Styles[[#This Row],[ML Default]]&lt;&gt;"",Table_Styles[[#This Row],[ML Default]],""))</f>
        <v/>
      </c>
      <c r="AK177"/>
      <c r="AL177"/>
      <c r="AM177" t="str">
        <f>IF(Table_Styles[[#This Row],[PT]]&lt;&gt;"",Table_Styles[[#This Row],[PT]],IF(Table_Styles[[#This Row],[PT Default]]&lt;&gt;"",Table_Styles[[#This Row],[PT Default]],""))</f>
        <v/>
      </c>
      <c r="AN177"/>
      <c r="AO177"/>
      <c r="AP177" t="str">
        <f>IF(Table_Styles[[#This Row],[PR]]&lt;&gt;"",Table_Styles[[#This Row],[PR]],IF(Table_Styles[[#This Row],[PR Default]]&lt;&gt;"",Table_Styles[[#This Row],[PR Default]],""))</f>
        <v/>
      </c>
      <c r="AQ177"/>
      <c r="AR177"/>
      <c r="AS177" t="str">
        <f>IF(Table_Styles[[#This Row],[PB]]&lt;&gt;"",Table_Styles[[#This Row],[PB]],IF(Table_Styles[[#This Row],[PB Default]]&lt;&gt;"",Table_Styles[[#This Row],[PB Default]],""))</f>
        <v/>
      </c>
      <c r="AT177"/>
      <c r="AU177"/>
      <c r="AV177" t="str">
        <f>IF(Table_Styles[[#This Row],[PL]]&lt;&gt;"",Table_Styles[[#This Row],[PL]],IF(Table_Styles[[#This Row],[PL Default]]&lt;&gt;"",Table_Styles[[#This Row],[PL Default]],""))</f>
        <v/>
      </c>
      <c r="AW177"/>
      <c r="AX177"/>
      <c r="AY177" t="str">
        <f>IF(Table_Styles[[#This Row],[BT]]&lt;&gt;"",Table_Styles[[#This Row],[BT]],IF(Table_Styles[[#This Row],[BT Default]]&lt;&gt;"",Table_Styles[[#This Row],[BT Default]],""))</f>
        <v/>
      </c>
      <c r="AZ177"/>
      <c r="BA177"/>
      <c r="BB177" t="str">
        <f>IF(Table_Styles[[#This Row],[BR]]&lt;&gt;"",Table_Styles[[#This Row],[BR]],IF(Table_Styles[[#This Row],[BR Default]]&lt;&gt;"",Table_Styles[[#This Row],[BR Default]],""))</f>
        <v/>
      </c>
      <c r="BC177"/>
      <c r="BD177"/>
      <c r="BE177" t="str">
        <f>IF(Table_Styles[[#This Row],[BB]]&lt;&gt;"",Table_Styles[[#This Row],[BB]],IF(Table_Styles[[#This Row],[BB Default]]&lt;&gt;"",Table_Styles[[#This Row],[BB Default]],""))</f>
        <v/>
      </c>
      <c r="BF177"/>
      <c r="BG177"/>
      <c r="BH177" t="str">
        <f>IF(Table_Styles[[#This Row],[BL]]&lt;&gt;"",Table_Styles[[#This Row],[BL]],IF(Table_Styles[[#This Row],[BL Default]]&lt;&gt;"",Table_Styles[[#This Row],[BL Default]],""))</f>
        <v/>
      </c>
      <c r="BI177" s="244" t="s">
        <v>574</v>
      </c>
      <c r="BJ177"/>
      <c r="BK177" t="str">
        <f>IF(Table_Styles[[#This Row],[Width]]&lt;&gt;"",Table_Styles[[#This Row],[Width]],IF(Table_Styles[[#This Row],[Width Default]]&lt;&gt;"",Table_Styles[[#This Row],[Width Default]],""))</f>
        <v>100%</v>
      </c>
      <c r="BL177"/>
      <c r="BM177"/>
      <c r="BN177" t="str">
        <f>IF(Table_Styles[[#This Row],[Height]]&lt;&gt;"",Table_Styles[[#This Row],[Height]],IF(Table_Styles[[#This Row],[Height Default]]&lt;&gt;"",Table_Styles[[#This Row],[Height Default]],""))</f>
        <v/>
      </c>
      <c r="BO177"/>
      <c r="BP177"/>
      <c r="BQ177" t="str">
        <f>IF(Table_Styles[[#This Row],[Top]]&lt;&gt;"",Table_Styles[[#This Row],[Top]],IF(Table_Styles[[#This Row],[Top Default]]&lt;&gt;"",Table_Styles[[#This Row],[Top Default]],""))</f>
        <v/>
      </c>
      <c r="BR177"/>
      <c r="BS177"/>
      <c r="BT177" t="str">
        <f>IF(Table_Styles[[#This Row],[Right]]&lt;&gt;"",Table_Styles[[#This Row],[Right]],IF(Table_Styles[[#This Row],[Right Default]]&lt;&gt;"",Table_Styles[[#This Row],[Right Default]],""))</f>
        <v/>
      </c>
      <c r="BU177"/>
      <c r="BV177"/>
      <c r="BW177" t="str">
        <f>IF(Table_Styles[[#This Row],[Bottom]]&lt;&gt;"",Table_Styles[[#This Row],[Bottom]],IF(Table_Styles[[#This Row],[Bottom Default]]&lt;&gt;"",Table_Styles[[#This Row],[Bottom Default]],""))</f>
        <v/>
      </c>
      <c r="BX177"/>
      <c r="BY177"/>
      <c r="BZ177" t="str">
        <f>IF(Table_Styles[[#This Row],[Left]]&lt;&gt;"",Table_Styles[[#This Row],[Left]],IF(Table_Styles[[#This Row],[Left Default]]&lt;&gt;"",Table_Styles[[#This Row],[Left Default]],""))</f>
        <v/>
      </c>
      <c r="CA177"/>
      <c r="CB177" s="221" t="str">
        <f>IF(AND(Table_Styles[[#This Row],[Selector]]&lt;&gt;"",Table_Styles[[#This Row],[Font Family Used]]&lt;&gt;"",Table_Styles[[#This Row],[Font Weight Used]]&lt;&gt;""),Table_Styles[[#This Row],[Font Family Used]]&amp;" "&amp;Table_Styles[[#This Row],[Font Weight Used]],"")</f>
        <v/>
      </c>
      <c r="CC177" s="221" t="str">
        <f ca="1">IF(AND(Table_Styles[[#This Row],[Selector]],COUNTIF(OFFSET(CC:CC,0,0,ROW()-1,1),"="&amp;Table_Styles[[#This Row],[Font]])=0),Table_Styles[[#This Row],[Font]],"")</f>
        <v/>
      </c>
      <c r="CD177" s="221" t="str">
        <f ca="1">IF(Table_Styles[[#This Row],[Unique Font]]&lt;&gt;"",
"{""fontFamily"":"""&amp;Table_Styles[[#This Row],[Font Family Used]]&amp;""",""fontWeight"":"&amp;Table_Styles[[#This Row],[Font Weight Used]]&amp;"}","")</f>
        <v/>
      </c>
      <c r="CE177"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10px;width: 100%</v>
      </c>
      <c r="CF177" s="100" t="str">
        <f>IF(AND(Table_Styles[[#This Row],[Selector]]&lt;&gt;"", Table_Styles[[#This Row],[Config Properties]]&lt;&gt;""),
Table_Styles[[#This Row],[Selector]]&amp;" { "&amp;Table_Styles[[#This Row],[Config Properties]]&amp;" }","")</f>
        <v>.promoReview table { margin-bottom: 10px;width: 100% }</v>
      </c>
      <c r="CG177" s="100" t="str">
        <f xml:space="preserve">
SUBSTITUTE(SUBSTITUTE(SUBSTITUTE(SUBSTITUTE(SUBSTITUTE(SUBSTITUTE(SUBSTITUTE(SUBSTITUTE(Table_Styles[[#This Row],[Config]],
" {","{"),
"{ ","{"),
" }","}"),
"} ","}"),
" ,",","),
", ",","),
" :",":"),
": ",":")</f>
        <v>.promoReview table{margin-bottom:10px;width:100%}</v>
      </c>
    </row>
    <row r="178" spans="2:85" ht="21" customHeight="1">
      <c r="B178" t="s">
        <v>1075</v>
      </c>
      <c r="C178" t="s">
        <v>1076</v>
      </c>
      <c r="D178" s="137"/>
      <c r="E178" s="118"/>
      <c r="F178" s="101" t="str">
        <f>IF(Table_Styles[[#This Row],[Font Family]]&lt;&gt;"",Table_Styles[[#This Row],[Font Family]],IF(Table_Styles[[#This Row],[Font Family Default]]&lt;&gt;"",Table_Styles[[#This Row],[Font Family Default]],""))</f>
        <v/>
      </c>
      <c r="G178" s="137"/>
      <c r="H178" s="118"/>
      <c r="I178" s="101" t="str">
        <f>IF(Table_Styles[[#This Row],[Font Size]]&lt;&gt;"",Table_Styles[[#This Row],[Font Size]],IF(Table_Styles[[#This Row],[Font Size Default]]&lt;&gt;"",Table_Styles[[#This Row],[Font Size Default]],""))</f>
        <v/>
      </c>
      <c r="J178" s="137"/>
      <c r="K178" s="118"/>
      <c r="L178" s="101" t="str">
        <f>IF(Table_Styles[[#This Row],[Font Weight]]&lt;&gt;"",Table_Styles[[#This Row],[Font Weight]],IF(Table_Styles[[#This Row],[Font Weight Default]]&lt;&gt;"",Table_Styles[[#This Row],[Font Weight Default]],""))</f>
        <v/>
      </c>
      <c r="M178" s="137"/>
      <c r="N178" s="118"/>
      <c r="O178" s="101" t="str">
        <f>IF(Table_Styles[[#This Row],[Colour]]&lt;&gt;"",Table_Styles[[#This Row],[Colour]],IF(Table_Styles[[#This Row],[Colour Default]]&lt;&gt;"",Table_Styles[[#This Row],[Colour Default]],""))</f>
        <v/>
      </c>
      <c r="P178" s="137"/>
      <c r="Q178" s="118"/>
      <c r="R178" s="101" t="str">
        <f>IF(Table_Styles[[#This Row],[Background]]&lt;&gt;"",Table_Styles[[#This Row],[Background]],IF(Table_Styles[[#This Row],[Background Default]]&lt;&gt;"",Table_Styles[[#This Row],[Background Default]],""))</f>
        <v/>
      </c>
      <c r="S178" s="137"/>
      <c r="T178" s="118"/>
      <c r="U178" s="101" t="str">
        <f>IF(Table_Styles[[#This Row],[Border]]&lt;&gt;"",Table_Styles[[#This Row],[Border]],IF(Table_Styles[[#This Row],[Border Default]]&lt;&gt;"",Table_Styles[[#This Row],[Border Default]],""))</f>
        <v/>
      </c>
      <c r="V178" s="118"/>
      <c r="W178" s="118"/>
      <c r="X178" s="101" t="str">
        <f>IF(Table_Styles[[#This Row],[Border Radius]]&lt;&gt;"",Table_Styles[[#This Row],[Border Radius]],IF(Table_Styles[[#This Row],[Border Radius Default]]&lt;&gt;"",Table_Styles[[#This Row],[Border Radius Default]],""))</f>
        <v/>
      </c>
      <c r="Y178" s="137"/>
      <c r="Z178" s="118"/>
      <c r="AA178" s="101" t="str">
        <f>IF(Table_Styles[[#This Row],[MT]]&lt;&gt;"",Table_Styles[[#This Row],[MT]],IF(Table_Styles[[#This Row],[MT Default]]&lt;&gt;"",Table_Styles[[#This Row],[MT Default]],""))</f>
        <v/>
      </c>
      <c r="AB178" s="137"/>
      <c r="AC178" s="118"/>
      <c r="AD178" s="101" t="str">
        <f>IF(Table_Styles[[#This Row],[MR]]&lt;&gt;"",Table_Styles[[#This Row],[MR]],IF(Table_Styles[[#This Row],[MR Default]]&lt;&gt;"",Table_Styles[[#This Row],[MR Default]],""))</f>
        <v/>
      </c>
      <c r="AE178" s="137"/>
      <c r="AF178" s="118"/>
      <c r="AG178" s="101" t="str">
        <f>IF(Table_Styles[[#This Row],[MB]]&lt;&gt;"",Table_Styles[[#This Row],[MB]],IF(Table_Styles[[#This Row],[MB Default]]&lt;&gt;"",Table_Styles[[#This Row],[MB Default]],""))</f>
        <v/>
      </c>
      <c r="AH178" s="137"/>
      <c r="AI178" s="118"/>
      <c r="AJ178" s="101" t="str">
        <f>IF(Table_Styles[[#This Row],[ML]]&lt;&gt;"",Table_Styles[[#This Row],[ML]],IF(Table_Styles[[#This Row],[ML Default]]&lt;&gt;"",Table_Styles[[#This Row],[ML Default]],""))</f>
        <v/>
      </c>
      <c r="AK178" s="137"/>
      <c r="AL178" s="118"/>
      <c r="AM178" s="101" t="str">
        <f>IF(Table_Styles[[#This Row],[PT]]&lt;&gt;"",Table_Styles[[#This Row],[PT]],IF(Table_Styles[[#This Row],[PT Default]]&lt;&gt;"",Table_Styles[[#This Row],[PT Default]],""))</f>
        <v/>
      </c>
      <c r="AN178" s="137"/>
      <c r="AO178" s="118"/>
      <c r="AP178" s="101" t="str">
        <f>IF(Table_Styles[[#This Row],[PR]]&lt;&gt;"",Table_Styles[[#This Row],[PR]],IF(Table_Styles[[#This Row],[PR Default]]&lt;&gt;"",Table_Styles[[#This Row],[PR Default]],""))</f>
        <v/>
      </c>
      <c r="AQ178"/>
      <c r="AR178" s="118"/>
      <c r="AS178" s="101" t="str">
        <f>IF(Table_Styles[[#This Row],[PB]]&lt;&gt;"",Table_Styles[[#This Row],[PB]],IF(Table_Styles[[#This Row],[PB Default]]&lt;&gt;"",Table_Styles[[#This Row],[PB Default]],""))</f>
        <v/>
      </c>
      <c r="AT178" s="137"/>
      <c r="AU178" s="118"/>
      <c r="AV178" s="101" t="str">
        <f>IF(Table_Styles[[#This Row],[PL]]&lt;&gt;"",Table_Styles[[#This Row],[PL]],IF(Table_Styles[[#This Row],[PL Default]]&lt;&gt;"",Table_Styles[[#This Row],[PL Default]],""))</f>
        <v/>
      </c>
      <c r="AW178" s="137"/>
      <c r="AX178" s="118"/>
      <c r="AY178" s="101" t="str">
        <f>IF(Table_Styles[[#This Row],[BT]]&lt;&gt;"",Table_Styles[[#This Row],[BT]],IF(Table_Styles[[#This Row],[BT Default]]&lt;&gt;"",Table_Styles[[#This Row],[BT Default]],""))</f>
        <v/>
      </c>
      <c r="AZ178" s="137"/>
      <c r="BA178" s="118"/>
      <c r="BB178" s="101" t="str">
        <f>IF(Table_Styles[[#This Row],[BR]]&lt;&gt;"",Table_Styles[[#This Row],[BR]],IF(Table_Styles[[#This Row],[BR Default]]&lt;&gt;"",Table_Styles[[#This Row],[BR Default]],""))</f>
        <v/>
      </c>
      <c r="BC178" s="137" t="s">
        <v>1079</v>
      </c>
      <c r="BD178" s="118"/>
      <c r="BE178" s="101" t="str">
        <f>IF(Table_Styles[[#This Row],[BB]]&lt;&gt;"",Table_Styles[[#This Row],[BB]],IF(Table_Styles[[#This Row],[BB Default]]&lt;&gt;"",Table_Styles[[#This Row],[BB Default]],""))</f>
        <v>2px solid white</v>
      </c>
      <c r="BF178" s="137"/>
      <c r="BG178" s="118"/>
      <c r="BH178" s="101" t="str">
        <f>IF(Table_Styles[[#This Row],[BL]]&lt;&gt;"",Table_Styles[[#This Row],[BL]],IF(Table_Styles[[#This Row],[BL Default]]&lt;&gt;"",Table_Styles[[#This Row],[BL Default]],""))</f>
        <v/>
      </c>
      <c r="BI178" s="118"/>
      <c r="BJ178" s="118"/>
      <c r="BK178" s="101" t="str">
        <f>IF(Table_Styles[[#This Row],[Width]]&lt;&gt;"",Table_Styles[[#This Row],[Width]],IF(Table_Styles[[#This Row],[Width Default]]&lt;&gt;"",Table_Styles[[#This Row],[Width Default]],""))</f>
        <v/>
      </c>
      <c r="BL178" s="118"/>
      <c r="BM178" s="118"/>
      <c r="BN178" s="101" t="str">
        <f>IF(Table_Styles[[#This Row],[Height]]&lt;&gt;"",Table_Styles[[#This Row],[Height]],IF(Table_Styles[[#This Row],[Height Default]]&lt;&gt;"",Table_Styles[[#This Row],[Height Default]],""))</f>
        <v/>
      </c>
      <c r="BO178" s="95"/>
      <c r="BP178" s="95"/>
      <c r="BQ178" s="101" t="str">
        <f>IF(Table_Styles[[#This Row],[Top]]&lt;&gt;"",Table_Styles[[#This Row],[Top]],IF(Table_Styles[[#This Row],[Top Default]]&lt;&gt;"",Table_Styles[[#This Row],[Top Default]],""))</f>
        <v/>
      </c>
      <c r="BR178" s="95"/>
      <c r="BS178" s="95"/>
      <c r="BT178" s="101" t="str">
        <f>IF(Table_Styles[[#This Row],[Right]]&lt;&gt;"",Table_Styles[[#This Row],[Right]],IF(Table_Styles[[#This Row],[Right Default]]&lt;&gt;"",Table_Styles[[#This Row],[Right Default]],""))</f>
        <v/>
      </c>
      <c r="BU178" s="95"/>
      <c r="BV178" s="95"/>
      <c r="BW178" s="101" t="str">
        <f>IF(Table_Styles[[#This Row],[Bottom]]&lt;&gt;"",Table_Styles[[#This Row],[Bottom]],IF(Table_Styles[[#This Row],[Bottom Default]]&lt;&gt;"",Table_Styles[[#This Row],[Bottom Default]],""))</f>
        <v/>
      </c>
      <c r="BX178" s="95"/>
      <c r="BY178" s="95"/>
      <c r="BZ178" s="101" t="str">
        <f>IF(Table_Styles[[#This Row],[Left]]&lt;&gt;"",Table_Styles[[#This Row],[Left]],IF(Table_Styles[[#This Row],[Left Default]]&lt;&gt;"",Table_Styles[[#This Row],[Left Default]],""))</f>
        <v/>
      </c>
      <c r="CA178" s="137"/>
      <c r="CB178" s="221" t="str">
        <f>IF(AND(Table_Styles[[#This Row],[Selector]]&lt;&gt;"",Table_Styles[[#This Row],[Font Family Used]]&lt;&gt;"",Table_Styles[[#This Row],[Font Weight Used]]&lt;&gt;""),Table_Styles[[#This Row],[Font Family Used]]&amp;" "&amp;Table_Styles[[#This Row],[Font Weight Used]],"")</f>
        <v/>
      </c>
      <c r="CC178" s="221" t="str">
        <f ca="1">IF(AND(Table_Styles[[#This Row],[Selector]],COUNTIF(OFFSET(CC:CC,0,0,ROW()-1,1),"="&amp;Table_Styles[[#This Row],[Font]])=0),Table_Styles[[#This Row],[Font]],"")</f>
        <v/>
      </c>
      <c r="CD178" s="221" t="str">
        <f ca="1">IF(Table_Styles[[#This Row],[Unique Font]]&lt;&gt;"",
"{""fontFamily"":"""&amp;Table_Styles[[#This Row],[Font Family Used]]&amp;""",""fontWeight"":"&amp;Table_Styles[[#This Row],[Font Weight Used]]&amp;"}","")</f>
        <v/>
      </c>
      <c r="CE178"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border-bottom: 2px solid white</v>
      </c>
      <c r="CF178" s="100" t="str">
        <f>IF(AND(Table_Styles[[#This Row],[Selector]]&lt;&gt;"", Table_Styles[[#This Row],[Config Properties]]&lt;&gt;""),
Table_Styles[[#This Row],[Selector]]&amp;" { "&amp;Table_Styles[[#This Row],[Config Properties]]&amp;" }","")</f>
        <v>.promoReview table tr { border-bottom: 2px solid white }</v>
      </c>
      <c r="CG178" s="100" t="str">
        <f xml:space="preserve">
SUBSTITUTE(SUBSTITUTE(SUBSTITUTE(SUBSTITUTE(SUBSTITUTE(SUBSTITUTE(SUBSTITUTE(SUBSTITUTE(Table_Styles[[#This Row],[Config]],
" {","{"),
"{ ","{"),
" }","}"),
"} ","}"),
" ,",","),
", ",","),
" :",":"),
": ",":")</f>
        <v>.promoReview table tr{border-bottom:2px solid white}</v>
      </c>
    </row>
    <row r="179" spans="2:85" ht="21" customHeight="1">
      <c r="B179" t="s">
        <v>1074</v>
      </c>
      <c r="C179" t="s">
        <v>1072</v>
      </c>
      <c r="D179" s="137"/>
      <c r="E179" s="118"/>
      <c r="F179" s="101" t="str">
        <f>IF(Table_Styles[[#This Row],[Font Family]]&lt;&gt;"",Table_Styles[[#This Row],[Font Family]],IF(Table_Styles[[#This Row],[Font Family Default]]&lt;&gt;"",Table_Styles[[#This Row],[Font Family Default]],""))</f>
        <v/>
      </c>
      <c r="G179" s="137"/>
      <c r="H179" s="118"/>
      <c r="I179" s="101" t="str">
        <f>IF(Table_Styles[[#This Row],[Font Size]]&lt;&gt;"",Table_Styles[[#This Row],[Font Size]],IF(Table_Styles[[#This Row],[Font Size Default]]&lt;&gt;"",Table_Styles[[#This Row],[Font Size Default]],""))</f>
        <v/>
      </c>
      <c r="J179" s="137"/>
      <c r="K179" s="118"/>
      <c r="L179" s="101" t="str">
        <f>IF(Table_Styles[[#This Row],[Font Weight]]&lt;&gt;"",Table_Styles[[#This Row],[Font Weight]],IF(Table_Styles[[#This Row],[Font Weight Default]]&lt;&gt;"",Table_Styles[[#This Row],[Font Weight Default]],""))</f>
        <v/>
      </c>
      <c r="M179" s="137"/>
      <c r="N179" s="118"/>
      <c r="O179" s="101" t="str">
        <f>IF(Table_Styles[[#This Row],[Colour]]&lt;&gt;"",Table_Styles[[#This Row],[Colour]],IF(Table_Styles[[#This Row],[Colour Default]]&lt;&gt;"",Table_Styles[[#This Row],[Colour Default]],""))</f>
        <v/>
      </c>
      <c r="P179" t="str">
        <f>Colour_Background_2</f>
        <v>#f0f2f7</v>
      </c>
      <c r="Q179" s="118"/>
      <c r="R179" s="101" t="str">
        <f>IF(Table_Styles[[#This Row],[Background]]&lt;&gt;"",Table_Styles[[#This Row],[Background]],IF(Table_Styles[[#This Row],[Background Default]]&lt;&gt;"",Table_Styles[[#This Row],[Background Default]],""))</f>
        <v>#f0f2f7</v>
      </c>
      <c r="S179" s="137"/>
      <c r="T179" s="118"/>
      <c r="U179" s="101" t="str">
        <f>IF(Table_Styles[[#This Row],[Border]]&lt;&gt;"",Table_Styles[[#This Row],[Border]],IF(Table_Styles[[#This Row],[Border Default]]&lt;&gt;"",Table_Styles[[#This Row],[Border Default]],""))</f>
        <v/>
      </c>
      <c r="V179" s="118"/>
      <c r="W179" s="118"/>
      <c r="X179" s="101" t="str">
        <f>IF(Table_Styles[[#This Row],[Border Radius]]&lt;&gt;"",Table_Styles[[#This Row],[Border Radius]],IF(Table_Styles[[#This Row],[Border Radius Default]]&lt;&gt;"",Table_Styles[[#This Row],[Border Radius Default]],""))</f>
        <v/>
      </c>
      <c r="Y179" s="137"/>
      <c r="Z179" s="118"/>
      <c r="AA179" s="101" t="str">
        <f>IF(Table_Styles[[#This Row],[MT]]&lt;&gt;"",Table_Styles[[#This Row],[MT]],IF(Table_Styles[[#This Row],[MT Default]]&lt;&gt;"",Table_Styles[[#This Row],[MT Default]],""))</f>
        <v/>
      </c>
      <c r="AB179" s="137"/>
      <c r="AC179" s="118"/>
      <c r="AD179" s="101" t="str">
        <f>IF(Table_Styles[[#This Row],[MR]]&lt;&gt;"",Table_Styles[[#This Row],[MR]],IF(Table_Styles[[#This Row],[MR Default]]&lt;&gt;"",Table_Styles[[#This Row],[MR Default]],""))</f>
        <v/>
      </c>
      <c r="AE179" s="137"/>
      <c r="AF179" s="118"/>
      <c r="AG179" s="101" t="str">
        <f>IF(Table_Styles[[#This Row],[MB]]&lt;&gt;"",Table_Styles[[#This Row],[MB]],IF(Table_Styles[[#This Row],[MB Default]]&lt;&gt;"",Table_Styles[[#This Row],[MB Default]],""))</f>
        <v/>
      </c>
      <c r="AH179" s="137"/>
      <c r="AI179" s="118"/>
      <c r="AJ179" s="101" t="str">
        <f>IF(Table_Styles[[#This Row],[ML]]&lt;&gt;"",Table_Styles[[#This Row],[ML]],IF(Table_Styles[[#This Row],[ML Default]]&lt;&gt;"",Table_Styles[[#This Row],[ML Default]],""))</f>
        <v/>
      </c>
      <c r="AK179" s="137" t="s">
        <v>543</v>
      </c>
      <c r="AL179" s="118"/>
      <c r="AM179" s="101" t="str">
        <f>IF(Table_Styles[[#This Row],[PT]]&lt;&gt;"",Table_Styles[[#This Row],[PT]],IF(Table_Styles[[#This Row],[PT Default]]&lt;&gt;"",Table_Styles[[#This Row],[PT Default]],""))</f>
        <v>2px</v>
      </c>
      <c r="AN179" s="137" t="s">
        <v>460</v>
      </c>
      <c r="AO179" s="118"/>
      <c r="AP179" s="101" t="str">
        <f>IF(Table_Styles[[#This Row],[PR]]&lt;&gt;"",Table_Styles[[#This Row],[PR]],IF(Table_Styles[[#This Row],[PR Default]]&lt;&gt;"",Table_Styles[[#This Row],[PR Default]],""))</f>
        <v>10px</v>
      </c>
      <c r="AQ179" s="137" t="s">
        <v>543</v>
      </c>
      <c r="AR179" s="118"/>
      <c r="AS179" s="101" t="str">
        <f>IF(Table_Styles[[#This Row],[PB]]&lt;&gt;"",Table_Styles[[#This Row],[PB]],IF(Table_Styles[[#This Row],[PB Default]]&lt;&gt;"",Table_Styles[[#This Row],[PB Default]],""))</f>
        <v>2px</v>
      </c>
      <c r="AT179" s="137" t="s">
        <v>460</v>
      </c>
      <c r="AU179" s="118"/>
      <c r="AV179" s="101" t="str">
        <f>IF(Table_Styles[[#This Row],[PL]]&lt;&gt;"",Table_Styles[[#This Row],[PL]],IF(Table_Styles[[#This Row],[PL Default]]&lt;&gt;"",Table_Styles[[#This Row],[PL Default]],""))</f>
        <v>10px</v>
      </c>
      <c r="AW179" s="137"/>
      <c r="AX179" s="118"/>
      <c r="AY179" s="101" t="str">
        <f>IF(Table_Styles[[#This Row],[BT]]&lt;&gt;"",Table_Styles[[#This Row],[BT]],IF(Table_Styles[[#This Row],[BT Default]]&lt;&gt;"",Table_Styles[[#This Row],[BT Default]],""))</f>
        <v/>
      </c>
      <c r="AZ179" s="137"/>
      <c r="BA179" s="118"/>
      <c r="BB179" s="101" t="str">
        <f>IF(Table_Styles[[#This Row],[BR]]&lt;&gt;"",Table_Styles[[#This Row],[BR]],IF(Table_Styles[[#This Row],[BR Default]]&lt;&gt;"",Table_Styles[[#This Row],[BR Default]],""))</f>
        <v/>
      </c>
      <c r="BC179" s="137"/>
      <c r="BD179" s="118"/>
      <c r="BE179" s="101" t="str">
        <f>IF(Table_Styles[[#This Row],[BB]]&lt;&gt;"",Table_Styles[[#This Row],[BB]],IF(Table_Styles[[#This Row],[BB Default]]&lt;&gt;"",Table_Styles[[#This Row],[BB Default]],""))</f>
        <v/>
      </c>
      <c r="BF179" s="137"/>
      <c r="BG179" s="118"/>
      <c r="BH179" s="101" t="str">
        <f>IF(Table_Styles[[#This Row],[BL]]&lt;&gt;"",Table_Styles[[#This Row],[BL]],IF(Table_Styles[[#This Row],[BL Default]]&lt;&gt;"",Table_Styles[[#This Row],[BL Default]],""))</f>
        <v/>
      </c>
      <c r="BI179" s="118"/>
      <c r="BJ179" s="118"/>
      <c r="BK179" s="101" t="str">
        <f>IF(Table_Styles[[#This Row],[Width]]&lt;&gt;"",Table_Styles[[#This Row],[Width]],IF(Table_Styles[[#This Row],[Width Default]]&lt;&gt;"",Table_Styles[[#This Row],[Width Default]],""))</f>
        <v/>
      </c>
      <c r="BL179" s="118"/>
      <c r="BM179" s="118"/>
      <c r="BN179" s="101" t="str">
        <f>IF(Table_Styles[[#This Row],[Height]]&lt;&gt;"",Table_Styles[[#This Row],[Height]],IF(Table_Styles[[#This Row],[Height Default]]&lt;&gt;"",Table_Styles[[#This Row],[Height Default]],""))</f>
        <v/>
      </c>
      <c r="BO179" s="95"/>
      <c r="BP179" s="95"/>
      <c r="BQ179" s="101" t="str">
        <f>IF(Table_Styles[[#This Row],[Top]]&lt;&gt;"",Table_Styles[[#This Row],[Top]],IF(Table_Styles[[#This Row],[Top Default]]&lt;&gt;"",Table_Styles[[#This Row],[Top Default]],""))</f>
        <v/>
      </c>
      <c r="BR179" s="95"/>
      <c r="BS179" s="95"/>
      <c r="BT179" s="101" t="str">
        <f>IF(Table_Styles[[#This Row],[Right]]&lt;&gt;"",Table_Styles[[#This Row],[Right]],IF(Table_Styles[[#This Row],[Right Default]]&lt;&gt;"",Table_Styles[[#This Row],[Right Default]],""))</f>
        <v/>
      </c>
      <c r="BU179" s="95"/>
      <c r="BV179" s="95"/>
      <c r="BW179" s="101" t="str">
        <f>IF(Table_Styles[[#This Row],[Bottom]]&lt;&gt;"",Table_Styles[[#This Row],[Bottom]],IF(Table_Styles[[#This Row],[Bottom Default]]&lt;&gt;"",Table_Styles[[#This Row],[Bottom Default]],""))</f>
        <v/>
      </c>
      <c r="BX179" s="95"/>
      <c r="BY179" s="95"/>
      <c r="BZ179" s="101" t="str">
        <f>IF(Table_Styles[[#This Row],[Left]]&lt;&gt;"",Table_Styles[[#This Row],[Left]],IF(Table_Styles[[#This Row],[Left Default]]&lt;&gt;"",Table_Styles[[#This Row],[Left Default]],""))</f>
        <v/>
      </c>
      <c r="CA179" s="137"/>
      <c r="CB179" s="221" t="str">
        <f>IF(AND(Table_Styles[[#This Row],[Selector]]&lt;&gt;"",Table_Styles[[#This Row],[Font Family Used]]&lt;&gt;"",Table_Styles[[#This Row],[Font Weight Used]]&lt;&gt;""),Table_Styles[[#This Row],[Font Family Used]]&amp;" "&amp;Table_Styles[[#This Row],[Font Weight Used]],"")</f>
        <v/>
      </c>
      <c r="CC179" s="221" t="str">
        <f ca="1">IF(AND(Table_Styles[[#This Row],[Selector]],COUNTIF(OFFSET(CC:CC,0,0,ROW()-1,1),"="&amp;Table_Styles[[#This Row],[Font]])=0),Table_Styles[[#This Row],[Font]],"")</f>
        <v/>
      </c>
      <c r="CD179" s="221" t="str">
        <f ca="1">IF(Table_Styles[[#This Row],[Unique Font]]&lt;&gt;"",
"{""fontFamily"":"""&amp;Table_Styles[[#This Row],[Font Family Used]]&amp;""",""fontWeight"":"&amp;Table_Styles[[#This Row],[Font Weight Used]]&amp;"}","")</f>
        <v/>
      </c>
      <c r="CE179"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#f0f2f7;padding-top: 2px;padding-right: 10px;padding-bottom: 2px;padding-left: 10px</v>
      </c>
      <c r="CF179" s="100" t="str">
        <f>IF(AND(Table_Styles[[#This Row],[Selector]]&lt;&gt;"", Table_Styles[[#This Row],[Config Properties]]&lt;&gt;""),
Table_Styles[[#This Row],[Selector]]&amp;" { "&amp;Table_Styles[[#This Row],[Config Properties]]&amp;" }","")</f>
        <v>.promoReview table td { background: #f0f2f7;padding-top: 2px;padding-right: 10px;padding-bottom: 2px;padding-left: 10px }</v>
      </c>
      <c r="CG179" s="100" t="str">
        <f xml:space="preserve">
SUBSTITUTE(SUBSTITUTE(SUBSTITUTE(SUBSTITUTE(SUBSTITUTE(SUBSTITUTE(SUBSTITUTE(SUBSTITUTE(Table_Styles[[#This Row],[Config]],
" {","{"),
"{ ","{"),
" }","}"),
"} ","}"),
" ,",","),
", ",","),
" :",":"),
": ",":")</f>
        <v>.promoReview table td{background:#f0f2f7;padding-top:2px;padding-right:10px;padding-bottom:2px;padding-left:10px}</v>
      </c>
    </row>
    <row r="180" spans="2:85" ht="21" customHeight="1">
      <c r="B180" t="s">
        <v>1071</v>
      </c>
      <c r="C180" t="s">
        <v>1073</v>
      </c>
      <c r="D180"/>
      <c r="E180"/>
      <c r="F180" t="str">
        <f>IF(Table_Styles[[#This Row],[Font Family]]&lt;&gt;"",Table_Styles[[#This Row],[Font Family]],IF(Table_Styles[[#This Row],[Font Family Default]]&lt;&gt;"",Table_Styles[[#This Row],[Font Family Default]],""))</f>
        <v/>
      </c>
      <c r="G180"/>
      <c r="H180"/>
      <c r="I180" t="str">
        <f>IF(Table_Styles[[#This Row],[Font Size]]&lt;&gt;"",Table_Styles[[#This Row],[Font Size]],IF(Table_Styles[[#This Row],[Font Size Default]]&lt;&gt;"",Table_Styles[[#This Row],[Font Size Default]],""))</f>
        <v/>
      </c>
      <c r="J180" s="24">
        <v>800</v>
      </c>
      <c r="K180"/>
      <c r="L180">
        <f>IF(Table_Styles[[#This Row],[Font Weight]]&lt;&gt;"",Table_Styles[[#This Row],[Font Weight]],IF(Table_Styles[[#This Row],[Font Weight Default]]&lt;&gt;"",Table_Styles[[#This Row],[Font Weight Default]],""))</f>
        <v>800</v>
      </c>
      <c r="M180"/>
      <c r="N180"/>
      <c r="O180" t="str">
        <f>IF(Table_Styles[[#This Row],[Colour]]&lt;&gt;"",Table_Styles[[#This Row],[Colour]],IF(Table_Styles[[#This Row],[Colour Default]]&lt;&gt;"",Table_Styles[[#This Row],[Colour Default]],""))</f>
        <v/>
      </c>
      <c r="P180" t="str">
        <f>Colour_Background_2</f>
        <v>#f0f2f7</v>
      </c>
      <c r="Q180"/>
      <c r="R180" t="str">
        <f>IF(Table_Styles[[#This Row],[Background]]&lt;&gt;"",Table_Styles[[#This Row],[Background]],IF(Table_Styles[[#This Row],[Background Default]]&lt;&gt;"",Table_Styles[[#This Row],[Background Default]],""))</f>
        <v>#f0f2f7</v>
      </c>
      <c r="S180"/>
      <c r="T180"/>
      <c r="U180" t="str">
        <f>IF(Table_Styles[[#This Row],[Border]]&lt;&gt;"",Table_Styles[[#This Row],[Border]],IF(Table_Styles[[#This Row],[Border Default]]&lt;&gt;"",Table_Styles[[#This Row],[Border Default]],""))</f>
        <v/>
      </c>
      <c r="V180"/>
      <c r="W180"/>
      <c r="X180" t="str">
        <f>IF(Table_Styles[[#This Row],[Border Radius]]&lt;&gt;"",Table_Styles[[#This Row],[Border Radius]],IF(Table_Styles[[#This Row],[Border Radius Default]]&lt;&gt;"",Table_Styles[[#This Row],[Border Radius Default]],""))</f>
        <v/>
      </c>
      <c r="Y180"/>
      <c r="Z180"/>
      <c r="AA180" t="str">
        <f>IF(Table_Styles[[#This Row],[MT]]&lt;&gt;"",Table_Styles[[#This Row],[MT]],IF(Table_Styles[[#This Row],[MT Default]]&lt;&gt;"",Table_Styles[[#This Row],[MT Default]],""))</f>
        <v/>
      </c>
      <c r="AB180"/>
      <c r="AC180"/>
      <c r="AD180" t="str">
        <f>IF(Table_Styles[[#This Row],[MR]]&lt;&gt;"",Table_Styles[[#This Row],[MR]],IF(Table_Styles[[#This Row],[MR Default]]&lt;&gt;"",Table_Styles[[#This Row],[MR Default]],""))</f>
        <v/>
      </c>
      <c r="AE180"/>
      <c r="AF180"/>
      <c r="AG180" t="str">
        <f>IF(Table_Styles[[#This Row],[MB]]&lt;&gt;"",Table_Styles[[#This Row],[MB]],IF(Table_Styles[[#This Row],[MB Default]]&lt;&gt;"",Table_Styles[[#This Row],[MB Default]],""))</f>
        <v/>
      </c>
      <c r="AH180"/>
      <c r="AI180"/>
      <c r="AJ180" t="str">
        <f>IF(Table_Styles[[#This Row],[ML]]&lt;&gt;"",Table_Styles[[#This Row],[ML]],IF(Table_Styles[[#This Row],[ML Default]]&lt;&gt;"",Table_Styles[[#This Row],[ML Default]],""))</f>
        <v/>
      </c>
      <c r="AK180"/>
      <c r="AL180"/>
      <c r="AM180" t="str">
        <f>IF(Table_Styles[[#This Row],[PT]]&lt;&gt;"",Table_Styles[[#This Row],[PT]],IF(Table_Styles[[#This Row],[PT Default]]&lt;&gt;"",Table_Styles[[#This Row],[PT Default]],""))</f>
        <v/>
      </c>
      <c r="AN180" t="s">
        <v>439</v>
      </c>
      <c r="AO180"/>
      <c r="AP180" t="str">
        <f>IF(Table_Styles[[#This Row],[PR]]&lt;&gt;"",Table_Styles[[#This Row],[PR]],IF(Table_Styles[[#This Row],[PR Default]]&lt;&gt;"",Table_Styles[[#This Row],[PR Default]],""))</f>
        <v>30px</v>
      </c>
      <c r="AQ180"/>
      <c r="AR180"/>
      <c r="AS180" t="str">
        <f>IF(Table_Styles[[#This Row],[PB]]&lt;&gt;"",Table_Styles[[#This Row],[PB]],IF(Table_Styles[[#This Row],[PB Default]]&lt;&gt;"",Table_Styles[[#This Row],[PB Default]],""))</f>
        <v/>
      </c>
      <c r="AT180" s="137" t="s">
        <v>460</v>
      </c>
      <c r="AU180"/>
      <c r="AV180" t="str">
        <f>IF(Table_Styles[[#This Row],[PL]]&lt;&gt;"",Table_Styles[[#This Row],[PL]],IF(Table_Styles[[#This Row],[PL Default]]&lt;&gt;"",Table_Styles[[#This Row],[PL Default]],""))</f>
        <v>10px</v>
      </c>
      <c r="AW180"/>
      <c r="AX180"/>
      <c r="AY180" t="str">
        <f>IF(Table_Styles[[#This Row],[BT]]&lt;&gt;"",Table_Styles[[#This Row],[BT]],IF(Table_Styles[[#This Row],[BT Default]]&lt;&gt;"",Table_Styles[[#This Row],[BT Default]],""))</f>
        <v/>
      </c>
      <c r="AZ180" s="137" t="s">
        <v>1079</v>
      </c>
      <c r="BA180"/>
      <c r="BB180" t="str">
        <f>IF(Table_Styles[[#This Row],[BR]]&lt;&gt;"",Table_Styles[[#This Row],[BR]],IF(Table_Styles[[#This Row],[BR Default]]&lt;&gt;"",Table_Styles[[#This Row],[BR Default]],""))</f>
        <v>2px solid white</v>
      </c>
      <c r="BC180"/>
      <c r="BD180"/>
      <c r="BE180" t="str">
        <f>IF(Table_Styles[[#This Row],[BB]]&lt;&gt;"",Table_Styles[[#This Row],[BB]],IF(Table_Styles[[#This Row],[BB Default]]&lt;&gt;"",Table_Styles[[#This Row],[BB Default]],""))</f>
        <v/>
      </c>
      <c r="BF180"/>
      <c r="BG180"/>
      <c r="BH180" t="str">
        <f>IF(Table_Styles[[#This Row],[BL]]&lt;&gt;"",Table_Styles[[#This Row],[BL]],IF(Table_Styles[[#This Row],[BL Default]]&lt;&gt;"",Table_Styles[[#This Row],[BL Default]],""))</f>
        <v/>
      </c>
      <c r="BI180"/>
      <c r="BJ180"/>
      <c r="BK180" t="str">
        <f>IF(Table_Styles[[#This Row],[Width]]&lt;&gt;"",Table_Styles[[#This Row],[Width]],IF(Table_Styles[[#This Row],[Width Default]]&lt;&gt;"",Table_Styles[[#This Row],[Width Default]],""))</f>
        <v/>
      </c>
      <c r="BL180"/>
      <c r="BM180"/>
      <c r="BN180" t="str">
        <f>IF(Table_Styles[[#This Row],[Height]]&lt;&gt;"",Table_Styles[[#This Row],[Height]],IF(Table_Styles[[#This Row],[Height Default]]&lt;&gt;"",Table_Styles[[#This Row],[Height Default]],""))</f>
        <v/>
      </c>
      <c r="BO180"/>
      <c r="BP180"/>
      <c r="BQ180" t="str">
        <f>IF(Table_Styles[[#This Row],[Top]]&lt;&gt;"",Table_Styles[[#This Row],[Top]],IF(Table_Styles[[#This Row],[Top Default]]&lt;&gt;"",Table_Styles[[#This Row],[Top Default]],""))</f>
        <v/>
      </c>
      <c r="BR180"/>
      <c r="BS180"/>
      <c r="BT180" t="str">
        <f>IF(Table_Styles[[#This Row],[Right]]&lt;&gt;"",Table_Styles[[#This Row],[Right]],IF(Table_Styles[[#This Row],[Right Default]]&lt;&gt;"",Table_Styles[[#This Row],[Right Default]],""))</f>
        <v/>
      </c>
      <c r="BU180"/>
      <c r="BV180"/>
      <c r="BW180" t="str">
        <f>IF(Table_Styles[[#This Row],[Bottom]]&lt;&gt;"",Table_Styles[[#This Row],[Bottom]],IF(Table_Styles[[#This Row],[Bottom Default]]&lt;&gt;"",Table_Styles[[#This Row],[Bottom Default]],""))</f>
        <v/>
      </c>
      <c r="BX180"/>
      <c r="BY180"/>
      <c r="BZ180" t="str">
        <f>IF(Table_Styles[[#This Row],[Left]]&lt;&gt;"",Table_Styles[[#This Row],[Left]],IF(Table_Styles[[#This Row],[Left Default]]&lt;&gt;"",Table_Styles[[#This Row],[Left Default]],""))</f>
        <v/>
      </c>
      <c r="CA180"/>
      <c r="CB180" s="221" t="str">
        <f>IF(AND(Table_Styles[[#This Row],[Selector]]&lt;&gt;"",Table_Styles[[#This Row],[Font Family Used]]&lt;&gt;"",Table_Styles[[#This Row],[Font Weight Used]]&lt;&gt;""),Table_Styles[[#This Row],[Font Family Used]]&amp;" "&amp;Table_Styles[[#This Row],[Font Weight Used]],"")</f>
        <v/>
      </c>
      <c r="CC180" s="221" t="str">
        <f ca="1">IF(AND(Table_Styles[[#This Row],[Selector]],COUNTIF(OFFSET(CC:CC,0,0,ROW()-1,1),"="&amp;Table_Styles[[#This Row],[Font]])=0),Table_Styles[[#This Row],[Font]],"")</f>
        <v/>
      </c>
      <c r="CD180" s="221" t="str">
        <f ca="1">IF(Table_Styles[[#This Row],[Unique Font]]&lt;&gt;"",
"{""fontFamily"":"""&amp;Table_Styles[[#This Row],[Font Family Used]]&amp;""",""fontWeight"":"&amp;Table_Styles[[#This Row],[Font Weight Used]]&amp;"}","")</f>
        <v/>
      </c>
      <c r="CE180"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800;background: #f0f2f7;padding-right: 30px;padding-left: 10px;border-right: 2px solid white</v>
      </c>
      <c r="CF180" s="100" t="str">
        <f>IF(AND(Table_Styles[[#This Row],[Selector]]&lt;&gt;"", Table_Styles[[#This Row],[Config Properties]]&lt;&gt;""),
Table_Styles[[#This Row],[Selector]]&amp;" { "&amp;Table_Styles[[#This Row],[Config Properties]]&amp;" }","")</f>
        <v>.promoReview table td:first-child { font-weight: 800;background: #f0f2f7;padding-right: 30px;padding-left: 10px;border-right: 2px solid white }</v>
      </c>
      <c r="CG180" s="100" t="str">
        <f xml:space="preserve">
SUBSTITUTE(SUBSTITUTE(SUBSTITUTE(SUBSTITUTE(SUBSTITUTE(SUBSTITUTE(SUBSTITUTE(SUBSTITUTE(Table_Styles[[#This Row],[Config]],
" {","{"),
"{ ","{"),
" }","}"),
"} ","}"),
" ,",","),
", ",","),
" :",":"),
": ",":")</f>
        <v>.promoReview table td:first-child{font-weight:800;background:#f0f2f7;padding-right:30px;padding-left:10px;border-right:2px solid white}</v>
      </c>
    </row>
    <row r="181" spans="2:85" ht="21" customHeight="1">
      <c r="B181" t="s">
        <v>1080</v>
      </c>
      <c r="C181" t="s">
        <v>1084</v>
      </c>
      <c r="D181" s="137"/>
      <c r="E181" s="118"/>
      <c r="F181" s="101" t="str">
        <f>IF(Table_Styles[[#This Row],[Font Family]]&lt;&gt;"",Table_Styles[[#This Row],[Font Family]],IF(Table_Styles[[#This Row],[Font Family Default]]&lt;&gt;"",Table_Styles[[#This Row],[Font Family Default]],""))</f>
        <v/>
      </c>
      <c r="G181" s="137"/>
      <c r="H181" s="118"/>
      <c r="I181" s="101" t="str">
        <f>IF(Table_Styles[[#This Row],[Font Size]]&lt;&gt;"",Table_Styles[[#This Row],[Font Size]],IF(Table_Styles[[#This Row],[Font Size Default]]&lt;&gt;"",Table_Styles[[#This Row],[Font Size Default]],""))</f>
        <v/>
      </c>
      <c r="J181" s="137"/>
      <c r="K181" s="118"/>
      <c r="L181" s="101" t="str">
        <f>IF(Table_Styles[[#This Row],[Font Weight]]&lt;&gt;"",Table_Styles[[#This Row],[Font Weight]],IF(Table_Styles[[#This Row],[Font Weight Default]]&lt;&gt;"",Table_Styles[[#This Row],[Font Weight Default]],""))</f>
        <v/>
      </c>
      <c r="M181" s="137"/>
      <c r="N181" s="118"/>
      <c r="O181" s="101" t="str">
        <f>IF(Table_Styles[[#This Row],[Colour]]&lt;&gt;"",Table_Styles[[#This Row],[Colour]],IF(Table_Styles[[#This Row],[Colour Default]]&lt;&gt;"",Table_Styles[[#This Row],[Colour Default]],""))</f>
        <v/>
      </c>
      <c r="P181" s="137"/>
      <c r="Q181" s="118"/>
      <c r="R181" s="101" t="str">
        <f>IF(Table_Styles[[#This Row],[Background]]&lt;&gt;"",Table_Styles[[#This Row],[Background]],IF(Table_Styles[[#This Row],[Background Default]]&lt;&gt;"",Table_Styles[[#This Row],[Background Default]],""))</f>
        <v/>
      </c>
      <c r="S181" s="137"/>
      <c r="T181" s="118"/>
      <c r="U181" s="101" t="str">
        <f>IF(Table_Styles[[#This Row],[Border]]&lt;&gt;"",Table_Styles[[#This Row],[Border]],IF(Table_Styles[[#This Row],[Border Default]]&lt;&gt;"",Table_Styles[[#This Row],[Border Default]],""))</f>
        <v/>
      </c>
      <c r="V181" s="118"/>
      <c r="W181" s="118"/>
      <c r="X181" s="101" t="str">
        <f>IF(Table_Styles[[#This Row],[Border Radius]]&lt;&gt;"",Table_Styles[[#This Row],[Border Radius]],IF(Table_Styles[[#This Row],[Border Radius Default]]&lt;&gt;"",Table_Styles[[#This Row],[Border Radius Default]],""))</f>
        <v/>
      </c>
      <c r="Y181" s="137"/>
      <c r="Z181" s="118"/>
      <c r="AA181" s="101" t="str">
        <f>IF(Table_Styles[[#This Row],[MT]]&lt;&gt;"",Table_Styles[[#This Row],[MT]],IF(Table_Styles[[#This Row],[MT Default]]&lt;&gt;"",Table_Styles[[#This Row],[MT Default]],""))</f>
        <v/>
      </c>
      <c r="AB181" s="137"/>
      <c r="AC181" s="118"/>
      <c r="AD181" s="101" t="str">
        <f>IF(Table_Styles[[#This Row],[MR]]&lt;&gt;"",Table_Styles[[#This Row],[MR]],IF(Table_Styles[[#This Row],[MR Default]]&lt;&gt;"",Table_Styles[[#This Row],[MR Default]],""))</f>
        <v/>
      </c>
      <c r="AE181" s="137"/>
      <c r="AF181" s="118"/>
      <c r="AG181" s="101" t="str">
        <f>IF(Table_Styles[[#This Row],[MB]]&lt;&gt;"",Table_Styles[[#This Row],[MB]],IF(Table_Styles[[#This Row],[MB Default]]&lt;&gt;"",Table_Styles[[#This Row],[MB Default]],""))</f>
        <v/>
      </c>
      <c r="AH181" s="137"/>
      <c r="AI181" s="118"/>
      <c r="AJ181" s="101" t="str">
        <f>IF(Table_Styles[[#This Row],[ML]]&lt;&gt;"",Table_Styles[[#This Row],[ML]],IF(Table_Styles[[#This Row],[ML Default]]&lt;&gt;"",Table_Styles[[#This Row],[ML Default]],""))</f>
        <v/>
      </c>
      <c r="AK181" s="137"/>
      <c r="AL181" s="118"/>
      <c r="AM181" s="101" t="str">
        <f>IF(Table_Styles[[#This Row],[PT]]&lt;&gt;"",Table_Styles[[#This Row],[PT]],IF(Table_Styles[[#This Row],[PT Default]]&lt;&gt;"",Table_Styles[[#This Row],[PT Default]],""))</f>
        <v/>
      </c>
      <c r="AN181" s="137"/>
      <c r="AO181" s="118"/>
      <c r="AP181" s="101" t="str">
        <f>IF(Table_Styles[[#This Row],[PR]]&lt;&gt;"",Table_Styles[[#This Row],[PR]],IF(Table_Styles[[#This Row],[PR Default]]&lt;&gt;"",Table_Styles[[#This Row],[PR Default]],""))</f>
        <v/>
      </c>
      <c r="AQ181" s="137"/>
      <c r="AR181" s="118"/>
      <c r="AS181" s="101" t="str">
        <f>IF(Table_Styles[[#This Row],[PB]]&lt;&gt;"",Table_Styles[[#This Row],[PB]],IF(Table_Styles[[#This Row],[PB Default]]&lt;&gt;"",Table_Styles[[#This Row],[PB Default]],""))</f>
        <v/>
      </c>
      <c r="AT181" s="137"/>
      <c r="AU181" s="118"/>
      <c r="AV181" s="101" t="str">
        <f>IF(Table_Styles[[#This Row],[PL]]&lt;&gt;"",Table_Styles[[#This Row],[PL]],IF(Table_Styles[[#This Row],[PL Default]]&lt;&gt;"",Table_Styles[[#This Row],[PL Default]],""))</f>
        <v/>
      </c>
      <c r="AW181" s="137"/>
      <c r="AX181" s="118"/>
      <c r="AY181" s="101" t="str">
        <f>IF(Table_Styles[[#This Row],[BT]]&lt;&gt;"",Table_Styles[[#This Row],[BT]],IF(Table_Styles[[#This Row],[BT Default]]&lt;&gt;"",Table_Styles[[#This Row],[BT Default]],""))</f>
        <v/>
      </c>
      <c r="AZ181" s="137"/>
      <c r="BA181" s="118"/>
      <c r="BB181" s="101" t="str">
        <f>IF(Table_Styles[[#This Row],[BR]]&lt;&gt;"",Table_Styles[[#This Row],[BR]],IF(Table_Styles[[#This Row],[BR Default]]&lt;&gt;"",Table_Styles[[#This Row],[BR Default]],""))</f>
        <v/>
      </c>
      <c r="BC181" s="137"/>
      <c r="BD181" s="118"/>
      <c r="BE181" s="101" t="str">
        <f>IF(Table_Styles[[#This Row],[BB]]&lt;&gt;"",Table_Styles[[#This Row],[BB]],IF(Table_Styles[[#This Row],[BB Default]]&lt;&gt;"",Table_Styles[[#This Row],[BB Default]],""))</f>
        <v/>
      </c>
      <c r="BF181" s="137"/>
      <c r="BG181" s="118"/>
      <c r="BH181" s="101" t="str">
        <f>IF(Table_Styles[[#This Row],[BL]]&lt;&gt;"",Table_Styles[[#This Row],[BL]],IF(Table_Styles[[#This Row],[BL Default]]&lt;&gt;"",Table_Styles[[#This Row],[BL Default]],""))</f>
        <v/>
      </c>
      <c r="BI181" s="243" t="s">
        <v>1082</v>
      </c>
      <c r="BJ181" s="118"/>
      <c r="BK181" s="101" t="str">
        <f>IF(Table_Styles[[#This Row],[Width]]&lt;&gt;"",Table_Styles[[#This Row],[Width]],IF(Table_Styles[[#This Row],[Width Default]]&lt;&gt;"",Table_Styles[[#This Row],[Width Default]],""))</f>
        <v>25%</v>
      </c>
      <c r="BL181" s="118"/>
      <c r="BM181" s="118"/>
      <c r="BN181" s="101" t="str">
        <f>IF(Table_Styles[[#This Row],[Height]]&lt;&gt;"",Table_Styles[[#This Row],[Height]],IF(Table_Styles[[#This Row],[Height Default]]&lt;&gt;"",Table_Styles[[#This Row],[Height Default]],""))</f>
        <v/>
      </c>
      <c r="BO181" s="95"/>
      <c r="BP181" s="95"/>
      <c r="BQ181" s="101" t="str">
        <f>IF(Table_Styles[[#This Row],[Top]]&lt;&gt;"",Table_Styles[[#This Row],[Top]],IF(Table_Styles[[#This Row],[Top Default]]&lt;&gt;"",Table_Styles[[#This Row],[Top Default]],""))</f>
        <v/>
      </c>
      <c r="BR181" s="95"/>
      <c r="BS181" s="95"/>
      <c r="BT181" s="101" t="str">
        <f>IF(Table_Styles[[#This Row],[Right]]&lt;&gt;"",Table_Styles[[#This Row],[Right]],IF(Table_Styles[[#This Row],[Right Default]]&lt;&gt;"",Table_Styles[[#This Row],[Right Default]],""))</f>
        <v/>
      </c>
      <c r="BU181" s="95"/>
      <c r="BV181" s="95"/>
      <c r="BW181" s="101" t="str">
        <f>IF(Table_Styles[[#This Row],[Bottom]]&lt;&gt;"",Table_Styles[[#This Row],[Bottom]],IF(Table_Styles[[#This Row],[Bottom Default]]&lt;&gt;"",Table_Styles[[#This Row],[Bottom Default]],""))</f>
        <v/>
      </c>
      <c r="BX181" s="95"/>
      <c r="BY181" s="95"/>
      <c r="BZ181" s="101" t="str">
        <f>IF(Table_Styles[[#This Row],[Left]]&lt;&gt;"",Table_Styles[[#This Row],[Left]],IF(Table_Styles[[#This Row],[Left Default]]&lt;&gt;"",Table_Styles[[#This Row],[Left Default]],""))</f>
        <v/>
      </c>
      <c r="CA181" s="137"/>
      <c r="CB181" s="221" t="str">
        <f>IF(AND(Table_Styles[[#This Row],[Selector]]&lt;&gt;"",Table_Styles[[#This Row],[Font Family Used]]&lt;&gt;"",Table_Styles[[#This Row],[Font Weight Used]]&lt;&gt;""),Table_Styles[[#This Row],[Font Family Used]]&amp;" "&amp;Table_Styles[[#This Row],[Font Weight Used]],"")</f>
        <v/>
      </c>
      <c r="CC181" s="221" t="str">
        <f ca="1">IF(AND(Table_Styles[[#This Row],[Selector]],COUNTIF(OFFSET(CC:CC,0,0,ROW()-1,1),"="&amp;Table_Styles[[#This Row],[Font]])=0),Table_Styles[[#This Row],[Font]],"")</f>
        <v/>
      </c>
      <c r="CD181" s="221" t="str">
        <f ca="1">IF(Table_Styles[[#This Row],[Unique Font]]&lt;&gt;"",
"{""fontFamily"":"""&amp;Table_Styles[[#This Row],[Font Family Used]]&amp;""",""fontWeight"":"&amp;Table_Styles[[#This Row],[Font Weight Used]]&amp;"}","")</f>
        <v/>
      </c>
      <c r="CE181"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25%</v>
      </c>
      <c r="CF181" s="100" t="str">
        <f>IF(AND(Table_Styles[[#This Row],[Selector]]&lt;&gt;"", Table_Styles[[#This Row],[Config Properties]]&lt;&gt;""),
Table_Styles[[#This Row],[Selector]]&amp;" { "&amp;Table_Styles[[#This Row],[Config Properties]]&amp;" }","")</f>
        <v>.promoReview table.small-labels td:first-child { width: 25% }</v>
      </c>
      <c r="CG181" s="100" t="str">
        <f xml:space="preserve">
SUBSTITUTE(SUBSTITUTE(SUBSTITUTE(SUBSTITUTE(SUBSTITUTE(SUBSTITUTE(SUBSTITUTE(SUBSTITUTE(Table_Styles[[#This Row],[Config]],
" {","{"),
"{ ","{"),
" }","}"),
"} ","}"),
" ,",","),
", ",","),
" :",":"),
": ",":")</f>
        <v>.promoReview table.small-labels td:first-child{width:25%}</v>
      </c>
    </row>
    <row r="182" spans="2:85" ht="21" customHeight="1">
      <c r="B182" t="s">
        <v>1102</v>
      </c>
      <c r="C182" t="s">
        <v>1103</v>
      </c>
      <c r="D182" s="137"/>
      <c r="E182" s="118"/>
      <c r="F182" s="101" t="str">
        <f>IF(Table_Styles[[#This Row],[Font Family]]&lt;&gt;"",Table_Styles[[#This Row],[Font Family]],IF(Table_Styles[[#This Row],[Font Family Default]]&lt;&gt;"",Table_Styles[[#This Row],[Font Family Default]],""))</f>
        <v/>
      </c>
      <c r="G182" s="245" t="s">
        <v>1104</v>
      </c>
      <c r="H182" s="118"/>
      <c r="I182" s="101" t="str">
        <f>IF(Table_Styles[[#This Row],[Font Size]]&lt;&gt;"",Table_Styles[[#This Row],[Font Size]],IF(Table_Styles[[#This Row],[Font Size Default]]&lt;&gt;"",Table_Styles[[#This Row],[Font Size Default]],""))</f>
        <v>28px</v>
      </c>
      <c r="J182" s="137" t="s">
        <v>1091</v>
      </c>
      <c r="K182" s="118"/>
      <c r="L182" s="101" t="str">
        <f>IF(Table_Styles[[#This Row],[Font Weight]]&lt;&gt;"",Table_Styles[[#This Row],[Font Weight]],IF(Table_Styles[[#This Row],[Font Weight Default]]&lt;&gt;"",Table_Styles[[#This Row],[Font Weight Default]],""))</f>
        <v>800</v>
      </c>
      <c r="M182" s="100" t="str">
        <f>Colour_Accent_1</f>
        <v>#e10982</v>
      </c>
      <c r="N182" s="118"/>
      <c r="O182" s="101" t="str">
        <f>IF(Table_Styles[[#This Row],[Colour]]&lt;&gt;"",Table_Styles[[#This Row],[Colour]],IF(Table_Styles[[#This Row],[Colour Default]]&lt;&gt;"",Table_Styles[[#This Row],[Colour Default]],""))</f>
        <v>#e10982</v>
      </c>
      <c r="P182" s="137"/>
      <c r="Q182" s="118"/>
      <c r="R182" s="101" t="str">
        <f>IF(Table_Styles[[#This Row],[Background]]&lt;&gt;"",Table_Styles[[#This Row],[Background]],IF(Table_Styles[[#This Row],[Background Default]]&lt;&gt;"",Table_Styles[[#This Row],[Background Default]],""))</f>
        <v/>
      </c>
      <c r="S182" s="137"/>
      <c r="T182" s="118"/>
      <c r="U182" s="101" t="str">
        <f>IF(Table_Styles[[#This Row],[Border]]&lt;&gt;"",Table_Styles[[#This Row],[Border]],IF(Table_Styles[[#This Row],[Border Default]]&lt;&gt;"",Table_Styles[[#This Row],[Border Default]],""))</f>
        <v/>
      </c>
      <c r="V182" s="118"/>
      <c r="W182" s="118"/>
      <c r="X182" s="101" t="str">
        <f>IF(Table_Styles[[#This Row],[Border Radius]]&lt;&gt;"",Table_Styles[[#This Row],[Border Radius]],IF(Table_Styles[[#This Row],[Border Radius Default]]&lt;&gt;"",Table_Styles[[#This Row],[Border Radius Default]],""))</f>
        <v/>
      </c>
      <c r="Y182" s="245" t="s">
        <v>445</v>
      </c>
      <c r="Z182" s="118"/>
      <c r="AA182" s="101" t="str">
        <f>IF(Table_Styles[[#This Row],[MT]]&lt;&gt;"",Table_Styles[[#This Row],[MT]],IF(Table_Styles[[#This Row],[MT Default]]&lt;&gt;"",Table_Styles[[#This Row],[MT Default]],""))</f>
        <v>40px</v>
      </c>
      <c r="AB182" s="137"/>
      <c r="AC182" s="118"/>
      <c r="AD182" s="101" t="str">
        <f>IF(Table_Styles[[#This Row],[MR]]&lt;&gt;"",Table_Styles[[#This Row],[MR]],IF(Table_Styles[[#This Row],[MR Default]]&lt;&gt;"",Table_Styles[[#This Row],[MR Default]],""))</f>
        <v/>
      </c>
      <c r="AE182" s="137"/>
      <c r="AF182" s="118"/>
      <c r="AG182" s="101" t="str">
        <f>IF(Table_Styles[[#This Row],[MB]]&lt;&gt;"",Table_Styles[[#This Row],[MB]],IF(Table_Styles[[#This Row],[MB Default]]&lt;&gt;"",Table_Styles[[#This Row],[MB Default]],""))</f>
        <v/>
      </c>
      <c r="AH182" s="137"/>
      <c r="AI182" s="118"/>
      <c r="AJ182" s="101" t="str">
        <f>IF(Table_Styles[[#This Row],[ML]]&lt;&gt;"",Table_Styles[[#This Row],[ML]],IF(Table_Styles[[#This Row],[ML Default]]&lt;&gt;"",Table_Styles[[#This Row],[ML Default]],""))</f>
        <v/>
      </c>
      <c r="AK182" s="245" t="s">
        <v>481</v>
      </c>
      <c r="AL182" s="118"/>
      <c r="AM182" s="101" t="str">
        <f>IF(Table_Styles[[#This Row],[PT]]&lt;&gt;"",Table_Styles[[#This Row],[PT]],IF(Table_Styles[[#This Row],[PT Default]]&lt;&gt;"",Table_Styles[[#This Row],[PT Default]],""))</f>
        <v>12px</v>
      </c>
      <c r="AN182" s="137"/>
      <c r="AO182" s="118"/>
      <c r="AP182" s="101" t="str">
        <f>IF(Table_Styles[[#This Row],[PR]]&lt;&gt;"",Table_Styles[[#This Row],[PR]],IF(Table_Styles[[#This Row],[PR Default]]&lt;&gt;"",Table_Styles[[#This Row],[PR Default]],""))</f>
        <v/>
      </c>
      <c r="AQ182" s="245" t="s">
        <v>460</v>
      </c>
      <c r="AR182" s="118"/>
      <c r="AS182" s="101" t="str">
        <f>IF(Table_Styles[[#This Row],[PB]]&lt;&gt;"",Table_Styles[[#This Row],[PB]],IF(Table_Styles[[#This Row],[PB Default]]&lt;&gt;"",Table_Styles[[#This Row],[PB Default]],""))</f>
        <v>10px</v>
      </c>
      <c r="AT182" s="137"/>
      <c r="AU182" s="118"/>
      <c r="AV182" s="101" t="str">
        <f>IF(Table_Styles[[#This Row],[PL]]&lt;&gt;"",Table_Styles[[#This Row],[PL]],IF(Table_Styles[[#This Row],[PL Default]]&lt;&gt;"",Table_Styles[[#This Row],[PL Default]],""))</f>
        <v/>
      </c>
      <c r="AW182" s="100" t="str">
        <f>"2px solid "&amp;Colour_Background_2</f>
        <v>2px solid #f0f2f7</v>
      </c>
      <c r="AX182" s="118"/>
      <c r="AY182" s="101" t="str">
        <f>IF(Table_Styles[[#This Row],[BT]]&lt;&gt;"",Table_Styles[[#This Row],[BT]],IF(Table_Styles[[#This Row],[BT Default]]&lt;&gt;"",Table_Styles[[#This Row],[BT Default]],""))</f>
        <v>2px solid #f0f2f7</v>
      </c>
      <c r="AZ182" s="137"/>
      <c r="BA182" s="118"/>
      <c r="BB182" s="101" t="str">
        <f>IF(Table_Styles[[#This Row],[BR]]&lt;&gt;"",Table_Styles[[#This Row],[BR]],IF(Table_Styles[[#This Row],[BR Default]]&lt;&gt;"",Table_Styles[[#This Row],[BR Default]],""))</f>
        <v/>
      </c>
      <c r="BC182" s="100" t="str">
        <f>"2px solid "&amp;Colour_Background_2</f>
        <v>2px solid #f0f2f7</v>
      </c>
      <c r="BD182" s="118"/>
      <c r="BE182" s="101" t="str">
        <f>IF(Table_Styles[[#This Row],[BB]]&lt;&gt;"",Table_Styles[[#This Row],[BB]],IF(Table_Styles[[#This Row],[BB Default]]&lt;&gt;"",Table_Styles[[#This Row],[BB Default]],""))</f>
        <v>2px solid #f0f2f7</v>
      </c>
      <c r="BF182" s="137"/>
      <c r="BG182" s="118"/>
      <c r="BH182" s="101" t="str">
        <f>IF(Table_Styles[[#This Row],[BL]]&lt;&gt;"",Table_Styles[[#This Row],[BL]],IF(Table_Styles[[#This Row],[BL Default]]&lt;&gt;"",Table_Styles[[#This Row],[BL Default]],""))</f>
        <v/>
      </c>
      <c r="BI182" s="246" t="s">
        <v>574</v>
      </c>
      <c r="BJ182" s="118"/>
      <c r="BK182" s="101" t="str">
        <f>IF(Table_Styles[[#This Row],[Width]]&lt;&gt;"",Table_Styles[[#This Row],[Width]],IF(Table_Styles[[#This Row],[Width Default]]&lt;&gt;"",Table_Styles[[#This Row],[Width Default]],""))</f>
        <v>100%</v>
      </c>
      <c r="BL182" s="118"/>
      <c r="BM182" s="118"/>
      <c r="BN182" s="101" t="str">
        <f>IF(Table_Styles[[#This Row],[Height]]&lt;&gt;"",Table_Styles[[#This Row],[Height]],IF(Table_Styles[[#This Row],[Height Default]]&lt;&gt;"",Table_Styles[[#This Row],[Height Default]],""))</f>
        <v/>
      </c>
      <c r="BO182" s="95"/>
      <c r="BP182" s="95"/>
      <c r="BQ182" s="101" t="str">
        <f>IF(Table_Styles[[#This Row],[Top]]&lt;&gt;"",Table_Styles[[#This Row],[Top]],IF(Table_Styles[[#This Row],[Top Default]]&lt;&gt;"",Table_Styles[[#This Row],[Top Default]],""))</f>
        <v/>
      </c>
      <c r="BR182" s="95"/>
      <c r="BS182" s="95"/>
      <c r="BT182" s="101" t="str">
        <f>IF(Table_Styles[[#This Row],[Right]]&lt;&gt;"",Table_Styles[[#This Row],[Right]],IF(Table_Styles[[#This Row],[Right Default]]&lt;&gt;"",Table_Styles[[#This Row],[Right Default]],""))</f>
        <v/>
      </c>
      <c r="BU182" s="95"/>
      <c r="BV182" s="95"/>
      <c r="BW182" s="101" t="str">
        <f>IF(Table_Styles[[#This Row],[Bottom]]&lt;&gt;"",Table_Styles[[#This Row],[Bottom]],IF(Table_Styles[[#This Row],[Bottom Default]]&lt;&gt;"",Table_Styles[[#This Row],[Bottom Default]],""))</f>
        <v/>
      </c>
      <c r="BX182" s="95"/>
      <c r="BY182" s="95"/>
      <c r="BZ182" s="101" t="str">
        <f>IF(Table_Styles[[#This Row],[Left]]&lt;&gt;"",Table_Styles[[#This Row],[Left]],IF(Table_Styles[[#This Row],[Left Default]]&lt;&gt;"",Table_Styles[[#This Row],[Left Default]],""))</f>
        <v/>
      </c>
      <c r="CA182" s="156" t="s">
        <v>892</v>
      </c>
      <c r="CB182" s="221" t="str">
        <f>IF(AND(Table_Styles[[#This Row],[Selector]]&lt;&gt;"",Table_Styles[[#This Row],[Font Family Used]]&lt;&gt;"",Table_Styles[[#This Row],[Font Weight Used]]&lt;&gt;""),Table_Styles[[#This Row],[Font Family Used]]&amp;" "&amp;Table_Styles[[#This Row],[Font Weight Used]],"")</f>
        <v/>
      </c>
      <c r="CC182" s="221" t="str">
        <f ca="1">IF(AND(Table_Styles[[#This Row],[Selector]],COUNTIF(OFFSET(CC:CC,0,0,ROW()-1,1),"="&amp;Table_Styles[[#This Row],[Font]])=0),Table_Styles[[#This Row],[Font]],"")</f>
        <v/>
      </c>
      <c r="CD182" s="221" t="str">
        <f ca="1">IF(Table_Styles[[#This Row],[Unique Font]]&lt;&gt;"",
"{""fontFamily"":"""&amp;Table_Styles[[#This Row],[Font Family Used]]&amp;""",""fontWeight"":"&amp;Table_Styles[[#This Row],[Font Weight Used]]&amp;"}","")</f>
        <v/>
      </c>
      <c r="CE182"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28px;font-weight: 800;color: #e10982;margin-top: 40px;padding-top: 12px;padding-bottom: 10px;border-top: 2px solid #f0f2f7;border-bottom: 2px solid #f0f2f7;width: 100%;text-align: center;</v>
      </c>
      <c r="CF182" s="100" t="str">
        <f>IF(AND(Table_Styles[[#This Row],[Selector]]&lt;&gt;"", Table_Styles[[#This Row],[Config Properties]]&lt;&gt;""),
Table_Styles[[#This Row],[Selector]]&amp;" { "&amp;Table_Styles[[#This Row],[Config Properties]]&amp;" }","")</f>
        <v>.promoReview .promoReviewCost { font-size: 28px;font-weight: 800;color: #e10982;margin-top: 40px;padding-top: 12px;padding-bottom: 10px;border-top: 2px solid #f0f2f7;border-bottom: 2px solid #f0f2f7;width: 100%;text-align: center; }</v>
      </c>
      <c r="CG182" s="100" t="str">
        <f xml:space="preserve">
SUBSTITUTE(SUBSTITUTE(SUBSTITUTE(SUBSTITUTE(SUBSTITUTE(SUBSTITUTE(SUBSTITUTE(SUBSTITUTE(Table_Styles[[#This Row],[Config]],
" {","{"),
"{ ","{"),
" }","}"),
"} ","}"),
" ,",","),
", ",","),
" :",":"),
": ",":")</f>
        <v>.promoReview .promoReviewCost{font-size:28px;font-weight:800;color:#e10982;margin-top:40px;padding-top:12px;padding-bottom:10px;border-top:2px solid #f0f2f7;border-bottom:2px solid #f0f2f7;width:100%;text-align:center;}</v>
      </c>
    </row>
    <row r="183" spans="2:85" ht="21" customHeight="1">
      <c r="B183" t="s">
        <v>1081</v>
      </c>
      <c r="C183" t="s">
        <v>1085</v>
      </c>
      <c r="D183" s="137"/>
      <c r="E183" s="118"/>
      <c r="F183" s="101" t="str">
        <f>IF(Table_Styles[[#This Row],[Font Family]]&lt;&gt;"",Table_Styles[[#This Row],[Font Family]],IF(Table_Styles[[#This Row],[Font Family Default]]&lt;&gt;"",Table_Styles[[#This Row],[Font Family Default]],""))</f>
        <v/>
      </c>
      <c r="G183" s="137"/>
      <c r="H183" s="118"/>
      <c r="I183" s="101" t="str">
        <f>IF(Table_Styles[[#This Row],[Font Size]]&lt;&gt;"",Table_Styles[[#This Row],[Font Size]],IF(Table_Styles[[#This Row],[Font Size Default]]&lt;&gt;"",Table_Styles[[#This Row],[Font Size Default]],""))</f>
        <v/>
      </c>
      <c r="J183" s="137"/>
      <c r="K183" s="118"/>
      <c r="L183" s="101" t="str">
        <f>IF(Table_Styles[[#This Row],[Font Weight]]&lt;&gt;"",Table_Styles[[#This Row],[Font Weight]],IF(Table_Styles[[#This Row],[Font Weight Default]]&lt;&gt;"",Table_Styles[[#This Row],[Font Weight Default]],""))</f>
        <v/>
      </c>
      <c r="M183" s="137"/>
      <c r="N183" s="118"/>
      <c r="O183" s="101" t="str">
        <f>IF(Table_Styles[[#This Row],[Colour]]&lt;&gt;"",Table_Styles[[#This Row],[Colour]],IF(Table_Styles[[#This Row],[Colour Default]]&lt;&gt;"",Table_Styles[[#This Row],[Colour Default]],""))</f>
        <v/>
      </c>
      <c r="P183" s="137"/>
      <c r="Q183" s="118"/>
      <c r="R183" s="101" t="str">
        <f>IF(Table_Styles[[#This Row],[Background]]&lt;&gt;"",Table_Styles[[#This Row],[Background]],IF(Table_Styles[[#This Row],[Background Default]]&lt;&gt;"",Table_Styles[[#This Row],[Background Default]],""))</f>
        <v/>
      </c>
      <c r="S183" s="137"/>
      <c r="T183" s="118"/>
      <c r="U183" s="101" t="str">
        <f>IF(Table_Styles[[#This Row],[Border]]&lt;&gt;"",Table_Styles[[#This Row],[Border]],IF(Table_Styles[[#This Row],[Border Default]]&lt;&gt;"",Table_Styles[[#This Row],[Border Default]],""))</f>
        <v/>
      </c>
      <c r="V183" s="118"/>
      <c r="W183" s="118"/>
      <c r="X183" s="101" t="str">
        <f>IF(Table_Styles[[#This Row],[Border Radius]]&lt;&gt;"",Table_Styles[[#This Row],[Border Radius]],IF(Table_Styles[[#This Row],[Border Radius Default]]&lt;&gt;"",Table_Styles[[#This Row],[Border Radius Default]],""))</f>
        <v/>
      </c>
      <c r="Y183" s="137"/>
      <c r="Z183" s="118"/>
      <c r="AA183" s="101" t="str">
        <f>IF(Table_Styles[[#This Row],[MT]]&lt;&gt;"",Table_Styles[[#This Row],[MT]],IF(Table_Styles[[#This Row],[MT Default]]&lt;&gt;"",Table_Styles[[#This Row],[MT Default]],""))</f>
        <v/>
      </c>
      <c r="AB183" s="137"/>
      <c r="AC183" s="118"/>
      <c r="AD183" s="101" t="str">
        <f>IF(Table_Styles[[#This Row],[MR]]&lt;&gt;"",Table_Styles[[#This Row],[MR]],IF(Table_Styles[[#This Row],[MR Default]]&lt;&gt;"",Table_Styles[[#This Row],[MR Default]],""))</f>
        <v/>
      </c>
      <c r="AE183" s="137"/>
      <c r="AF183" s="118"/>
      <c r="AG183" s="101" t="str">
        <f>IF(Table_Styles[[#This Row],[MB]]&lt;&gt;"",Table_Styles[[#This Row],[MB]],IF(Table_Styles[[#This Row],[MB Default]]&lt;&gt;"",Table_Styles[[#This Row],[MB Default]],""))</f>
        <v/>
      </c>
      <c r="AH183" s="137"/>
      <c r="AI183" s="118"/>
      <c r="AJ183" s="101" t="str">
        <f>IF(Table_Styles[[#This Row],[ML]]&lt;&gt;"",Table_Styles[[#This Row],[ML]],IF(Table_Styles[[#This Row],[ML Default]]&lt;&gt;"",Table_Styles[[#This Row],[ML Default]],""))</f>
        <v/>
      </c>
      <c r="AK183" s="137"/>
      <c r="AL183" s="118"/>
      <c r="AM183" s="101" t="str">
        <f>IF(Table_Styles[[#This Row],[PT]]&lt;&gt;"",Table_Styles[[#This Row],[PT]],IF(Table_Styles[[#This Row],[PT Default]]&lt;&gt;"",Table_Styles[[#This Row],[PT Default]],""))</f>
        <v/>
      </c>
      <c r="AN183" s="137"/>
      <c r="AO183" s="118"/>
      <c r="AP183" s="101" t="str">
        <f>IF(Table_Styles[[#This Row],[PR]]&lt;&gt;"",Table_Styles[[#This Row],[PR]],IF(Table_Styles[[#This Row],[PR Default]]&lt;&gt;"",Table_Styles[[#This Row],[PR Default]],""))</f>
        <v/>
      </c>
      <c r="AQ183" s="137"/>
      <c r="AR183" s="118"/>
      <c r="AS183" s="101" t="str">
        <f>IF(Table_Styles[[#This Row],[PB]]&lt;&gt;"",Table_Styles[[#This Row],[PB]],IF(Table_Styles[[#This Row],[PB Default]]&lt;&gt;"",Table_Styles[[#This Row],[PB Default]],""))</f>
        <v/>
      </c>
      <c r="AT183" s="137"/>
      <c r="AU183" s="118"/>
      <c r="AV183" s="101" t="str">
        <f>IF(Table_Styles[[#This Row],[PL]]&lt;&gt;"",Table_Styles[[#This Row],[PL]],IF(Table_Styles[[#This Row],[PL Default]]&lt;&gt;"",Table_Styles[[#This Row],[PL Default]],""))</f>
        <v/>
      </c>
      <c r="AW183" s="137"/>
      <c r="AX183" s="118"/>
      <c r="AY183" s="101" t="str">
        <f>IF(Table_Styles[[#This Row],[BT]]&lt;&gt;"",Table_Styles[[#This Row],[BT]],IF(Table_Styles[[#This Row],[BT Default]]&lt;&gt;"",Table_Styles[[#This Row],[BT Default]],""))</f>
        <v/>
      </c>
      <c r="AZ183" s="137"/>
      <c r="BA183" s="118"/>
      <c r="BB183" s="101" t="str">
        <f>IF(Table_Styles[[#This Row],[BR]]&lt;&gt;"",Table_Styles[[#This Row],[BR]],IF(Table_Styles[[#This Row],[BR Default]]&lt;&gt;"",Table_Styles[[#This Row],[BR Default]],""))</f>
        <v/>
      </c>
      <c r="BC183" s="137"/>
      <c r="BD183" s="118"/>
      <c r="BE183" s="101" t="str">
        <f>IF(Table_Styles[[#This Row],[BB]]&lt;&gt;"",Table_Styles[[#This Row],[BB]],IF(Table_Styles[[#This Row],[BB Default]]&lt;&gt;"",Table_Styles[[#This Row],[BB Default]],""))</f>
        <v/>
      </c>
      <c r="BF183" s="137"/>
      <c r="BG183" s="118"/>
      <c r="BH183" s="101" t="str">
        <f>IF(Table_Styles[[#This Row],[BL]]&lt;&gt;"",Table_Styles[[#This Row],[BL]],IF(Table_Styles[[#This Row],[BL Default]]&lt;&gt;"",Table_Styles[[#This Row],[BL Default]],""))</f>
        <v/>
      </c>
      <c r="BI183" s="243" t="s">
        <v>1083</v>
      </c>
      <c r="BJ183" s="118"/>
      <c r="BK183" s="101" t="str">
        <f>IF(Table_Styles[[#This Row],[Width]]&lt;&gt;"",Table_Styles[[#This Row],[Width]],IF(Table_Styles[[#This Row],[Width Default]]&lt;&gt;"",Table_Styles[[#This Row],[Width Default]],""))</f>
        <v>50%</v>
      </c>
      <c r="BL183" s="118"/>
      <c r="BM183" s="118"/>
      <c r="BN183" s="101" t="str">
        <f>IF(Table_Styles[[#This Row],[Height]]&lt;&gt;"",Table_Styles[[#This Row],[Height]],IF(Table_Styles[[#This Row],[Height Default]]&lt;&gt;"",Table_Styles[[#This Row],[Height Default]],""))</f>
        <v/>
      </c>
      <c r="BO183" s="95"/>
      <c r="BP183" s="95"/>
      <c r="BQ183" s="101" t="str">
        <f>IF(Table_Styles[[#This Row],[Top]]&lt;&gt;"",Table_Styles[[#This Row],[Top]],IF(Table_Styles[[#This Row],[Top Default]]&lt;&gt;"",Table_Styles[[#This Row],[Top Default]],""))</f>
        <v/>
      </c>
      <c r="BR183" s="95"/>
      <c r="BS183" s="95"/>
      <c r="BT183" s="101" t="str">
        <f>IF(Table_Styles[[#This Row],[Right]]&lt;&gt;"",Table_Styles[[#This Row],[Right]],IF(Table_Styles[[#This Row],[Right Default]]&lt;&gt;"",Table_Styles[[#This Row],[Right Default]],""))</f>
        <v/>
      </c>
      <c r="BU183" s="95"/>
      <c r="BV183" s="95"/>
      <c r="BW183" s="101" t="str">
        <f>IF(Table_Styles[[#This Row],[Bottom]]&lt;&gt;"",Table_Styles[[#This Row],[Bottom]],IF(Table_Styles[[#This Row],[Bottom Default]]&lt;&gt;"",Table_Styles[[#This Row],[Bottom Default]],""))</f>
        <v/>
      </c>
      <c r="BX183" s="95"/>
      <c r="BY183" s="95"/>
      <c r="BZ183" s="101" t="str">
        <f>IF(Table_Styles[[#This Row],[Left]]&lt;&gt;"",Table_Styles[[#This Row],[Left]],IF(Table_Styles[[#This Row],[Left Default]]&lt;&gt;"",Table_Styles[[#This Row],[Left Default]],""))</f>
        <v/>
      </c>
      <c r="CA183" s="137"/>
      <c r="CB183" s="221" t="str">
        <f>IF(AND(Table_Styles[[#This Row],[Selector]]&lt;&gt;"",Table_Styles[[#This Row],[Font Family Used]]&lt;&gt;"",Table_Styles[[#This Row],[Font Weight Used]]&lt;&gt;""),Table_Styles[[#This Row],[Font Family Used]]&amp;" "&amp;Table_Styles[[#This Row],[Font Weight Used]],"")</f>
        <v/>
      </c>
      <c r="CC183" s="221" t="str">
        <f ca="1">IF(AND(Table_Styles[[#This Row],[Selector]],COUNTIF(OFFSET(CC:CC,0,0,ROW()-1,1),"="&amp;Table_Styles[[#This Row],[Font]])=0),Table_Styles[[#This Row],[Font]],"")</f>
        <v/>
      </c>
      <c r="CD183" s="221" t="str">
        <f ca="1">IF(Table_Styles[[#This Row],[Unique Font]]&lt;&gt;"",
"{""fontFamily"":"""&amp;Table_Styles[[#This Row],[Font Family Used]]&amp;""",""fontWeight"":"&amp;Table_Styles[[#This Row],[Font Weight Used]]&amp;"}","")</f>
        <v/>
      </c>
      <c r="CE183"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50%</v>
      </c>
      <c r="CF183" s="100" t="str">
        <f>IF(AND(Table_Styles[[#This Row],[Selector]]&lt;&gt;"", Table_Styles[[#This Row],[Config Properties]]&lt;&gt;""),
Table_Styles[[#This Row],[Selector]]&amp;" { "&amp;Table_Styles[[#This Row],[Config Properties]]&amp;" }","")</f>
        <v>.promoReview table.large-labels td:first-child { width: 50% }</v>
      </c>
      <c r="CG183" s="100" t="str">
        <f xml:space="preserve">
SUBSTITUTE(SUBSTITUTE(SUBSTITUTE(SUBSTITUTE(SUBSTITUTE(SUBSTITUTE(SUBSTITUTE(SUBSTITUTE(Table_Styles[[#This Row],[Config]],
" {","{"),
"{ ","{"),
" }","}"),
"} ","}"),
" ,",","),
", ",","),
" :",":"),
": ",":")</f>
        <v>.promoReview table.large-labels td:first-child{width:50%}</v>
      </c>
    </row>
    <row r="184" spans="2:85" ht="21" customHeight="1">
      <c r="B184" s="97" t="s">
        <v>1251</v>
      </c>
      <c r="C184" t="s">
        <v>1252</v>
      </c>
      <c r="D184"/>
      <c r="E184"/>
      <c r="F184" t="str">
        <f>IF(Table_Styles[[#This Row],[Font Family]]&lt;&gt;"",Table_Styles[[#This Row],[Font Family]],IF(Table_Styles[[#This Row],[Font Family Default]]&lt;&gt;"",Table_Styles[[#This Row],[Font Family Default]],""))</f>
        <v/>
      </c>
      <c r="G184"/>
      <c r="H184"/>
      <c r="I184" t="str">
        <f>IF(Table_Styles[[#This Row],[Font Size]]&lt;&gt;"",Table_Styles[[#This Row],[Font Size]],IF(Table_Styles[[#This Row],[Font Size Default]]&lt;&gt;"",Table_Styles[[#This Row],[Font Size Default]],""))</f>
        <v/>
      </c>
      <c r="J184"/>
      <c r="K184"/>
      <c r="L184" t="str">
        <f>IF(Table_Styles[[#This Row],[Font Weight]]&lt;&gt;"",Table_Styles[[#This Row],[Font Weight]],IF(Table_Styles[[#This Row],[Font Weight Default]]&lt;&gt;"",Table_Styles[[#This Row],[Font Weight Default]],""))</f>
        <v/>
      </c>
      <c r="M184"/>
      <c r="N184"/>
      <c r="O184" t="str">
        <f>IF(Table_Styles[[#This Row],[Colour]]&lt;&gt;"",Table_Styles[[#This Row],[Colour]],IF(Table_Styles[[#This Row],[Colour Default]]&lt;&gt;"",Table_Styles[[#This Row],[Colour Default]],""))</f>
        <v/>
      </c>
      <c r="P184"/>
      <c r="Q184"/>
      <c r="R184" t="str">
        <f>IF(Table_Styles[[#This Row],[Background]]&lt;&gt;"",Table_Styles[[#This Row],[Background]],IF(Table_Styles[[#This Row],[Background Default]]&lt;&gt;"",Table_Styles[[#This Row],[Background Default]],""))</f>
        <v/>
      </c>
      <c r="S184"/>
      <c r="T184"/>
      <c r="U184" t="str">
        <f>IF(Table_Styles[[#This Row],[Border]]&lt;&gt;"",Table_Styles[[#This Row],[Border]],IF(Table_Styles[[#This Row],[Border Default]]&lt;&gt;"",Table_Styles[[#This Row],[Border Default]],""))</f>
        <v/>
      </c>
      <c r="V184"/>
      <c r="W184"/>
      <c r="X184" t="str">
        <f>IF(Table_Styles[[#This Row],[Border Radius]]&lt;&gt;"",Table_Styles[[#This Row],[Border Radius]],IF(Table_Styles[[#This Row],[Border Radius Default]]&lt;&gt;"",Table_Styles[[#This Row],[Border Radius Default]],""))</f>
        <v/>
      </c>
      <c r="Y184"/>
      <c r="Z184"/>
      <c r="AA184" t="str">
        <f>IF(Table_Styles[[#This Row],[MT]]&lt;&gt;"",Table_Styles[[#This Row],[MT]],IF(Table_Styles[[#This Row],[MT Default]]&lt;&gt;"",Table_Styles[[#This Row],[MT Default]],""))</f>
        <v/>
      </c>
      <c r="AB184"/>
      <c r="AC184"/>
      <c r="AD184" t="str">
        <f>IF(Table_Styles[[#This Row],[MR]]&lt;&gt;"",Table_Styles[[#This Row],[MR]],IF(Table_Styles[[#This Row],[MR Default]]&lt;&gt;"",Table_Styles[[#This Row],[MR Default]],""))</f>
        <v/>
      </c>
      <c r="AE184"/>
      <c r="AF184"/>
      <c r="AG184" t="str">
        <f>IF(Table_Styles[[#This Row],[MB]]&lt;&gt;"",Table_Styles[[#This Row],[MB]],IF(Table_Styles[[#This Row],[MB Default]]&lt;&gt;"",Table_Styles[[#This Row],[MB Default]],""))</f>
        <v/>
      </c>
      <c r="AH184"/>
      <c r="AI184"/>
      <c r="AJ184" t="str">
        <f>IF(Table_Styles[[#This Row],[ML]]&lt;&gt;"",Table_Styles[[#This Row],[ML]],IF(Table_Styles[[#This Row],[ML Default]]&lt;&gt;"",Table_Styles[[#This Row],[ML Default]],""))</f>
        <v/>
      </c>
      <c r="AK184"/>
      <c r="AL184"/>
      <c r="AM184" t="str">
        <f>IF(Table_Styles[[#This Row],[PT]]&lt;&gt;"",Table_Styles[[#This Row],[PT]],IF(Table_Styles[[#This Row],[PT Default]]&lt;&gt;"",Table_Styles[[#This Row],[PT Default]],""))</f>
        <v/>
      </c>
      <c r="AN184"/>
      <c r="AO184"/>
      <c r="AP184" t="str">
        <f>IF(Table_Styles[[#This Row],[PR]]&lt;&gt;"",Table_Styles[[#This Row],[PR]],IF(Table_Styles[[#This Row],[PR Default]]&lt;&gt;"",Table_Styles[[#This Row],[PR Default]],""))</f>
        <v/>
      </c>
      <c r="AQ184"/>
      <c r="AR184"/>
      <c r="AS184" t="str">
        <f>IF(Table_Styles[[#This Row],[PB]]&lt;&gt;"",Table_Styles[[#This Row],[PB]],IF(Table_Styles[[#This Row],[PB Default]]&lt;&gt;"",Table_Styles[[#This Row],[PB Default]],""))</f>
        <v/>
      </c>
      <c r="AT184"/>
      <c r="AU184"/>
      <c r="AV184" t="str">
        <f>IF(Table_Styles[[#This Row],[PL]]&lt;&gt;"",Table_Styles[[#This Row],[PL]],IF(Table_Styles[[#This Row],[PL Default]]&lt;&gt;"",Table_Styles[[#This Row],[PL Default]],""))</f>
        <v/>
      </c>
      <c r="AW184"/>
      <c r="AX184"/>
      <c r="AY184" t="str">
        <f>IF(Table_Styles[[#This Row],[BT]]&lt;&gt;"",Table_Styles[[#This Row],[BT]],IF(Table_Styles[[#This Row],[BT Default]]&lt;&gt;"",Table_Styles[[#This Row],[BT Default]],""))</f>
        <v/>
      </c>
      <c r="AZ184"/>
      <c r="BA184"/>
      <c r="BB184" t="str">
        <f>IF(Table_Styles[[#This Row],[BR]]&lt;&gt;"",Table_Styles[[#This Row],[BR]],IF(Table_Styles[[#This Row],[BR Default]]&lt;&gt;"",Table_Styles[[#This Row],[BR Default]],""))</f>
        <v/>
      </c>
      <c r="BC184"/>
      <c r="BD184"/>
      <c r="BE184" t="str">
        <f>IF(Table_Styles[[#This Row],[BB]]&lt;&gt;"",Table_Styles[[#This Row],[BB]],IF(Table_Styles[[#This Row],[BB Default]]&lt;&gt;"",Table_Styles[[#This Row],[BB Default]],""))</f>
        <v/>
      </c>
      <c r="BF184"/>
      <c r="BG184"/>
      <c r="BH184" t="str">
        <f>IF(Table_Styles[[#This Row],[BL]]&lt;&gt;"",Table_Styles[[#This Row],[BL]],IF(Table_Styles[[#This Row],[BL Default]]&lt;&gt;"",Table_Styles[[#This Row],[BL Default]],""))</f>
        <v/>
      </c>
      <c r="BI184"/>
      <c r="BJ184"/>
      <c r="BK184" t="str">
        <f>IF(Table_Styles[[#This Row],[Width]]&lt;&gt;"",Table_Styles[[#This Row],[Width]],IF(Table_Styles[[#This Row],[Width Default]]&lt;&gt;"",Table_Styles[[#This Row],[Width Default]],""))</f>
        <v/>
      </c>
      <c r="BL184"/>
      <c r="BM184"/>
      <c r="BN184" t="str">
        <f>IF(Table_Styles[[#This Row],[Height]]&lt;&gt;"",Table_Styles[[#This Row],[Height]],IF(Table_Styles[[#This Row],[Height Default]]&lt;&gt;"",Table_Styles[[#This Row],[Height Default]],""))</f>
        <v/>
      </c>
      <c r="BO184"/>
      <c r="BP184"/>
      <c r="BQ184" t="str">
        <f>IF(Table_Styles[[#This Row],[Top]]&lt;&gt;"",Table_Styles[[#This Row],[Top]],IF(Table_Styles[[#This Row],[Top Default]]&lt;&gt;"",Table_Styles[[#This Row],[Top Default]],""))</f>
        <v/>
      </c>
      <c r="BR184"/>
      <c r="BS184"/>
      <c r="BT184" t="str">
        <f>IF(Table_Styles[[#This Row],[Right]]&lt;&gt;"",Table_Styles[[#This Row],[Right]],IF(Table_Styles[[#This Row],[Right Default]]&lt;&gt;"",Table_Styles[[#This Row],[Right Default]],""))</f>
        <v/>
      </c>
      <c r="BU184"/>
      <c r="BV184"/>
      <c r="BW184" t="str">
        <f>IF(Table_Styles[[#This Row],[Bottom]]&lt;&gt;"",Table_Styles[[#This Row],[Bottom]],IF(Table_Styles[[#This Row],[Bottom Default]]&lt;&gt;"",Table_Styles[[#This Row],[Bottom Default]],""))</f>
        <v/>
      </c>
      <c r="BX184"/>
      <c r="BY184"/>
      <c r="BZ184" t="str">
        <f>IF(Table_Styles[[#This Row],[Left]]&lt;&gt;"",Table_Styles[[#This Row],[Left]],IF(Table_Styles[[#This Row],[Left Default]]&lt;&gt;"",Table_Styles[[#This Row],[Left Default]],""))</f>
        <v/>
      </c>
      <c r="CA184" t="s">
        <v>1253</v>
      </c>
      <c r="CB184" t="str">
        <f>IF(AND(Table_Styles[[#This Row],[Selector]]&lt;&gt;"",Table_Styles[[#This Row],[Font Family Used]]&lt;&gt;"",Table_Styles[[#This Row],[Font Weight Used]]&lt;&gt;""),Table_Styles[[#This Row],[Font Family Used]]&amp;" "&amp;Table_Styles[[#This Row],[Font Weight Used]],"")</f>
        <v/>
      </c>
      <c r="CC184" t="str">
        <f ca="1">IF(AND(Table_Styles[[#This Row],[Selector]],COUNTIF(OFFSET(CC:CC,0,0,ROW()-1,1),"="&amp;Table_Styles[[#This Row],[Font]])=0),Table_Styles[[#This Row],[Font]],"")</f>
        <v/>
      </c>
      <c r="CD184" t="str">
        <f ca="1">IF(Table_Styles[[#This Row],[Unique Font]]&lt;&gt;"",
"{""fontFamily"":"""&amp;Table_Styles[[#This Row],[Font Family Used]]&amp;""",""fontWeight"":"&amp;Table_Styles[[#This Row],[Font Weight Used]]&amp;"}","")</f>
        <v/>
      </c>
      <c r="CE184"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none;</v>
      </c>
      <c r="CF184" t="str">
        <f>IF(AND(Table_Styles[[#This Row],[Selector]]&lt;&gt;"", Table_Styles[[#This Row],[Config Properties]]&lt;&gt;""),
Table_Styles[[#This Row],[Selector]]&amp;" { "&amp;Table_Styles[[#This Row],[Config Properties]]&amp;" }","")</f>
        <v>.webhook-loading { display: none; }</v>
      </c>
      <c r="CG184" t="str">
        <f xml:space="preserve">
SUBSTITUTE(SUBSTITUTE(SUBSTITUTE(SUBSTITUTE(SUBSTITUTE(SUBSTITUTE(SUBSTITUTE(SUBSTITUTE(Table_Styles[[#This Row],[Config]],
" {","{"),
"{ ","{"),
" }","}"),
"} ","}"),
" ,",","),
", ",","),
" :",":"),
": ",":")</f>
        <v>.webhook-loading{display:none;}</v>
      </c>
    </row>
    <row r="185" spans="2:85" ht="21" customHeight="1">
      <c r="B185" s="97" t="s">
        <v>1249</v>
      </c>
      <c r="C185" s="6" t="s">
        <v>1416</v>
      </c>
      <c r="D185"/>
      <c r="E185"/>
      <c r="F185" t="str">
        <f>IF(Table_Styles[[#This Row],[Font Family]]&lt;&gt;"",Table_Styles[[#This Row],[Font Family]],IF(Table_Styles[[#This Row],[Font Family Default]]&lt;&gt;"",Table_Styles[[#This Row],[Font Family Default]],""))</f>
        <v/>
      </c>
      <c r="G185"/>
      <c r="H185"/>
      <c r="I185" t="str">
        <f>IF(Table_Styles[[#This Row],[Font Size]]&lt;&gt;"",Table_Styles[[#This Row],[Font Size]],IF(Table_Styles[[#This Row],[Font Size Default]]&lt;&gt;"",Table_Styles[[#This Row],[Font Size Default]],""))</f>
        <v/>
      </c>
      <c r="J185"/>
      <c r="K185"/>
      <c r="L185" t="str">
        <f>IF(Table_Styles[[#This Row],[Font Weight]]&lt;&gt;"",Table_Styles[[#This Row],[Font Weight]],IF(Table_Styles[[#This Row],[Font Weight Default]]&lt;&gt;"",Table_Styles[[#This Row],[Font Weight Default]],""))</f>
        <v/>
      </c>
      <c r="M185"/>
      <c r="N185"/>
      <c r="O185" t="str">
        <f>IF(Table_Styles[[#This Row],[Colour]]&lt;&gt;"",Table_Styles[[#This Row],[Colour]],IF(Table_Styles[[#This Row],[Colour Default]]&lt;&gt;"",Table_Styles[[#This Row],[Colour Default]],""))</f>
        <v/>
      </c>
      <c r="P185"/>
      <c r="Q185"/>
      <c r="R185" t="str">
        <f>IF(Table_Styles[[#This Row],[Background]]&lt;&gt;"",Table_Styles[[#This Row],[Background]],IF(Table_Styles[[#This Row],[Background Default]]&lt;&gt;"",Table_Styles[[#This Row],[Background Default]],""))</f>
        <v/>
      </c>
      <c r="S185"/>
      <c r="T185"/>
      <c r="U185" t="str">
        <f>IF(Table_Styles[[#This Row],[Border]]&lt;&gt;"",Table_Styles[[#This Row],[Border]],IF(Table_Styles[[#This Row],[Border Default]]&lt;&gt;"",Table_Styles[[#This Row],[Border Default]],""))</f>
        <v/>
      </c>
      <c r="V185"/>
      <c r="W185"/>
      <c r="X185" t="str">
        <f>IF(Table_Styles[[#This Row],[Border Radius]]&lt;&gt;"",Table_Styles[[#This Row],[Border Radius]],IF(Table_Styles[[#This Row],[Border Radius Default]]&lt;&gt;"",Table_Styles[[#This Row],[Border Radius Default]],""))</f>
        <v/>
      </c>
      <c r="Y185"/>
      <c r="Z185"/>
      <c r="AA185" t="str">
        <f>IF(Table_Styles[[#This Row],[MT]]&lt;&gt;"",Table_Styles[[#This Row],[MT]],IF(Table_Styles[[#This Row],[MT Default]]&lt;&gt;"",Table_Styles[[#This Row],[MT Default]],""))</f>
        <v/>
      </c>
      <c r="AB185"/>
      <c r="AC185"/>
      <c r="AD185" t="str">
        <f>IF(Table_Styles[[#This Row],[MR]]&lt;&gt;"",Table_Styles[[#This Row],[MR]],IF(Table_Styles[[#This Row],[MR Default]]&lt;&gt;"",Table_Styles[[#This Row],[MR Default]],""))</f>
        <v/>
      </c>
      <c r="AE185"/>
      <c r="AF185"/>
      <c r="AG185" t="str">
        <f>IF(Table_Styles[[#This Row],[MB]]&lt;&gt;"",Table_Styles[[#This Row],[MB]],IF(Table_Styles[[#This Row],[MB Default]]&lt;&gt;"",Table_Styles[[#This Row],[MB Default]],""))</f>
        <v/>
      </c>
      <c r="AH185"/>
      <c r="AI185"/>
      <c r="AJ185" t="str">
        <f>IF(Table_Styles[[#This Row],[ML]]&lt;&gt;"",Table_Styles[[#This Row],[ML]],IF(Table_Styles[[#This Row],[ML Default]]&lt;&gt;"",Table_Styles[[#This Row],[ML Default]],""))</f>
        <v/>
      </c>
      <c r="AK185"/>
      <c r="AL185"/>
      <c r="AM185" t="str">
        <f>IF(Table_Styles[[#This Row],[PT]]&lt;&gt;"",Table_Styles[[#This Row],[PT]],IF(Table_Styles[[#This Row],[PT Default]]&lt;&gt;"",Table_Styles[[#This Row],[PT Default]],""))</f>
        <v/>
      </c>
      <c r="AN185"/>
      <c r="AO185"/>
      <c r="AP185" t="str">
        <f>IF(Table_Styles[[#This Row],[PR]]&lt;&gt;"",Table_Styles[[#This Row],[PR]],IF(Table_Styles[[#This Row],[PR Default]]&lt;&gt;"",Table_Styles[[#This Row],[PR Default]],""))</f>
        <v/>
      </c>
      <c r="AQ185"/>
      <c r="AR185"/>
      <c r="AS185" t="str">
        <f>IF(Table_Styles[[#This Row],[PB]]&lt;&gt;"",Table_Styles[[#This Row],[PB]],IF(Table_Styles[[#This Row],[PB Default]]&lt;&gt;"",Table_Styles[[#This Row],[PB Default]],""))</f>
        <v/>
      </c>
      <c r="AT185"/>
      <c r="AU185"/>
      <c r="AV185" t="str">
        <f>IF(Table_Styles[[#This Row],[PL]]&lt;&gt;"",Table_Styles[[#This Row],[PL]],IF(Table_Styles[[#This Row],[PL Default]]&lt;&gt;"",Table_Styles[[#This Row],[PL Default]],""))</f>
        <v/>
      </c>
      <c r="AW185"/>
      <c r="AX185"/>
      <c r="AY185" t="str">
        <f>IF(Table_Styles[[#This Row],[BT]]&lt;&gt;"",Table_Styles[[#This Row],[BT]],IF(Table_Styles[[#This Row],[BT Default]]&lt;&gt;"",Table_Styles[[#This Row],[BT Default]],""))</f>
        <v/>
      </c>
      <c r="AZ185"/>
      <c r="BA185"/>
      <c r="BB185" t="str">
        <f>IF(Table_Styles[[#This Row],[BR]]&lt;&gt;"",Table_Styles[[#This Row],[BR]],IF(Table_Styles[[#This Row],[BR Default]]&lt;&gt;"",Table_Styles[[#This Row],[BR Default]],""))</f>
        <v/>
      </c>
      <c r="BC185"/>
      <c r="BD185"/>
      <c r="BE185" t="str">
        <f>IF(Table_Styles[[#This Row],[BB]]&lt;&gt;"",Table_Styles[[#This Row],[BB]],IF(Table_Styles[[#This Row],[BB Default]]&lt;&gt;"",Table_Styles[[#This Row],[BB Default]],""))</f>
        <v/>
      </c>
      <c r="BF185"/>
      <c r="BG185"/>
      <c r="BH185" t="str">
        <f>IF(Table_Styles[[#This Row],[BL]]&lt;&gt;"",Table_Styles[[#This Row],[BL]],IF(Table_Styles[[#This Row],[BL Default]]&lt;&gt;"",Table_Styles[[#This Row],[BL Default]],""))</f>
        <v/>
      </c>
      <c r="BI185"/>
      <c r="BJ185"/>
      <c r="BK185" t="str">
        <f>IF(Table_Styles[[#This Row],[Width]]&lt;&gt;"",Table_Styles[[#This Row],[Width]],IF(Table_Styles[[#This Row],[Width Default]]&lt;&gt;"",Table_Styles[[#This Row],[Width Default]],""))</f>
        <v/>
      </c>
      <c r="BL185"/>
      <c r="BM185"/>
      <c r="BN185" t="str">
        <f>IF(Table_Styles[[#This Row],[Height]]&lt;&gt;"",Table_Styles[[#This Row],[Height]],IF(Table_Styles[[#This Row],[Height Default]]&lt;&gt;"",Table_Styles[[#This Row],[Height Default]],""))</f>
        <v/>
      </c>
      <c r="BO185"/>
      <c r="BP185"/>
      <c r="BQ185" t="str">
        <f>IF(Table_Styles[[#This Row],[Top]]&lt;&gt;"",Table_Styles[[#This Row],[Top]],IF(Table_Styles[[#This Row],[Top Default]]&lt;&gt;"",Table_Styles[[#This Row],[Top Default]],""))</f>
        <v/>
      </c>
      <c r="BR185"/>
      <c r="BS185"/>
      <c r="BT185" t="str">
        <f>IF(Table_Styles[[#This Row],[Right]]&lt;&gt;"",Table_Styles[[#This Row],[Right]],IF(Table_Styles[[#This Row],[Right Default]]&lt;&gt;"",Table_Styles[[#This Row],[Right Default]],""))</f>
        <v/>
      </c>
      <c r="BU185"/>
      <c r="BV185"/>
      <c r="BW185" t="str">
        <f>IF(Table_Styles[[#This Row],[Bottom]]&lt;&gt;"",Table_Styles[[#This Row],[Bottom]],IF(Table_Styles[[#This Row],[Bottom Default]]&lt;&gt;"",Table_Styles[[#This Row],[Bottom Default]],""))</f>
        <v/>
      </c>
      <c r="BX185"/>
      <c r="BY185"/>
      <c r="BZ185" t="str">
        <f>IF(Table_Styles[[#This Row],[Left]]&lt;&gt;"",Table_Styles[[#This Row],[Left]],IF(Table_Styles[[#This Row],[Left Default]]&lt;&gt;"",Table_Styles[[#This Row],[Left Default]],""))</f>
        <v/>
      </c>
      <c r="CA185" s="156" t="s">
        <v>892</v>
      </c>
      <c r="CB185" t="str">
        <f>IF(AND(Table_Styles[[#This Row],[Selector]]&lt;&gt;"",Table_Styles[[#This Row],[Font Family Used]]&lt;&gt;"",Table_Styles[[#This Row],[Font Weight Used]]&lt;&gt;""),Table_Styles[[#This Row],[Font Family Used]]&amp;" "&amp;Table_Styles[[#This Row],[Font Weight Used]],"")</f>
        <v/>
      </c>
      <c r="CC185" t="str">
        <f ca="1">IF(AND(Table_Styles[[#This Row],[Selector]],COUNTIF(OFFSET(CC:CC,0,0,ROW()-1,1),"="&amp;Table_Styles[[#This Row],[Font]])=0),Table_Styles[[#This Row],[Font]],"")</f>
        <v/>
      </c>
      <c r="CD185" t="str">
        <f ca="1">IF(Table_Styles[[#This Row],[Unique Font]]&lt;&gt;"",
"{""fontFamily"":"""&amp;Table_Styles[[#This Row],[Font Family Used]]&amp;""",""fontWeight"":"&amp;Table_Styles[[#This Row],[Font Weight Used]]&amp;"}","")</f>
        <v/>
      </c>
      <c r="CE18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center;</v>
      </c>
      <c r="CF185" t="str">
        <f>IF(AND(Table_Styles[[#This Row],[Selector]]&lt;&gt;"", Table_Styles[[#This Row],[Config Properties]]&lt;&gt;""),
Table_Styles[[#This Row],[Selector]]&amp;" { "&amp;Table_Styles[[#This Row],[Config Properties]]&amp;" }","")</f>
        <v>#anchor-bannerImage, #anchor-bannerLoaderImage { text-align: center; }</v>
      </c>
      <c r="CG185" t="str">
        <f xml:space="preserve">
SUBSTITUTE(SUBSTITUTE(SUBSTITUTE(SUBSTITUTE(SUBSTITUTE(SUBSTITUTE(SUBSTITUTE(SUBSTITUTE(Table_Styles[[#This Row],[Config]],
" {","{"),
"{ ","{"),
" }","}"),
"} ","}"),
" ,",","),
", ",","),
" :",":"),
": ",":")</f>
        <v>#anchor-bannerImage,#anchor-bannerLoaderImage{text-align:center;}</v>
      </c>
    </row>
    <row r="186" spans="2:85" ht="21" customHeight="1">
      <c r="B186" s="97" t="s">
        <v>1274</v>
      </c>
      <c r="C186" t="s">
        <v>1384</v>
      </c>
      <c r="D186"/>
      <c r="E186"/>
      <c r="F186" t="str">
        <f>IF(Table_Styles[[#This Row],[Font Family]]&lt;&gt;"",Table_Styles[[#This Row],[Font Family]],IF(Table_Styles[[#This Row],[Font Family Default]]&lt;&gt;"",Table_Styles[[#This Row],[Font Family Default]],""))</f>
        <v/>
      </c>
      <c r="G186"/>
      <c r="H186"/>
      <c r="I186" t="str">
        <f>IF(Table_Styles[[#This Row],[Font Size]]&lt;&gt;"",Table_Styles[[#This Row],[Font Size]],IF(Table_Styles[[#This Row],[Font Size Default]]&lt;&gt;"",Table_Styles[[#This Row],[Font Size Default]],""))</f>
        <v/>
      </c>
      <c r="J186"/>
      <c r="K186"/>
      <c r="L186" t="str">
        <f>IF(Table_Styles[[#This Row],[Font Weight]]&lt;&gt;"",Table_Styles[[#This Row],[Font Weight]],IF(Table_Styles[[#This Row],[Font Weight Default]]&lt;&gt;"",Table_Styles[[#This Row],[Font Weight Default]],""))</f>
        <v/>
      </c>
      <c r="M186"/>
      <c r="N186"/>
      <c r="O186" t="str">
        <f>IF(Table_Styles[[#This Row],[Colour]]&lt;&gt;"",Table_Styles[[#This Row],[Colour]],IF(Table_Styles[[#This Row],[Colour Default]]&lt;&gt;"",Table_Styles[[#This Row],[Colour Default]],""))</f>
        <v/>
      </c>
      <c r="P186" t="s">
        <v>341</v>
      </c>
      <c r="Q186"/>
      <c r="R186" t="str">
        <f>IF(Table_Styles[[#This Row],[Background]]&lt;&gt;"",Table_Styles[[#This Row],[Background]],IF(Table_Styles[[#This Row],[Background Default]]&lt;&gt;"",Table_Styles[[#This Row],[Background Default]],""))</f>
        <v>transparent</v>
      </c>
      <c r="S186" t="s">
        <v>480</v>
      </c>
      <c r="T186"/>
      <c r="U186" t="str">
        <f>IF(Table_Styles[[#This Row],[Border]]&lt;&gt;"",Table_Styles[[#This Row],[Border]],IF(Table_Styles[[#This Row],[Border Default]]&lt;&gt;"",Table_Styles[[#This Row],[Border Default]],""))</f>
        <v>none</v>
      </c>
      <c r="V186"/>
      <c r="W186"/>
      <c r="X186" t="str">
        <f>IF(Table_Styles[[#This Row],[Border Radius]]&lt;&gt;"",Table_Styles[[#This Row],[Border Radius]],IF(Table_Styles[[#This Row],[Border Radius Default]]&lt;&gt;"",Table_Styles[[#This Row],[Border Radius Default]],""))</f>
        <v/>
      </c>
      <c r="Y186"/>
      <c r="Z186"/>
      <c r="AA186" t="str">
        <f>IF(Table_Styles[[#This Row],[MT]]&lt;&gt;"",Table_Styles[[#This Row],[MT]],IF(Table_Styles[[#This Row],[MT Default]]&lt;&gt;"",Table_Styles[[#This Row],[MT Default]],""))</f>
        <v/>
      </c>
      <c r="AB186"/>
      <c r="AC186"/>
      <c r="AD186" t="str">
        <f>IF(Table_Styles[[#This Row],[MR]]&lt;&gt;"",Table_Styles[[#This Row],[MR]],IF(Table_Styles[[#This Row],[MR Default]]&lt;&gt;"",Table_Styles[[#This Row],[MR Default]],""))</f>
        <v/>
      </c>
      <c r="AE186"/>
      <c r="AF186"/>
      <c r="AG186" t="str">
        <f>IF(Table_Styles[[#This Row],[MB]]&lt;&gt;"",Table_Styles[[#This Row],[MB]],IF(Table_Styles[[#This Row],[MB Default]]&lt;&gt;"",Table_Styles[[#This Row],[MB Default]],""))</f>
        <v/>
      </c>
      <c r="AH186"/>
      <c r="AI186"/>
      <c r="AJ186" t="str">
        <f>IF(Table_Styles[[#This Row],[ML]]&lt;&gt;"",Table_Styles[[#This Row],[ML]],IF(Table_Styles[[#This Row],[ML Default]]&lt;&gt;"",Table_Styles[[#This Row],[ML Default]],""))</f>
        <v/>
      </c>
      <c r="AK186"/>
      <c r="AL186"/>
      <c r="AM186" t="str">
        <f>IF(Table_Styles[[#This Row],[PT]]&lt;&gt;"",Table_Styles[[#This Row],[PT]],IF(Table_Styles[[#This Row],[PT Default]]&lt;&gt;"",Table_Styles[[#This Row],[PT Default]],""))</f>
        <v/>
      </c>
      <c r="AN186"/>
      <c r="AO186"/>
      <c r="AP186" t="str">
        <f>IF(Table_Styles[[#This Row],[PR]]&lt;&gt;"",Table_Styles[[#This Row],[PR]],IF(Table_Styles[[#This Row],[PR Default]]&lt;&gt;"",Table_Styles[[#This Row],[PR Default]],""))</f>
        <v/>
      </c>
      <c r="AQ186"/>
      <c r="AR186"/>
      <c r="AS186" t="str">
        <f>IF(Table_Styles[[#This Row],[PB]]&lt;&gt;"",Table_Styles[[#This Row],[PB]],IF(Table_Styles[[#This Row],[PB Default]]&lt;&gt;"",Table_Styles[[#This Row],[PB Default]],""))</f>
        <v/>
      </c>
      <c r="AT186"/>
      <c r="AU186"/>
      <c r="AV186" t="str">
        <f>IF(Table_Styles[[#This Row],[PL]]&lt;&gt;"",Table_Styles[[#This Row],[PL]],IF(Table_Styles[[#This Row],[PL Default]]&lt;&gt;"",Table_Styles[[#This Row],[PL Default]],""))</f>
        <v/>
      </c>
      <c r="AW186"/>
      <c r="AX186"/>
      <c r="AY186" t="str">
        <f>IF(Table_Styles[[#This Row],[BT]]&lt;&gt;"",Table_Styles[[#This Row],[BT]],IF(Table_Styles[[#This Row],[BT Default]]&lt;&gt;"",Table_Styles[[#This Row],[BT Default]],""))</f>
        <v/>
      </c>
      <c r="AZ186"/>
      <c r="BA186"/>
      <c r="BB186" t="str">
        <f>IF(Table_Styles[[#This Row],[BR]]&lt;&gt;"",Table_Styles[[#This Row],[BR]],IF(Table_Styles[[#This Row],[BR Default]]&lt;&gt;"",Table_Styles[[#This Row],[BR Default]],""))</f>
        <v/>
      </c>
      <c r="BC186"/>
      <c r="BD186"/>
      <c r="BE186" t="str">
        <f>IF(Table_Styles[[#This Row],[BB]]&lt;&gt;"",Table_Styles[[#This Row],[BB]],IF(Table_Styles[[#This Row],[BB Default]]&lt;&gt;"",Table_Styles[[#This Row],[BB Default]],""))</f>
        <v/>
      </c>
      <c r="BF186"/>
      <c r="BG186"/>
      <c r="BH186" t="str">
        <f>IF(Table_Styles[[#This Row],[BL]]&lt;&gt;"",Table_Styles[[#This Row],[BL]],IF(Table_Styles[[#This Row],[BL Default]]&lt;&gt;"",Table_Styles[[#This Row],[BL Default]],""))</f>
        <v/>
      </c>
      <c r="BI186"/>
      <c r="BJ186"/>
      <c r="BK186" t="str">
        <f>IF(Table_Styles[[#This Row],[Width]]&lt;&gt;"",Table_Styles[[#This Row],[Width]],IF(Table_Styles[[#This Row],[Width Default]]&lt;&gt;"",Table_Styles[[#This Row],[Width Default]],""))</f>
        <v/>
      </c>
      <c r="BL186"/>
      <c r="BM186"/>
      <c r="BN186" t="str">
        <f>IF(Table_Styles[[#This Row],[Height]]&lt;&gt;"",Table_Styles[[#This Row],[Height]],IF(Table_Styles[[#This Row],[Height Default]]&lt;&gt;"",Table_Styles[[#This Row],[Height Default]],""))</f>
        <v/>
      </c>
      <c r="BO186"/>
      <c r="BP186"/>
      <c r="BQ186" t="str">
        <f>IF(Table_Styles[[#This Row],[Top]]&lt;&gt;"",Table_Styles[[#This Row],[Top]],IF(Table_Styles[[#This Row],[Top Default]]&lt;&gt;"",Table_Styles[[#This Row],[Top Default]],""))</f>
        <v/>
      </c>
      <c r="BR186"/>
      <c r="BS186"/>
      <c r="BT186" t="str">
        <f>IF(Table_Styles[[#This Row],[Right]]&lt;&gt;"",Table_Styles[[#This Row],[Right]],IF(Table_Styles[[#This Row],[Right Default]]&lt;&gt;"",Table_Styles[[#This Row],[Right Default]],""))</f>
        <v/>
      </c>
      <c r="BU186"/>
      <c r="BV186"/>
      <c r="BW186" t="str">
        <f>IF(Table_Styles[[#This Row],[Bottom]]&lt;&gt;"",Table_Styles[[#This Row],[Bottom]],IF(Table_Styles[[#This Row],[Bottom Default]]&lt;&gt;"",Table_Styles[[#This Row],[Bottom Default]],""))</f>
        <v/>
      </c>
      <c r="BX186"/>
      <c r="BY186"/>
      <c r="BZ186" t="str">
        <f>IF(Table_Styles[[#This Row],[Left]]&lt;&gt;"",Table_Styles[[#This Row],[Left]],IF(Table_Styles[[#This Row],[Left Default]]&lt;&gt;"",Table_Styles[[#This Row],[Left Default]],""))</f>
        <v/>
      </c>
      <c r="CA186"/>
      <c r="CB186" t="str">
        <f>IF(AND(Table_Styles[[#This Row],[Selector]]&lt;&gt;"",Table_Styles[[#This Row],[Font Family Used]]&lt;&gt;"",Table_Styles[[#This Row],[Font Weight Used]]&lt;&gt;""),Table_Styles[[#This Row],[Font Family Used]]&amp;" "&amp;Table_Styles[[#This Row],[Font Weight Used]],"")</f>
        <v/>
      </c>
      <c r="CC186" t="str">
        <f ca="1">IF(AND(Table_Styles[[#This Row],[Selector]],COUNTIF(OFFSET(CC:CC,0,0,ROW()-1,1),"="&amp;Table_Styles[[#This Row],[Font]])=0),Table_Styles[[#This Row],[Font]],"")</f>
        <v/>
      </c>
      <c r="CD186" t="str">
        <f ca="1">IF(Table_Styles[[#This Row],[Unique Font]]&lt;&gt;"",
"{""fontFamily"":"""&amp;Table_Styles[[#This Row],[Font Family Used]]&amp;""",""fontWeight"":"&amp;Table_Styles[[#This Row],[Font Weight Used]]&amp;"}","")</f>
        <v/>
      </c>
      <c r="CE18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transparent;border: none</v>
      </c>
      <c r="CF186" t="str">
        <f>IF(AND(Table_Styles[[#This Row],[Selector]]&lt;&gt;"", Table_Styles[[#This Row],[Config Properties]]&lt;&gt;""),
Table_Styles[[#This Row],[Selector]]&amp;" { "&amp;Table_Styles[[#This Row],[Config Properties]]&amp;" }","")</f>
        <v>#sidebar #summary1, #sidebar #details2, #sidebar #logo2, #sidebar #review1, #sidebar #promotionImage { background: transparent;border: none }</v>
      </c>
      <c r="CG186" t="str">
        <f xml:space="preserve">
SUBSTITUTE(SUBSTITUTE(SUBSTITUTE(SUBSTITUTE(SUBSTITUTE(SUBSTITUTE(SUBSTITUTE(SUBSTITUTE(Table_Styles[[#This Row],[Config]],
" {","{"),
"{ ","{"),
" }","}"),
"} ","}"),
" ,",","),
", ",","),
" :",":"),
": ",":")</f>
        <v>#sidebar #summary1,#sidebar #details2,#sidebar #logo2,#sidebar #review1,#sidebar #promotionImage{background:transparent;border:none}</v>
      </c>
    </row>
    <row r="187" spans="2:85" ht="21" customHeight="1">
      <c r="B187" s="97" t="s">
        <v>1275</v>
      </c>
      <c r="C187" t="s">
        <v>1385</v>
      </c>
      <c r="D187" s="137"/>
      <c r="F187" s="221" t="str">
        <f>IF(Table_Styles[[#This Row],[Font Family]]&lt;&gt;"",Table_Styles[[#This Row],[Font Family]],IF(Table_Styles[[#This Row],[Font Family Default]]&lt;&gt;"",Table_Styles[[#This Row],[Font Family Default]],""))</f>
        <v/>
      </c>
      <c r="G187" s="137"/>
      <c r="H187"/>
      <c r="I187" t="str">
        <f>IF(Table_Styles[[#This Row],[Font Size]]&lt;&gt;"",Table_Styles[[#This Row],[Font Size]],IF(Table_Styles[[#This Row],[Font Size Default]]&lt;&gt;"",Table_Styles[[#This Row],[Font Size Default]],""))</f>
        <v/>
      </c>
      <c r="J187" s="137"/>
      <c r="L187" s="221" t="str">
        <f>IF(Table_Styles[[#This Row],[Font Weight]]&lt;&gt;"",Table_Styles[[#This Row],[Font Weight]],IF(Table_Styles[[#This Row],[Font Weight Default]]&lt;&gt;"",Table_Styles[[#This Row],[Font Weight Default]],""))</f>
        <v/>
      </c>
      <c r="M187" s="137"/>
      <c r="O187" s="221" t="str">
        <f>IF(Table_Styles[[#This Row],[Colour]]&lt;&gt;"",Table_Styles[[#This Row],[Colour]],IF(Table_Styles[[#This Row],[Colour Default]]&lt;&gt;"",Table_Styles[[#This Row],[Colour Default]],""))</f>
        <v/>
      </c>
      <c r="P187" t="s">
        <v>341</v>
      </c>
      <c r="R187" s="221" t="str">
        <f>IF(Table_Styles[[#This Row],[Background]]&lt;&gt;"",Table_Styles[[#This Row],[Background]],IF(Table_Styles[[#This Row],[Background Default]]&lt;&gt;"",Table_Styles[[#This Row],[Background Default]],""))</f>
        <v>transparent</v>
      </c>
      <c r="S187" t="s">
        <v>480</v>
      </c>
      <c r="U187" s="221" t="str">
        <f>IF(Table_Styles[[#This Row],[Border]]&lt;&gt;"",Table_Styles[[#This Row],[Border]],IF(Table_Styles[[#This Row],[Border Default]]&lt;&gt;"",Table_Styles[[#This Row],[Border Default]],""))</f>
        <v>none</v>
      </c>
      <c r="V187"/>
      <c r="W187"/>
      <c r="X187" t="str">
        <f>IF(Table_Styles[[#This Row],[Border Radius]]&lt;&gt;"",Table_Styles[[#This Row],[Border Radius]],IF(Table_Styles[[#This Row],[Border Radius Default]]&lt;&gt;"",Table_Styles[[#This Row],[Border Radius Default]],""))</f>
        <v/>
      </c>
      <c r="Y187"/>
      <c r="Z187"/>
      <c r="AA187" t="str">
        <f>IF(Table_Styles[[#This Row],[MT]]&lt;&gt;"",Table_Styles[[#This Row],[MT]],IF(Table_Styles[[#This Row],[MT Default]]&lt;&gt;"",Table_Styles[[#This Row],[MT Default]],""))</f>
        <v/>
      </c>
      <c r="AB187"/>
      <c r="AC187"/>
      <c r="AD187" t="str">
        <f>IF(Table_Styles[[#This Row],[MR]]&lt;&gt;"",Table_Styles[[#This Row],[MR]],IF(Table_Styles[[#This Row],[MR Default]]&lt;&gt;"",Table_Styles[[#This Row],[MR Default]],""))</f>
        <v/>
      </c>
      <c r="AE187"/>
      <c r="AF187"/>
      <c r="AG187" t="str">
        <f>IF(Table_Styles[[#This Row],[MB]]&lt;&gt;"",Table_Styles[[#This Row],[MB]],IF(Table_Styles[[#This Row],[MB Default]]&lt;&gt;"",Table_Styles[[#This Row],[MB Default]],""))</f>
        <v/>
      </c>
      <c r="AH187"/>
      <c r="AI187"/>
      <c r="AJ187" t="str">
        <f>IF(Table_Styles[[#This Row],[ML]]&lt;&gt;"",Table_Styles[[#This Row],[ML]],IF(Table_Styles[[#This Row],[ML Default]]&lt;&gt;"",Table_Styles[[#This Row],[ML Default]],""))</f>
        <v/>
      </c>
      <c r="AK187">
        <v>0</v>
      </c>
      <c r="AL187"/>
      <c r="AM187">
        <f>IF(Table_Styles[[#This Row],[PT]]&lt;&gt;"",Table_Styles[[#This Row],[PT]],IF(Table_Styles[[#This Row],[PT Default]]&lt;&gt;"",Table_Styles[[#This Row],[PT Default]],""))</f>
        <v>0</v>
      </c>
      <c r="AN187">
        <v>0</v>
      </c>
      <c r="AO187"/>
      <c r="AP187">
        <f>IF(Table_Styles[[#This Row],[PR]]&lt;&gt;"",Table_Styles[[#This Row],[PR]],IF(Table_Styles[[#This Row],[PR Default]]&lt;&gt;"",Table_Styles[[#This Row],[PR Default]],""))</f>
        <v>0</v>
      </c>
      <c r="AQ187">
        <v>0</v>
      </c>
      <c r="AR187"/>
      <c r="AS187">
        <f>IF(Table_Styles[[#This Row],[PB]]&lt;&gt;"",Table_Styles[[#This Row],[PB]],IF(Table_Styles[[#This Row],[PB Default]]&lt;&gt;"",Table_Styles[[#This Row],[PB Default]],""))</f>
        <v>0</v>
      </c>
      <c r="AT187">
        <v>0</v>
      </c>
      <c r="AU187"/>
      <c r="AV187">
        <f>IF(Table_Styles[[#This Row],[PL]]&lt;&gt;"",Table_Styles[[#This Row],[PL]],IF(Table_Styles[[#This Row],[PL Default]]&lt;&gt;"",Table_Styles[[#This Row],[PL Default]],""))</f>
        <v>0</v>
      </c>
      <c r="AW187"/>
      <c r="AX187"/>
      <c r="AY187" t="str">
        <f>IF(Table_Styles[[#This Row],[BT]]&lt;&gt;"",Table_Styles[[#This Row],[BT]],IF(Table_Styles[[#This Row],[BT Default]]&lt;&gt;"",Table_Styles[[#This Row],[BT Default]],""))</f>
        <v/>
      </c>
      <c r="AZ187"/>
      <c r="BA187"/>
      <c r="BB187" t="str">
        <f>IF(Table_Styles[[#This Row],[BR]]&lt;&gt;"",Table_Styles[[#This Row],[BR]],IF(Table_Styles[[#This Row],[BR Default]]&lt;&gt;"",Table_Styles[[#This Row],[BR Default]],""))</f>
        <v/>
      </c>
      <c r="BC187"/>
      <c r="BD187"/>
      <c r="BE187" t="str">
        <f>IF(Table_Styles[[#This Row],[BB]]&lt;&gt;"",Table_Styles[[#This Row],[BB]],IF(Table_Styles[[#This Row],[BB Default]]&lt;&gt;"",Table_Styles[[#This Row],[BB Default]],""))</f>
        <v/>
      </c>
      <c r="BF187"/>
      <c r="BG187"/>
      <c r="BH187" t="str">
        <f>IF(Table_Styles[[#This Row],[BL]]&lt;&gt;"",Table_Styles[[#This Row],[BL]],IF(Table_Styles[[#This Row],[BL Default]]&lt;&gt;"",Table_Styles[[#This Row],[BL Default]],""))</f>
        <v/>
      </c>
      <c r="BI187"/>
      <c r="BJ187"/>
      <c r="BK187" t="str">
        <f>IF(Table_Styles[[#This Row],[Width]]&lt;&gt;"",Table_Styles[[#This Row],[Width]],IF(Table_Styles[[#This Row],[Width Default]]&lt;&gt;"",Table_Styles[[#This Row],[Width Default]],""))</f>
        <v/>
      </c>
      <c r="BL187"/>
      <c r="BM187"/>
      <c r="BN187" t="str">
        <f>IF(Table_Styles[[#This Row],[Height]]&lt;&gt;"",Table_Styles[[#This Row],[Height]],IF(Table_Styles[[#This Row],[Height Default]]&lt;&gt;"",Table_Styles[[#This Row],[Height Default]],""))</f>
        <v/>
      </c>
      <c r="BO187"/>
      <c r="BP187"/>
      <c r="BQ187" t="str">
        <f>IF(Table_Styles[[#This Row],[Top]]&lt;&gt;"",Table_Styles[[#This Row],[Top]],IF(Table_Styles[[#This Row],[Top Default]]&lt;&gt;"",Table_Styles[[#This Row],[Top Default]],""))</f>
        <v/>
      </c>
      <c r="BR187"/>
      <c r="BS187"/>
      <c r="BT187" t="str">
        <f>IF(Table_Styles[[#This Row],[Right]]&lt;&gt;"",Table_Styles[[#This Row],[Right]],IF(Table_Styles[[#This Row],[Right Default]]&lt;&gt;"",Table_Styles[[#This Row],[Right Default]],""))</f>
        <v/>
      </c>
      <c r="BU187"/>
      <c r="BV187"/>
      <c r="BW187" t="str">
        <f>IF(Table_Styles[[#This Row],[Bottom]]&lt;&gt;"",Table_Styles[[#This Row],[Bottom]],IF(Table_Styles[[#This Row],[Bottom Default]]&lt;&gt;"",Table_Styles[[#This Row],[Bottom Default]],""))</f>
        <v/>
      </c>
      <c r="BX187"/>
      <c r="BY187"/>
      <c r="BZ187" t="str">
        <f>IF(Table_Styles[[#This Row],[Left]]&lt;&gt;"",Table_Styles[[#This Row],[Left]],IF(Table_Styles[[#This Row],[Left Default]]&lt;&gt;"",Table_Styles[[#This Row],[Left Default]],""))</f>
        <v/>
      </c>
      <c r="CA187" s="156" t="s">
        <v>989</v>
      </c>
      <c r="CB187" t="str">
        <f>IF(AND(Table_Styles[[#This Row],[Selector]]&lt;&gt;"",Table_Styles[[#This Row],[Font Family Used]]&lt;&gt;"",Table_Styles[[#This Row],[Font Weight Used]]&lt;&gt;""),Table_Styles[[#This Row],[Font Family Used]]&amp;" "&amp;Table_Styles[[#This Row],[Font Weight Used]],"")</f>
        <v/>
      </c>
      <c r="CC187" t="str">
        <f ca="1">IF(AND(Table_Styles[[#This Row],[Selector]],COUNTIF(OFFSET(CC:CC,0,0,ROW()-1,1),"="&amp;Table_Styles[[#This Row],[Font]])=0),Table_Styles[[#This Row],[Font]],"")</f>
        <v/>
      </c>
      <c r="CD187" t="str">
        <f ca="1">IF(Table_Styles[[#This Row],[Unique Font]]&lt;&gt;"",
"{""fontFamily"":"""&amp;Table_Styles[[#This Row],[Font Family Used]]&amp;""",""fontWeight"":"&amp;Table_Styles[[#This Row],[Font Weight Used]]&amp;"}","")</f>
        <v/>
      </c>
      <c r="CE18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transparent;border: none;padding-top: 0;padding-right: 0;padding-bottom: 0;padding-left: 0;text-align: left;</v>
      </c>
      <c r="CF187" t="str">
        <f>IF(AND(Table_Styles[[#This Row],[Selector]]&lt;&gt;"", Table_Styles[[#This Row],[Config Properties]]&lt;&gt;""),
Table_Styles[[#This Row],[Selector]]&amp;" { "&amp;Table_Styles[[#This Row],[Config Properties]]&amp;" }","")</f>
        <v>#summary1 .body, #details2 .body, #logo2 .body, #review1 .body, #promotionImage .body { background: transparent;border: none;padding-top: 0;padding-right: 0;padding-bottom: 0;padding-left: 0;text-align: left; }</v>
      </c>
      <c r="CG187" t="str">
        <f xml:space="preserve">
SUBSTITUTE(SUBSTITUTE(SUBSTITUTE(SUBSTITUTE(SUBSTITUTE(SUBSTITUTE(SUBSTITUTE(SUBSTITUTE(Table_Styles[[#This Row],[Config]],
" {","{"),
"{ ","{"),
" }","}"),
"} ","}"),
" ,",","),
", ",","),
" :",":"),
": ",":")</f>
        <v>#summary1 .body,#details2 .body,#logo2 .body,#review1 .body,#promotionImage .body{background:transparent;border:none;padding-top:0;padding-right:0;padding-bottom:0;padding-left:0;text-align:left;}</v>
      </c>
    </row>
    <row r="188" spans="2:85" ht="21" customHeight="1">
      <c r="B188" s="97" t="s">
        <v>1277</v>
      </c>
      <c r="C188" t="s">
        <v>1281</v>
      </c>
      <c r="D188" t="s">
        <v>893</v>
      </c>
      <c r="E188"/>
      <c r="F188" t="str">
        <f>IF(Table_Styles[[#This Row],[Font Family]]&lt;&gt;"",Table_Styles[[#This Row],[Font Family]],IF(Table_Styles[[#This Row],[Font Family Default]]&lt;&gt;"",Table_Styles[[#This Row],[Font Family Default]],""))</f>
        <v>Merriweather</v>
      </c>
      <c r="G188" t="s">
        <v>1279</v>
      </c>
      <c r="H188"/>
      <c r="I188" t="str">
        <f>IF(Table_Styles[[#This Row],[Font Size]]&lt;&gt;"",Table_Styles[[#This Row],[Font Size]],IF(Table_Styles[[#This Row],[Font Size Default]]&lt;&gt;"",Table_Styles[[#This Row],[Font Size Default]],""))</f>
        <v>26px</v>
      </c>
      <c r="J188"/>
      <c r="K188"/>
      <c r="L188" t="str">
        <f>IF(Table_Styles[[#This Row],[Font Weight]]&lt;&gt;"",Table_Styles[[#This Row],[Font Weight]],IF(Table_Styles[[#This Row],[Font Weight Default]]&lt;&gt;"",Table_Styles[[#This Row],[Font Weight Default]],""))</f>
        <v/>
      </c>
      <c r="M188" t="str">
        <f>Colour_Foreground_1</f>
        <v>#303232</v>
      </c>
      <c r="N188"/>
      <c r="O188" t="str">
        <f>IF(Table_Styles[[#This Row],[Colour]]&lt;&gt;"",Table_Styles[[#This Row],[Colour]],IF(Table_Styles[[#This Row],[Colour Default]]&lt;&gt;"",Table_Styles[[#This Row],[Colour Default]],""))</f>
        <v>#303232</v>
      </c>
      <c r="P188"/>
      <c r="Q188"/>
      <c r="R188" t="str">
        <f>IF(Table_Styles[[#This Row],[Background]]&lt;&gt;"",Table_Styles[[#This Row],[Background]],IF(Table_Styles[[#This Row],[Background Default]]&lt;&gt;"",Table_Styles[[#This Row],[Background Default]],""))</f>
        <v/>
      </c>
      <c r="S188"/>
      <c r="T188"/>
      <c r="U188" t="str">
        <f>IF(Table_Styles[[#This Row],[Border]]&lt;&gt;"",Table_Styles[[#This Row],[Border]],IF(Table_Styles[[#This Row],[Border Default]]&lt;&gt;"",Table_Styles[[#This Row],[Border Default]],""))</f>
        <v/>
      </c>
      <c r="V188"/>
      <c r="W188"/>
      <c r="X188" t="str">
        <f>IF(Table_Styles[[#This Row],[Border Radius]]&lt;&gt;"",Table_Styles[[#This Row],[Border Radius]],IF(Table_Styles[[#This Row],[Border Radius Default]]&lt;&gt;"",Table_Styles[[#This Row],[Border Radius Default]],""))</f>
        <v/>
      </c>
      <c r="Y188">
        <v>0</v>
      </c>
      <c r="Z188"/>
      <c r="AA188">
        <f>IF(Table_Styles[[#This Row],[MT]]&lt;&gt;"",Table_Styles[[#This Row],[MT]],IF(Table_Styles[[#This Row],[MT Default]]&lt;&gt;"",Table_Styles[[#This Row],[MT Default]],""))</f>
        <v>0</v>
      </c>
      <c r="AB188"/>
      <c r="AC188"/>
      <c r="AD188" t="str">
        <f>IF(Table_Styles[[#This Row],[MR]]&lt;&gt;"",Table_Styles[[#This Row],[MR]],IF(Table_Styles[[#This Row],[MR Default]]&lt;&gt;"",Table_Styles[[#This Row],[MR Default]],""))</f>
        <v/>
      </c>
      <c r="AE188"/>
      <c r="AF188"/>
      <c r="AG188" t="str">
        <f>IF(Table_Styles[[#This Row],[MB]]&lt;&gt;"",Table_Styles[[#This Row],[MB]],IF(Table_Styles[[#This Row],[MB Default]]&lt;&gt;"",Table_Styles[[#This Row],[MB Default]],""))</f>
        <v/>
      </c>
      <c r="AH188"/>
      <c r="AI188"/>
      <c r="AJ188" t="str">
        <f>IF(Table_Styles[[#This Row],[ML]]&lt;&gt;"",Table_Styles[[#This Row],[ML]],IF(Table_Styles[[#This Row],[ML Default]]&lt;&gt;"",Table_Styles[[#This Row],[ML Default]],""))</f>
        <v/>
      </c>
      <c r="AK188"/>
      <c r="AL188"/>
      <c r="AM188" t="str">
        <f>IF(Table_Styles[[#This Row],[PT]]&lt;&gt;"",Table_Styles[[#This Row],[PT]],IF(Table_Styles[[#This Row],[PT Default]]&lt;&gt;"",Table_Styles[[#This Row],[PT Default]],""))</f>
        <v/>
      </c>
      <c r="AN188"/>
      <c r="AO188"/>
      <c r="AP188" t="str">
        <f>IF(Table_Styles[[#This Row],[PR]]&lt;&gt;"",Table_Styles[[#This Row],[PR]],IF(Table_Styles[[#This Row],[PR Default]]&lt;&gt;"",Table_Styles[[#This Row],[PR Default]],""))</f>
        <v/>
      </c>
      <c r="AQ188"/>
      <c r="AR188"/>
      <c r="AS188" t="str">
        <f>IF(Table_Styles[[#This Row],[PB]]&lt;&gt;"",Table_Styles[[#This Row],[PB]],IF(Table_Styles[[#This Row],[PB Default]]&lt;&gt;"",Table_Styles[[#This Row],[PB Default]],""))</f>
        <v/>
      </c>
      <c r="AT188"/>
      <c r="AU188"/>
      <c r="AV188" t="str">
        <f>IF(Table_Styles[[#This Row],[PL]]&lt;&gt;"",Table_Styles[[#This Row],[PL]],IF(Table_Styles[[#This Row],[PL Default]]&lt;&gt;"",Table_Styles[[#This Row],[PL Default]],""))</f>
        <v/>
      </c>
      <c r="AW188"/>
      <c r="AX188"/>
      <c r="AY188" t="str">
        <f>IF(Table_Styles[[#This Row],[BT]]&lt;&gt;"",Table_Styles[[#This Row],[BT]],IF(Table_Styles[[#This Row],[BT Default]]&lt;&gt;"",Table_Styles[[#This Row],[BT Default]],""))</f>
        <v/>
      </c>
      <c r="AZ188"/>
      <c r="BA188"/>
      <c r="BB188" t="str">
        <f>IF(Table_Styles[[#This Row],[BR]]&lt;&gt;"",Table_Styles[[#This Row],[BR]],IF(Table_Styles[[#This Row],[BR Default]]&lt;&gt;"",Table_Styles[[#This Row],[BR Default]],""))</f>
        <v/>
      </c>
      <c r="BC188"/>
      <c r="BD188"/>
      <c r="BE188" t="str">
        <f>IF(Table_Styles[[#This Row],[BB]]&lt;&gt;"",Table_Styles[[#This Row],[BB]],IF(Table_Styles[[#This Row],[BB Default]]&lt;&gt;"",Table_Styles[[#This Row],[BB Default]],""))</f>
        <v/>
      </c>
      <c r="BF188"/>
      <c r="BG188"/>
      <c r="BH188" t="str">
        <f>IF(Table_Styles[[#This Row],[BL]]&lt;&gt;"",Table_Styles[[#This Row],[BL]],IF(Table_Styles[[#This Row],[BL Default]]&lt;&gt;"",Table_Styles[[#This Row],[BL Default]],""))</f>
        <v/>
      </c>
      <c r="BI188"/>
      <c r="BJ188"/>
      <c r="BK188" t="str">
        <f>IF(Table_Styles[[#This Row],[Width]]&lt;&gt;"",Table_Styles[[#This Row],[Width]],IF(Table_Styles[[#This Row],[Width Default]]&lt;&gt;"",Table_Styles[[#This Row],[Width Default]],""))</f>
        <v/>
      </c>
      <c r="BL188"/>
      <c r="BM188"/>
      <c r="BN188" t="str">
        <f>IF(Table_Styles[[#This Row],[Height]]&lt;&gt;"",Table_Styles[[#This Row],[Height]],IF(Table_Styles[[#This Row],[Height Default]]&lt;&gt;"",Table_Styles[[#This Row],[Height Default]],""))</f>
        <v/>
      </c>
      <c r="BO188"/>
      <c r="BP188"/>
      <c r="BQ188" t="str">
        <f>IF(Table_Styles[[#This Row],[Top]]&lt;&gt;"",Table_Styles[[#This Row],[Top]],IF(Table_Styles[[#This Row],[Top Default]]&lt;&gt;"",Table_Styles[[#This Row],[Top Default]],""))</f>
        <v/>
      </c>
      <c r="BR188"/>
      <c r="BS188"/>
      <c r="BT188" t="str">
        <f>IF(Table_Styles[[#This Row],[Right]]&lt;&gt;"",Table_Styles[[#This Row],[Right]],IF(Table_Styles[[#This Row],[Right Default]]&lt;&gt;"",Table_Styles[[#This Row],[Right Default]],""))</f>
        <v/>
      </c>
      <c r="BU188"/>
      <c r="BV188"/>
      <c r="BW188" t="str">
        <f>IF(Table_Styles[[#This Row],[Bottom]]&lt;&gt;"",Table_Styles[[#This Row],[Bottom]],IF(Table_Styles[[#This Row],[Bottom Default]]&lt;&gt;"",Table_Styles[[#This Row],[Bottom Default]],""))</f>
        <v/>
      </c>
      <c r="BX188"/>
      <c r="BY188"/>
      <c r="BZ188" t="str">
        <f>IF(Table_Styles[[#This Row],[Left]]&lt;&gt;"",Table_Styles[[#This Row],[Left]],IF(Table_Styles[[#This Row],[Left Default]]&lt;&gt;"",Table_Styles[[#This Row],[Left Default]],""))</f>
        <v/>
      </c>
      <c r="CA188"/>
      <c r="CB188" t="str">
        <f>IF(AND(Table_Styles[[#This Row],[Selector]]&lt;&gt;"",Table_Styles[[#This Row],[Font Family Used]]&lt;&gt;"",Table_Styles[[#This Row],[Font Weight Used]]&lt;&gt;""),Table_Styles[[#This Row],[Font Family Used]]&amp;" "&amp;Table_Styles[[#This Row],[Font Weight Used]],"")</f>
        <v/>
      </c>
      <c r="CC188" t="str">
        <f ca="1">IF(AND(Table_Styles[[#This Row],[Selector]],COUNTIF(OFFSET(CC:CC,0,0,ROW()-1,1),"="&amp;Table_Styles[[#This Row],[Font]])=0),Table_Styles[[#This Row],[Font]],"")</f>
        <v/>
      </c>
      <c r="CD188" t="str">
        <f ca="1">IF(Table_Styles[[#This Row],[Unique Font]]&lt;&gt;"",
"{""fontFamily"":"""&amp;Table_Styles[[#This Row],[Font Family Used]]&amp;""",""fontWeight"":"&amp;Table_Styles[[#This Row],[Font Weight Used]]&amp;"}","")</f>
        <v/>
      </c>
      <c r="CE188"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'Merriweather';font-size: 26px;color: #303232;margin-top: 0</v>
      </c>
      <c r="CF188" t="str">
        <f>IF(AND(Table_Styles[[#This Row],[Selector]]&lt;&gt;"", Table_Styles[[#This Row],[Config Properties]]&lt;&gt;""),
Table_Styles[[#This Row],[Selector]]&amp;" { "&amp;Table_Styles[[#This Row],[Config Properties]]&amp;" }","")</f>
        <v>#sidebar aside .body h2 { font-family: 'Merriweather';font-size: 26px;color: #303232;margin-top: 0 }</v>
      </c>
      <c r="CG188" t="str">
        <f xml:space="preserve">
SUBSTITUTE(SUBSTITUTE(SUBSTITUTE(SUBSTITUTE(SUBSTITUTE(SUBSTITUTE(SUBSTITUTE(SUBSTITUTE(Table_Styles[[#This Row],[Config]],
" {","{"),
"{ ","{"),
" }","}"),
"} ","}"),
" ,",","),
", ",","),
" :",":"),
": ",":")</f>
        <v>#sidebar aside .body h2{font-family:'Merriweather';font-size:26px;color:#303232;margin-top:0}</v>
      </c>
    </row>
    <row r="189" spans="2:85" ht="21" customHeight="1">
      <c r="B189" s="97" t="s">
        <v>1278</v>
      </c>
      <c r="C189" t="s">
        <v>1280</v>
      </c>
      <c r="D189"/>
      <c r="E189"/>
      <c r="F189" t="str">
        <f>IF(Table_Styles[[#This Row],[Font Family]]&lt;&gt;"",Table_Styles[[#This Row],[Font Family]],IF(Table_Styles[[#This Row],[Font Family Default]]&lt;&gt;"",Table_Styles[[#This Row],[Font Family Default]],""))</f>
        <v/>
      </c>
      <c r="G189" t="s">
        <v>517</v>
      </c>
      <c r="H189"/>
      <c r="I189" t="str">
        <f>IF(Table_Styles[[#This Row],[Font Size]]&lt;&gt;"",Table_Styles[[#This Row],[Font Size]],IF(Table_Styles[[#This Row],[Font Size Default]]&lt;&gt;"",Table_Styles[[#This Row],[Font Size Default]],""))</f>
        <v>18px</v>
      </c>
      <c r="J189"/>
      <c r="K189"/>
      <c r="L189" t="str">
        <f>IF(Table_Styles[[#This Row],[Font Weight]]&lt;&gt;"",Table_Styles[[#This Row],[Font Weight]],IF(Table_Styles[[#This Row],[Font Weight Default]]&lt;&gt;"",Table_Styles[[#This Row],[Font Weight Default]],""))</f>
        <v/>
      </c>
      <c r="M189" t="str">
        <f>Colour_Foreground_1</f>
        <v>#303232</v>
      </c>
      <c r="N189"/>
      <c r="O189" t="str">
        <f>IF(Table_Styles[[#This Row],[Colour]]&lt;&gt;"",Table_Styles[[#This Row],[Colour]],IF(Table_Styles[[#This Row],[Colour Default]]&lt;&gt;"",Table_Styles[[#This Row],[Colour Default]],""))</f>
        <v>#303232</v>
      </c>
      <c r="P189"/>
      <c r="Q189"/>
      <c r="R189" t="str">
        <f>IF(Table_Styles[[#This Row],[Background]]&lt;&gt;"",Table_Styles[[#This Row],[Background]],IF(Table_Styles[[#This Row],[Background Default]]&lt;&gt;"",Table_Styles[[#This Row],[Background Default]],""))</f>
        <v/>
      </c>
      <c r="S189"/>
      <c r="T189"/>
      <c r="U189" t="str">
        <f>IF(Table_Styles[[#This Row],[Border]]&lt;&gt;"",Table_Styles[[#This Row],[Border]],IF(Table_Styles[[#This Row],[Border Default]]&lt;&gt;"",Table_Styles[[#This Row],[Border Default]],""))</f>
        <v/>
      </c>
      <c r="V189"/>
      <c r="W189"/>
      <c r="X189" t="str">
        <f>IF(Table_Styles[[#This Row],[Border Radius]]&lt;&gt;"",Table_Styles[[#This Row],[Border Radius]],IF(Table_Styles[[#This Row],[Border Radius Default]]&lt;&gt;"",Table_Styles[[#This Row],[Border Radius Default]],""))</f>
        <v/>
      </c>
      <c r="Y189"/>
      <c r="Z189"/>
      <c r="AA189" t="str">
        <f>IF(Table_Styles[[#This Row],[MT]]&lt;&gt;"",Table_Styles[[#This Row],[MT]],IF(Table_Styles[[#This Row],[MT Default]]&lt;&gt;"",Table_Styles[[#This Row],[MT Default]],""))</f>
        <v/>
      </c>
      <c r="AB189"/>
      <c r="AC189"/>
      <c r="AD189" t="str">
        <f>IF(Table_Styles[[#This Row],[MR]]&lt;&gt;"",Table_Styles[[#This Row],[MR]],IF(Table_Styles[[#This Row],[MR Default]]&lt;&gt;"",Table_Styles[[#This Row],[MR Default]],""))</f>
        <v/>
      </c>
      <c r="AE189"/>
      <c r="AF189"/>
      <c r="AG189" t="str">
        <f>IF(Table_Styles[[#This Row],[MB]]&lt;&gt;"",Table_Styles[[#This Row],[MB]],IF(Table_Styles[[#This Row],[MB Default]]&lt;&gt;"",Table_Styles[[#This Row],[MB Default]],""))</f>
        <v/>
      </c>
      <c r="AH189"/>
      <c r="AI189"/>
      <c r="AJ189" t="str">
        <f>IF(Table_Styles[[#This Row],[ML]]&lt;&gt;"",Table_Styles[[#This Row],[ML]],IF(Table_Styles[[#This Row],[ML Default]]&lt;&gt;"",Table_Styles[[#This Row],[ML Default]],""))</f>
        <v/>
      </c>
      <c r="AK189"/>
      <c r="AL189"/>
      <c r="AM189" t="str">
        <f>IF(Table_Styles[[#This Row],[PT]]&lt;&gt;"",Table_Styles[[#This Row],[PT]],IF(Table_Styles[[#This Row],[PT Default]]&lt;&gt;"",Table_Styles[[#This Row],[PT Default]],""))</f>
        <v/>
      </c>
      <c r="AN189"/>
      <c r="AO189"/>
      <c r="AP189" t="str">
        <f>IF(Table_Styles[[#This Row],[PR]]&lt;&gt;"",Table_Styles[[#This Row],[PR]],IF(Table_Styles[[#This Row],[PR Default]]&lt;&gt;"",Table_Styles[[#This Row],[PR Default]],""))</f>
        <v/>
      </c>
      <c r="AQ189"/>
      <c r="AR189"/>
      <c r="AS189" t="str">
        <f>IF(Table_Styles[[#This Row],[PB]]&lt;&gt;"",Table_Styles[[#This Row],[PB]],IF(Table_Styles[[#This Row],[PB Default]]&lt;&gt;"",Table_Styles[[#This Row],[PB Default]],""))</f>
        <v/>
      </c>
      <c r="AT189"/>
      <c r="AU189"/>
      <c r="AV189" t="str">
        <f>IF(Table_Styles[[#This Row],[PL]]&lt;&gt;"",Table_Styles[[#This Row],[PL]],IF(Table_Styles[[#This Row],[PL Default]]&lt;&gt;"",Table_Styles[[#This Row],[PL Default]],""))</f>
        <v/>
      </c>
      <c r="AW189"/>
      <c r="AX189"/>
      <c r="AY189" t="str">
        <f>IF(Table_Styles[[#This Row],[BT]]&lt;&gt;"",Table_Styles[[#This Row],[BT]],IF(Table_Styles[[#This Row],[BT Default]]&lt;&gt;"",Table_Styles[[#This Row],[BT Default]],""))</f>
        <v/>
      </c>
      <c r="AZ189"/>
      <c r="BA189"/>
      <c r="BB189" t="str">
        <f>IF(Table_Styles[[#This Row],[BR]]&lt;&gt;"",Table_Styles[[#This Row],[BR]],IF(Table_Styles[[#This Row],[BR Default]]&lt;&gt;"",Table_Styles[[#This Row],[BR Default]],""))</f>
        <v/>
      </c>
      <c r="BC189"/>
      <c r="BD189"/>
      <c r="BE189" t="str">
        <f>IF(Table_Styles[[#This Row],[BB]]&lt;&gt;"",Table_Styles[[#This Row],[BB]],IF(Table_Styles[[#This Row],[BB Default]]&lt;&gt;"",Table_Styles[[#This Row],[BB Default]],""))</f>
        <v/>
      </c>
      <c r="BF189"/>
      <c r="BG189"/>
      <c r="BH189" t="str">
        <f>IF(Table_Styles[[#This Row],[BL]]&lt;&gt;"",Table_Styles[[#This Row],[BL]],IF(Table_Styles[[#This Row],[BL Default]]&lt;&gt;"",Table_Styles[[#This Row],[BL Default]],""))</f>
        <v/>
      </c>
      <c r="BI189"/>
      <c r="BJ189"/>
      <c r="BK189" t="str">
        <f>IF(Table_Styles[[#This Row],[Width]]&lt;&gt;"",Table_Styles[[#This Row],[Width]],IF(Table_Styles[[#This Row],[Width Default]]&lt;&gt;"",Table_Styles[[#This Row],[Width Default]],""))</f>
        <v/>
      </c>
      <c r="BL189"/>
      <c r="BM189"/>
      <c r="BN189" t="str">
        <f>IF(Table_Styles[[#This Row],[Height]]&lt;&gt;"",Table_Styles[[#This Row],[Height]],IF(Table_Styles[[#This Row],[Height Default]]&lt;&gt;"",Table_Styles[[#This Row],[Height Default]],""))</f>
        <v/>
      </c>
      <c r="BO189"/>
      <c r="BP189"/>
      <c r="BQ189" t="str">
        <f>IF(Table_Styles[[#This Row],[Top]]&lt;&gt;"",Table_Styles[[#This Row],[Top]],IF(Table_Styles[[#This Row],[Top Default]]&lt;&gt;"",Table_Styles[[#This Row],[Top Default]],""))</f>
        <v/>
      </c>
      <c r="BR189"/>
      <c r="BS189"/>
      <c r="BT189" t="str">
        <f>IF(Table_Styles[[#This Row],[Right]]&lt;&gt;"",Table_Styles[[#This Row],[Right]],IF(Table_Styles[[#This Row],[Right Default]]&lt;&gt;"",Table_Styles[[#This Row],[Right Default]],""))</f>
        <v/>
      </c>
      <c r="BU189"/>
      <c r="BV189"/>
      <c r="BW189" t="str">
        <f>IF(Table_Styles[[#This Row],[Bottom]]&lt;&gt;"",Table_Styles[[#This Row],[Bottom]],IF(Table_Styles[[#This Row],[Bottom Default]]&lt;&gt;"",Table_Styles[[#This Row],[Bottom Default]],""))</f>
        <v/>
      </c>
      <c r="BX189"/>
      <c r="BY189"/>
      <c r="BZ189" t="str">
        <f>IF(Table_Styles[[#This Row],[Left]]&lt;&gt;"",Table_Styles[[#This Row],[Left]],IF(Table_Styles[[#This Row],[Left Default]]&lt;&gt;"",Table_Styles[[#This Row],[Left Default]],""))</f>
        <v/>
      </c>
      <c r="CA189" s="156" t="s">
        <v>989</v>
      </c>
      <c r="CB189" t="str">
        <f>IF(AND(Table_Styles[[#This Row],[Selector]]&lt;&gt;"",Table_Styles[[#This Row],[Font Family Used]]&lt;&gt;"",Table_Styles[[#This Row],[Font Weight Used]]&lt;&gt;""),Table_Styles[[#This Row],[Font Family Used]]&amp;" "&amp;Table_Styles[[#This Row],[Font Weight Used]],"")</f>
        <v/>
      </c>
      <c r="CC189" t="str">
        <f ca="1">IF(AND(Table_Styles[[#This Row],[Selector]],COUNTIF(OFFSET(CC:CC,0,0,ROW()-1,1),"="&amp;Table_Styles[[#This Row],[Font]])=0),Table_Styles[[#This Row],[Font]],"")</f>
        <v/>
      </c>
      <c r="CD189" t="str">
        <f ca="1">IF(Table_Styles[[#This Row],[Unique Font]]&lt;&gt;"",
"{""fontFamily"":"""&amp;Table_Styles[[#This Row],[Font Family Used]]&amp;""",""fontWeight"":"&amp;Table_Styles[[#This Row],[Font Weight Used]]&amp;"}","")</f>
        <v/>
      </c>
      <c r="CE18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18px;color: #303232;text-align: left;</v>
      </c>
      <c r="CF189" t="str">
        <f>IF(AND(Table_Styles[[#This Row],[Selector]]&lt;&gt;"", Table_Styles[[#This Row],[Config Properties]]&lt;&gt;""),
Table_Styles[[#This Row],[Selector]]&amp;" { "&amp;Table_Styles[[#This Row],[Config Properties]]&amp;" }","")</f>
        <v>#sidebar aside .body h3 { font-size: 18px;color: #303232;text-align: left; }</v>
      </c>
      <c r="CG189" t="str">
        <f xml:space="preserve">
SUBSTITUTE(SUBSTITUTE(SUBSTITUTE(SUBSTITUTE(SUBSTITUTE(SUBSTITUTE(SUBSTITUTE(SUBSTITUTE(Table_Styles[[#This Row],[Config]],
" {","{"),
"{ ","{"),
" }","}"),
"} ","}"),
" ,",","),
", ",","),
" :",":"),
": ",":")</f>
        <v>#sidebar aside .body h3{font-size:18px;color:#303232;text-align:left;}</v>
      </c>
    </row>
    <row r="190" spans="2:85" ht="21" customHeight="1">
      <c r="B190" t="s">
        <v>1282</v>
      </c>
      <c r="C190" t="s">
        <v>1283</v>
      </c>
      <c r="D190"/>
      <c r="E190"/>
      <c r="F190" t="str">
        <f>IF(Table_Styles[[#This Row],[Font Family]]&lt;&gt;"",Table_Styles[[#This Row],[Font Family]],IF(Table_Styles[[#This Row],[Font Family Default]]&lt;&gt;"",Table_Styles[[#This Row],[Font Family Default]],""))</f>
        <v/>
      </c>
      <c r="G190" t="s">
        <v>582</v>
      </c>
      <c r="H190"/>
      <c r="I190" t="str">
        <f>IF(Table_Styles[[#This Row],[Font Size]]&lt;&gt;"",Table_Styles[[#This Row],[Font Size]],IF(Table_Styles[[#This Row],[Font Size Default]]&lt;&gt;"",Table_Styles[[#This Row],[Font Size Default]],""))</f>
        <v>17px</v>
      </c>
      <c r="J190"/>
      <c r="K190"/>
      <c r="L190" t="str">
        <f>IF(Table_Styles[[#This Row],[Font Weight]]&lt;&gt;"",Table_Styles[[#This Row],[Font Weight]],IF(Table_Styles[[#This Row],[Font Weight Default]]&lt;&gt;"",Table_Styles[[#This Row],[Font Weight Default]],""))</f>
        <v/>
      </c>
      <c r="M190" t="str">
        <f>Colour_Foreground_1</f>
        <v>#303232</v>
      </c>
      <c r="N190"/>
      <c r="O190" t="str">
        <f>IF(Table_Styles[[#This Row],[Colour]]&lt;&gt;"",Table_Styles[[#This Row],[Colour]],IF(Table_Styles[[#This Row],[Colour Default]]&lt;&gt;"",Table_Styles[[#This Row],[Colour Default]],""))</f>
        <v>#303232</v>
      </c>
      <c r="P190"/>
      <c r="Q190"/>
      <c r="R190" t="str">
        <f>IF(Table_Styles[[#This Row],[Background]]&lt;&gt;"",Table_Styles[[#This Row],[Background]],IF(Table_Styles[[#This Row],[Background Default]]&lt;&gt;"",Table_Styles[[#This Row],[Background Default]],""))</f>
        <v/>
      </c>
      <c r="S190"/>
      <c r="T190"/>
      <c r="U190" t="str">
        <f>IF(Table_Styles[[#This Row],[Border]]&lt;&gt;"",Table_Styles[[#This Row],[Border]],IF(Table_Styles[[#This Row],[Border Default]]&lt;&gt;"",Table_Styles[[#This Row],[Border Default]],""))</f>
        <v/>
      </c>
      <c r="V190"/>
      <c r="W190"/>
      <c r="X190" t="str">
        <f>IF(Table_Styles[[#This Row],[Border Radius]]&lt;&gt;"",Table_Styles[[#This Row],[Border Radius]],IF(Table_Styles[[#This Row],[Border Radius Default]]&lt;&gt;"",Table_Styles[[#This Row],[Border Radius Default]],""))</f>
        <v/>
      </c>
      <c r="Y190">
        <v>0</v>
      </c>
      <c r="Z190"/>
      <c r="AA190">
        <f>IF(Table_Styles[[#This Row],[MT]]&lt;&gt;"",Table_Styles[[#This Row],[MT]],IF(Table_Styles[[#This Row],[MT Default]]&lt;&gt;"",Table_Styles[[#This Row],[MT Default]],""))</f>
        <v>0</v>
      </c>
      <c r="AB190"/>
      <c r="AC190"/>
      <c r="AD190" t="str">
        <f>IF(Table_Styles[[#This Row],[MR]]&lt;&gt;"",Table_Styles[[#This Row],[MR]],IF(Table_Styles[[#This Row],[MR Default]]&lt;&gt;"",Table_Styles[[#This Row],[MR Default]],""))</f>
        <v/>
      </c>
      <c r="AE190"/>
      <c r="AF190"/>
      <c r="AG190" t="str">
        <f>IF(Table_Styles[[#This Row],[MB]]&lt;&gt;"",Table_Styles[[#This Row],[MB]],IF(Table_Styles[[#This Row],[MB Default]]&lt;&gt;"",Table_Styles[[#This Row],[MB Default]],""))</f>
        <v/>
      </c>
      <c r="AH190"/>
      <c r="AI190"/>
      <c r="AJ190" t="str">
        <f>IF(Table_Styles[[#This Row],[ML]]&lt;&gt;"",Table_Styles[[#This Row],[ML]],IF(Table_Styles[[#This Row],[ML Default]]&lt;&gt;"",Table_Styles[[#This Row],[ML Default]],""))</f>
        <v/>
      </c>
      <c r="AK190"/>
      <c r="AL190"/>
      <c r="AM190" t="str">
        <f>IF(Table_Styles[[#This Row],[PT]]&lt;&gt;"",Table_Styles[[#This Row],[PT]],IF(Table_Styles[[#This Row],[PT Default]]&lt;&gt;"",Table_Styles[[#This Row],[PT Default]],""))</f>
        <v/>
      </c>
      <c r="AN190"/>
      <c r="AO190"/>
      <c r="AP190" t="str">
        <f>IF(Table_Styles[[#This Row],[PR]]&lt;&gt;"",Table_Styles[[#This Row],[PR]],IF(Table_Styles[[#This Row],[PR Default]]&lt;&gt;"",Table_Styles[[#This Row],[PR Default]],""))</f>
        <v/>
      </c>
      <c r="AQ190"/>
      <c r="AR190"/>
      <c r="AS190" t="str">
        <f>IF(Table_Styles[[#This Row],[PB]]&lt;&gt;"",Table_Styles[[#This Row],[PB]],IF(Table_Styles[[#This Row],[PB Default]]&lt;&gt;"",Table_Styles[[#This Row],[PB Default]],""))</f>
        <v/>
      </c>
      <c r="AT190"/>
      <c r="AU190"/>
      <c r="AV190" t="str">
        <f>IF(Table_Styles[[#This Row],[PL]]&lt;&gt;"",Table_Styles[[#This Row],[PL]],IF(Table_Styles[[#This Row],[PL Default]]&lt;&gt;"",Table_Styles[[#This Row],[PL Default]],""))</f>
        <v/>
      </c>
      <c r="AW190"/>
      <c r="AX190"/>
      <c r="AY190" t="str">
        <f>IF(Table_Styles[[#This Row],[BT]]&lt;&gt;"",Table_Styles[[#This Row],[BT]],IF(Table_Styles[[#This Row],[BT Default]]&lt;&gt;"",Table_Styles[[#This Row],[BT Default]],""))</f>
        <v/>
      </c>
      <c r="AZ190"/>
      <c r="BA190"/>
      <c r="BB190" t="str">
        <f>IF(Table_Styles[[#This Row],[BR]]&lt;&gt;"",Table_Styles[[#This Row],[BR]],IF(Table_Styles[[#This Row],[BR Default]]&lt;&gt;"",Table_Styles[[#This Row],[BR Default]],""))</f>
        <v/>
      </c>
      <c r="BC190"/>
      <c r="BD190"/>
      <c r="BE190" t="str">
        <f>IF(Table_Styles[[#This Row],[BB]]&lt;&gt;"",Table_Styles[[#This Row],[BB]],IF(Table_Styles[[#This Row],[BB Default]]&lt;&gt;"",Table_Styles[[#This Row],[BB Default]],""))</f>
        <v/>
      </c>
      <c r="BF190"/>
      <c r="BG190"/>
      <c r="BH190" t="str">
        <f>IF(Table_Styles[[#This Row],[BL]]&lt;&gt;"",Table_Styles[[#This Row],[BL]],IF(Table_Styles[[#This Row],[BL Default]]&lt;&gt;"",Table_Styles[[#This Row],[BL Default]],""))</f>
        <v/>
      </c>
      <c r="BI190"/>
      <c r="BJ190"/>
      <c r="BK190" t="str">
        <f>IF(Table_Styles[[#This Row],[Width]]&lt;&gt;"",Table_Styles[[#This Row],[Width]],IF(Table_Styles[[#This Row],[Width Default]]&lt;&gt;"",Table_Styles[[#This Row],[Width Default]],""))</f>
        <v/>
      </c>
      <c r="BL190"/>
      <c r="BM190"/>
      <c r="BN190" t="str">
        <f>IF(Table_Styles[[#This Row],[Height]]&lt;&gt;"",Table_Styles[[#This Row],[Height]],IF(Table_Styles[[#This Row],[Height Default]]&lt;&gt;"",Table_Styles[[#This Row],[Height Default]],""))</f>
        <v/>
      </c>
      <c r="BO190"/>
      <c r="BP190"/>
      <c r="BQ190" t="str">
        <f>IF(Table_Styles[[#This Row],[Top]]&lt;&gt;"",Table_Styles[[#This Row],[Top]],IF(Table_Styles[[#This Row],[Top Default]]&lt;&gt;"",Table_Styles[[#This Row],[Top Default]],""))</f>
        <v/>
      </c>
      <c r="BR190"/>
      <c r="BS190"/>
      <c r="BT190" t="str">
        <f>IF(Table_Styles[[#This Row],[Right]]&lt;&gt;"",Table_Styles[[#This Row],[Right]],IF(Table_Styles[[#This Row],[Right Default]]&lt;&gt;"",Table_Styles[[#This Row],[Right Default]],""))</f>
        <v/>
      </c>
      <c r="BU190"/>
      <c r="BV190"/>
      <c r="BW190" t="str">
        <f>IF(Table_Styles[[#This Row],[Bottom]]&lt;&gt;"",Table_Styles[[#This Row],[Bottom]],IF(Table_Styles[[#This Row],[Bottom Default]]&lt;&gt;"",Table_Styles[[#This Row],[Bottom Default]],""))</f>
        <v/>
      </c>
      <c r="BX190"/>
      <c r="BY190"/>
      <c r="BZ190" t="str">
        <f>IF(Table_Styles[[#This Row],[Left]]&lt;&gt;"",Table_Styles[[#This Row],[Left]],IF(Table_Styles[[#This Row],[Left Default]]&lt;&gt;"",Table_Styles[[#This Row],[Left Default]],""))</f>
        <v/>
      </c>
      <c r="CA190" s="156" t="s">
        <v>1284</v>
      </c>
      <c r="CB190" t="str">
        <f>IF(AND(Table_Styles[[#This Row],[Selector]]&lt;&gt;"",Table_Styles[[#This Row],[Font Family Used]]&lt;&gt;"",Table_Styles[[#This Row],[Font Weight Used]]&lt;&gt;""),Table_Styles[[#This Row],[Font Family Used]]&amp;" "&amp;Table_Styles[[#This Row],[Font Weight Used]],"")</f>
        <v/>
      </c>
      <c r="CC190" t="str">
        <f ca="1">IF(AND(Table_Styles[[#This Row],[Selector]],COUNTIF(OFFSET(CC:CC,0,0,ROW()-1,1),"="&amp;Table_Styles[[#This Row],[Font]])=0),Table_Styles[[#This Row],[Font]],"")</f>
        <v/>
      </c>
      <c r="CD190" t="str">
        <f ca="1">IF(Table_Styles[[#This Row],[Unique Font]]&lt;&gt;"",
"{""fontFamily"":"""&amp;Table_Styles[[#This Row],[Font Family Used]]&amp;""",""fontWeight"":"&amp;Table_Styles[[#This Row],[Font Weight Used]]&amp;"}","")</f>
        <v/>
      </c>
      <c r="CE19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17px;color: #303232;margin-top: 0;text-transform: uppercase;</v>
      </c>
      <c r="CF190" t="str">
        <f>IF(AND(Table_Styles[[#This Row],[Selector]]&lt;&gt;"", Table_Styles[[#This Row],[Config Properties]]&lt;&gt;""),
Table_Styles[[#This Row],[Selector]]&amp;" { "&amp;Table_Styles[[#This Row],[Config Properties]]&amp;" }","")</f>
        <v>#sidebar aside .body h4 { font-size: 17px;color: #303232;margin-top: 0;text-transform: uppercase; }</v>
      </c>
      <c r="CG190" t="str">
        <f xml:space="preserve">
SUBSTITUTE(SUBSTITUTE(SUBSTITUTE(SUBSTITUTE(SUBSTITUTE(SUBSTITUTE(SUBSTITUTE(SUBSTITUTE(Table_Styles[[#This Row],[Config]],
" {","{"),
"{ ","{"),
" }","}"),
"} ","}"),
" ,",","),
", ",","),
" :",":"),
": ",":")</f>
        <v>#sidebar aside .body h4{font-size:17px;color:#303232;margin-top:0;text-transform:uppercase;}</v>
      </c>
    </row>
    <row r="191" spans="2:85" ht="21" customHeight="1">
      <c r="B191" t="s">
        <v>450</v>
      </c>
      <c r="C191" t="s">
        <v>451</v>
      </c>
      <c r="D191"/>
      <c r="E191"/>
      <c r="F191" t="str">
        <f>IF(Table_Styles[[#This Row],[Font Family]]&lt;&gt;"",Table_Styles[[#This Row],[Font Family]],IF(Table_Styles[[#This Row],[Font Family Default]]&lt;&gt;"",Table_Styles[[#This Row],[Font Family Default]],""))</f>
        <v/>
      </c>
      <c r="G191"/>
      <c r="H191"/>
      <c r="I191" t="str">
        <f>IF(Table_Styles[[#This Row],[Font Size]]&lt;&gt;"",Table_Styles[[#This Row],[Font Size]],IF(Table_Styles[[#This Row],[Font Size Default]]&lt;&gt;"",Table_Styles[[#This Row],[Font Size Default]],""))</f>
        <v/>
      </c>
      <c r="J191"/>
      <c r="K191"/>
      <c r="L191" t="str">
        <f>IF(Table_Styles[[#This Row],[Font Weight]]&lt;&gt;"",Table_Styles[[#This Row],[Font Weight]],IF(Table_Styles[[#This Row],[Font Weight Default]]&lt;&gt;"",Table_Styles[[#This Row],[Font Weight Default]],""))</f>
        <v/>
      </c>
      <c r="M191"/>
      <c r="N191"/>
      <c r="O191" t="str">
        <f>IF(Table_Styles[[#This Row],[Colour]]&lt;&gt;"",Table_Styles[[#This Row],[Colour]],IF(Table_Styles[[#This Row],[Colour Default]]&lt;&gt;"",Table_Styles[[#This Row],[Colour Default]],""))</f>
        <v/>
      </c>
      <c r="P191"/>
      <c r="Q191"/>
      <c r="R191" t="str">
        <f>IF(Table_Styles[[#This Row],[Background]]&lt;&gt;"",Table_Styles[[#This Row],[Background]],IF(Table_Styles[[#This Row],[Background Default]]&lt;&gt;"",Table_Styles[[#This Row],[Background Default]],""))</f>
        <v/>
      </c>
      <c r="S191"/>
      <c r="T191"/>
      <c r="U191" t="str">
        <f>IF(Table_Styles[[#This Row],[Border]]&lt;&gt;"",Table_Styles[[#This Row],[Border]],IF(Table_Styles[[#This Row],[Border Default]]&lt;&gt;"",Table_Styles[[#This Row],[Border Default]],""))</f>
        <v/>
      </c>
      <c r="V191"/>
      <c r="W191"/>
      <c r="X191" t="str">
        <f>IF(Table_Styles[[#This Row],[Border Radius]]&lt;&gt;"",Table_Styles[[#This Row],[Border Radius]],IF(Table_Styles[[#This Row],[Border Radius Default]]&lt;&gt;"",Table_Styles[[#This Row],[Border Radius Default]],""))</f>
        <v/>
      </c>
      <c r="Y191"/>
      <c r="Z191"/>
      <c r="AA191" t="str">
        <f>IF(Table_Styles[[#This Row],[MT]]&lt;&gt;"",Table_Styles[[#This Row],[MT]],IF(Table_Styles[[#This Row],[MT Default]]&lt;&gt;"",Table_Styles[[#This Row],[MT Default]],""))</f>
        <v/>
      </c>
      <c r="AB191"/>
      <c r="AC191"/>
      <c r="AD191" t="str">
        <f>IF(Table_Styles[[#This Row],[MR]]&lt;&gt;"",Table_Styles[[#This Row],[MR]],IF(Table_Styles[[#This Row],[MR Default]]&lt;&gt;"",Table_Styles[[#This Row],[MR Default]],""))</f>
        <v/>
      </c>
      <c r="AE191"/>
      <c r="AF191"/>
      <c r="AG191" t="str">
        <f>IF(Table_Styles[[#This Row],[MB]]&lt;&gt;"",Table_Styles[[#This Row],[MB]],IF(Table_Styles[[#This Row],[MB Default]]&lt;&gt;"",Table_Styles[[#This Row],[MB Default]],""))</f>
        <v/>
      </c>
      <c r="AH191"/>
      <c r="AI191"/>
      <c r="AJ191" t="str">
        <f>IF(Table_Styles[[#This Row],[ML]]&lt;&gt;"",Table_Styles[[#This Row],[ML]],IF(Table_Styles[[#This Row],[ML Default]]&lt;&gt;"",Table_Styles[[#This Row],[ML Default]],""))</f>
        <v/>
      </c>
      <c r="AK191" t="s">
        <v>100</v>
      </c>
      <c r="AL191"/>
      <c r="AM191" t="str">
        <f>IF(Table_Styles[[#This Row],[PT]]&lt;&gt;"",Table_Styles[[#This Row],[PT]],IF(Table_Styles[[#This Row],[PT Default]]&lt;&gt;"",Table_Styles[[#This Row],[PT Default]],""))</f>
        <v>0</v>
      </c>
      <c r="AN191"/>
      <c r="AO191"/>
      <c r="AP191" t="str">
        <f>IF(Table_Styles[[#This Row],[PR]]&lt;&gt;"",Table_Styles[[#This Row],[PR]],IF(Table_Styles[[#This Row],[PR Default]]&lt;&gt;"",Table_Styles[[#This Row],[PR Default]],""))</f>
        <v/>
      </c>
      <c r="AQ191"/>
      <c r="AR191"/>
      <c r="AS191" t="str">
        <f>IF(Table_Styles[[#This Row],[PB]]&lt;&gt;"",Table_Styles[[#This Row],[PB]],IF(Table_Styles[[#This Row],[PB Default]]&lt;&gt;"",Table_Styles[[#This Row],[PB Default]],""))</f>
        <v/>
      </c>
      <c r="AT191"/>
      <c r="AU191"/>
      <c r="AV191" t="str">
        <f>IF(Table_Styles[[#This Row],[PL]]&lt;&gt;"",Table_Styles[[#This Row],[PL]],IF(Table_Styles[[#This Row],[PL Default]]&lt;&gt;"",Table_Styles[[#This Row],[PL Default]],""))</f>
        <v/>
      </c>
      <c r="AW191"/>
      <c r="AX191"/>
      <c r="AY191" t="str">
        <f>IF(Table_Styles[[#This Row],[BT]]&lt;&gt;"",Table_Styles[[#This Row],[BT]],IF(Table_Styles[[#This Row],[BT Default]]&lt;&gt;"",Table_Styles[[#This Row],[BT Default]],""))</f>
        <v/>
      </c>
      <c r="AZ191"/>
      <c r="BA191"/>
      <c r="BB191" t="str">
        <f>IF(Table_Styles[[#This Row],[BR]]&lt;&gt;"",Table_Styles[[#This Row],[BR]],IF(Table_Styles[[#This Row],[BR Default]]&lt;&gt;"",Table_Styles[[#This Row],[BR Default]],""))</f>
        <v/>
      </c>
      <c r="BC191"/>
      <c r="BD191"/>
      <c r="BE191" t="str">
        <f>IF(Table_Styles[[#This Row],[BB]]&lt;&gt;"",Table_Styles[[#This Row],[BB]],IF(Table_Styles[[#This Row],[BB Default]]&lt;&gt;"",Table_Styles[[#This Row],[BB Default]],""))</f>
        <v/>
      </c>
      <c r="BF191"/>
      <c r="BG191"/>
      <c r="BH191" t="str">
        <f>IF(Table_Styles[[#This Row],[BL]]&lt;&gt;"",Table_Styles[[#This Row],[BL]],IF(Table_Styles[[#This Row],[BL Default]]&lt;&gt;"",Table_Styles[[#This Row],[BL Default]],""))</f>
        <v/>
      </c>
      <c r="BI191"/>
      <c r="BJ191"/>
      <c r="BK191" t="str">
        <f>IF(Table_Styles[[#This Row],[Width]]&lt;&gt;"",Table_Styles[[#This Row],[Width]],IF(Table_Styles[[#This Row],[Width Default]]&lt;&gt;"",Table_Styles[[#This Row],[Width Default]],""))</f>
        <v/>
      </c>
      <c r="BL191"/>
      <c r="BM191"/>
      <c r="BN191" t="str">
        <f>IF(Table_Styles[[#This Row],[Height]]&lt;&gt;"",Table_Styles[[#This Row],[Height]],IF(Table_Styles[[#This Row],[Height Default]]&lt;&gt;"",Table_Styles[[#This Row],[Height Default]],""))</f>
        <v/>
      </c>
      <c r="BO191"/>
      <c r="BP191"/>
      <c r="BQ191" t="str">
        <f>IF(Table_Styles[[#This Row],[Top]]&lt;&gt;"",Table_Styles[[#This Row],[Top]],IF(Table_Styles[[#This Row],[Top Default]]&lt;&gt;"",Table_Styles[[#This Row],[Top Default]],""))</f>
        <v/>
      </c>
      <c r="BR191"/>
      <c r="BS191"/>
      <c r="BT191" t="str">
        <f>IF(Table_Styles[[#This Row],[Right]]&lt;&gt;"",Table_Styles[[#This Row],[Right]],IF(Table_Styles[[#This Row],[Right Default]]&lt;&gt;"",Table_Styles[[#This Row],[Right Default]],""))</f>
        <v/>
      </c>
      <c r="BU191"/>
      <c r="BV191"/>
      <c r="BW191" t="str">
        <f>IF(Table_Styles[[#This Row],[Bottom]]&lt;&gt;"",Table_Styles[[#This Row],[Bottom]],IF(Table_Styles[[#This Row],[Bottom Default]]&lt;&gt;"",Table_Styles[[#This Row],[Bottom Default]],""))</f>
        <v/>
      </c>
      <c r="BX191"/>
      <c r="BY191"/>
      <c r="BZ191" t="str">
        <f>IF(Table_Styles[[#This Row],[Left]]&lt;&gt;"",Table_Styles[[#This Row],[Left]],IF(Table_Styles[[#This Row],[Left Default]]&lt;&gt;"",Table_Styles[[#This Row],[Left Default]],""))</f>
        <v/>
      </c>
      <c r="CA191"/>
      <c r="CB191" t="str">
        <f>IF(AND(Table_Styles[[#This Row],[Selector]]&lt;&gt;"",Table_Styles[[#This Row],[Font Family Used]]&lt;&gt;"",Table_Styles[[#This Row],[Font Weight Used]]&lt;&gt;""),Table_Styles[[#This Row],[Font Family Used]]&amp;" "&amp;Table_Styles[[#This Row],[Font Weight Used]],"")</f>
        <v/>
      </c>
      <c r="CC191" t="str">
        <f ca="1">IF(AND(Table_Styles[[#This Row],[Selector]],COUNTIF(OFFSET(CC:CC,0,0,ROW()-1,1),"="&amp;Table_Styles[[#This Row],[Font]])=0),Table_Styles[[#This Row],[Font]],"")</f>
        <v/>
      </c>
      <c r="CD191" t="str">
        <f ca="1">IF(Table_Styles[[#This Row],[Unique Font]]&lt;&gt;"",
"{""fontFamily"":"""&amp;Table_Styles[[#This Row],[Font Family Used]]&amp;""",""fontWeight"":"&amp;Table_Styles[[#This Row],[Font Weight Used]]&amp;"}","")</f>
        <v/>
      </c>
      <c r="CE19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padding-top: 0</v>
      </c>
      <c r="CF191" t="str">
        <f>IF(AND(Table_Styles[[#This Row],[Selector]]&lt;&gt;"", Table_Styles[[#This Row],[Config Properties]]&lt;&gt;""),
Table_Styles[[#This Row],[Selector]]&amp;" { "&amp;Table_Styles[[#This Row],[Config Properties]]&amp;" }","")</f>
        <v>article { padding-top: 0 }</v>
      </c>
      <c r="CG191" t="str">
        <f xml:space="preserve">
SUBSTITUTE(SUBSTITUTE(SUBSTITUTE(SUBSTITUTE(SUBSTITUTE(SUBSTITUTE(SUBSTITUTE(SUBSTITUTE(Table_Styles[[#This Row],[Config]],
" {","{"),
"{ ","{"),
" }","}"),
"} ","}"),
" ,",","),
", ",","),
" :",":"),
": ",":")</f>
        <v>article{padding-top:0}</v>
      </c>
    </row>
    <row r="192" spans="2:85" ht="21" customHeight="1">
      <c r="B192" s="97" t="s">
        <v>1311</v>
      </c>
      <c r="C192" s="95" t="s">
        <v>1310</v>
      </c>
      <c r="D192" s="137"/>
      <c r="E192" s="118"/>
      <c r="F192" s="101" t="str">
        <f>IF(Table_Styles[[#This Row],[Font Family]]&lt;&gt;"",Table_Styles[[#This Row],[Font Family]],IF(Table_Styles[[#This Row],[Font Family Default]]&lt;&gt;"",Table_Styles[[#This Row],[Font Family Default]],""))</f>
        <v/>
      </c>
      <c r="G192" s="137"/>
      <c r="H192" s="118"/>
      <c r="I192" s="101" t="str">
        <f>IF(Table_Styles[[#This Row],[Font Size]]&lt;&gt;"",Table_Styles[[#This Row],[Font Size]],IF(Table_Styles[[#This Row],[Font Size Default]]&lt;&gt;"",Table_Styles[[#This Row],[Font Size Default]],""))</f>
        <v/>
      </c>
      <c r="J192" s="137"/>
      <c r="K192" s="118"/>
      <c r="L192" s="101" t="str">
        <f>IF(Table_Styles[[#This Row],[Font Weight]]&lt;&gt;"",Table_Styles[[#This Row],[Font Weight]],IF(Table_Styles[[#This Row],[Font Weight Default]]&lt;&gt;"",Table_Styles[[#This Row],[Font Weight Default]],""))</f>
        <v/>
      </c>
      <c r="M192" s="137"/>
      <c r="N192" s="118"/>
      <c r="O192" s="101" t="str">
        <f>IF(Table_Styles[[#This Row],[Colour]]&lt;&gt;"",Table_Styles[[#This Row],[Colour]],IF(Table_Styles[[#This Row],[Colour Default]]&lt;&gt;"",Table_Styles[[#This Row],[Colour Default]],""))</f>
        <v/>
      </c>
      <c r="P192" t="str">
        <f>Colour_Background_2</f>
        <v>#f0f2f7</v>
      </c>
      <c r="Q192"/>
      <c r="R192" t="str">
        <f>IF(Table_Styles[[#This Row],[Background]]&lt;&gt;"",Table_Styles[[#This Row],[Background]],IF(Table_Styles[[#This Row],[Background Default]]&lt;&gt;"",Table_Styles[[#This Row],[Background Default]],""))</f>
        <v>#f0f2f7</v>
      </c>
      <c r="S192"/>
      <c r="T192"/>
      <c r="U192" t="str">
        <f>IF(Table_Styles[[#This Row],[Border]]&lt;&gt;"",Table_Styles[[#This Row],[Border]],IF(Table_Styles[[#This Row],[Border Default]]&lt;&gt;"",Table_Styles[[#This Row],[Border Default]],""))</f>
        <v/>
      </c>
      <c r="V192"/>
      <c r="W192"/>
      <c r="X192" t="str">
        <f>IF(Table_Styles[[#This Row],[Border Radius]]&lt;&gt;"",Table_Styles[[#This Row],[Border Radius]],IF(Table_Styles[[#This Row],[Border Radius Default]]&lt;&gt;"",Table_Styles[[#This Row],[Border Radius Default]],""))</f>
        <v/>
      </c>
      <c r="Y192"/>
      <c r="Z192"/>
      <c r="AA192" t="str">
        <f>IF(Table_Styles[[#This Row],[MT]]&lt;&gt;"",Table_Styles[[#This Row],[MT]],IF(Table_Styles[[#This Row],[MT Default]]&lt;&gt;"",Table_Styles[[#This Row],[MT Default]],""))</f>
        <v/>
      </c>
      <c r="AB192"/>
      <c r="AC192"/>
      <c r="AD192" t="str">
        <f>IF(Table_Styles[[#This Row],[MR]]&lt;&gt;"",Table_Styles[[#This Row],[MR]],IF(Table_Styles[[#This Row],[MR Default]]&lt;&gt;"",Table_Styles[[#This Row],[MR Default]],""))</f>
        <v/>
      </c>
      <c r="AE192"/>
      <c r="AF192"/>
      <c r="AG192" t="str">
        <f>IF(Table_Styles[[#This Row],[MB]]&lt;&gt;"",Table_Styles[[#This Row],[MB]],IF(Table_Styles[[#This Row],[MB Default]]&lt;&gt;"",Table_Styles[[#This Row],[MB Default]],""))</f>
        <v/>
      </c>
      <c r="AH192"/>
      <c r="AI192"/>
      <c r="AJ192" t="str">
        <f>IF(Table_Styles[[#This Row],[ML]]&lt;&gt;"",Table_Styles[[#This Row],[ML]],IF(Table_Styles[[#This Row],[ML Default]]&lt;&gt;"",Table_Styles[[#This Row],[ML Default]],""))</f>
        <v/>
      </c>
      <c r="AK192" t="s">
        <v>438</v>
      </c>
      <c r="AL192"/>
      <c r="AM192" t="str">
        <f>IF(Table_Styles[[#This Row],[PT]]&lt;&gt;"",Table_Styles[[#This Row],[PT]],IF(Table_Styles[[#This Row],[PT Default]]&lt;&gt;"",Table_Styles[[#This Row],[PT Default]],""))</f>
        <v>15px</v>
      </c>
      <c r="AN192" t="s">
        <v>439</v>
      </c>
      <c r="AO192"/>
      <c r="AP192" t="str">
        <f>IF(Table_Styles[[#This Row],[PR]]&lt;&gt;"",Table_Styles[[#This Row],[PR]],IF(Table_Styles[[#This Row],[PR Default]]&lt;&gt;"",Table_Styles[[#This Row],[PR Default]],""))</f>
        <v>30px</v>
      </c>
      <c r="AQ192" t="s">
        <v>438</v>
      </c>
      <c r="AR192"/>
      <c r="AS192" t="str">
        <f>IF(Table_Styles[[#This Row],[PB]]&lt;&gt;"",Table_Styles[[#This Row],[PB]],IF(Table_Styles[[#This Row],[PB Default]]&lt;&gt;"",Table_Styles[[#This Row],[PB Default]],""))</f>
        <v>15px</v>
      </c>
      <c r="AT192" t="s">
        <v>439</v>
      </c>
      <c r="AU192"/>
      <c r="AV192" t="str">
        <f>IF(Table_Styles[[#This Row],[PL]]&lt;&gt;"",Table_Styles[[#This Row],[PL]],IF(Table_Styles[[#This Row],[PL Default]]&lt;&gt;"",Table_Styles[[#This Row],[PL Default]],""))</f>
        <v>30px</v>
      </c>
      <c r="AW192"/>
      <c r="AX192"/>
      <c r="AY192" t="str">
        <f>IF(Table_Styles[[#This Row],[BT]]&lt;&gt;"",Table_Styles[[#This Row],[BT]],IF(Table_Styles[[#This Row],[BT Default]]&lt;&gt;"",Table_Styles[[#This Row],[BT Default]],""))</f>
        <v/>
      </c>
      <c r="AZ192"/>
      <c r="BA192"/>
      <c r="BB192" t="str">
        <f>IF(Table_Styles[[#This Row],[BR]]&lt;&gt;"",Table_Styles[[#This Row],[BR]],IF(Table_Styles[[#This Row],[BR Default]]&lt;&gt;"",Table_Styles[[#This Row],[BR Default]],""))</f>
        <v/>
      </c>
      <c r="BC192"/>
      <c r="BD192"/>
      <c r="BE192" t="str">
        <f>IF(Table_Styles[[#This Row],[BB]]&lt;&gt;"",Table_Styles[[#This Row],[BB]],IF(Table_Styles[[#This Row],[BB Default]]&lt;&gt;"",Table_Styles[[#This Row],[BB Default]],""))</f>
        <v/>
      </c>
      <c r="BF192"/>
      <c r="BG192"/>
      <c r="BH192" t="str">
        <f>IF(Table_Styles[[#This Row],[BL]]&lt;&gt;"",Table_Styles[[#This Row],[BL]],IF(Table_Styles[[#This Row],[BL Default]]&lt;&gt;"",Table_Styles[[#This Row],[BL Default]],""))</f>
        <v/>
      </c>
      <c r="BI192"/>
      <c r="BJ192"/>
      <c r="BK192" t="str">
        <f>IF(Table_Styles[[#This Row],[Width]]&lt;&gt;"",Table_Styles[[#This Row],[Width]],IF(Table_Styles[[#This Row],[Width Default]]&lt;&gt;"",Table_Styles[[#This Row],[Width Default]],""))</f>
        <v/>
      </c>
      <c r="BL192"/>
      <c r="BM192"/>
      <c r="BN192" t="str">
        <f>IF(Table_Styles[[#This Row],[Height]]&lt;&gt;"",Table_Styles[[#This Row],[Height]],IF(Table_Styles[[#This Row],[Height Default]]&lt;&gt;"",Table_Styles[[#This Row],[Height Default]],""))</f>
        <v/>
      </c>
      <c r="BO192"/>
      <c r="BP192"/>
      <c r="BQ192" t="str">
        <f>IF(Table_Styles[[#This Row],[Top]]&lt;&gt;"",Table_Styles[[#This Row],[Top]],IF(Table_Styles[[#This Row],[Top Default]]&lt;&gt;"",Table_Styles[[#This Row],[Top Default]],""))</f>
        <v/>
      </c>
      <c r="BR192"/>
      <c r="BS192"/>
      <c r="BT192" t="str">
        <f>IF(Table_Styles[[#This Row],[Right]]&lt;&gt;"",Table_Styles[[#This Row],[Right]],IF(Table_Styles[[#This Row],[Right Default]]&lt;&gt;"",Table_Styles[[#This Row],[Right Default]],""))</f>
        <v/>
      </c>
      <c r="BU192"/>
      <c r="BV192"/>
      <c r="BW192" t="str">
        <f>IF(Table_Styles[[#This Row],[Bottom]]&lt;&gt;"",Table_Styles[[#This Row],[Bottom]],IF(Table_Styles[[#This Row],[Bottom Default]]&lt;&gt;"",Table_Styles[[#This Row],[Bottom Default]],""))</f>
        <v/>
      </c>
      <c r="BX192"/>
      <c r="BY192"/>
      <c r="BZ192" t="str">
        <f>IF(Table_Styles[[#This Row],[Left]]&lt;&gt;"",Table_Styles[[#This Row],[Left]],IF(Table_Styles[[#This Row],[Left Default]]&lt;&gt;"",Table_Styles[[#This Row],[Left Default]],""))</f>
        <v/>
      </c>
      <c r="CA192" s="10" t="s">
        <v>892</v>
      </c>
      <c r="CB192" s="101" t="str">
        <f>IF(AND(Table_Styles[[#This Row],[Selector]]&lt;&gt;"",Table_Styles[[#This Row],[Font Family Used]]&lt;&gt;"",Table_Styles[[#This Row],[Font Weight Used]]&lt;&gt;""),Table_Styles[[#This Row],[Font Family Used]]&amp;" "&amp;Table_Styles[[#This Row],[Font Weight Used]],"")</f>
        <v/>
      </c>
      <c r="CC192" s="101" t="str">
        <f ca="1">IF(AND(Table_Styles[[#This Row],[Selector]],COUNTIF(OFFSET(CC:CC,0,0,ROW()-1,1),"="&amp;Table_Styles[[#This Row],[Font]])=0),Table_Styles[[#This Row],[Font]],"")</f>
        <v/>
      </c>
      <c r="CD192" s="101" t="str">
        <f ca="1">IF(Table_Styles[[#This Row],[Unique Font]]&lt;&gt;"",
"{""fontFamily"":"""&amp;Table_Styles[[#This Row],[Font Family Used]]&amp;""",""fontWeight"":"&amp;Table_Styles[[#This Row],[Font Weight Used]]&amp;"}","")</f>
        <v/>
      </c>
      <c r="CE192"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#f0f2f7;padding-top: 15px;padding-right: 30px;padding-bottom: 15px;padding-left: 30px;text-align: center;</v>
      </c>
      <c r="CF192" s="100" t="str">
        <f>IF(AND(Table_Styles[[#This Row],[Selector]]&lt;&gt;"", Table_Styles[[#This Row],[Config Properties]]&lt;&gt;""),
Table_Styles[[#This Row],[Selector]]&amp;" { "&amp;Table_Styles[[#This Row],[Config Properties]]&amp;" }","")</f>
        <v>.successPageBlock { background: #f0f2f7;padding-top: 15px;padding-right: 30px;padding-bottom: 15px;padding-left: 30px;text-align: center; }</v>
      </c>
      <c r="CG192" s="100" t="str">
        <f xml:space="preserve">
SUBSTITUTE(SUBSTITUTE(SUBSTITUTE(SUBSTITUTE(SUBSTITUTE(SUBSTITUTE(SUBSTITUTE(SUBSTITUTE(Table_Styles[[#This Row],[Config]],
" {","{"),
"{ ","{"),
" }","}"),
"} ","}"),
" ,",","),
", ",","),
" :",":"),
": ",":")</f>
        <v>.successPageBlock{background:#f0f2f7;padding-top:15px;padding-right:30px;padding-bottom:15px;padding-left:30px;text-align:center;}</v>
      </c>
    </row>
    <row r="193" spans="2:85" ht="21" customHeight="1">
      <c r="B193" t="s">
        <v>1308</v>
      </c>
      <c r="C193" t="s">
        <v>1309</v>
      </c>
      <c r="D193"/>
      <c r="E193"/>
      <c r="F193" t="str">
        <f>IF(Table_Styles[[#This Row],[Font Family]]&lt;&gt;"",Table_Styles[[#This Row],[Font Family]],IF(Table_Styles[[#This Row],[Font Family Default]]&lt;&gt;"",Table_Styles[[#This Row],[Font Family Default]],""))</f>
        <v/>
      </c>
      <c r="G193"/>
      <c r="H193"/>
      <c r="I193" t="str">
        <f>IF(Table_Styles[[#This Row],[Font Size]]&lt;&gt;"",Table_Styles[[#This Row],[Font Size]],IF(Table_Styles[[#This Row],[Font Size Default]]&lt;&gt;"",Table_Styles[[#This Row],[Font Size Default]],""))</f>
        <v/>
      </c>
      <c r="J193"/>
      <c r="K193"/>
      <c r="L193" t="str">
        <f>IF(Table_Styles[[#This Row],[Font Weight]]&lt;&gt;"",Table_Styles[[#This Row],[Font Weight]],IF(Table_Styles[[#This Row],[Font Weight Default]]&lt;&gt;"",Table_Styles[[#This Row],[Font Weight Default]],""))</f>
        <v/>
      </c>
      <c r="M193" t="str">
        <f>Colour_Accent_1</f>
        <v>#e10982</v>
      </c>
      <c r="N193"/>
      <c r="O193" t="str">
        <f>IF(Table_Styles[[#This Row],[Colour]]&lt;&gt;"",Table_Styles[[#This Row],[Colour]],IF(Table_Styles[[#This Row],[Colour Default]]&lt;&gt;"",Table_Styles[[#This Row],[Colour Default]],""))</f>
        <v>#e10982</v>
      </c>
      <c r="P193"/>
      <c r="Q193"/>
      <c r="R193" t="str">
        <f>IF(Table_Styles[[#This Row],[Background]]&lt;&gt;"",Table_Styles[[#This Row],[Background]],IF(Table_Styles[[#This Row],[Background Default]]&lt;&gt;"",Table_Styles[[#This Row],[Background Default]],""))</f>
        <v/>
      </c>
      <c r="S193"/>
      <c r="T193"/>
      <c r="U193" t="str">
        <f>IF(Table_Styles[[#This Row],[Border]]&lt;&gt;"",Table_Styles[[#This Row],[Border]],IF(Table_Styles[[#This Row],[Border Default]]&lt;&gt;"",Table_Styles[[#This Row],[Border Default]],""))</f>
        <v/>
      </c>
      <c r="V193"/>
      <c r="W193"/>
      <c r="X193" t="str">
        <f>IF(Table_Styles[[#This Row],[Border Radius]]&lt;&gt;"",Table_Styles[[#This Row],[Border Radius]],IF(Table_Styles[[#This Row],[Border Radius Default]]&lt;&gt;"",Table_Styles[[#This Row],[Border Radius Default]],""))</f>
        <v/>
      </c>
      <c r="Y193"/>
      <c r="Z193"/>
      <c r="AA193" t="str">
        <f>IF(Table_Styles[[#This Row],[MT]]&lt;&gt;"",Table_Styles[[#This Row],[MT]],IF(Table_Styles[[#This Row],[MT Default]]&lt;&gt;"",Table_Styles[[#This Row],[MT Default]],""))</f>
        <v/>
      </c>
      <c r="AB193"/>
      <c r="AC193"/>
      <c r="AD193" t="str">
        <f>IF(Table_Styles[[#This Row],[MR]]&lt;&gt;"",Table_Styles[[#This Row],[MR]],IF(Table_Styles[[#This Row],[MR Default]]&lt;&gt;"",Table_Styles[[#This Row],[MR Default]],""))</f>
        <v/>
      </c>
      <c r="AE193"/>
      <c r="AF193"/>
      <c r="AG193" t="str">
        <f>IF(Table_Styles[[#This Row],[MB]]&lt;&gt;"",Table_Styles[[#This Row],[MB]],IF(Table_Styles[[#This Row],[MB Default]]&lt;&gt;"",Table_Styles[[#This Row],[MB Default]],""))</f>
        <v/>
      </c>
      <c r="AH193"/>
      <c r="AI193"/>
      <c r="AJ193" t="str">
        <f>IF(Table_Styles[[#This Row],[ML]]&lt;&gt;"",Table_Styles[[#This Row],[ML]],IF(Table_Styles[[#This Row],[ML Default]]&lt;&gt;"",Table_Styles[[#This Row],[ML Default]],""))</f>
        <v/>
      </c>
      <c r="AK193" t="s">
        <v>460</v>
      </c>
      <c r="AL193"/>
      <c r="AM193" t="str">
        <f>IF(Table_Styles[[#This Row],[PT]]&lt;&gt;"",Table_Styles[[#This Row],[PT]],IF(Table_Styles[[#This Row],[PT Default]]&lt;&gt;"",Table_Styles[[#This Row],[PT Default]],""))</f>
        <v>10px</v>
      </c>
      <c r="AN193"/>
      <c r="AO193"/>
      <c r="AP193" t="str">
        <f>IF(Table_Styles[[#This Row],[PR]]&lt;&gt;"",Table_Styles[[#This Row],[PR]],IF(Table_Styles[[#This Row],[PR Default]]&lt;&gt;"",Table_Styles[[#This Row],[PR Default]],""))</f>
        <v/>
      </c>
      <c r="AQ193" t="s">
        <v>460</v>
      </c>
      <c r="AR193"/>
      <c r="AS193" t="str">
        <f>IF(Table_Styles[[#This Row],[PB]]&lt;&gt;"",Table_Styles[[#This Row],[PB]],IF(Table_Styles[[#This Row],[PB Default]]&lt;&gt;"",Table_Styles[[#This Row],[PB Default]],""))</f>
        <v>10px</v>
      </c>
      <c r="AT193"/>
      <c r="AU193"/>
      <c r="AV193" t="str">
        <f>IF(Table_Styles[[#This Row],[PL]]&lt;&gt;"",Table_Styles[[#This Row],[PL]],IF(Table_Styles[[#This Row],[PL Default]]&lt;&gt;"",Table_Styles[[#This Row],[PL Default]],""))</f>
        <v/>
      </c>
      <c r="AW193" t="str">
        <f>"2px solid "&amp;Colour_Background_2</f>
        <v>2px solid #f0f2f7</v>
      </c>
      <c r="AX193"/>
      <c r="AY193" t="str">
        <f>IF(Table_Styles[[#This Row],[BT]]&lt;&gt;"",Table_Styles[[#This Row],[BT]],IF(Table_Styles[[#This Row],[BT Default]]&lt;&gt;"",Table_Styles[[#This Row],[BT Default]],""))</f>
        <v>2px solid #f0f2f7</v>
      </c>
      <c r="AZ193"/>
      <c r="BA193"/>
      <c r="BB193" t="str">
        <f>IF(Table_Styles[[#This Row],[BR]]&lt;&gt;"",Table_Styles[[#This Row],[BR]],IF(Table_Styles[[#This Row],[BR Default]]&lt;&gt;"",Table_Styles[[#This Row],[BR Default]],""))</f>
        <v/>
      </c>
      <c r="BC193"/>
      <c r="BD193"/>
      <c r="BE193" t="str">
        <f>IF(Table_Styles[[#This Row],[BB]]&lt;&gt;"",Table_Styles[[#This Row],[BB]],IF(Table_Styles[[#This Row],[BB Default]]&lt;&gt;"",Table_Styles[[#This Row],[BB Default]],""))</f>
        <v/>
      </c>
      <c r="BF193"/>
      <c r="BG193"/>
      <c r="BH193" t="str">
        <f>IF(Table_Styles[[#This Row],[BL]]&lt;&gt;"",Table_Styles[[#This Row],[BL]],IF(Table_Styles[[#This Row],[BL Default]]&lt;&gt;"",Table_Styles[[#This Row],[BL Default]],""))</f>
        <v/>
      </c>
      <c r="BI193"/>
      <c r="BJ193"/>
      <c r="BK193" t="str">
        <f>IF(Table_Styles[[#This Row],[Width]]&lt;&gt;"",Table_Styles[[#This Row],[Width]],IF(Table_Styles[[#This Row],[Width Default]]&lt;&gt;"",Table_Styles[[#This Row],[Width Default]],""))</f>
        <v/>
      </c>
      <c r="BL193"/>
      <c r="BM193"/>
      <c r="BN193" t="str">
        <f>IF(Table_Styles[[#This Row],[Height]]&lt;&gt;"",Table_Styles[[#This Row],[Height]],IF(Table_Styles[[#This Row],[Height Default]]&lt;&gt;"",Table_Styles[[#This Row],[Height Default]],""))</f>
        <v/>
      </c>
      <c r="BO193"/>
      <c r="BP193"/>
      <c r="BQ193" t="str">
        <f>IF(Table_Styles[[#This Row],[Top]]&lt;&gt;"",Table_Styles[[#This Row],[Top]],IF(Table_Styles[[#This Row],[Top Default]]&lt;&gt;"",Table_Styles[[#This Row],[Top Default]],""))</f>
        <v/>
      </c>
      <c r="BR193"/>
      <c r="BS193"/>
      <c r="BT193" t="str">
        <f>IF(Table_Styles[[#This Row],[Right]]&lt;&gt;"",Table_Styles[[#This Row],[Right]],IF(Table_Styles[[#This Row],[Right Default]]&lt;&gt;"",Table_Styles[[#This Row],[Right Default]],""))</f>
        <v/>
      </c>
      <c r="BU193"/>
      <c r="BV193"/>
      <c r="BW193" t="str">
        <f>IF(Table_Styles[[#This Row],[Bottom]]&lt;&gt;"",Table_Styles[[#This Row],[Bottom]],IF(Table_Styles[[#This Row],[Bottom Default]]&lt;&gt;"",Table_Styles[[#This Row],[Bottom Default]],""))</f>
        <v/>
      </c>
      <c r="BX193"/>
      <c r="BY193"/>
      <c r="BZ193" t="str">
        <f>IF(Table_Styles[[#This Row],[Left]]&lt;&gt;"",Table_Styles[[#This Row],[Left]],IF(Table_Styles[[#This Row],[Left Default]]&lt;&gt;"",Table_Styles[[#This Row],[Left Default]],""))</f>
        <v/>
      </c>
      <c r="CA193"/>
      <c r="CB193" t="str">
        <f>IF(AND(Table_Styles[[#This Row],[Selector]]&lt;&gt;"",Table_Styles[[#This Row],[Font Family Used]]&lt;&gt;"",Table_Styles[[#This Row],[Font Weight Used]]&lt;&gt;""),Table_Styles[[#This Row],[Font Family Used]]&amp;" "&amp;Table_Styles[[#This Row],[Font Weight Used]],"")</f>
        <v/>
      </c>
      <c r="CC193" t="str">
        <f ca="1">IF(AND(Table_Styles[[#This Row],[Selector]],COUNTIF(OFFSET(CC:CC,0,0,ROW()-1,1),"="&amp;Table_Styles[[#This Row],[Font]])=0),Table_Styles[[#This Row],[Font]],"")</f>
        <v/>
      </c>
      <c r="CD193" t="str">
        <f ca="1">IF(Table_Styles[[#This Row],[Unique Font]]&lt;&gt;"",
"{""fontFamily"":"""&amp;Table_Styles[[#This Row],[Font Family Used]]&amp;""",""fontWeight"":"&amp;Table_Styles[[#This Row],[Font Weight Used]]&amp;"}","")</f>
        <v/>
      </c>
      <c r="CE19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#e10982;padding-top: 10px;padding-bottom: 10px;border-top: 2px solid #f0f2f7</v>
      </c>
      <c r="CF193" t="str">
        <f>IF(AND(Table_Styles[[#This Row],[Selector]]&lt;&gt;"", Table_Styles[[#This Row],[Config Properties]]&lt;&gt;""),
Table_Styles[[#This Row],[Selector]]&amp;" { "&amp;Table_Styles[[#This Row],[Config Properties]]&amp;" }","")</f>
        <v>.successPageHeading { color: #e10982;padding-top: 10px;padding-bottom: 10px;border-top: 2px solid #f0f2f7 }</v>
      </c>
      <c r="CG193" t="str">
        <f xml:space="preserve">
SUBSTITUTE(SUBSTITUTE(SUBSTITUTE(SUBSTITUTE(SUBSTITUTE(SUBSTITUTE(SUBSTITUTE(SUBSTITUTE(Table_Styles[[#This Row],[Config]],
" {","{"),
"{ ","{"),
" }","}"),
"} ","}"),
" ,",","),
", ",","),
" :",":"),
": ",":")</f>
        <v>.successPageHeading{color:#e10982;padding-top:10px;padding-bottom:10px;border-top:2px solid #f0f2f7}</v>
      </c>
    </row>
    <row r="194" spans="2:85" ht="21" customHeight="1">
      <c r="B194" s="97" t="s">
        <v>1464</v>
      </c>
      <c r="C194" s="95" t="s">
        <v>1465</v>
      </c>
      <c r="D194" s="137"/>
      <c r="E194" s="118"/>
      <c r="F194" s="101" t="str">
        <f>IF(Table_Styles[[#This Row],[Font Family]]&lt;&gt;"",Table_Styles[[#This Row],[Font Family]],IF(Table_Styles[[#This Row],[Font Family Default]]&lt;&gt;"",Table_Styles[[#This Row],[Font Family Default]],""))</f>
        <v/>
      </c>
      <c r="G194" s="137" t="s">
        <v>453</v>
      </c>
      <c r="H194" s="118"/>
      <c r="I194" s="101" t="str">
        <f>IF(Table_Styles[[#This Row],[Font Size]]&lt;&gt;"",Table_Styles[[#This Row],[Font Size]],IF(Table_Styles[[#This Row],[Font Size Default]]&lt;&gt;"",Table_Styles[[#This Row],[Font Size Default]],""))</f>
        <v>20px</v>
      </c>
      <c r="J194" s="137" t="s">
        <v>1091</v>
      </c>
      <c r="K194" s="118"/>
      <c r="L194" s="101" t="str">
        <f>IF(Table_Styles[[#This Row],[Font Weight]]&lt;&gt;"",Table_Styles[[#This Row],[Font Weight]],IF(Table_Styles[[#This Row],[Font Weight Default]]&lt;&gt;"",Table_Styles[[#This Row],[Font Weight Default]],""))</f>
        <v>800</v>
      </c>
      <c r="M194" s="137"/>
      <c r="N194" s="118"/>
      <c r="O194" s="101" t="str">
        <f>IF(Table_Styles[[#This Row],[Colour]]&lt;&gt;"",Table_Styles[[#This Row],[Colour]],IF(Table_Styles[[#This Row],[Colour Default]]&lt;&gt;"",Table_Styles[[#This Row],[Colour Default]],""))</f>
        <v/>
      </c>
      <c r="P194" s="137"/>
      <c r="Q194" s="118"/>
      <c r="R194" s="101" t="str">
        <f>IF(Table_Styles[[#This Row],[Background]]&lt;&gt;"",Table_Styles[[#This Row],[Background]],IF(Table_Styles[[#This Row],[Background Default]]&lt;&gt;"",Table_Styles[[#This Row],[Background Default]],""))</f>
        <v/>
      </c>
      <c r="S194" s="137"/>
      <c r="T194" s="118"/>
      <c r="U194" s="101" t="str">
        <f>IF(Table_Styles[[#This Row],[Border]]&lt;&gt;"",Table_Styles[[#This Row],[Border]],IF(Table_Styles[[#This Row],[Border Default]]&lt;&gt;"",Table_Styles[[#This Row],[Border Default]],""))</f>
        <v/>
      </c>
      <c r="V194" s="118"/>
      <c r="W194" s="118"/>
      <c r="X194" s="101" t="str">
        <f>IF(Table_Styles[[#This Row],[Border Radius]]&lt;&gt;"",Table_Styles[[#This Row],[Border Radius]],IF(Table_Styles[[#This Row],[Border Radius Default]]&lt;&gt;"",Table_Styles[[#This Row],[Border Radius Default]],""))</f>
        <v/>
      </c>
      <c r="Y194" s="137"/>
      <c r="Z194" s="118"/>
      <c r="AA194" s="101" t="str">
        <f>IF(Table_Styles[[#This Row],[MT]]&lt;&gt;"",Table_Styles[[#This Row],[MT]],IF(Table_Styles[[#This Row],[MT Default]]&lt;&gt;"",Table_Styles[[#This Row],[MT Default]],""))</f>
        <v/>
      </c>
      <c r="AB194" s="137"/>
      <c r="AC194" s="118"/>
      <c r="AD194" s="101" t="str">
        <f>IF(Table_Styles[[#This Row],[MR]]&lt;&gt;"",Table_Styles[[#This Row],[MR]],IF(Table_Styles[[#This Row],[MR Default]]&lt;&gt;"",Table_Styles[[#This Row],[MR Default]],""))</f>
        <v/>
      </c>
      <c r="AE194" s="137"/>
      <c r="AF194" s="118"/>
      <c r="AG194" s="101" t="str">
        <f>IF(Table_Styles[[#This Row],[MB]]&lt;&gt;"",Table_Styles[[#This Row],[MB]],IF(Table_Styles[[#This Row],[MB Default]]&lt;&gt;"",Table_Styles[[#This Row],[MB Default]],""))</f>
        <v/>
      </c>
      <c r="AH194" s="137"/>
      <c r="AI194" s="118"/>
      <c r="AJ194" s="101" t="str">
        <f>IF(Table_Styles[[#This Row],[ML]]&lt;&gt;"",Table_Styles[[#This Row],[ML]],IF(Table_Styles[[#This Row],[ML Default]]&lt;&gt;"",Table_Styles[[#This Row],[ML Default]],""))</f>
        <v/>
      </c>
      <c r="AK194" s="137"/>
      <c r="AL194" s="118"/>
      <c r="AM194" s="101" t="str">
        <f>IF(Table_Styles[[#This Row],[PT]]&lt;&gt;"",Table_Styles[[#This Row],[PT]],IF(Table_Styles[[#This Row],[PT Default]]&lt;&gt;"",Table_Styles[[#This Row],[PT Default]],""))</f>
        <v/>
      </c>
      <c r="AN194" s="137"/>
      <c r="AO194" s="118"/>
      <c r="AP194" s="101" t="str">
        <f>IF(Table_Styles[[#This Row],[PR]]&lt;&gt;"",Table_Styles[[#This Row],[PR]],IF(Table_Styles[[#This Row],[PR Default]]&lt;&gt;"",Table_Styles[[#This Row],[PR Default]],""))</f>
        <v/>
      </c>
      <c r="AQ194" s="137"/>
      <c r="AR194" s="118"/>
      <c r="AS194" s="101" t="str">
        <f>IF(Table_Styles[[#This Row],[PB]]&lt;&gt;"",Table_Styles[[#This Row],[PB]],IF(Table_Styles[[#This Row],[PB Default]]&lt;&gt;"",Table_Styles[[#This Row],[PB Default]],""))</f>
        <v/>
      </c>
      <c r="AT194" s="137"/>
      <c r="AU194" s="118"/>
      <c r="AV194" s="101" t="str">
        <f>IF(Table_Styles[[#This Row],[PL]]&lt;&gt;"",Table_Styles[[#This Row],[PL]],IF(Table_Styles[[#This Row],[PL Default]]&lt;&gt;"",Table_Styles[[#This Row],[PL Default]],""))</f>
        <v/>
      </c>
      <c r="AW194" s="137"/>
      <c r="AX194" s="118"/>
      <c r="AY194" s="101" t="str">
        <f>IF(Table_Styles[[#This Row],[BT]]&lt;&gt;"",Table_Styles[[#This Row],[BT]],IF(Table_Styles[[#This Row],[BT Default]]&lt;&gt;"",Table_Styles[[#This Row],[BT Default]],""))</f>
        <v/>
      </c>
      <c r="AZ194" s="137"/>
      <c r="BA194" s="118"/>
      <c r="BB194" s="101" t="str">
        <f>IF(Table_Styles[[#This Row],[BR]]&lt;&gt;"",Table_Styles[[#This Row],[BR]],IF(Table_Styles[[#This Row],[BR Default]]&lt;&gt;"",Table_Styles[[#This Row],[BR Default]],""))</f>
        <v/>
      </c>
      <c r="BC194" s="137"/>
      <c r="BD194" s="118"/>
      <c r="BE194" s="101" t="str">
        <f>IF(Table_Styles[[#This Row],[BB]]&lt;&gt;"",Table_Styles[[#This Row],[BB]],IF(Table_Styles[[#This Row],[BB Default]]&lt;&gt;"",Table_Styles[[#This Row],[BB Default]],""))</f>
        <v/>
      </c>
      <c r="BF194" s="137"/>
      <c r="BG194" s="118"/>
      <c r="BH194" s="101" t="str">
        <f>IF(Table_Styles[[#This Row],[BL]]&lt;&gt;"",Table_Styles[[#This Row],[BL]],IF(Table_Styles[[#This Row],[BL Default]]&lt;&gt;"",Table_Styles[[#This Row],[BL Default]],""))</f>
        <v/>
      </c>
      <c r="BI194" s="118"/>
      <c r="BJ194" s="118"/>
      <c r="BK194" s="101" t="str">
        <f>IF(Table_Styles[[#This Row],[Width]]&lt;&gt;"",Table_Styles[[#This Row],[Width]],IF(Table_Styles[[#This Row],[Width Default]]&lt;&gt;"",Table_Styles[[#This Row],[Width Default]],""))</f>
        <v/>
      </c>
      <c r="BL194" s="118"/>
      <c r="BM194" s="118"/>
      <c r="BN194" s="101" t="str">
        <f>IF(Table_Styles[[#This Row],[Height]]&lt;&gt;"",Table_Styles[[#This Row],[Height]],IF(Table_Styles[[#This Row],[Height Default]]&lt;&gt;"",Table_Styles[[#This Row],[Height Default]],""))</f>
        <v/>
      </c>
      <c r="BO194" s="95"/>
      <c r="BP194" s="95"/>
      <c r="BQ194" s="101" t="str">
        <f>IF(Table_Styles[[#This Row],[Top]]&lt;&gt;"",Table_Styles[[#This Row],[Top]],IF(Table_Styles[[#This Row],[Top Default]]&lt;&gt;"",Table_Styles[[#This Row],[Top Default]],""))</f>
        <v/>
      </c>
      <c r="BR194" s="95"/>
      <c r="BS194" s="95"/>
      <c r="BT194" s="101" t="str">
        <f>IF(Table_Styles[[#This Row],[Right]]&lt;&gt;"",Table_Styles[[#This Row],[Right]],IF(Table_Styles[[#This Row],[Right Default]]&lt;&gt;"",Table_Styles[[#This Row],[Right Default]],""))</f>
        <v/>
      </c>
      <c r="BU194" s="95"/>
      <c r="BV194" s="95"/>
      <c r="BW194" s="101" t="str">
        <f>IF(Table_Styles[[#This Row],[Bottom]]&lt;&gt;"",Table_Styles[[#This Row],[Bottom]],IF(Table_Styles[[#This Row],[Bottom Default]]&lt;&gt;"",Table_Styles[[#This Row],[Bottom Default]],""))</f>
        <v/>
      </c>
      <c r="BX194" s="95"/>
      <c r="BY194" s="95"/>
      <c r="BZ194" s="101" t="str">
        <f>IF(Table_Styles[[#This Row],[Left]]&lt;&gt;"",Table_Styles[[#This Row],[Left]],IF(Table_Styles[[#This Row],[Left Default]]&lt;&gt;"",Table_Styles[[#This Row],[Left Default]],""))</f>
        <v/>
      </c>
      <c r="CA194" s="137"/>
      <c r="CB194" s="101" t="str">
        <f>IF(AND(Table_Styles[[#This Row],[Selector]]&lt;&gt;"",Table_Styles[[#This Row],[Font Family Used]]&lt;&gt;"",Table_Styles[[#This Row],[Font Weight Used]]&lt;&gt;""),Table_Styles[[#This Row],[Font Family Used]]&amp;" "&amp;Table_Styles[[#This Row],[Font Weight Used]],"")</f>
        <v/>
      </c>
      <c r="CC194" s="101" t="str">
        <f ca="1">IF(AND(Table_Styles[[#This Row],[Selector]],COUNTIF(OFFSET(CC:CC,0,0,ROW()-1,1),"="&amp;Table_Styles[[#This Row],[Font]])=0),Table_Styles[[#This Row],[Font]],"")</f>
        <v/>
      </c>
      <c r="CD194" s="101" t="str">
        <f ca="1">IF(Table_Styles[[#This Row],[Unique Font]]&lt;&gt;"",
"{""fontFamily"":"""&amp;Table_Styles[[#This Row],[Font Family Used]]&amp;""",""fontWeight"":"&amp;Table_Styles[[#This Row],[Font Weight Used]]&amp;"}","")</f>
        <v/>
      </c>
      <c r="CE194"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20px;font-weight: 800</v>
      </c>
      <c r="CF194" s="100" t="str">
        <f>IF(AND(Table_Styles[[#This Row],[Selector]]&lt;&gt;"", Table_Styles[[#This Row],[Config Properties]]&lt;&gt;""),
Table_Styles[[#This Row],[Selector]]&amp;" { "&amp;Table_Styles[[#This Row],[Config Properties]]&amp;" }","")</f>
        <v>.successPageBold { font-size: 20px;font-weight: 800 }</v>
      </c>
      <c r="CG194" s="100" t="str">
        <f xml:space="preserve">
SUBSTITUTE(SUBSTITUTE(SUBSTITUTE(SUBSTITUTE(SUBSTITUTE(SUBSTITUTE(SUBSTITUTE(SUBSTITUTE(Table_Styles[[#This Row],[Config]],
" {","{"),
"{ ","{"),
" }","}"),
"} ","}"),
" ,",","),
", ",","),
" :",":"),
": ",":")</f>
        <v>.successPageBold{font-size:20px;font-weight:800}</v>
      </c>
    </row>
    <row r="195" spans="2:85" ht="21" customHeight="1">
      <c r="B195" t="s">
        <v>1325</v>
      </c>
      <c r="C195" t="s">
        <v>1326</v>
      </c>
      <c r="D195"/>
      <c r="E195"/>
      <c r="F195" t="str">
        <f>IF(Table_Styles[[#This Row],[Font Family]]&lt;&gt;"",Table_Styles[[#This Row],[Font Family]],IF(Table_Styles[[#This Row],[Font Family Default]]&lt;&gt;"",Table_Styles[[#This Row],[Font Family Default]],""))</f>
        <v/>
      </c>
      <c r="G195"/>
      <c r="H195"/>
      <c r="I195" t="str">
        <f>IF(Table_Styles[[#This Row],[Font Size]]&lt;&gt;"",Table_Styles[[#This Row],[Font Size]],IF(Table_Styles[[#This Row],[Font Size Default]]&lt;&gt;"",Table_Styles[[#This Row],[Font Size Default]],""))</f>
        <v/>
      </c>
      <c r="J195"/>
      <c r="K195"/>
      <c r="L195" t="str">
        <f>IF(Table_Styles[[#This Row],[Font Weight]]&lt;&gt;"",Table_Styles[[#This Row],[Font Weight]],IF(Table_Styles[[#This Row],[Font Weight Default]]&lt;&gt;"",Table_Styles[[#This Row],[Font Weight Default]],""))</f>
        <v/>
      </c>
      <c r="M195"/>
      <c r="N195"/>
      <c r="O195" t="str">
        <f>IF(Table_Styles[[#This Row],[Colour]]&lt;&gt;"",Table_Styles[[#This Row],[Colour]],IF(Table_Styles[[#This Row],[Colour Default]]&lt;&gt;"",Table_Styles[[#This Row],[Colour Default]],""))</f>
        <v/>
      </c>
      <c r="P195" t="s">
        <v>1328</v>
      </c>
      <c r="Q195"/>
      <c r="R195" t="str">
        <f>IF(Table_Styles[[#This Row],[Background]]&lt;&gt;"",Table_Styles[[#This Row],[Background]],IF(Table_Styles[[#This Row],[Background Default]]&lt;&gt;"",Table_Styles[[#This Row],[Background Default]],""))</f>
        <v>#ffd6d9</v>
      </c>
      <c r="S195" t="s">
        <v>1327</v>
      </c>
      <c r="T195"/>
      <c r="U195" t="str">
        <f>IF(Table_Styles[[#This Row],[Border]]&lt;&gt;"",Table_Styles[[#This Row],[Border]],IF(Table_Styles[[#This Row],[Border Default]]&lt;&gt;"",Table_Styles[[#This Row],[Border Default]],""))</f>
        <v>1px solid #db0010</v>
      </c>
      <c r="V195"/>
      <c r="W195"/>
      <c r="X195" t="str">
        <f>IF(Table_Styles[[#This Row],[Border Radius]]&lt;&gt;"",Table_Styles[[#This Row],[Border Radius]],IF(Table_Styles[[#This Row],[Border Radius Default]]&lt;&gt;"",Table_Styles[[#This Row],[Border Radius Default]],""))</f>
        <v/>
      </c>
      <c r="Y195"/>
      <c r="Z195"/>
      <c r="AA195" t="str">
        <f>IF(Table_Styles[[#This Row],[MT]]&lt;&gt;"",Table_Styles[[#This Row],[MT]],IF(Table_Styles[[#This Row],[MT Default]]&lt;&gt;"",Table_Styles[[#This Row],[MT Default]],""))</f>
        <v/>
      </c>
      <c r="AB195"/>
      <c r="AC195"/>
      <c r="AD195" t="str">
        <f>IF(Table_Styles[[#This Row],[MR]]&lt;&gt;"",Table_Styles[[#This Row],[MR]],IF(Table_Styles[[#This Row],[MR Default]]&lt;&gt;"",Table_Styles[[#This Row],[MR Default]],""))</f>
        <v/>
      </c>
      <c r="AE195"/>
      <c r="AF195"/>
      <c r="AG195" t="str">
        <f>IF(Table_Styles[[#This Row],[MB]]&lt;&gt;"",Table_Styles[[#This Row],[MB]],IF(Table_Styles[[#This Row],[MB Default]]&lt;&gt;"",Table_Styles[[#This Row],[MB Default]],""))</f>
        <v/>
      </c>
      <c r="AH195"/>
      <c r="AI195"/>
      <c r="AJ195" t="str">
        <f>IF(Table_Styles[[#This Row],[ML]]&lt;&gt;"",Table_Styles[[#This Row],[ML]],IF(Table_Styles[[#This Row],[ML Default]]&lt;&gt;"",Table_Styles[[#This Row],[ML Default]],""))</f>
        <v/>
      </c>
      <c r="AK195" t="s">
        <v>438</v>
      </c>
      <c r="AL195"/>
      <c r="AM195" t="str">
        <f>IF(Table_Styles[[#This Row],[PT]]&lt;&gt;"",Table_Styles[[#This Row],[PT]],IF(Table_Styles[[#This Row],[PT Default]]&lt;&gt;"",Table_Styles[[#This Row],[PT Default]],""))</f>
        <v>15px</v>
      </c>
      <c r="AN195" t="s">
        <v>502</v>
      </c>
      <c r="AO195"/>
      <c r="AP195" t="str">
        <f>IF(Table_Styles[[#This Row],[PR]]&lt;&gt;"",Table_Styles[[#This Row],[PR]],IF(Table_Styles[[#This Row],[PR Default]]&lt;&gt;"",Table_Styles[[#This Row],[PR Default]],""))</f>
        <v>25px</v>
      </c>
      <c r="AQ195" t="s">
        <v>438</v>
      </c>
      <c r="AR195"/>
      <c r="AS195" t="str">
        <f>IF(Table_Styles[[#This Row],[PB]]&lt;&gt;"",Table_Styles[[#This Row],[PB]],IF(Table_Styles[[#This Row],[PB Default]]&lt;&gt;"",Table_Styles[[#This Row],[PB Default]],""))</f>
        <v>15px</v>
      </c>
      <c r="AT195" t="s">
        <v>502</v>
      </c>
      <c r="AU195"/>
      <c r="AV195" t="str">
        <f>IF(Table_Styles[[#This Row],[PL]]&lt;&gt;"",Table_Styles[[#This Row],[PL]],IF(Table_Styles[[#This Row],[PL Default]]&lt;&gt;"",Table_Styles[[#This Row],[PL Default]],""))</f>
        <v>25px</v>
      </c>
      <c r="AW195"/>
      <c r="AX195"/>
      <c r="AY195" t="str">
        <f>IF(Table_Styles[[#This Row],[BT]]&lt;&gt;"",Table_Styles[[#This Row],[BT]],IF(Table_Styles[[#This Row],[BT Default]]&lt;&gt;"",Table_Styles[[#This Row],[BT Default]],""))</f>
        <v/>
      </c>
      <c r="AZ195"/>
      <c r="BA195"/>
      <c r="BB195" t="str">
        <f>IF(Table_Styles[[#This Row],[BR]]&lt;&gt;"",Table_Styles[[#This Row],[BR]],IF(Table_Styles[[#This Row],[BR Default]]&lt;&gt;"",Table_Styles[[#This Row],[BR Default]],""))</f>
        <v/>
      </c>
      <c r="BC195"/>
      <c r="BD195"/>
      <c r="BE195" t="str">
        <f>IF(Table_Styles[[#This Row],[BB]]&lt;&gt;"",Table_Styles[[#This Row],[BB]],IF(Table_Styles[[#This Row],[BB Default]]&lt;&gt;"",Table_Styles[[#This Row],[BB Default]],""))</f>
        <v/>
      </c>
      <c r="BF195"/>
      <c r="BG195"/>
      <c r="BH195" t="str">
        <f>IF(Table_Styles[[#This Row],[BL]]&lt;&gt;"",Table_Styles[[#This Row],[BL]],IF(Table_Styles[[#This Row],[BL Default]]&lt;&gt;"",Table_Styles[[#This Row],[BL Default]],""))</f>
        <v/>
      </c>
      <c r="BI195"/>
      <c r="BJ195"/>
      <c r="BK195" t="str">
        <f>IF(Table_Styles[[#This Row],[Width]]&lt;&gt;"",Table_Styles[[#This Row],[Width]],IF(Table_Styles[[#This Row],[Width Default]]&lt;&gt;"",Table_Styles[[#This Row],[Width Default]],""))</f>
        <v/>
      </c>
      <c r="BL195"/>
      <c r="BM195"/>
      <c r="BN195" t="str">
        <f>IF(Table_Styles[[#This Row],[Height]]&lt;&gt;"",Table_Styles[[#This Row],[Height]],IF(Table_Styles[[#This Row],[Height Default]]&lt;&gt;"",Table_Styles[[#This Row],[Height Default]],""))</f>
        <v/>
      </c>
      <c r="BO195"/>
      <c r="BP195"/>
      <c r="BQ195" t="str">
        <f>IF(Table_Styles[[#This Row],[Top]]&lt;&gt;"",Table_Styles[[#This Row],[Top]],IF(Table_Styles[[#This Row],[Top Default]]&lt;&gt;"",Table_Styles[[#This Row],[Top Default]],""))</f>
        <v/>
      </c>
      <c r="BR195"/>
      <c r="BS195"/>
      <c r="BT195" t="str">
        <f>IF(Table_Styles[[#This Row],[Right]]&lt;&gt;"",Table_Styles[[#This Row],[Right]],IF(Table_Styles[[#This Row],[Right Default]]&lt;&gt;"",Table_Styles[[#This Row],[Right Default]],""))</f>
        <v/>
      </c>
      <c r="BU195"/>
      <c r="BV195"/>
      <c r="BW195" t="str">
        <f>IF(Table_Styles[[#This Row],[Bottom]]&lt;&gt;"",Table_Styles[[#This Row],[Bottom]],IF(Table_Styles[[#This Row],[Bottom Default]]&lt;&gt;"",Table_Styles[[#This Row],[Bottom Default]],""))</f>
        <v/>
      </c>
      <c r="BX195"/>
      <c r="BY195"/>
      <c r="BZ195" t="str">
        <f>IF(Table_Styles[[#This Row],[Left]]&lt;&gt;"",Table_Styles[[#This Row],[Left]],IF(Table_Styles[[#This Row],[Left Default]]&lt;&gt;"",Table_Styles[[#This Row],[Left Default]],""))</f>
        <v/>
      </c>
      <c r="CA195"/>
      <c r="CB195" t="str">
        <f>IF(AND(Table_Styles[[#This Row],[Selector]]&lt;&gt;"",Table_Styles[[#This Row],[Font Family Used]]&lt;&gt;"",Table_Styles[[#This Row],[Font Weight Used]]&lt;&gt;""),Table_Styles[[#This Row],[Font Family Used]]&amp;" "&amp;Table_Styles[[#This Row],[Font Weight Used]],"")</f>
        <v/>
      </c>
      <c r="CC195" t="str">
        <f ca="1">IF(AND(Table_Styles[[#This Row],[Selector]],COUNTIF(OFFSET(CC:CC,0,0,ROW()-1,1),"="&amp;Table_Styles[[#This Row],[Font]])=0),Table_Styles[[#This Row],[Font]],"")</f>
        <v/>
      </c>
      <c r="CD195" t="str">
        <f ca="1">IF(Table_Styles[[#This Row],[Unique Font]]&lt;&gt;"",
"{""fontFamily"":"""&amp;Table_Styles[[#This Row],[Font Family Used]]&amp;""",""fontWeight"":"&amp;Table_Styles[[#This Row],[Font Weight Used]]&amp;"}","")</f>
        <v/>
      </c>
      <c r="CE1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#ffd6d9;border: 1px solid #db0010;padding-top: 15px;padding-right: 25px;padding-bottom: 15px;padding-left: 25px</v>
      </c>
      <c r="CF195" t="str">
        <f>IF(AND(Table_Styles[[#This Row],[Selector]]&lt;&gt;"", Table_Styles[[#This Row],[Config Properties]]&lt;&gt;""),
Table_Styles[[#This Row],[Selector]]&amp;" { "&amp;Table_Styles[[#This Row],[Config Properties]]&amp;" }","")</f>
        <v>.payment-error { background: #ffd6d9;border: 1px solid #db0010;padding-top: 15px;padding-right: 25px;padding-bottom: 15px;padding-left: 25px }</v>
      </c>
      <c r="CG195" t="str">
        <f xml:space="preserve">
SUBSTITUTE(SUBSTITUTE(SUBSTITUTE(SUBSTITUTE(SUBSTITUTE(SUBSTITUTE(SUBSTITUTE(SUBSTITUTE(Table_Styles[[#This Row],[Config]],
" {","{"),
"{ ","{"),
" }","}"),
"} ","}"),
" ,",","),
", ",","),
" :",":"),
": ",":")</f>
        <v>.payment-error{background:#ffd6d9;border:1px solid #db0010;padding-top:15px;padding-right:25px;padding-bottom:15px;padding-left:25px}</v>
      </c>
    </row>
    <row r="196" spans="2:85" ht="21" customHeight="1">
      <c r="B196" s="97" t="s">
        <v>1373</v>
      </c>
      <c r="C196" s="155" t="s">
        <v>1372</v>
      </c>
      <c r="D196" s="137"/>
      <c r="E196" s="118"/>
      <c r="F196" s="101" t="str">
        <f>IF(Table_Styles[[#This Row],[Font Family]]&lt;&gt;"",Table_Styles[[#This Row],[Font Family]],IF(Table_Styles[[#This Row],[Font Family Default]]&lt;&gt;"",Table_Styles[[#This Row],[Font Family Default]],""))</f>
        <v/>
      </c>
      <c r="G196" s="137"/>
      <c r="H196" s="118"/>
      <c r="I196" s="101" t="str">
        <f>IF(Table_Styles[[#This Row],[Font Size]]&lt;&gt;"",Table_Styles[[#This Row],[Font Size]],IF(Table_Styles[[#This Row],[Font Size Default]]&lt;&gt;"",Table_Styles[[#This Row],[Font Size Default]],""))</f>
        <v/>
      </c>
      <c r="J196" s="137"/>
      <c r="K196" s="118"/>
      <c r="L196" s="101" t="str">
        <f>IF(Table_Styles[[#This Row],[Font Weight]]&lt;&gt;"",Table_Styles[[#This Row],[Font Weight]],IF(Table_Styles[[#This Row],[Font Weight Default]]&lt;&gt;"",Table_Styles[[#This Row],[Font Weight Default]],""))</f>
        <v/>
      </c>
      <c r="M196" s="137"/>
      <c r="N196" s="118"/>
      <c r="O196" s="101" t="str">
        <f>IF(Table_Styles[[#This Row],[Colour]]&lt;&gt;"",Table_Styles[[#This Row],[Colour]],IF(Table_Styles[[#This Row],[Colour Default]]&lt;&gt;"",Table_Styles[[#This Row],[Colour Default]],""))</f>
        <v/>
      </c>
      <c r="P196" s="137"/>
      <c r="Q196" s="118"/>
      <c r="R196" s="101" t="str">
        <f>IF(Table_Styles[[#This Row],[Background]]&lt;&gt;"",Table_Styles[[#This Row],[Background]],IF(Table_Styles[[#This Row],[Background Default]]&lt;&gt;"",Table_Styles[[#This Row],[Background Default]],""))</f>
        <v/>
      </c>
      <c r="S196" s="137"/>
      <c r="T196" s="118"/>
      <c r="U196" s="101" t="str">
        <f>IF(Table_Styles[[#This Row],[Border]]&lt;&gt;"",Table_Styles[[#This Row],[Border]],IF(Table_Styles[[#This Row],[Border Default]]&lt;&gt;"",Table_Styles[[#This Row],[Border Default]],""))</f>
        <v/>
      </c>
      <c r="V196" s="118"/>
      <c r="W196" s="118"/>
      <c r="X196" s="101" t="str">
        <f>IF(Table_Styles[[#This Row],[Border Radius]]&lt;&gt;"",Table_Styles[[#This Row],[Border Radius]],IF(Table_Styles[[#This Row],[Border Radius Default]]&lt;&gt;"",Table_Styles[[#This Row],[Border Radius Default]],""))</f>
        <v/>
      </c>
      <c r="Y196" s="137"/>
      <c r="Z196" s="118"/>
      <c r="AA196" s="101" t="str">
        <f>IF(Table_Styles[[#This Row],[MT]]&lt;&gt;"",Table_Styles[[#This Row],[MT]],IF(Table_Styles[[#This Row],[MT Default]]&lt;&gt;"",Table_Styles[[#This Row],[MT Default]],""))</f>
        <v/>
      </c>
      <c r="AB196" s="137"/>
      <c r="AC196" s="118"/>
      <c r="AD196" s="101" t="str">
        <f>IF(Table_Styles[[#This Row],[MR]]&lt;&gt;"",Table_Styles[[#This Row],[MR]],IF(Table_Styles[[#This Row],[MR Default]]&lt;&gt;"",Table_Styles[[#This Row],[MR Default]],""))</f>
        <v/>
      </c>
      <c r="AE196" s="137"/>
      <c r="AF196" s="118"/>
      <c r="AG196" s="101" t="str">
        <f>IF(Table_Styles[[#This Row],[MB]]&lt;&gt;"",Table_Styles[[#This Row],[MB]],IF(Table_Styles[[#This Row],[MB Default]]&lt;&gt;"",Table_Styles[[#This Row],[MB Default]],""))</f>
        <v/>
      </c>
      <c r="AH196" s="137"/>
      <c r="AI196" s="118"/>
      <c r="AJ196" s="101" t="str">
        <f>IF(Table_Styles[[#This Row],[ML]]&lt;&gt;"",Table_Styles[[#This Row],[ML]],IF(Table_Styles[[#This Row],[ML Default]]&lt;&gt;"",Table_Styles[[#This Row],[ML Default]],""))</f>
        <v/>
      </c>
      <c r="AK196" s="137"/>
      <c r="AL196" s="118"/>
      <c r="AM196" s="101" t="str">
        <f>IF(Table_Styles[[#This Row],[PT]]&lt;&gt;"",Table_Styles[[#This Row],[PT]],IF(Table_Styles[[#This Row],[PT Default]]&lt;&gt;"",Table_Styles[[#This Row],[PT Default]],""))</f>
        <v/>
      </c>
      <c r="AN196" s="137"/>
      <c r="AO196" s="118"/>
      <c r="AP196" s="101" t="str">
        <f>IF(Table_Styles[[#This Row],[PR]]&lt;&gt;"",Table_Styles[[#This Row],[PR]],IF(Table_Styles[[#This Row],[PR Default]]&lt;&gt;"",Table_Styles[[#This Row],[PR Default]],""))</f>
        <v/>
      </c>
      <c r="AQ196" s="137"/>
      <c r="AR196" s="118"/>
      <c r="AS196" s="101" t="str">
        <f>IF(Table_Styles[[#This Row],[PB]]&lt;&gt;"",Table_Styles[[#This Row],[PB]],IF(Table_Styles[[#This Row],[PB Default]]&lt;&gt;"",Table_Styles[[#This Row],[PB Default]],""))</f>
        <v/>
      </c>
      <c r="AT196" s="137"/>
      <c r="AU196" s="118"/>
      <c r="AV196" s="101" t="str">
        <f>IF(Table_Styles[[#This Row],[PL]]&lt;&gt;"",Table_Styles[[#This Row],[PL]],IF(Table_Styles[[#This Row],[PL Default]]&lt;&gt;"",Table_Styles[[#This Row],[PL Default]],""))</f>
        <v/>
      </c>
      <c r="AW196" s="137"/>
      <c r="AX196" s="118"/>
      <c r="AY196" s="101" t="str">
        <f>IF(Table_Styles[[#This Row],[BT]]&lt;&gt;"",Table_Styles[[#This Row],[BT]],IF(Table_Styles[[#This Row],[BT Default]]&lt;&gt;"",Table_Styles[[#This Row],[BT Default]],""))</f>
        <v/>
      </c>
      <c r="AZ196" s="137"/>
      <c r="BA196" s="118"/>
      <c r="BB196" s="101" t="str">
        <f>IF(Table_Styles[[#This Row],[BR]]&lt;&gt;"",Table_Styles[[#This Row],[BR]],IF(Table_Styles[[#This Row],[BR Default]]&lt;&gt;"",Table_Styles[[#This Row],[BR Default]],""))</f>
        <v/>
      </c>
      <c r="BC196" s="137"/>
      <c r="BD196" s="118"/>
      <c r="BE196" s="101" t="str">
        <f>IF(Table_Styles[[#This Row],[BB]]&lt;&gt;"",Table_Styles[[#This Row],[BB]],IF(Table_Styles[[#This Row],[BB Default]]&lt;&gt;"",Table_Styles[[#This Row],[BB Default]],""))</f>
        <v/>
      </c>
      <c r="BF196" s="137"/>
      <c r="BG196" s="118"/>
      <c r="BH196" s="101" t="str">
        <f>IF(Table_Styles[[#This Row],[BL]]&lt;&gt;"",Table_Styles[[#This Row],[BL]],IF(Table_Styles[[#This Row],[BL Default]]&lt;&gt;"",Table_Styles[[#This Row],[BL Default]],""))</f>
        <v/>
      </c>
      <c r="BI196" s="118"/>
      <c r="BJ196" s="118"/>
      <c r="BK196" s="101" t="str">
        <f>IF(Table_Styles[[#This Row],[Width]]&lt;&gt;"",Table_Styles[[#This Row],[Width]],IF(Table_Styles[[#This Row],[Width Default]]&lt;&gt;"",Table_Styles[[#This Row],[Width Default]],""))</f>
        <v/>
      </c>
      <c r="BL196" s="118"/>
      <c r="BM196" s="118"/>
      <c r="BN196" s="101" t="str">
        <f>IF(Table_Styles[[#This Row],[Height]]&lt;&gt;"",Table_Styles[[#This Row],[Height]],IF(Table_Styles[[#This Row],[Height Default]]&lt;&gt;"",Table_Styles[[#This Row],[Height Default]],""))</f>
        <v/>
      </c>
      <c r="BO196" s="95"/>
      <c r="BP196" s="95"/>
      <c r="BQ196" s="101" t="str">
        <f>IF(Table_Styles[[#This Row],[Top]]&lt;&gt;"",Table_Styles[[#This Row],[Top]],IF(Table_Styles[[#This Row],[Top Default]]&lt;&gt;"",Table_Styles[[#This Row],[Top Default]],""))</f>
        <v/>
      </c>
      <c r="BR196" s="95"/>
      <c r="BS196" s="95"/>
      <c r="BT196" s="101" t="str">
        <f>IF(Table_Styles[[#This Row],[Right]]&lt;&gt;"",Table_Styles[[#This Row],[Right]],IF(Table_Styles[[#This Row],[Right Default]]&lt;&gt;"",Table_Styles[[#This Row],[Right Default]],""))</f>
        <v/>
      </c>
      <c r="BU196" s="95"/>
      <c r="BV196" s="95"/>
      <c r="BW196" s="101" t="str">
        <f>IF(Table_Styles[[#This Row],[Bottom]]&lt;&gt;"",Table_Styles[[#This Row],[Bottom]],IF(Table_Styles[[#This Row],[Bottom Default]]&lt;&gt;"",Table_Styles[[#This Row],[Bottom Default]],""))</f>
        <v/>
      </c>
      <c r="BX196" s="95"/>
      <c r="BY196" s="95"/>
      <c r="BZ196" s="101" t="str">
        <f>IF(Table_Styles[[#This Row],[Left]]&lt;&gt;"",Table_Styles[[#This Row],[Left]],IF(Table_Styles[[#This Row],[Left Default]]&lt;&gt;"",Table_Styles[[#This Row],[Left Default]],""))</f>
        <v/>
      </c>
      <c r="CA196" t="s">
        <v>1378</v>
      </c>
      <c r="CB196" s="101" t="str">
        <f>IF(AND(Table_Styles[[#This Row],[Selector]]&lt;&gt;"",Table_Styles[[#This Row],[Font Family Used]]&lt;&gt;"",Table_Styles[[#This Row],[Font Weight Used]]&lt;&gt;""),Table_Styles[[#This Row],[Font Family Used]]&amp;" "&amp;Table_Styles[[#This Row],[Font Weight Used]],"")</f>
        <v/>
      </c>
      <c r="CC196" s="101" t="str">
        <f ca="1">IF(AND(Table_Styles[[#This Row],[Selector]],COUNTIF(OFFSET(CC:CC,0,0,ROW()-1,1),"="&amp;Table_Styles[[#This Row],[Font]])=0),Table_Styles[[#This Row],[Font]],"")</f>
        <v/>
      </c>
      <c r="CD196" s="101" t="str">
        <f ca="1">IF(Table_Styles[[#This Row],[Unique Font]]&lt;&gt;"",
"{""fontFamily"":"""&amp;Table_Styles[[#This Row],[Font Family Used]]&amp;""",""fontWeight"":"&amp;Table_Styles[[#This Row],[Font Weight Used]]&amp;"}","")</f>
        <v/>
      </c>
      <c r="CE196"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left !important; padding-left: 20px;}</v>
      </c>
      <c r="CF196" s="100" t="str">
        <f>IF(AND(Table_Styles[[#This Row],[Selector]]&lt;&gt;"", Table_Styles[[#This Row],[Config Properties]]&lt;&gt;""),
Table_Styles[[#This Row],[Selector]]&amp;" { "&amp;Table_Styles[[#This Row],[Config Properties]]&amp;" }","")</f>
        <v>@media(max-width:768px) { .promoSummaryFeatureListTop { text-align: left !important; padding-left: 20px;} }</v>
      </c>
      <c r="CG196" s="100" t="str">
        <f xml:space="preserve">
SUBSTITUTE(SUBSTITUTE(SUBSTITUTE(SUBSTITUTE(SUBSTITUTE(SUBSTITUTE(SUBSTITUTE(SUBSTITUTE(Table_Styles[[#This Row],[Config]],
" {","{"),
"{ ","{"),
" }","}"),
"} ","}"),
" ,",","),
", ",","),
" :",":"),
": ",":")</f>
        <v>@media(max-width:768px){.promoSummaryFeatureListTop{text-align:left !important; padding-left:20px;}}</v>
      </c>
    </row>
    <row r="197" spans="2:85" ht="21" customHeight="1">
      <c r="B197" s="97" t="s">
        <v>1375</v>
      </c>
      <c r="C197" s="155" t="s">
        <v>1376</v>
      </c>
      <c r="D197" s="137"/>
      <c r="E197" s="118"/>
      <c r="F197" s="101" t="str">
        <f>IF(Table_Styles[[#This Row],[Font Family]]&lt;&gt;"",Table_Styles[[#This Row],[Font Family]],IF(Table_Styles[[#This Row],[Font Family Default]]&lt;&gt;"",Table_Styles[[#This Row],[Font Family Default]],""))</f>
        <v/>
      </c>
      <c r="G197" s="137"/>
      <c r="H197" s="118"/>
      <c r="I197" s="101" t="str">
        <f>IF(Table_Styles[[#This Row],[Font Size]]&lt;&gt;"",Table_Styles[[#This Row],[Font Size]],IF(Table_Styles[[#This Row],[Font Size Default]]&lt;&gt;"",Table_Styles[[#This Row],[Font Size Default]],""))</f>
        <v/>
      </c>
      <c r="J197" s="137"/>
      <c r="K197" s="118"/>
      <c r="L197" s="101" t="str">
        <f>IF(Table_Styles[[#This Row],[Font Weight]]&lt;&gt;"",Table_Styles[[#This Row],[Font Weight]],IF(Table_Styles[[#This Row],[Font Weight Default]]&lt;&gt;"",Table_Styles[[#This Row],[Font Weight Default]],""))</f>
        <v/>
      </c>
      <c r="M197" s="137"/>
      <c r="N197" s="118"/>
      <c r="O197" s="101" t="str">
        <f>IF(Table_Styles[[#This Row],[Colour]]&lt;&gt;"",Table_Styles[[#This Row],[Colour]],IF(Table_Styles[[#This Row],[Colour Default]]&lt;&gt;"",Table_Styles[[#This Row],[Colour Default]],""))</f>
        <v/>
      </c>
      <c r="P197" s="137"/>
      <c r="Q197" s="118"/>
      <c r="R197" s="101" t="str">
        <f>IF(Table_Styles[[#This Row],[Background]]&lt;&gt;"",Table_Styles[[#This Row],[Background]],IF(Table_Styles[[#This Row],[Background Default]]&lt;&gt;"",Table_Styles[[#This Row],[Background Default]],""))</f>
        <v/>
      </c>
      <c r="S197" s="137"/>
      <c r="T197" s="118"/>
      <c r="U197" s="101" t="str">
        <f>IF(Table_Styles[[#This Row],[Border]]&lt;&gt;"",Table_Styles[[#This Row],[Border]],IF(Table_Styles[[#This Row],[Border Default]]&lt;&gt;"",Table_Styles[[#This Row],[Border Default]],""))</f>
        <v/>
      </c>
      <c r="V197" s="118"/>
      <c r="W197" s="118"/>
      <c r="X197" s="101" t="str">
        <f>IF(Table_Styles[[#This Row],[Border Radius]]&lt;&gt;"",Table_Styles[[#This Row],[Border Radius]],IF(Table_Styles[[#This Row],[Border Radius Default]]&lt;&gt;"",Table_Styles[[#This Row],[Border Radius Default]],""))</f>
        <v/>
      </c>
      <c r="Y197" s="137"/>
      <c r="Z197" s="118"/>
      <c r="AA197" s="101" t="str">
        <f>IF(Table_Styles[[#This Row],[MT]]&lt;&gt;"",Table_Styles[[#This Row],[MT]],IF(Table_Styles[[#This Row],[MT Default]]&lt;&gt;"",Table_Styles[[#This Row],[MT Default]],""))</f>
        <v/>
      </c>
      <c r="AB197" s="137"/>
      <c r="AC197" s="118"/>
      <c r="AD197" s="101" t="str">
        <f>IF(Table_Styles[[#This Row],[MR]]&lt;&gt;"",Table_Styles[[#This Row],[MR]],IF(Table_Styles[[#This Row],[MR Default]]&lt;&gt;"",Table_Styles[[#This Row],[MR Default]],""))</f>
        <v/>
      </c>
      <c r="AE197" s="137"/>
      <c r="AF197" s="118"/>
      <c r="AG197" s="101" t="str">
        <f>IF(Table_Styles[[#This Row],[MB]]&lt;&gt;"",Table_Styles[[#This Row],[MB]],IF(Table_Styles[[#This Row],[MB Default]]&lt;&gt;"",Table_Styles[[#This Row],[MB Default]],""))</f>
        <v/>
      </c>
      <c r="AH197" s="137"/>
      <c r="AI197" s="118"/>
      <c r="AJ197" s="101" t="str">
        <f>IF(Table_Styles[[#This Row],[ML]]&lt;&gt;"",Table_Styles[[#This Row],[ML]],IF(Table_Styles[[#This Row],[ML Default]]&lt;&gt;"",Table_Styles[[#This Row],[ML Default]],""))</f>
        <v/>
      </c>
      <c r="AK197" s="137"/>
      <c r="AL197" s="118"/>
      <c r="AM197" s="101" t="str">
        <f>IF(Table_Styles[[#This Row],[PT]]&lt;&gt;"",Table_Styles[[#This Row],[PT]],IF(Table_Styles[[#This Row],[PT Default]]&lt;&gt;"",Table_Styles[[#This Row],[PT Default]],""))</f>
        <v/>
      </c>
      <c r="AN197" s="137"/>
      <c r="AO197" s="118"/>
      <c r="AP197" s="101" t="str">
        <f>IF(Table_Styles[[#This Row],[PR]]&lt;&gt;"",Table_Styles[[#This Row],[PR]],IF(Table_Styles[[#This Row],[PR Default]]&lt;&gt;"",Table_Styles[[#This Row],[PR Default]],""))</f>
        <v/>
      </c>
      <c r="AQ197" s="137"/>
      <c r="AR197" s="118"/>
      <c r="AS197" s="101" t="str">
        <f>IF(Table_Styles[[#This Row],[PB]]&lt;&gt;"",Table_Styles[[#This Row],[PB]],IF(Table_Styles[[#This Row],[PB Default]]&lt;&gt;"",Table_Styles[[#This Row],[PB Default]],""))</f>
        <v/>
      </c>
      <c r="AT197" s="137"/>
      <c r="AU197" s="118"/>
      <c r="AV197" s="101" t="str">
        <f>IF(Table_Styles[[#This Row],[PL]]&lt;&gt;"",Table_Styles[[#This Row],[PL]],IF(Table_Styles[[#This Row],[PL Default]]&lt;&gt;"",Table_Styles[[#This Row],[PL Default]],""))</f>
        <v/>
      </c>
      <c r="AW197" s="137"/>
      <c r="AX197" s="118"/>
      <c r="AY197" s="101" t="str">
        <f>IF(Table_Styles[[#This Row],[BT]]&lt;&gt;"",Table_Styles[[#This Row],[BT]],IF(Table_Styles[[#This Row],[BT Default]]&lt;&gt;"",Table_Styles[[#This Row],[BT Default]],""))</f>
        <v/>
      </c>
      <c r="AZ197" s="137"/>
      <c r="BA197" s="118"/>
      <c r="BB197" s="101" t="str">
        <f>IF(Table_Styles[[#This Row],[BR]]&lt;&gt;"",Table_Styles[[#This Row],[BR]],IF(Table_Styles[[#This Row],[BR Default]]&lt;&gt;"",Table_Styles[[#This Row],[BR Default]],""))</f>
        <v/>
      </c>
      <c r="BC197" s="137"/>
      <c r="BD197" s="118"/>
      <c r="BE197" s="101" t="str">
        <f>IF(Table_Styles[[#This Row],[BB]]&lt;&gt;"",Table_Styles[[#This Row],[BB]],IF(Table_Styles[[#This Row],[BB Default]]&lt;&gt;"",Table_Styles[[#This Row],[BB Default]],""))</f>
        <v/>
      </c>
      <c r="BF197" s="137"/>
      <c r="BG197" s="118"/>
      <c r="BH197" s="101" t="str">
        <f>IF(Table_Styles[[#This Row],[BL]]&lt;&gt;"",Table_Styles[[#This Row],[BL]],IF(Table_Styles[[#This Row],[BL Default]]&lt;&gt;"",Table_Styles[[#This Row],[BL Default]],""))</f>
        <v/>
      </c>
      <c r="BI197" s="118"/>
      <c r="BJ197" s="118"/>
      <c r="BK197" s="101" t="str">
        <f>IF(Table_Styles[[#This Row],[Width]]&lt;&gt;"",Table_Styles[[#This Row],[Width]],IF(Table_Styles[[#This Row],[Width Default]]&lt;&gt;"",Table_Styles[[#This Row],[Width Default]],""))</f>
        <v/>
      </c>
      <c r="BL197" s="118"/>
      <c r="BM197" s="118"/>
      <c r="BN197" s="101" t="str">
        <f>IF(Table_Styles[[#This Row],[Height]]&lt;&gt;"",Table_Styles[[#This Row],[Height]],IF(Table_Styles[[#This Row],[Height Default]]&lt;&gt;"",Table_Styles[[#This Row],[Height Default]],""))</f>
        <v/>
      </c>
      <c r="BO197" s="95"/>
      <c r="BP197" s="95"/>
      <c r="BQ197" s="101" t="str">
        <f>IF(Table_Styles[[#This Row],[Top]]&lt;&gt;"",Table_Styles[[#This Row],[Top]],IF(Table_Styles[[#This Row],[Top Default]]&lt;&gt;"",Table_Styles[[#This Row],[Top Default]],""))</f>
        <v/>
      </c>
      <c r="BR197" s="95"/>
      <c r="BS197" s="95"/>
      <c r="BT197" s="101" t="str">
        <f>IF(Table_Styles[[#This Row],[Right]]&lt;&gt;"",Table_Styles[[#This Row],[Right]],IF(Table_Styles[[#This Row],[Right Default]]&lt;&gt;"",Table_Styles[[#This Row],[Right Default]],""))</f>
        <v/>
      </c>
      <c r="BU197" s="95"/>
      <c r="BV197" s="95"/>
      <c r="BW197" s="101" t="str">
        <f>IF(Table_Styles[[#This Row],[Bottom]]&lt;&gt;"",Table_Styles[[#This Row],[Bottom]],IF(Table_Styles[[#This Row],[Bottom Default]]&lt;&gt;"",Table_Styles[[#This Row],[Bottom Default]],""))</f>
        <v/>
      </c>
      <c r="BX197" s="95"/>
      <c r="BY197" s="95"/>
      <c r="BZ197" s="101" t="str">
        <f>IF(Table_Styles[[#This Row],[Left]]&lt;&gt;"",Table_Styles[[#This Row],[Left]],IF(Table_Styles[[#This Row],[Left Default]]&lt;&gt;"",Table_Styles[[#This Row],[Left Default]],""))</f>
        <v/>
      </c>
      <c r="CA197" t="s">
        <v>1377</v>
      </c>
      <c r="CB197" s="101" t="str">
        <f>IF(AND(Table_Styles[[#This Row],[Selector]]&lt;&gt;"",Table_Styles[[#This Row],[Font Family Used]]&lt;&gt;"",Table_Styles[[#This Row],[Font Weight Used]]&lt;&gt;""),Table_Styles[[#This Row],[Font Family Used]]&amp;" "&amp;Table_Styles[[#This Row],[Font Weight Used]],"")</f>
        <v/>
      </c>
      <c r="CC197" s="101" t="str">
        <f ca="1">IF(AND(Table_Styles[[#This Row],[Selector]],COUNTIF(OFFSET(CC:CC,0,0,ROW()-1,1),"="&amp;Table_Styles[[#This Row],[Font]])=0),Table_Styles[[#This Row],[Font]],"")</f>
        <v/>
      </c>
      <c r="CD197" s="101" t="str">
        <f ca="1">IF(Table_Styles[[#This Row],[Unique Font]]&lt;&gt;"",
"{""fontFamily"":"""&amp;Table_Styles[[#This Row],[Font Family Used]]&amp;""",""fontWeight"":"&amp;Table_Styles[[#This Row],[Font Weight Used]]&amp;"}","")</f>
        <v/>
      </c>
      <c r="CE197"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left !important; background: none !important; width: 100%; padding-left: 20px; }</v>
      </c>
      <c r="CF197" s="100" t="str">
        <f>IF(AND(Table_Styles[[#This Row],[Selector]]&lt;&gt;"", Table_Styles[[#This Row],[Config Properties]]&lt;&gt;""),
Table_Styles[[#This Row],[Selector]]&amp;" { "&amp;Table_Styles[[#This Row],[Config Properties]]&amp;" }","")</f>
        <v>@media(max-width:768px) { .promoSummaryFeatureListBottom { text-align: left !important; background: none !important; width: 100%; padding-left: 20px; } }</v>
      </c>
      <c r="CG197" s="100" t="str">
        <f xml:space="preserve">
SUBSTITUTE(SUBSTITUTE(SUBSTITUTE(SUBSTITUTE(SUBSTITUTE(SUBSTITUTE(SUBSTITUTE(SUBSTITUTE(Table_Styles[[#This Row],[Config]],
" {","{"),
"{ ","{"),
" }","}"),
"} ","}"),
" ,",","),
", ",","),
" :",":"),
": ",":")</f>
        <v>@media(max-width:768px){.promoSummaryFeatureListBottom{text-align:left !important; background:none !important; width:100%; padding-left:20px;}}</v>
      </c>
    </row>
    <row r="198" spans="2:85" ht="21" customHeight="1">
      <c r="B198" s="97" t="s">
        <v>1350</v>
      </c>
      <c r="C198" s="155" t="s">
        <v>1362</v>
      </c>
      <c r="D198"/>
      <c r="E198"/>
      <c r="F198" t="str">
        <f>IF(Table_Styles[[#This Row],[Font Family]]&lt;&gt;"",Table_Styles[[#This Row],[Font Family]],IF(Table_Styles[[#This Row],[Font Family Default]]&lt;&gt;"",Table_Styles[[#This Row],[Font Family Default]],""))</f>
        <v/>
      </c>
      <c r="G198"/>
      <c r="H198"/>
      <c r="I198" t="str">
        <f>IF(Table_Styles[[#This Row],[Font Size]]&lt;&gt;"",Table_Styles[[#This Row],[Font Size]],IF(Table_Styles[[#This Row],[Font Size Default]]&lt;&gt;"",Table_Styles[[#This Row],[Font Size Default]],""))</f>
        <v/>
      </c>
      <c r="J198"/>
      <c r="K198"/>
      <c r="L198" t="str">
        <f>IF(Table_Styles[[#This Row],[Font Weight]]&lt;&gt;"",Table_Styles[[#This Row],[Font Weight]],IF(Table_Styles[[#This Row],[Font Weight Default]]&lt;&gt;"",Table_Styles[[#This Row],[Font Weight Default]],""))</f>
        <v/>
      </c>
      <c r="M198"/>
      <c r="N198"/>
      <c r="O198" t="str">
        <f>IF(Table_Styles[[#This Row],[Colour]]&lt;&gt;"",Table_Styles[[#This Row],[Colour]],IF(Table_Styles[[#This Row],[Colour Default]]&lt;&gt;"",Table_Styles[[#This Row],[Colour Default]],""))</f>
        <v/>
      </c>
      <c r="P198"/>
      <c r="Q198"/>
      <c r="R198" t="str">
        <f>IF(Table_Styles[[#This Row],[Background]]&lt;&gt;"",Table_Styles[[#This Row],[Background]],IF(Table_Styles[[#This Row],[Background Default]]&lt;&gt;"",Table_Styles[[#This Row],[Background Default]],""))</f>
        <v/>
      </c>
      <c r="S198"/>
      <c r="T198"/>
      <c r="U198" t="str">
        <f>IF(Table_Styles[[#This Row],[Border]]&lt;&gt;"",Table_Styles[[#This Row],[Border]],IF(Table_Styles[[#This Row],[Border Default]]&lt;&gt;"",Table_Styles[[#This Row],[Border Default]],""))</f>
        <v/>
      </c>
      <c r="V198"/>
      <c r="W198"/>
      <c r="X198" t="str">
        <f>IF(Table_Styles[[#This Row],[Border Radius]]&lt;&gt;"",Table_Styles[[#This Row],[Border Radius]],IF(Table_Styles[[#This Row],[Border Radius Default]]&lt;&gt;"",Table_Styles[[#This Row],[Border Radius Default]],""))</f>
        <v/>
      </c>
      <c r="Y198"/>
      <c r="Z198"/>
      <c r="AA198" t="str">
        <f>IF(Table_Styles[[#This Row],[MT]]&lt;&gt;"",Table_Styles[[#This Row],[MT]],IF(Table_Styles[[#This Row],[MT Default]]&lt;&gt;"",Table_Styles[[#This Row],[MT Default]],""))</f>
        <v/>
      </c>
      <c r="AB198"/>
      <c r="AC198"/>
      <c r="AD198" t="str">
        <f>IF(Table_Styles[[#This Row],[MR]]&lt;&gt;"",Table_Styles[[#This Row],[MR]],IF(Table_Styles[[#This Row],[MR Default]]&lt;&gt;"",Table_Styles[[#This Row],[MR Default]],""))</f>
        <v/>
      </c>
      <c r="AE198"/>
      <c r="AF198"/>
      <c r="AG198" t="str">
        <f>IF(Table_Styles[[#This Row],[MB]]&lt;&gt;"",Table_Styles[[#This Row],[MB]],IF(Table_Styles[[#This Row],[MB Default]]&lt;&gt;"",Table_Styles[[#This Row],[MB Default]],""))</f>
        <v/>
      </c>
      <c r="AH198"/>
      <c r="AI198"/>
      <c r="AJ198" t="str">
        <f>IF(Table_Styles[[#This Row],[ML]]&lt;&gt;"",Table_Styles[[#This Row],[ML]],IF(Table_Styles[[#This Row],[ML Default]]&lt;&gt;"",Table_Styles[[#This Row],[ML Default]],""))</f>
        <v/>
      </c>
      <c r="AK198"/>
      <c r="AL198"/>
      <c r="AM198" t="str">
        <f>IF(Table_Styles[[#This Row],[PT]]&lt;&gt;"",Table_Styles[[#This Row],[PT]],IF(Table_Styles[[#This Row],[PT Default]]&lt;&gt;"",Table_Styles[[#This Row],[PT Default]],""))</f>
        <v/>
      </c>
      <c r="AN198"/>
      <c r="AO198"/>
      <c r="AP198" t="str">
        <f>IF(Table_Styles[[#This Row],[PR]]&lt;&gt;"",Table_Styles[[#This Row],[PR]],IF(Table_Styles[[#This Row],[PR Default]]&lt;&gt;"",Table_Styles[[#This Row],[PR Default]],""))</f>
        <v/>
      </c>
      <c r="AQ198"/>
      <c r="AR198"/>
      <c r="AS198" t="str">
        <f>IF(Table_Styles[[#This Row],[PB]]&lt;&gt;"",Table_Styles[[#This Row],[PB]],IF(Table_Styles[[#This Row],[PB Default]]&lt;&gt;"",Table_Styles[[#This Row],[PB Default]],""))</f>
        <v/>
      </c>
      <c r="AT198"/>
      <c r="AU198"/>
      <c r="AV198" t="str">
        <f>IF(Table_Styles[[#This Row],[PL]]&lt;&gt;"",Table_Styles[[#This Row],[PL]],IF(Table_Styles[[#This Row],[PL Default]]&lt;&gt;"",Table_Styles[[#This Row],[PL Default]],""))</f>
        <v/>
      </c>
      <c r="AW198"/>
      <c r="AX198"/>
      <c r="AY198" t="str">
        <f>IF(Table_Styles[[#This Row],[BT]]&lt;&gt;"",Table_Styles[[#This Row],[BT]],IF(Table_Styles[[#This Row],[BT Default]]&lt;&gt;"",Table_Styles[[#This Row],[BT Default]],""))</f>
        <v/>
      </c>
      <c r="AZ198"/>
      <c r="BA198"/>
      <c r="BB198" t="str">
        <f>IF(Table_Styles[[#This Row],[BR]]&lt;&gt;"",Table_Styles[[#This Row],[BR]],IF(Table_Styles[[#This Row],[BR Default]]&lt;&gt;"",Table_Styles[[#This Row],[BR Default]],""))</f>
        <v/>
      </c>
      <c r="BC198"/>
      <c r="BD198"/>
      <c r="BE198" t="str">
        <f>IF(Table_Styles[[#This Row],[BB]]&lt;&gt;"",Table_Styles[[#This Row],[BB]],IF(Table_Styles[[#This Row],[BB Default]]&lt;&gt;"",Table_Styles[[#This Row],[BB Default]],""))</f>
        <v/>
      </c>
      <c r="BF198"/>
      <c r="BG198"/>
      <c r="BH198" t="str">
        <f>IF(Table_Styles[[#This Row],[BL]]&lt;&gt;"",Table_Styles[[#This Row],[BL]],IF(Table_Styles[[#This Row],[BL Default]]&lt;&gt;"",Table_Styles[[#This Row],[BL Default]],""))</f>
        <v/>
      </c>
      <c r="BI198"/>
      <c r="BJ198"/>
      <c r="BK198" t="str">
        <f>IF(Table_Styles[[#This Row],[Width]]&lt;&gt;"",Table_Styles[[#This Row],[Width]],IF(Table_Styles[[#This Row],[Width Default]]&lt;&gt;"",Table_Styles[[#This Row],[Width Default]],""))</f>
        <v/>
      </c>
      <c r="BL198"/>
      <c r="BM198"/>
      <c r="BN198" t="str">
        <f>IF(Table_Styles[[#This Row],[Height]]&lt;&gt;"",Table_Styles[[#This Row],[Height]],IF(Table_Styles[[#This Row],[Height Default]]&lt;&gt;"",Table_Styles[[#This Row],[Height Default]],""))</f>
        <v/>
      </c>
      <c r="BO198"/>
      <c r="BP198"/>
      <c r="BQ198" t="str">
        <f>IF(Table_Styles[[#This Row],[Top]]&lt;&gt;"",Table_Styles[[#This Row],[Top]],IF(Table_Styles[[#This Row],[Top Default]]&lt;&gt;"",Table_Styles[[#This Row],[Top Default]],""))</f>
        <v/>
      </c>
      <c r="BR198"/>
      <c r="BS198"/>
      <c r="BT198" t="str">
        <f>IF(Table_Styles[[#This Row],[Right]]&lt;&gt;"",Table_Styles[[#This Row],[Right]],IF(Table_Styles[[#This Row],[Right Default]]&lt;&gt;"",Table_Styles[[#This Row],[Right Default]],""))</f>
        <v/>
      </c>
      <c r="BU198"/>
      <c r="BV198"/>
      <c r="BW198" t="str">
        <f>IF(Table_Styles[[#This Row],[Bottom]]&lt;&gt;"",Table_Styles[[#This Row],[Bottom]],IF(Table_Styles[[#This Row],[Bottom Default]]&lt;&gt;"",Table_Styles[[#This Row],[Bottom Default]],""))</f>
        <v/>
      </c>
      <c r="BX198"/>
      <c r="BY198"/>
      <c r="BZ198" t="str">
        <f>IF(Table_Styles[[#This Row],[Left]]&lt;&gt;"",Table_Styles[[#This Row],[Left]],IF(Table_Styles[[#This Row],[Left Default]]&lt;&gt;"",Table_Styles[[#This Row],[Left Default]],""))</f>
        <v/>
      </c>
      <c r="CA198" t="s">
        <v>1349</v>
      </c>
      <c r="CB198" t="str">
        <f>IF(AND(Table_Styles[[#This Row],[Selector]]&lt;&gt;"",Table_Styles[[#This Row],[Font Family Used]]&lt;&gt;"",Table_Styles[[#This Row],[Font Weight Used]]&lt;&gt;""),Table_Styles[[#This Row],[Font Family Used]]&amp;" "&amp;Table_Styles[[#This Row],[Font Weight Used]],"")</f>
        <v/>
      </c>
      <c r="CC198" t="str">
        <f ca="1">IF(AND(Table_Styles[[#This Row],[Selector]],COUNTIF(OFFSET(CC:CC,0,0,ROW()-1,1),"="&amp;Table_Styles[[#This Row],[Font]])=0),Table_Styles[[#This Row],[Font]],"")</f>
        <v/>
      </c>
      <c r="CD198" t="str">
        <f ca="1">IF(Table_Styles[[#This Row],[Unique Font]]&lt;&gt;"",
"{""fontFamily"":"""&amp;Table_Styles[[#This Row],[Font Family Used]]&amp;""",""fontWeight"":"&amp;Table_Styles[[#This Row],[Font Weight Used]]&amp;"}","")</f>
        <v/>
      </c>
      <c r="CE198"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none !important;}</v>
      </c>
      <c r="CF198" t="str">
        <f>IF(AND(Table_Styles[[#This Row],[Selector]]&lt;&gt;"", Table_Styles[[#This Row],[Config Properties]]&lt;&gt;""),
Table_Styles[[#This Row],[Selector]]&amp;" { "&amp;Table_Styles[[#This Row],[Config Properties]]&amp;" }","")</f>
        <v>@media print { #footer-actions, #print-button, .promoSummaryFeatureListTop ul li span, .promoSummaryFeatureListBottom ul li span, #progress-bar { display: none !important;} }</v>
      </c>
      <c r="CG198" t="str">
        <f xml:space="preserve">
SUBSTITUTE(SUBSTITUTE(SUBSTITUTE(SUBSTITUTE(SUBSTITUTE(SUBSTITUTE(SUBSTITUTE(SUBSTITUTE(Table_Styles[[#This Row],[Config]],
" {","{"),
"{ ","{"),
" }","}"),
"} ","}"),
" ,",","),
", ",","),
" :",":"),
": ",":")</f>
        <v>@media print{#footer-actions,#print-button,.promoSummaryFeatureListTop ul li span,.promoSummaryFeatureListBottom ul li span,#progress-bar{display:none !important;}}</v>
      </c>
    </row>
    <row r="199" spans="2:85" ht="21" customHeight="1">
      <c r="B199" s="97" t="s">
        <v>1358</v>
      </c>
      <c r="C199" s="155" t="s">
        <v>1359</v>
      </c>
      <c r="D199" s="137"/>
      <c r="E199" s="118"/>
      <c r="F199" s="101" t="str">
        <f>IF(Table_Styles[[#This Row],[Font Family]]&lt;&gt;"",Table_Styles[[#This Row],[Font Family]],IF(Table_Styles[[#This Row],[Font Family Default]]&lt;&gt;"",Table_Styles[[#This Row],[Font Family Default]],""))</f>
        <v/>
      </c>
      <c r="G199" s="137"/>
      <c r="H199" s="118"/>
      <c r="I199" s="101" t="str">
        <f>IF(Table_Styles[[#This Row],[Font Size]]&lt;&gt;"",Table_Styles[[#This Row],[Font Size]],IF(Table_Styles[[#This Row],[Font Size Default]]&lt;&gt;"",Table_Styles[[#This Row],[Font Size Default]],""))</f>
        <v/>
      </c>
      <c r="J199" s="137"/>
      <c r="K199" s="118"/>
      <c r="L199" s="101" t="str">
        <f>IF(Table_Styles[[#This Row],[Font Weight]]&lt;&gt;"",Table_Styles[[#This Row],[Font Weight]],IF(Table_Styles[[#This Row],[Font Weight Default]]&lt;&gt;"",Table_Styles[[#This Row],[Font Weight Default]],""))</f>
        <v/>
      </c>
      <c r="M199" s="137"/>
      <c r="N199" s="118"/>
      <c r="O199" s="101" t="str">
        <f>IF(Table_Styles[[#This Row],[Colour]]&lt;&gt;"",Table_Styles[[#This Row],[Colour]],IF(Table_Styles[[#This Row],[Colour Default]]&lt;&gt;"",Table_Styles[[#This Row],[Colour Default]],""))</f>
        <v/>
      </c>
      <c r="P199" s="137"/>
      <c r="Q199" s="118"/>
      <c r="R199" s="101" t="str">
        <f>IF(Table_Styles[[#This Row],[Background]]&lt;&gt;"",Table_Styles[[#This Row],[Background]],IF(Table_Styles[[#This Row],[Background Default]]&lt;&gt;"",Table_Styles[[#This Row],[Background Default]],""))</f>
        <v/>
      </c>
      <c r="S199" s="137"/>
      <c r="T199" s="118"/>
      <c r="U199" s="101" t="str">
        <f>IF(Table_Styles[[#This Row],[Border]]&lt;&gt;"",Table_Styles[[#This Row],[Border]],IF(Table_Styles[[#This Row],[Border Default]]&lt;&gt;"",Table_Styles[[#This Row],[Border Default]],""))</f>
        <v/>
      </c>
      <c r="V199" s="118"/>
      <c r="W199" s="118"/>
      <c r="X199" s="101" t="str">
        <f>IF(Table_Styles[[#This Row],[Border Radius]]&lt;&gt;"",Table_Styles[[#This Row],[Border Radius]],IF(Table_Styles[[#This Row],[Border Radius Default]]&lt;&gt;"",Table_Styles[[#This Row],[Border Radius Default]],""))</f>
        <v/>
      </c>
      <c r="Y199" s="137"/>
      <c r="Z199" s="118"/>
      <c r="AA199" s="101" t="str">
        <f>IF(Table_Styles[[#This Row],[MT]]&lt;&gt;"",Table_Styles[[#This Row],[MT]],IF(Table_Styles[[#This Row],[MT Default]]&lt;&gt;"",Table_Styles[[#This Row],[MT Default]],""))</f>
        <v/>
      </c>
      <c r="AB199" s="137"/>
      <c r="AC199" s="118"/>
      <c r="AD199" s="101" t="str">
        <f>IF(Table_Styles[[#This Row],[MR]]&lt;&gt;"",Table_Styles[[#This Row],[MR]],IF(Table_Styles[[#This Row],[MR Default]]&lt;&gt;"",Table_Styles[[#This Row],[MR Default]],""))</f>
        <v/>
      </c>
      <c r="AE199" s="137"/>
      <c r="AF199" s="118"/>
      <c r="AG199" s="101" t="str">
        <f>IF(Table_Styles[[#This Row],[MB]]&lt;&gt;"",Table_Styles[[#This Row],[MB]],IF(Table_Styles[[#This Row],[MB Default]]&lt;&gt;"",Table_Styles[[#This Row],[MB Default]],""))</f>
        <v/>
      </c>
      <c r="AH199" s="137"/>
      <c r="AI199" s="118"/>
      <c r="AJ199" s="101" t="str">
        <f>IF(Table_Styles[[#This Row],[ML]]&lt;&gt;"",Table_Styles[[#This Row],[ML]],IF(Table_Styles[[#This Row],[ML Default]]&lt;&gt;"",Table_Styles[[#This Row],[ML Default]],""))</f>
        <v/>
      </c>
      <c r="AK199" s="137"/>
      <c r="AL199" s="118"/>
      <c r="AM199" s="101" t="str">
        <f>IF(Table_Styles[[#This Row],[PT]]&lt;&gt;"",Table_Styles[[#This Row],[PT]],IF(Table_Styles[[#This Row],[PT Default]]&lt;&gt;"",Table_Styles[[#This Row],[PT Default]],""))</f>
        <v/>
      </c>
      <c r="AN199" s="137"/>
      <c r="AO199" s="118"/>
      <c r="AP199" s="101" t="str">
        <f>IF(Table_Styles[[#This Row],[PR]]&lt;&gt;"",Table_Styles[[#This Row],[PR]],IF(Table_Styles[[#This Row],[PR Default]]&lt;&gt;"",Table_Styles[[#This Row],[PR Default]],""))</f>
        <v/>
      </c>
      <c r="AQ199" s="137"/>
      <c r="AR199" s="118"/>
      <c r="AS199" s="101" t="str">
        <f>IF(Table_Styles[[#This Row],[PB]]&lt;&gt;"",Table_Styles[[#This Row],[PB]],IF(Table_Styles[[#This Row],[PB Default]]&lt;&gt;"",Table_Styles[[#This Row],[PB Default]],""))</f>
        <v/>
      </c>
      <c r="AT199" s="137"/>
      <c r="AU199" s="118"/>
      <c r="AV199" s="101" t="str">
        <f>IF(Table_Styles[[#This Row],[PL]]&lt;&gt;"",Table_Styles[[#This Row],[PL]],IF(Table_Styles[[#This Row],[PL Default]]&lt;&gt;"",Table_Styles[[#This Row],[PL Default]],""))</f>
        <v/>
      </c>
      <c r="AW199" s="137"/>
      <c r="AX199" s="118"/>
      <c r="AY199" s="101" t="str">
        <f>IF(Table_Styles[[#This Row],[BT]]&lt;&gt;"",Table_Styles[[#This Row],[BT]],IF(Table_Styles[[#This Row],[BT Default]]&lt;&gt;"",Table_Styles[[#This Row],[BT Default]],""))</f>
        <v/>
      </c>
      <c r="AZ199" s="137"/>
      <c r="BA199" s="118"/>
      <c r="BB199" s="101" t="str">
        <f>IF(Table_Styles[[#This Row],[BR]]&lt;&gt;"",Table_Styles[[#This Row],[BR]],IF(Table_Styles[[#This Row],[BR Default]]&lt;&gt;"",Table_Styles[[#This Row],[BR Default]],""))</f>
        <v/>
      </c>
      <c r="BC199" s="137"/>
      <c r="BD199" s="118"/>
      <c r="BE199" s="101" t="str">
        <f>IF(Table_Styles[[#This Row],[BB]]&lt;&gt;"",Table_Styles[[#This Row],[BB]],IF(Table_Styles[[#This Row],[BB Default]]&lt;&gt;"",Table_Styles[[#This Row],[BB Default]],""))</f>
        <v/>
      </c>
      <c r="BF199" s="137"/>
      <c r="BG199" s="118"/>
      <c r="BH199" s="101" t="str">
        <f>IF(Table_Styles[[#This Row],[BL]]&lt;&gt;"",Table_Styles[[#This Row],[BL]],IF(Table_Styles[[#This Row],[BL Default]]&lt;&gt;"",Table_Styles[[#This Row],[BL Default]],""))</f>
        <v/>
      </c>
      <c r="BI199" s="118"/>
      <c r="BJ199" s="118"/>
      <c r="BK199" s="101" t="str">
        <f>IF(Table_Styles[[#This Row],[Width]]&lt;&gt;"",Table_Styles[[#This Row],[Width]],IF(Table_Styles[[#This Row],[Width Default]]&lt;&gt;"",Table_Styles[[#This Row],[Width Default]],""))</f>
        <v/>
      </c>
      <c r="BL199" s="118"/>
      <c r="BM199" s="118"/>
      <c r="BN199" s="101" t="str">
        <f>IF(Table_Styles[[#This Row],[Height]]&lt;&gt;"",Table_Styles[[#This Row],[Height]],IF(Table_Styles[[#This Row],[Height Default]]&lt;&gt;"",Table_Styles[[#This Row],[Height Default]],""))</f>
        <v/>
      </c>
      <c r="BO199" s="95"/>
      <c r="BP199" s="95"/>
      <c r="BQ199" s="101" t="str">
        <f>IF(Table_Styles[[#This Row],[Top]]&lt;&gt;"",Table_Styles[[#This Row],[Top]],IF(Table_Styles[[#This Row],[Top Default]]&lt;&gt;"",Table_Styles[[#This Row],[Top Default]],""))</f>
        <v/>
      </c>
      <c r="BR199" s="95"/>
      <c r="BS199" s="95"/>
      <c r="BT199" s="101" t="str">
        <f>IF(Table_Styles[[#This Row],[Right]]&lt;&gt;"",Table_Styles[[#This Row],[Right]],IF(Table_Styles[[#This Row],[Right Default]]&lt;&gt;"",Table_Styles[[#This Row],[Right Default]],""))</f>
        <v/>
      </c>
      <c r="BU199" s="95"/>
      <c r="BV199" s="95"/>
      <c r="BW199" s="101" t="str">
        <f>IF(Table_Styles[[#This Row],[Bottom]]&lt;&gt;"",Table_Styles[[#This Row],[Bottom]],IF(Table_Styles[[#This Row],[Bottom Default]]&lt;&gt;"",Table_Styles[[#This Row],[Bottom Default]],""))</f>
        <v/>
      </c>
      <c r="BX199" s="95"/>
      <c r="BY199" s="95"/>
      <c r="BZ199" s="101" t="str">
        <f>IF(Table_Styles[[#This Row],[Left]]&lt;&gt;"",Table_Styles[[#This Row],[Left]],IF(Table_Styles[[#This Row],[Left Default]]&lt;&gt;"",Table_Styles[[#This Row],[Left Default]],""))</f>
        <v/>
      </c>
      <c r="CA199" t="s">
        <v>1374</v>
      </c>
      <c r="CB199" s="101" t="str">
        <f>IF(AND(Table_Styles[[#This Row],[Selector]]&lt;&gt;"",Table_Styles[[#This Row],[Font Family Used]]&lt;&gt;"",Table_Styles[[#This Row],[Font Weight Used]]&lt;&gt;""),Table_Styles[[#This Row],[Font Family Used]]&amp;" "&amp;Table_Styles[[#This Row],[Font Weight Used]],"")</f>
        <v/>
      </c>
      <c r="CC199" s="101" t="str">
        <f ca="1">IF(AND(Table_Styles[[#This Row],[Selector]],COUNTIF(OFFSET(CC:CC,0,0,ROW()-1,1),"="&amp;Table_Styles[[#This Row],[Font]])=0),Table_Styles[[#This Row],[Font]],"")</f>
        <v/>
      </c>
      <c r="CD199" s="101" t="str">
        <f ca="1">IF(Table_Styles[[#This Row],[Unique Font]]&lt;&gt;"",
"{""fontFamily"":"""&amp;Table_Styles[[#This Row],[Font Family Used]]&amp;""",""fontWeight"":"&amp;Table_Styles[[#This Row],[Font Weight Used]]&amp;"}","")</f>
        <v/>
      </c>
      <c r="CE19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left !important;}</v>
      </c>
      <c r="CF199" s="100" t="str">
        <f>IF(AND(Table_Styles[[#This Row],[Selector]]&lt;&gt;"", Table_Styles[[#This Row],[Config Properties]]&lt;&gt;""),
Table_Styles[[#This Row],[Selector]]&amp;" { "&amp;Table_Styles[[#This Row],[Config Properties]]&amp;" }","")</f>
        <v>@media print { .promoSummaryFeatureListBottom, .promoSummaryFeatureListTop, .promoSummaryCost, .promoSummaryHeader, h2, h3, p, formly-field div.btn-group { text-align: left !important;} }</v>
      </c>
      <c r="CG199" s="100" t="str">
        <f xml:space="preserve">
SUBSTITUTE(SUBSTITUTE(SUBSTITUTE(SUBSTITUTE(SUBSTITUTE(SUBSTITUTE(SUBSTITUTE(SUBSTITUTE(Table_Styles[[#This Row],[Config]],
" {","{"),
"{ ","{"),
" }","}"),
"} ","}"),
" ,",","),
", ",","),
" :",":"),
": ",":")</f>
        <v>@media print{.promoSummaryFeatureListBottom,.promoSummaryFeatureListTop,.promoSummaryCost,.promoSummaryHeader,h2,h3,p,formly-field div.btn-group{text-align:left !important;}}</v>
      </c>
    </row>
    <row r="200" spans="2:85" ht="21" customHeight="1">
      <c r="B200" s="97" t="s">
        <v>1351</v>
      </c>
      <c r="C200" s="155" t="s">
        <v>1352</v>
      </c>
      <c r="D200"/>
      <c r="E200"/>
      <c r="F200" t="str">
        <f>IF(Table_Styles[[#This Row],[Font Family]]&lt;&gt;"",Table_Styles[[#This Row],[Font Family]],IF(Table_Styles[[#This Row],[Font Family Default]]&lt;&gt;"",Table_Styles[[#This Row],[Font Family Default]],""))</f>
        <v/>
      </c>
      <c r="G200"/>
      <c r="H200"/>
      <c r="I200" t="str">
        <f>IF(Table_Styles[[#This Row],[Font Size]]&lt;&gt;"",Table_Styles[[#This Row],[Font Size]],IF(Table_Styles[[#This Row],[Font Size Default]]&lt;&gt;"",Table_Styles[[#This Row],[Font Size Default]],""))</f>
        <v/>
      </c>
      <c r="J200"/>
      <c r="K200"/>
      <c r="L200" t="str">
        <f>IF(Table_Styles[[#This Row],[Font Weight]]&lt;&gt;"",Table_Styles[[#This Row],[Font Weight]],IF(Table_Styles[[#This Row],[Font Weight Default]]&lt;&gt;"",Table_Styles[[#This Row],[Font Weight Default]],""))</f>
        <v/>
      </c>
      <c r="M200"/>
      <c r="N200"/>
      <c r="O200" t="str">
        <f>IF(Table_Styles[[#This Row],[Colour]]&lt;&gt;"",Table_Styles[[#This Row],[Colour]],IF(Table_Styles[[#This Row],[Colour Default]]&lt;&gt;"",Table_Styles[[#This Row],[Colour Default]],""))</f>
        <v/>
      </c>
      <c r="P200"/>
      <c r="Q200"/>
      <c r="R200" t="str">
        <f>IF(Table_Styles[[#This Row],[Background]]&lt;&gt;"",Table_Styles[[#This Row],[Background]],IF(Table_Styles[[#This Row],[Background Default]]&lt;&gt;"",Table_Styles[[#This Row],[Background Default]],""))</f>
        <v/>
      </c>
      <c r="S200"/>
      <c r="T200"/>
      <c r="U200" t="str">
        <f>IF(Table_Styles[[#This Row],[Border]]&lt;&gt;"",Table_Styles[[#This Row],[Border]],IF(Table_Styles[[#This Row],[Border Default]]&lt;&gt;"",Table_Styles[[#This Row],[Border Default]],""))</f>
        <v/>
      </c>
      <c r="V200"/>
      <c r="W200"/>
      <c r="X200" t="str">
        <f>IF(Table_Styles[[#This Row],[Border Radius]]&lt;&gt;"",Table_Styles[[#This Row],[Border Radius]],IF(Table_Styles[[#This Row],[Border Radius Default]]&lt;&gt;"",Table_Styles[[#This Row],[Border Radius Default]],""))</f>
        <v/>
      </c>
      <c r="Y200"/>
      <c r="Z200"/>
      <c r="AA200" t="str">
        <f>IF(Table_Styles[[#This Row],[MT]]&lt;&gt;"",Table_Styles[[#This Row],[MT]],IF(Table_Styles[[#This Row],[MT Default]]&lt;&gt;"",Table_Styles[[#This Row],[MT Default]],""))</f>
        <v/>
      </c>
      <c r="AB200"/>
      <c r="AC200"/>
      <c r="AD200" t="str">
        <f>IF(Table_Styles[[#This Row],[MR]]&lt;&gt;"",Table_Styles[[#This Row],[MR]],IF(Table_Styles[[#This Row],[MR Default]]&lt;&gt;"",Table_Styles[[#This Row],[MR Default]],""))</f>
        <v/>
      </c>
      <c r="AE200"/>
      <c r="AF200"/>
      <c r="AG200" t="str">
        <f>IF(Table_Styles[[#This Row],[MB]]&lt;&gt;"",Table_Styles[[#This Row],[MB]],IF(Table_Styles[[#This Row],[MB Default]]&lt;&gt;"",Table_Styles[[#This Row],[MB Default]],""))</f>
        <v/>
      </c>
      <c r="AH200"/>
      <c r="AI200"/>
      <c r="AJ200" t="str">
        <f>IF(Table_Styles[[#This Row],[ML]]&lt;&gt;"",Table_Styles[[#This Row],[ML]],IF(Table_Styles[[#This Row],[ML Default]]&lt;&gt;"",Table_Styles[[#This Row],[ML Default]],""))</f>
        <v/>
      </c>
      <c r="AK200"/>
      <c r="AL200"/>
      <c r="AM200" t="str">
        <f>IF(Table_Styles[[#This Row],[PT]]&lt;&gt;"",Table_Styles[[#This Row],[PT]],IF(Table_Styles[[#This Row],[PT Default]]&lt;&gt;"",Table_Styles[[#This Row],[PT Default]],""))</f>
        <v/>
      </c>
      <c r="AN200"/>
      <c r="AO200"/>
      <c r="AP200" t="str">
        <f>IF(Table_Styles[[#This Row],[PR]]&lt;&gt;"",Table_Styles[[#This Row],[PR]],IF(Table_Styles[[#This Row],[PR Default]]&lt;&gt;"",Table_Styles[[#This Row],[PR Default]],""))</f>
        <v/>
      </c>
      <c r="AQ200"/>
      <c r="AR200"/>
      <c r="AS200" t="str">
        <f>IF(Table_Styles[[#This Row],[PB]]&lt;&gt;"",Table_Styles[[#This Row],[PB]],IF(Table_Styles[[#This Row],[PB Default]]&lt;&gt;"",Table_Styles[[#This Row],[PB Default]],""))</f>
        <v/>
      </c>
      <c r="AT200"/>
      <c r="AU200"/>
      <c r="AV200" t="str">
        <f>IF(Table_Styles[[#This Row],[PL]]&lt;&gt;"",Table_Styles[[#This Row],[PL]],IF(Table_Styles[[#This Row],[PL Default]]&lt;&gt;"",Table_Styles[[#This Row],[PL Default]],""))</f>
        <v/>
      </c>
      <c r="AW200"/>
      <c r="AX200"/>
      <c r="AY200" t="str">
        <f>IF(Table_Styles[[#This Row],[BT]]&lt;&gt;"",Table_Styles[[#This Row],[BT]],IF(Table_Styles[[#This Row],[BT Default]]&lt;&gt;"",Table_Styles[[#This Row],[BT Default]],""))</f>
        <v/>
      </c>
      <c r="AZ200"/>
      <c r="BA200"/>
      <c r="BB200" t="str">
        <f>IF(Table_Styles[[#This Row],[BR]]&lt;&gt;"",Table_Styles[[#This Row],[BR]],IF(Table_Styles[[#This Row],[BR Default]]&lt;&gt;"",Table_Styles[[#This Row],[BR Default]],""))</f>
        <v/>
      </c>
      <c r="BC200"/>
      <c r="BD200"/>
      <c r="BE200" t="str">
        <f>IF(Table_Styles[[#This Row],[BB]]&lt;&gt;"",Table_Styles[[#This Row],[BB]],IF(Table_Styles[[#This Row],[BB Default]]&lt;&gt;"",Table_Styles[[#This Row],[BB Default]],""))</f>
        <v/>
      </c>
      <c r="BF200"/>
      <c r="BG200"/>
      <c r="BH200" t="str">
        <f>IF(Table_Styles[[#This Row],[BL]]&lt;&gt;"",Table_Styles[[#This Row],[BL]],IF(Table_Styles[[#This Row],[BL Default]]&lt;&gt;"",Table_Styles[[#This Row],[BL Default]],""))</f>
        <v/>
      </c>
      <c r="BI200"/>
      <c r="BJ200"/>
      <c r="BK200" t="str">
        <f>IF(Table_Styles[[#This Row],[Width]]&lt;&gt;"",Table_Styles[[#This Row],[Width]],IF(Table_Styles[[#This Row],[Width Default]]&lt;&gt;"",Table_Styles[[#This Row],[Width Default]],""))</f>
        <v/>
      </c>
      <c r="BL200"/>
      <c r="BM200"/>
      <c r="BN200" t="str">
        <f>IF(Table_Styles[[#This Row],[Height]]&lt;&gt;"",Table_Styles[[#This Row],[Height]],IF(Table_Styles[[#This Row],[Height Default]]&lt;&gt;"",Table_Styles[[#This Row],[Height Default]],""))</f>
        <v/>
      </c>
      <c r="BO200"/>
      <c r="BP200"/>
      <c r="BQ200" t="str">
        <f>IF(Table_Styles[[#This Row],[Top]]&lt;&gt;"",Table_Styles[[#This Row],[Top]],IF(Table_Styles[[#This Row],[Top Default]]&lt;&gt;"",Table_Styles[[#This Row],[Top Default]],""))</f>
        <v/>
      </c>
      <c r="BR200"/>
      <c r="BS200"/>
      <c r="BT200" t="str">
        <f>IF(Table_Styles[[#This Row],[Right]]&lt;&gt;"",Table_Styles[[#This Row],[Right]],IF(Table_Styles[[#This Row],[Right Default]]&lt;&gt;"",Table_Styles[[#This Row],[Right Default]],""))</f>
        <v/>
      </c>
      <c r="BU200"/>
      <c r="BV200"/>
      <c r="BW200" t="str">
        <f>IF(Table_Styles[[#This Row],[Bottom]]&lt;&gt;"",Table_Styles[[#This Row],[Bottom]],IF(Table_Styles[[#This Row],[Bottom Default]]&lt;&gt;"",Table_Styles[[#This Row],[Bottom Default]],""))</f>
        <v/>
      </c>
      <c r="BX200"/>
      <c r="BY200"/>
      <c r="BZ200" t="str">
        <f>IF(Table_Styles[[#This Row],[Left]]&lt;&gt;"",Table_Styles[[#This Row],[Left]],IF(Table_Styles[[#This Row],[Left Default]]&lt;&gt;"",Table_Styles[[#This Row],[Left Default]],""))</f>
        <v/>
      </c>
      <c r="CA200" t="s">
        <v>1361</v>
      </c>
      <c r="CB200" s="221" t="str">
        <f>IF(AND(Table_Styles[[#This Row],[Selector]]&lt;&gt;"",Table_Styles[[#This Row],[Font Family Used]]&lt;&gt;"",Table_Styles[[#This Row],[Font Weight Used]]&lt;&gt;""),Table_Styles[[#This Row],[Font Family Used]]&amp;" "&amp;Table_Styles[[#This Row],[Font Weight Used]],"")</f>
        <v/>
      </c>
      <c r="CC200" s="221" t="str">
        <f ca="1">IF(AND(Table_Styles[[#This Row],[Selector]],COUNTIF(OFFSET(CC:CC,0,0,ROW()-1,1),"="&amp;Table_Styles[[#This Row],[Font]])=0),Table_Styles[[#This Row],[Font]],"")</f>
        <v/>
      </c>
      <c r="CD200" s="221" t="str">
        <f ca="1">IF(Table_Styles[[#This Row],[Unique Font]]&lt;&gt;"",
"{""fontFamily"":"""&amp;Table_Styles[[#This Row],[Font Family Used]]&amp;""",""fontWeight"":"&amp;Table_Styles[[#This Row],[Font Weight Used]]&amp;"}","")</f>
        <v/>
      </c>
      <c r="CE200"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list-style-type: disc; text-align: left !important;;}</v>
      </c>
      <c r="CF200" s="100" t="str">
        <f>IF(AND(Table_Styles[[#This Row],[Selector]]&lt;&gt;"", Table_Styles[[#This Row],[Config Properties]]&lt;&gt;""),
Table_Styles[[#This Row],[Selector]]&amp;" { "&amp;Table_Styles[[#This Row],[Config Properties]]&amp;" }","")</f>
        <v>@media print { .promoSummaryFeatureListTop ul li, .promoSummaryFeatureListBottom ul li { list-style-type: disc; text-align: left !important;;} }</v>
      </c>
      <c r="CG200" s="100" t="str">
        <f xml:space="preserve">
SUBSTITUTE(SUBSTITUTE(SUBSTITUTE(SUBSTITUTE(SUBSTITUTE(SUBSTITUTE(SUBSTITUTE(SUBSTITUTE(Table_Styles[[#This Row],[Config]],
" {","{"),
"{ ","{"),
" }","}"),
"} ","}"),
" ,",","),
", ",","),
" :",":"),
": ",":")</f>
        <v>@media print{.promoSummaryFeatureListTop ul li,.promoSummaryFeatureListBottom ul li{list-style-type:disc; text-align:left !important;;}}</v>
      </c>
    </row>
    <row r="201" spans="2:85" ht="21" customHeight="1">
      <c r="B201" s="97" t="s">
        <v>1353</v>
      </c>
      <c r="C201" s="155" t="s">
        <v>1354</v>
      </c>
      <c r="D201"/>
      <c r="E201"/>
      <c r="F201" t="str">
        <f>IF(Table_Styles[[#This Row],[Font Family]]&lt;&gt;"",Table_Styles[[#This Row],[Font Family]],IF(Table_Styles[[#This Row],[Font Family Default]]&lt;&gt;"",Table_Styles[[#This Row],[Font Family Default]],""))</f>
        <v/>
      </c>
      <c r="G201"/>
      <c r="H201"/>
      <c r="I201" t="str">
        <f>IF(Table_Styles[[#This Row],[Font Size]]&lt;&gt;"",Table_Styles[[#This Row],[Font Size]],IF(Table_Styles[[#This Row],[Font Size Default]]&lt;&gt;"",Table_Styles[[#This Row],[Font Size Default]],""))</f>
        <v/>
      </c>
      <c r="J201"/>
      <c r="K201"/>
      <c r="L201" t="str">
        <f>IF(Table_Styles[[#This Row],[Font Weight]]&lt;&gt;"",Table_Styles[[#This Row],[Font Weight]],IF(Table_Styles[[#This Row],[Font Weight Default]]&lt;&gt;"",Table_Styles[[#This Row],[Font Weight Default]],""))</f>
        <v/>
      </c>
      <c r="M201"/>
      <c r="N201"/>
      <c r="O201" t="str">
        <f>IF(Table_Styles[[#This Row],[Colour]]&lt;&gt;"",Table_Styles[[#This Row],[Colour]],IF(Table_Styles[[#This Row],[Colour Default]]&lt;&gt;"",Table_Styles[[#This Row],[Colour Default]],""))</f>
        <v/>
      </c>
      <c r="P201"/>
      <c r="Q201"/>
      <c r="R201" t="str">
        <f>IF(Table_Styles[[#This Row],[Background]]&lt;&gt;"",Table_Styles[[#This Row],[Background]],IF(Table_Styles[[#This Row],[Background Default]]&lt;&gt;"",Table_Styles[[#This Row],[Background Default]],""))</f>
        <v/>
      </c>
      <c r="S201"/>
      <c r="T201"/>
      <c r="U201" t="str">
        <f>IF(Table_Styles[[#This Row],[Border]]&lt;&gt;"",Table_Styles[[#This Row],[Border]],IF(Table_Styles[[#This Row],[Border Default]]&lt;&gt;"",Table_Styles[[#This Row],[Border Default]],""))</f>
        <v/>
      </c>
      <c r="V201"/>
      <c r="W201"/>
      <c r="X201" t="str">
        <f>IF(Table_Styles[[#This Row],[Border Radius]]&lt;&gt;"",Table_Styles[[#This Row],[Border Radius]],IF(Table_Styles[[#This Row],[Border Radius Default]]&lt;&gt;"",Table_Styles[[#This Row],[Border Radius Default]],""))</f>
        <v/>
      </c>
      <c r="Y201"/>
      <c r="Z201"/>
      <c r="AA201" t="str">
        <f>IF(Table_Styles[[#This Row],[MT]]&lt;&gt;"",Table_Styles[[#This Row],[MT]],IF(Table_Styles[[#This Row],[MT Default]]&lt;&gt;"",Table_Styles[[#This Row],[MT Default]],""))</f>
        <v/>
      </c>
      <c r="AB201"/>
      <c r="AC201"/>
      <c r="AD201" t="str">
        <f>IF(Table_Styles[[#This Row],[MR]]&lt;&gt;"",Table_Styles[[#This Row],[MR]],IF(Table_Styles[[#This Row],[MR Default]]&lt;&gt;"",Table_Styles[[#This Row],[MR Default]],""))</f>
        <v/>
      </c>
      <c r="AE201"/>
      <c r="AF201"/>
      <c r="AG201" t="str">
        <f>IF(Table_Styles[[#This Row],[MB]]&lt;&gt;"",Table_Styles[[#This Row],[MB]],IF(Table_Styles[[#This Row],[MB Default]]&lt;&gt;"",Table_Styles[[#This Row],[MB Default]],""))</f>
        <v/>
      </c>
      <c r="AH201"/>
      <c r="AI201"/>
      <c r="AJ201" t="str">
        <f>IF(Table_Styles[[#This Row],[ML]]&lt;&gt;"",Table_Styles[[#This Row],[ML]],IF(Table_Styles[[#This Row],[ML Default]]&lt;&gt;"",Table_Styles[[#This Row],[ML Default]],""))</f>
        <v/>
      </c>
      <c r="AK201"/>
      <c r="AL201"/>
      <c r="AM201" t="str">
        <f>IF(Table_Styles[[#This Row],[PT]]&lt;&gt;"",Table_Styles[[#This Row],[PT]],IF(Table_Styles[[#This Row],[PT Default]]&lt;&gt;"",Table_Styles[[#This Row],[PT Default]],""))</f>
        <v/>
      </c>
      <c r="AN201"/>
      <c r="AO201"/>
      <c r="AP201" t="str">
        <f>IF(Table_Styles[[#This Row],[PR]]&lt;&gt;"",Table_Styles[[#This Row],[PR]],IF(Table_Styles[[#This Row],[PR Default]]&lt;&gt;"",Table_Styles[[#This Row],[PR Default]],""))</f>
        <v/>
      </c>
      <c r="AQ201"/>
      <c r="AR201"/>
      <c r="AS201" t="str">
        <f>IF(Table_Styles[[#This Row],[PB]]&lt;&gt;"",Table_Styles[[#This Row],[PB]],IF(Table_Styles[[#This Row],[PB Default]]&lt;&gt;"",Table_Styles[[#This Row],[PB Default]],""))</f>
        <v/>
      </c>
      <c r="AT201"/>
      <c r="AU201"/>
      <c r="AV201" t="str">
        <f>IF(Table_Styles[[#This Row],[PL]]&lt;&gt;"",Table_Styles[[#This Row],[PL]],IF(Table_Styles[[#This Row],[PL Default]]&lt;&gt;"",Table_Styles[[#This Row],[PL Default]],""))</f>
        <v/>
      </c>
      <c r="AW201"/>
      <c r="AX201"/>
      <c r="AY201" t="str">
        <f>IF(Table_Styles[[#This Row],[BT]]&lt;&gt;"",Table_Styles[[#This Row],[BT]],IF(Table_Styles[[#This Row],[BT Default]]&lt;&gt;"",Table_Styles[[#This Row],[BT Default]],""))</f>
        <v/>
      </c>
      <c r="AZ201"/>
      <c r="BA201"/>
      <c r="BB201" t="str">
        <f>IF(Table_Styles[[#This Row],[BR]]&lt;&gt;"",Table_Styles[[#This Row],[BR]],IF(Table_Styles[[#This Row],[BR Default]]&lt;&gt;"",Table_Styles[[#This Row],[BR Default]],""))</f>
        <v/>
      </c>
      <c r="BC201"/>
      <c r="BD201"/>
      <c r="BE201" t="str">
        <f>IF(Table_Styles[[#This Row],[BB]]&lt;&gt;"",Table_Styles[[#This Row],[BB]],IF(Table_Styles[[#This Row],[BB Default]]&lt;&gt;"",Table_Styles[[#This Row],[BB Default]],""))</f>
        <v/>
      </c>
      <c r="BF201"/>
      <c r="BG201"/>
      <c r="BH201" t="str">
        <f>IF(Table_Styles[[#This Row],[BL]]&lt;&gt;"",Table_Styles[[#This Row],[BL]],IF(Table_Styles[[#This Row],[BL Default]]&lt;&gt;"",Table_Styles[[#This Row],[BL Default]],""))</f>
        <v/>
      </c>
      <c r="BI201"/>
      <c r="BJ201"/>
      <c r="BK201" t="str">
        <f>IF(Table_Styles[[#This Row],[Width]]&lt;&gt;"",Table_Styles[[#This Row],[Width]],IF(Table_Styles[[#This Row],[Width Default]]&lt;&gt;"",Table_Styles[[#This Row],[Width Default]],""))</f>
        <v/>
      </c>
      <c r="BL201"/>
      <c r="BM201"/>
      <c r="BN201" t="str">
        <f>IF(Table_Styles[[#This Row],[Height]]&lt;&gt;"",Table_Styles[[#This Row],[Height]],IF(Table_Styles[[#This Row],[Height Default]]&lt;&gt;"",Table_Styles[[#This Row],[Height Default]],""))</f>
        <v/>
      </c>
      <c r="BO201"/>
      <c r="BP201"/>
      <c r="BQ201" t="str">
        <f>IF(Table_Styles[[#This Row],[Top]]&lt;&gt;"",Table_Styles[[#This Row],[Top]],IF(Table_Styles[[#This Row],[Top Default]]&lt;&gt;"",Table_Styles[[#This Row],[Top Default]],""))</f>
        <v/>
      </c>
      <c r="BR201"/>
      <c r="BS201"/>
      <c r="BT201" t="str">
        <f>IF(Table_Styles[[#This Row],[Right]]&lt;&gt;"",Table_Styles[[#This Row],[Right]],IF(Table_Styles[[#This Row],[Right Default]]&lt;&gt;"",Table_Styles[[#This Row],[Right Default]],""))</f>
        <v/>
      </c>
      <c r="BU201"/>
      <c r="BV201"/>
      <c r="BW201" t="str">
        <f>IF(Table_Styles[[#This Row],[Bottom]]&lt;&gt;"",Table_Styles[[#This Row],[Bottom]],IF(Table_Styles[[#This Row],[Bottom Default]]&lt;&gt;"",Table_Styles[[#This Row],[Bottom Default]],""))</f>
        <v/>
      </c>
      <c r="BX201"/>
      <c r="BY201"/>
      <c r="BZ201" t="str">
        <f>IF(Table_Styles[[#This Row],[Left]]&lt;&gt;"",Table_Styles[[#This Row],[Left]],IF(Table_Styles[[#This Row],[Left Default]]&lt;&gt;"",Table_Styles[[#This Row],[Left Default]],""))</f>
        <v/>
      </c>
      <c r="CA201" t="s">
        <v>1360</v>
      </c>
      <c r="CB201" s="221" t="str">
        <f>IF(AND(Table_Styles[[#This Row],[Selector]]&lt;&gt;"",Table_Styles[[#This Row],[Font Family Used]]&lt;&gt;"",Table_Styles[[#This Row],[Font Weight Used]]&lt;&gt;""),Table_Styles[[#This Row],[Font Family Used]]&amp;" "&amp;Table_Styles[[#This Row],[Font Weight Used]],"")</f>
        <v/>
      </c>
      <c r="CC201" s="221" t="str">
        <f ca="1">IF(AND(Table_Styles[[#This Row],[Selector]],COUNTIF(OFFSET(CC:CC,0,0,ROW()-1,1),"="&amp;Table_Styles[[#This Row],[Font]])=0),Table_Styles[[#This Row],[Font]],"")</f>
        <v/>
      </c>
      <c r="CD201" s="221" t="str">
        <f ca="1">IF(Table_Styles[[#This Row],[Unique Font]]&lt;&gt;"",
"{""fontFamily"":"""&amp;Table_Styles[[#This Row],[Font Family Used]]&amp;""",""fontWeight"":"&amp;Table_Styles[[#This Row],[Font Weight Used]]&amp;"}","")</f>
        <v/>
      </c>
      <c r="CE201"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margin-left: 30px !important; margin-top: 20px !important;}</v>
      </c>
      <c r="CF201" s="100" t="str">
        <f>IF(AND(Table_Styles[[#This Row],[Selector]]&lt;&gt;"", Table_Styles[[#This Row],[Config Properties]]&lt;&gt;""),
Table_Styles[[#This Row],[Selector]]&amp;" { "&amp;Table_Styles[[#This Row],[Config Properties]]&amp;" }","")</f>
        <v>@media print { .promoSummaryFeatureListTop ul, .promoSummaryFeatureListBottom ul { margin-left: 30px !important; margin-top: 20px !important;} }</v>
      </c>
      <c r="CG201" s="100" t="str">
        <f xml:space="preserve">
SUBSTITUTE(SUBSTITUTE(SUBSTITUTE(SUBSTITUTE(SUBSTITUTE(SUBSTITUTE(SUBSTITUTE(SUBSTITUTE(Table_Styles[[#This Row],[Config]],
" {","{"),
"{ ","{"),
" }","}"),
"} ","}"),
" ,",","),
", ",","),
" :",":"),
": ",":")</f>
        <v>@media print{.promoSummaryFeatureListTop ul,.promoSummaryFeatureListBottom ul{margin-left:30px !important; margin-top:20px !important;}}</v>
      </c>
    </row>
    <row r="202" spans="2:85" ht="21" customHeight="1">
      <c r="B202" s="97" t="s">
        <v>1355</v>
      </c>
      <c r="C202" s="155" t="s">
        <v>1356</v>
      </c>
      <c r="D202"/>
      <c r="E202"/>
      <c r="F202" t="str">
        <f>IF(Table_Styles[[#This Row],[Font Family]]&lt;&gt;"",Table_Styles[[#This Row],[Font Family]],IF(Table_Styles[[#This Row],[Font Family Default]]&lt;&gt;"",Table_Styles[[#This Row],[Font Family Default]],""))</f>
        <v/>
      </c>
      <c r="G202"/>
      <c r="H202"/>
      <c r="I202" t="str">
        <f>IF(Table_Styles[[#This Row],[Font Size]]&lt;&gt;"",Table_Styles[[#This Row],[Font Size]],IF(Table_Styles[[#This Row],[Font Size Default]]&lt;&gt;"",Table_Styles[[#This Row],[Font Size Default]],""))</f>
        <v/>
      </c>
      <c r="J202"/>
      <c r="K202"/>
      <c r="L202" t="str">
        <f>IF(Table_Styles[[#This Row],[Font Weight]]&lt;&gt;"",Table_Styles[[#This Row],[Font Weight]],IF(Table_Styles[[#This Row],[Font Weight Default]]&lt;&gt;"",Table_Styles[[#This Row],[Font Weight Default]],""))</f>
        <v/>
      </c>
      <c r="M202"/>
      <c r="N202"/>
      <c r="O202" t="str">
        <f>IF(Table_Styles[[#This Row],[Colour]]&lt;&gt;"",Table_Styles[[#This Row],[Colour]],IF(Table_Styles[[#This Row],[Colour Default]]&lt;&gt;"",Table_Styles[[#This Row],[Colour Default]],""))</f>
        <v/>
      </c>
      <c r="P202"/>
      <c r="Q202"/>
      <c r="R202" t="str">
        <f>IF(Table_Styles[[#This Row],[Background]]&lt;&gt;"",Table_Styles[[#This Row],[Background]],IF(Table_Styles[[#This Row],[Background Default]]&lt;&gt;"",Table_Styles[[#This Row],[Background Default]],""))</f>
        <v/>
      </c>
      <c r="S202"/>
      <c r="T202"/>
      <c r="U202" t="str">
        <f>IF(Table_Styles[[#This Row],[Border]]&lt;&gt;"",Table_Styles[[#This Row],[Border]],IF(Table_Styles[[#This Row],[Border Default]]&lt;&gt;"",Table_Styles[[#This Row],[Border Default]],""))</f>
        <v/>
      </c>
      <c r="V202"/>
      <c r="W202"/>
      <c r="X202" t="str">
        <f>IF(Table_Styles[[#This Row],[Border Radius]]&lt;&gt;"",Table_Styles[[#This Row],[Border Radius]],IF(Table_Styles[[#This Row],[Border Radius Default]]&lt;&gt;"",Table_Styles[[#This Row],[Border Radius Default]],""))</f>
        <v/>
      </c>
      <c r="Y202"/>
      <c r="Z202"/>
      <c r="AA202" t="str">
        <f>IF(Table_Styles[[#This Row],[MT]]&lt;&gt;"",Table_Styles[[#This Row],[MT]],IF(Table_Styles[[#This Row],[MT Default]]&lt;&gt;"",Table_Styles[[#This Row],[MT Default]],""))</f>
        <v/>
      </c>
      <c r="AB202"/>
      <c r="AC202"/>
      <c r="AD202" t="str">
        <f>IF(Table_Styles[[#This Row],[MR]]&lt;&gt;"",Table_Styles[[#This Row],[MR]],IF(Table_Styles[[#This Row],[MR Default]]&lt;&gt;"",Table_Styles[[#This Row],[MR Default]],""))</f>
        <v/>
      </c>
      <c r="AE202"/>
      <c r="AF202"/>
      <c r="AG202" t="str">
        <f>IF(Table_Styles[[#This Row],[MB]]&lt;&gt;"",Table_Styles[[#This Row],[MB]],IF(Table_Styles[[#This Row],[MB Default]]&lt;&gt;"",Table_Styles[[#This Row],[MB Default]],""))</f>
        <v/>
      </c>
      <c r="AH202"/>
      <c r="AI202"/>
      <c r="AJ202" t="str">
        <f>IF(Table_Styles[[#This Row],[ML]]&lt;&gt;"",Table_Styles[[#This Row],[ML]],IF(Table_Styles[[#This Row],[ML Default]]&lt;&gt;"",Table_Styles[[#This Row],[ML Default]],""))</f>
        <v/>
      </c>
      <c r="AK202"/>
      <c r="AL202"/>
      <c r="AM202" t="str">
        <f>IF(Table_Styles[[#This Row],[PT]]&lt;&gt;"",Table_Styles[[#This Row],[PT]],IF(Table_Styles[[#This Row],[PT Default]]&lt;&gt;"",Table_Styles[[#This Row],[PT Default]],""))</f>
        <v/>
      </c>
      <c r="AN202"/>
      <c r="AO202"/>
      <c r="AP202" t="str">
        <f>IF(Table_Styles[[#This Row],[PR]]&lt;&gt;"",Table_Styles[[#This Row],[PR]],IF(Table_Styles[[#This Row],[PR Default]]&lt;&gt;"",Table_Styles[[#This Row],[PR Default]],""))</f>
        <v/>
      </c>
      <c r="AQ202"/>
      <c r="AR202"/>
      <c r="AS202" t="str">
        <f>IF(Table_Styles[[#This Row],[PB]]&lt;&gt;"",Table_Styles[[#This Row],[PB]],IF(Table_Styles[[#This Row],[PB Default]]&lt;&gt;"",Table_Styles[[#This Row],[PB Default]],""))</f>
        <v/>
      </c>
      <c r="AT202"/>
      <c r="AU202"/>
      <c r="AV202" t="str">
        <f>IF(Table_Styles[[#This Row],[PL]]&lt;&gt;"",Table_Styles[[#This Row],[PL]],IF(Table_Styles[[#This Row],[PL Default]]&lt;&gt;"",Table_Styles[[#This Row],[PL Default]],""))</f>
        <v/>
      </c>
      <c r="AW202"/>
      <c r="AX202"/>
      <c r="AY202" t="str">
        <f>IF(Table_Styles[[#This Row],[BT]]&lt;&gt;"",Table_Styles[[#This Row],[BT]],IF(Table_Styles[[#This Row],[BT Default]]&lt;&gt;"",Table_Styles[[#This Row],[BT Default]],""))</f>
        <v/>
      </c>
      <c r="AZ202"/>
      <c r="BA202"/>
      <c r="BB202" t="str">
        <f>IF(Table_Styles[[#This Row],[BR]]&lt;&gt;"",Table_Styles[[#This Row],[BR]],IF(Table_Styles[[#This Row],[BR Default]]&lt;&gt;"",Table_Styles[[#This Row],[BR Default]],""))</f>
        <v/>
      </c>
      <c r="BC202"/>
      <c r="BD202"/>
      <c r="BE202" t="str">
        <f>IF(Table_Styles[[#This Row],[BB]]&lt;&gt;"",Table_Styles[[#This Row],[BB]],IF(Table_Styles[[#This Row],[BB Default]]&lt;&gt;"",Table_Styles[[#This Row],[BB Default]],""))</f>
        <v/>
      </c>
      <c r="BF202"/>
      <c r="BG202"/>
      <c r="BH202" t="str">
        <f>IF(Table_Styles[[#This Row],[BL]]&lt;&gt;"",Table_Styles[[#This Row],[BL]],IF(Table_Styles[[#This Row],[BL Default]]&lt;&gt;"",Table_Styles[[#This Row],[BL Default]],""))</f>
        <v/>
      </c>
      <c r="BI202"/>
      <c r="BJ202"/>
      <c r="BK202" t="str">
        <f>IF(Table_Styles[[#This Row],[Width]]&lt;&gt;"",Table_Styles[[#This Row],[Width]],IF(Table_Styles[[#This Row],[Width Default]]&lt;&gt;"",Table_Styles[[#This Row],[Width Default]],""))</f>
        <v/>
      </c>
      <c r="BL202"/>
      <c r="BM202"/>
      <c r="BN202" t="str">
        <f>IF(Table_Styles[[#This Row],[Height]]&lt;&gt;"",Table_Styles[[#This Row],[Height]],IF(Table_Styles[[#This Row],[Height Default]]&lt;&gt;"",Table_Styles[[#This Row],[Height Default]],""))</f>
        <v/>
      </c>
      <c r="BO202"/>
      <c r="BP202"/>
      <c r="BQ202" t="str">
        <f>IF(Table_Styles[[#This Row],[Top]]&lt;&gt;"",Table_Styles[[#This Row],[Top]],IF(Table_Styles[[#This Row],[Top Default]]&lt;&gt;"",Table_Styles[[#This Row],[Top Default]],""))</f>
        <v/>
      </c>
      <c r="BR202"/>
      <c r="BS202"/>
      <c r="BT202" t="str">
        <f>IF(Table_Styles[[#This Row],[Right]]&lt;&gt;"",Table_Styles[[#This Row],[Right]],IF(Table_Styles[[#This Row],[Right Default]]&lt;&gt;"",Table_Styles[[#This Row],[Right Default]],""))</f>
        <v/>
      </c>
      <c r="BU202"/>
      <c r="BV202"/>
      <c r="BW202" t="str">
        <f>IF(Table_Styles[[#This Row],[Bottom]]&lt;&gt;"",Table_Styles[[#This Row],[Bottom]],IF(Table_Styles[[#This Row],[Bottom Default]]&lt;&gt;"",Table_Styles[[#This Row],[Bottom Default]],""))</f>
        <v/>
      </c>
      <c r="BX202"/>
      <c r="BY202"/>
      <c r="BZ202" t="str">
        <f>IF(Table_Styles[[#This Row],[Left]]&lt;&gt;"",Table_Styles[[#This Row],[Left]],IF(Table_Styles[[#This Row],[Left Default]]&lt;&gt;"",Table_Styles[[#This Row],[Left Default]],""))</f>
        <v/>
      </c>
      <c r="CA202" t="s">
        <v>1357</v>
      </c>
      <c r="CB202" s="221" t="str">
        <f>IF(AND(Table_Styles[[#This Row],[Selector]]&lt;&gt;"",Table_Styles[[#This Row],[Font Family Used]]&lt;&gt;"",Table_Styles[[#This Row],[Font Weight Used]]&lt;&gt;""),Table_Styles[[#This Row],[Font Family Used]]&amp;" "&amp;Table_Styles[[#This Row],[Font Weight Used]],"")</f>
        <v/>
      </c>
      <c r="CC202" s="221" t="str">
        <f ca="1">IF(AND(Table_Styles[[#This Row],[Selector]],COUNTIF(OFFSET(CC:CC,0,0,ROW()-1,1),"="&amp;Table_Styles[[#This Row],[Font]])=0),Table_Styles[[#This Row],[Font]],"")</f>
        <v/>
      </c>
      <c r="CD202" s="221" t="str">
        <f ca="1">IF(Table_Styles[[#This Row],[Unique Font]]&lt;&gt;"",
"{""fontFamily"":"""&amp;Table_Styles[[#This Row],[Font Family Used]]&amp;""",""fontWeight"":"&amp;Table_Styles[[#This Row],[Font Weight Used]]&amp;"}","")</f>
        <v/>
      </c>
      <c r="CE202"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 0px !important;}</v>
      </c>
      <c r="CF202" s="100" t="str">
        <f>IF(AND(Table_Styles[[#This Row],[Selector]]&lt;&gt;"", Table_Styles[[#This Row],[Config Properties]]&lt;&gt;""),
Table_Styles[[#This Row],[Selector]]&amp;" { "&amp;Table_Styles[[#This Row],[Config Properties]]&amp;" }","")</f>
        <v>@media print { .promoSummaryFeatureListBottom { margin: 0px !important;} }</v>
      </c>
      <c r="CG202" s="100" t="str">
        <f xml:space="preserve">
SUBSTITUTE(SUBSTITUTE(SUBSTITUTE(SUBSTITUTE(SUBSTITUTE(SUBSTITUTE(SUBSTITUTE(SUBSTITUTE(Table_Styles[[#This Row],[Config]],
" {","{"),
"{ ","{"),
" }","}"),
"} ","}"),
" ,",","),
", ",","),
" :",":"),
": ",":")</f>
        <v>@media print{.promoSummaryFeatureListBottom{margin:0px !important;}}</v>
      </c>
    </row>
    <row r="203" spans="2:85" ht="21" customHeight="1">
      <c r="B203" t="s">
        <v>1365</v>
      </c>
      <c r="C203" s="155" t="s">
        <v>1363</v>
      </c>
      <c r="D203"/>
      <c r="E203"/>
      <c r="F203" t="str">
        <f>IF(Table_Styles[[#This Row],[Font Family]]&lt;&gt;"",Table_Styles[[#This Row],[Font Family]],IF(Table_Styles[[#This Row],[Font Family Default]]&lt;&gt;"",Table_Styles[[#This Row],[Font Family Default]],""))</f>
        <v/>
      </c>
      <c r="G203"/>
      <c r="H203"/>
      <c r="I203" t="str">
        <f>IF(Table_Styles[[#This Row],[Font Size]]&lt;&gt;"",Table_Styles[[#This Row],[Font Size]],IF(Table_Styles[[#This Row],[Font Size Default]]&lt;&gt;"",Table_Styles[[#This Row],[Font Size Default]],""))</f>
        <v/>
      </c>
      <c r="J203"/>
      <c r="K203"/>
      <c r="L203" t="str">
        <f>IF(Table_Styles[[#This Row],[Font Weight]]&lt;&gt;"",Table_Styles[[#This Row],[Font Weight]],IF(Table_Styles[[#This Row],[Font Weight Default]]&lt;&gt;"",Table_Styles[[#This Row],[Font Weight Default]],""))</f>
        <v/>
      </c>
      <c r="M203"/>
      <c r="N203"/>
      <c r="O203" t="str">
        <f>IF(Table_Styles[[#This Row],[Colour]]&lt;&gt;"",Table_Styles[[#This Row],[Colour]],IF(Table_Styles[[#This Row],[Colour Default]]&lt;&gt;"",Table_Styles[[#This Row],[Colour Default]],""))</f>
        <v/>
      </c>
      <c r="P203"/>
      <c r="Q203"/>
      <c r="R203" t="str">
        <f>IF(Table_Styles[[#This Row],[Background]]&lt;&gt;"",Table_Styles[[#This Row],[Background]],IF(Table_Styles[[#This Row],[Background Default]]&lt;&gt;"",Table_Styles[[#This Row],[Background Default]],""))</f>
        <v/>
      </c>
      <c r="S203"/>
      <c r="T203"/>
      <c r="U203" t="str">
        <f>IF(Table_Styles[[#This Row],[Border]]&lt;&gt;"",Table_Styles[[#This Row],[Border]],IF(Table_Styles[[#This Row],[Border Default]]&lt;&gt;"",Table_Styles[[#This Row],[Border Default]],""))</f>
        <v/>
      </c>
      <c r="V203"/>
      <c r="W203"/>
      <c r="X203" t="str">
        <f>IF(Table_Styles[[#This Row],[Border Radius]]&lt;&gt;"",Table_Styles[[#This Row],[Border Radius]],IF(Table_Styles[[#This Row],[Border Radius Default]]&lt;&gt;"",Table_Styles[[#This Row],[Border Radius Default]],""))</f>
        <v/>
      </c>
      <c r="Y203"/>
      <c r="Z203"/>
      <c r="AA203" t="str">
        <f>IF(Table_Styles[[#This Row],[MT]]&lt;&gt;"",Table_Styles[[#This Row],[MT]],IF(Table_Styles[[#This Row],[MT Default]]&lt;&gt;"",Table_Styles[[#This Row],[MT Default]],""))</f>
        <v/>
      </c>
      <c r="AB203"/>
      <c r="AC203"/>
      <c r="AD203" t="str">
        <f>IF(Table_Styles[[#This Row],[MR]]&lt;&gt;"",Table_Styles[[#This Row],[MR]],IF(Table_Styles[[#This Row],[MR Default]]&lt;&gt;"",Table_Styles[[#This Row],[MR Default]],""))</f>
        <v/>
      </c>
      <c r="AE203"/>
      <c r="AF203"/>
      <c r="AG203" t="str">
        <f>IF(Table_Styles[[#This Row],[MB]]&lt;&gt;"",Table_Styles[[#This Row],[MB]],IF(Table_Styles[[#This Row],[MB Default]]&lt;&gt;"",Table_Styles[[#This Row],[MB Default]],""))</f>
        <v/>
      </c>
      <c r="AH203"/>
      <c r="AI203"/>
      <c r="AJ203" t="str">
        <f>IF(Table_Styles[[#This Row],[ML]]&lt;&gt;"",Table_Styles[[#This Row],[ML]],IF(Table_Styles[[#This Row],[ML Default]]&lt;&gt;"",Table_Styles[[#This Row],[ML Default]],""))</f>
        <v/>
      </c>
      <c r="AK203"/>
      <c r="AL203"/>
      <c r="AM203" t="str">
        <f>IF(Table_Styles[[#This Row],[PT]]&lt;&gt;"",Table_Styles[[#This Row],[PT]],IF(Table_Styles[[#This Row],[PT Default]]&lt;&gt;"",Table_Styles[[#This Row],[PT Default]],""))</f>
        <v/>
      </c>
      <c r="AN203"/>
      <c r="AO203"/>
      <c r="AP203" t="str">
        <f>IF(Table_Styles[[#This Row],[PR]]&lt;&gt;"",Table_Styles[[#This Row],[PR]],IF(Table_Styles[[#This Row],[PR Default]]&lt;&gt;"",Table_Styles[[#This Row],[PR Default]],""))</f>
        <v/>
      </c>
      <c r="AQ203"/>
      <c r="AR203"/>
      <c r="AS203" t="str">
        <f>IF(Table_Styles[[#This Row],[PB]]&lt;&gt;"",Table_Styles[[#This Row],[PB]],IF(Table_Styles[[#This Row],[PB Default]]&lt;&gt;"",Table_Styles[[#This Row],[PB Default]],""))</f>
        <v/>
      </c>
      <c r="AT203"/>
      <c r="AU203"/>
      <c r="AV203" t="str">
        <f>IF(Table_Styles[[#This Row],[PL]]&lt;&gt;"",Table_Styles[[#This Row],[PL]],IF(Table_Styles[[#This Row],[PL Default]]&lt;&gt;"",Table_Styles[[#This Row],[PL Default]],""))</f>
        <v/>
      </c>
      <c r="AW203"/>
      <c r="AX203"/>
      <c r="AY203" t="str">
        <f>IF(Table_Styles[[#This Row],[BT]]&lt;&gt;"",Table_Styles[[#This Row],[BT]],IF(Table_Styles[[#This Row],[BT Default]]&lt;&gt;"",Table_Styles[[#This Row],[BT Default]],""))</f>
        <v/>
      </c>
      <c r="AZ203"/>
      <c r="BA203"/>
      <c r="BB203" t="str">
        <f>IF(Table_Styles[[#This Row],[BR]]&lt;&gt;"",Table_Styles[[#This Row],[BR]],IF(Table_Styles[[#This Row],[BR Default]]&lt;&gt;"",Table_Styles[[#This Row],[BR Default]],""))</f>
        <v/>
      </c>
      <c r="BC203"/>
      <c r="BD203"/>
      <c r="BE203" t="str">
        <f>IF(Table_Styles[[#This Row],[BB]]&lt;&gt;"",Table_Styles[[#This Row],[BB]],IF(Table_Styles[[#This Row],[BB Default]]&lt;&gt;"",Table_Styles[[#This Row],[BB Default]],""))</f>
        <v/>
      </c>
      <c r="BF203"/>
      <c r="BG203"/>
      <c r="BH203" t="str">
        <f>IF(Table_Styles[[#This Row],[BL]]&lt;&gt;"",Table_Styles[[#This Row],[BL]],IF(Table_Styles[[#This Row],[BL Default]]&lt;&gt;"",Table_Styles[[#This Row],[BL Default]],""))</f>
        <v/>
      </c>
      <c r="BI203"/>
      <c r="BJ203"/>
      <c r="BK203" t="str">
        <f>IF(Table_Styles[[#This Row],[Width]]&lt;&gt;"",Table_Styles[[#This Row],[Width]],IF(Table_Styles[[#This Row],[Width Default]]&lt;&gt;"",Table_Styles[[#This Row],[Width Default]],""))</f>
        <v/>
      </c>
      <c r="BL203"/>
      <c r="BM203"/>
      <c r="BN203" t="str">
        <f>IF(Table_Styles[[#This Row],[Height]]&lt;&gt;"",Table_Styles[[#This Row],[Height]],IF(Table_Styles[[#This Row],[Height Default]]&lt;&gt;"",Table_Styles[[#This Row],[Height Default]],""))</f>
        <v/>
      </c>
      <c r="BO203"/>
      <c r="BP203"/>
      <c r="BQ203" t="str">
        <f>IF(Table_Styles[[#This Row],[Top]]&lt;&gt;"",Table_Styles[[#This Row],[Top]],IF(Table_Styles[[#This Row],[Top Default]]&lt;&gt;"",Table_Styles[[#This Row],[Top Default]],""))</f>
        <v/>
      </c>
      <c r="BR203"/>
      <c r="BS203"/>
      <c r="BT203" t="str">
        <f>IF(Table_Styles[[#This Row],[Right]]&lt;&gt;"",Table_Styles[[#This Row],[Right]],IF(Table_Styles[[#This Row],[Right Default]]&lt;&gt;"",Table_Styles[[#This Row],[Right Default]],""))</f>
        <v/>
      </c>
      <c r="BU203"/>
      <c r="BV203"/>
      <c r="BW203" t="str">
        <f>IF(Table_Styles[[#This Row],[Bottom]]&lt;&gt;"",Table_Styles[[#This Row],[Bottom]],IF(Table_Styles[[#This Row],[Bottom Default]]&lt;&gt;"",Table_Styles[[#This Row],[Bottom Default]],""))</f>
        <v/>
      </c>
      <c r="BX203"/>
      <c r="BY203"/>
      <c r="BZ203" t="str">
        <f>IF(Table_Styles[[#This Row],[Left]]&lt;&gt;"",Table_Styles[[#This Row],[Left]],IF(Table_Styles[[#This Row],[Left Default]]&lt;&gt;"",Table_Styles[[#This Row],[Left Default]],""))</f>
        <v/>
      </c>
      <c r="CA203" t="s">
        <v>1368</v>
      </c>
      <c r="CB203" t="str">
        <f>IF(AND(Table_Styles[[#This Row],[Selector]]&lt;&gt;"",Table_Styles[[#This Row],[Font Family Used]]&lt;&gt;"",Table_Styles[[#This Row],[Font Weight Used]]&lt;&gt;""),Table_Styles[[#This Row],[Font Family Used]]&amp;" "&amp;Table_Styles[[#This Row],[Font Weight Used]],"")</f>
        <v/>
      </c>
      <c r="CC203" t="str">
        <f ca="1">IF(AND(Table_Styles[[#This Row],[Selector]],COUNTIF(OFFSET(CC:CC,0,0,ROW()-1,1),"="&amp;Table_Styles[[#This Row],[Font]])=0),Table_Styles[[#This Row],[Font]],"")</f>
        <v/>
      </c>
      <c r="CD203" t="str">
        <f ca="1">IF(Table_Styles[[#This Row],[Unique Font]]&lt;&gt;"",
"{""fontFamily"":"""&amp;Table_Styles[[#This Row],[Font Family Used]]&amp;""",""fontWeight"":"&amp;Table_Styles[[#This Row],[Font Weight Used]]&amp;"}","")</f>
        <v/>
      </c>
      <c r="CE2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200px !important; margin-top: 30px !important;}</v>
      </c>
      <c r="CF203" t="str">
        <f>IF(AND(Table_Styles[[#This Row],[Selector]]&lt;&gt;"", Table_Styles[[#This Row],[Config Properties]]&lt;&gt;""),
Table_Styles[[#This Row],[Selector]]&amp;" { "&amp;Table_Styles[[#This Row],[Config Properties]]&amp;" }","")</f>
        <v>@media print { #sidebar-column { width: 200px !important; margin-top: 30px !important;} }</v>
      </c>
      <c r="CG203" t="str">
        <f xml:space="preserve">
SUBSTITUTE(SUBSTITUTE(SUBSTITUTE(SUBSTITUTE(SUBSTITUTE(SUBSTITUTE(SUBSTITUTE(SUBSTITUTE(Table_Styles[[#This Row],[Config]],
" {","{"),
"{ ","{"),
" }","}"),
"} ","}"),
" ,",","),
", ",","),
" :",":"),
": ",":")</f>
        <v>@media print{#sidebar-column{width:200px !important; margin-top:30px !important;}}</v>
      </c>
    </row>
    <row r="204" spans="2:85" ht="21" customHeight="1">
      <c r="B204" t="s">
        <v>1366</v>
      </c>
      <c r="C204" s="155" t="s">
        <v>1364</v>
      </c>
      <c r="D204"/>
      <c r="E204"/>
      <c r="F204" t="str">
        <f>IF(Table_Styles[[#This Row],[Font Family]]&lt;&gt;"",Table_Styles[[#This Row],[Font Family]],IF(Table_Styles[[#This Row],[Font Family Default]]&lt;&gt;"",Table_Styles[[#This Row],[Font Family Default]],""))</f>
        <v/>
      </c>
      <c r="G204"/>
      <c r="H204"/>
      <c r="I204" t="str">
        <f>IF(Table_Styles[[#This Row],[Font Size]]&lt;&gt;"",Table_Styles[[#This Row],[Font Size]],IF(Table_Styles[[#This Row],[Font Size Default]]&lt;&gt;"",Table_Styles[[#This Row],[Font Size Default]],""))</f>
        <v/>
      </c>
      <c r="J204"/>
      <c r="K204"/>
      <c r="L204" t="str">
        <f>IF(Table_Styles[[#This Row],[Font Weight]]&lt;&gt;"",Table_Styles[[#This Row],[Font Weight]],IF(Table_Styles[[#This Row],[Font Weight Default]]&lt;&gt;"",Table_Styles[[#This Row],[Font Weight Default]],""))</f>
        <v/>
      </c>
      <c r="M204"/>
      <c r="N204"/>
      <c r="O204" t="str">
        <f>IF(Table_Styles[[#This Row],[Colour]]&lt;&gt;"",Table_Styles[[#This Row],[Colour]],IF(Table_Styles[[#This Row],[Colour Default]]&lt;&gt;"",Table_Styles[[#This Row],[Colour Default]],""))</f>
        <v/>
      </c>
      <c r="P204"/>
      <c r="Q204"/>
      <c r="R204" t="str">
        <f>IF(Table_Styles[[#This Row],[Background]]&lt;&gt;"",Table_Styles[[#This Row],[Background]],IF(Table_Styles[[#This Row],[Background Default]]&lt;&gt;"",Table_Styles[[#This Row],[Background Default]],""))</f>
        <v/>
      </c>
      <c r="S204"/>
      <c r="T204"/>
      <c r="U204" t="str">
        <f>IF(Table_Styles[[#This Row],[Border]]&lt;&gt;"",Table_Styles[[#This Row],[Border]],IF(Table_Styles[[#This Row],[Border Default]]&lt;&gt;"",Table_Styles[[#This Row],[Border Default]],""))</f>
        <v/>
      </c>
      <c r="V204"/>
      <c r="W204"/>
      <c r="X204" t="str">
        <f>IF(Table_Styles[[#This Row],[Border Radius]]&lt;&gt;"",Table_Styles[[#This Row],[Border Radius]],IF(Table_Styles[[#This Row],[Border Radius Default]]&lt;&gt;"",Table_Styles[[#This Row],[Border Radius Default]],""))</f>
        <v/>
      </c>
      <c r="Y204"/>
      <c r="Z204"/>
      <c r="AA204" t="str">
        <f>IF(Table_Styles[[#This Row],[MT]]&lt;&gt;"",Table_Styles[[#This Row],[MT]],IF(Table_Styles[[#This Row],[MT Default]]&lt;&gt;"",Table_Styles[[#This Row],[MT Default]],""))</f>
        <v/>
      </c>
      <c r="AB204"/>
      <c r="AC204"/>
      <c r="AD204" t="str">
        <f>IF(Table_Styles[[#This Row],[MR]]&lt;&gt;"",Table_Styles[[#This Row],[MR]],IF(Table_Styles[[#This Row],[MR Default]]&lt;&gt;"",Table_Styles[[#This Row],[MR Default]],""))</f>
        <v/>
      </c>
      <c r="AE204"/>
      <c r="AF204"/>
      <c r="AG204" t="str">
        <f>IF(Table_Styles[[#This Row],[MB]]&lt;&gt;"",Table_Styles[[#This Row],[MB]],IF(Table_Styles[[#This Row],[MB Default]]&lt;&gt;"",Table_Styles[[#This Row],[MB Default]],""))</f>
        <v/>
      </c>
      <c r="AH204"/>
      <c r="AI204"/>
      <c r="AJ204" t="str">
        <f>IF(Table_Styles[[#This Row],[ML]]&lt;&gt;"",Table_Styles[[#This Row],[ML]],IF(Table_Styles[[#This Row],[ML Default]]&lt;&gt;"",Table_Styles[[#This Row],[ML Default]],""))</f>
        <v/>
      </c>
      <c r="AK204"/>
      <c r="AL204"/>
      <c r="AM204" t="str">
        <f>IF(Table_Styles[[#This Row],[PT]]&lt;&gt;"",Table_Styles[[#This Row],[PT]],IF(Table_Styles[[#This Row],[PT Default]]&lt;&gt;"",Table_Styles[[#This Row],[PT Default]],""))</f>
        <v/>
      </c>
      <c r="AN204"/>
      <c r="AO204"/>
      <c r="AP204" t="str">
        <f>IF(Table_Styles[[#This Row],[PR]]&lt;&gt;"",Table_Styles[[#This Row],[PR]],IF(Table_Styles[[#This Row],[PR Default]]&lt;&gt;"",Table_Styles[[#This Row],[PR Default]],""))</f>
        <v/>
      </c>
      <c r="AQ204"/>
      <c r="AR204"/>
      <c r="AS204" t="str">
        <f>IF(Table_Styles[[#This Row],[PB]]&lt;&gt;"",Table_Styles[[#This Row],[PB]],IF(Table_Styles[[#This Row],[PB Default]]&lt;&gt;"",Table_Styles[[#This Row],[PB Default]],""))</f>
        <v/>
      </c>
      <c r="AT204"/>
      <c r="AU204"/>
      <c r="AV204" t="str">
        <f>IF(Table_Styles[[#This Row],[PL]]&lt;&gt;"",Table_Styles[[#This Row],[PL]],IF(Table_Styles[[#This Row],[PL Default]]&lt;&gt;"",Table_Styles[[#This Row],[PL Default]],""))</f>
        <v/>
      </c>
      <c r="AW204"/>
      <c r="AX204"/>
      <c r="AY204" t="str">
        <f>IF(Table_Styles[[#This Row],[BT]]&lt;&gt;"",Table_Styles[[#This Row],[BT]],IF(Table_Styles[[#This Row],[BT Default]]&lt;&gt;"",Table_Styles[[#This Row],[BT Default]],""))</f>
        <v/>
      </c>
      <c r="AZ204"/>
      <c r="BA204"/>
      <c r="BB204" t="str">
        <f>IF(Table_Styles[[#This Row],[BR]]&lt;&gt;"",Table_Styles[[#This Row],[BR]],IF(Table_Styles[[#This Row],[BR Default]]&lt;&gt;"",Table_Styles[[#This Row],[BR Default]],""))</f>
        <v/>
      </c>
      <c r="BC204"/>
      <c r="BD204"/>
      <c r="BE204" t="str">
        <f>IF(Table_Styles[[#This Row],[BB]]&lt;&gt;"",Table_Styles[[#This Row],[BB]],IF(Table_Styles[[#This Row],[BB Default]]&lt;&gt;"",Table_Styles[[#This Row],[BB Default]],""))</f>
        <v/>
      </c>
      <c r="BF204"/>
      <c r="BG204"/>
      <c r="BH204" t="str">
        <f>IF(Table_Styles[[#This Row],[BL]]&lt;&gt;"",Table_Styles[[#This Row],[BL]],IF(Table_Styles[[#This Row],[BL Default]]&lt;&gt;"",Table_Styles[[#This Row],[BL Default]],""))</f>
        <v/>
      </c>
      <c r="BI204"/>
      <c r="BJ204"/>
      <c r="BK204" t="str">
        <f>IF(Table_Styles[[#This Row],[Width]]&lt;&gt;"",Table_Styles[[#This Row],[Width]],IF(Table_Styles[[#This Row],[Width Default]]&lt;&gt;"",Table_Styles[[#This Row],[Width Default]],""))</f>
        <v/>
      </c>
      <c r="BL204"/>
      <c r="BM204"/>
      <c r="BN204" t="str">
        <f>IF(Table_Styles[[#This Row],[Height]]&lt;&gt;"",Table_Styles[[#This Row],[Height]],IF(Table_Styles[[#This Row],[Height Default]]&lt;&gt;"",Table_Styles[[#This Row],[Height Default]],""))</f>
        <v/>
      </c>
      <c r="BO204"/>
      <c r="BP204"/>
      <c r="BQ204" t="str">
        <f>IF(Table_Styles[[#This Row],[Top]]&lt;&gt;"",Table_Styles[[#This Row],[Top]],IF(Table_Styles[[#This Row],[Top Default]]&lt;&gt;"",Table_Styles[[#This Row],[Top Default]],""))</f>
        <v/>
      </c>
      <c r="BR204"/>
      <c r="BS204"/>
      <c r="BT204" t="str">
        <f>IF(Table_Styles[[#This Row],[Right]]&lt;&gt;"",Table_Styles[[#This Row],[Right]],IF(Table_Styles[[#This Row],[Right Default]]&lt;&gt;"",Table_Styles[[#This Row],[Right Default]],""))</f>
        <v/>
      </c>
      <c r="BU204"/>
      <c r="BV204"/>
      <c r="BW204" t="str">
        <f>IF(Table_Styles[[#This Row],[Bottom]]&lt;&gt;"",Table_Styles[[#This Row],[Bottom]],IF(Table_Styles[[#This Row],[Bottom Default]]&lt;&gt;"",Table_Styles[[#This Row],[Bottom Default]],""))</f>
        <v/>
      </c>
      <c r="BX204"/>
      <c r="BY204"/>
      <c r="BZ204" t="str">
        <f>IF(Table_Styles[[#This Row],[Left]]&lt;&gt;"",Table_Styles[[#This Row],[Left]],IF(Table_Styles[[#This Row],[Left Default]]&lt;&gt;"",Table_Styles[[#This Row],[Left Default]],""))</f>
        <v/>
      </c>
      <c r="CA204" t="s">
        <v>1367</v>
      </c>
      <c r="CB204" t="str">
        <f>IF(AND(Table_Styles[[#This Row],[Selector]]&lt;&gt;"",Table_Styles[[#This Row],[Font Family Used]]&lt;&gt;"",Table_Styles[[#This Row],[Font Weight Used]]&lt;&gt;""),Table_Styles[[#This Row],[Font Family Used]]&amp;" "&amp;Table_Styles[[#This Row],[Font Weight Used]],"")</f>
        <v/>
      </c>
      <c r="CC204" t="str">
        <f ca="1">IF(AND(Table_Styles[[#This Row],[Selector]],COUNTIF(OFFSET(CC:CC,0,0,ROW()-1,1),"="&amp;Table_Styles[[#This Row],[Font]])=0),Table_Styles[[#This Row],[Font]],"")</f>
        <v/>
      </c>
      <c r="CD204" t="str">
        <f ca="1">IF(Table_Styles[[#This Row],[Unique Font]]&lt;&gt;"",
"{""fontFamily"":"""&amp;Table_Styles[[#This Row],[Font Family Used]]&amp;""",""fontWeight"":"&amp;Table_Styles[[#This Row],[Font Weight Used]]&amp;"}","")</f>
        <v/>
      </c>
      <c r="CE204"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margin-right: 220px !important;}</v>
      </c>
      <c r="CF204" t="str">
        <f>IF(AND(Table_Styles[[#This Row],[Selector]]&lt;&gt;"", Table_Styles[[#This Row],[Config Properties]]&lt;&gt;""),
Table_Styles[[#This Row],[Selector]]&amp;" { "&amp;Table_Styles[[#This Row],[Config Properties]]&amp;" }","")</f>
        <v>@media print { #section-column { margin-right: 220px !important;} }</v>
      </c>
      <c r="CG204" t="str">
        <f xml:space="preserve">
SUBSTITUTE(SUBSTITUTE(SUBSTITUTE(SUBSTITUTE(SUBSTITUTE(SUBSTITUTE(SUBSTITUTE(SUBSTITUTE(Table_Styles[[#This Row],[Config]],
" {","{"),
"{ ","{"),
" }","}"),
"} ","}"),
" ,",","),
", ",","),
" :",":"),
": ",":")</f>
        <v>@media print{#section-column{margin-right:220px !important;}}</v>
      </c>
    </row>
    <row r="205" spans="2:85" ht="21" customHeight="1">
      <c r="B205" s="98" t="s">
        <v>1389</v>
      </c>
      <c r="C205" t="s">
        <v>1388</v>
      </c>
      <c r="D205"/>
      <c r="E205"/>
      <c r="F205" t="str">
        <f>IF(Table_Styles[[#This Row],[Font Family]]&lt;&gt;"",Table_Styles[[#This Row],[Font Family]],IF(Table_Styles[[#This Row],[Font Family Default]]&lt;&gt;"",Table_Styles[[#This Row],[Font Family Default]],""))</f>
        <v/>
      </c>
      <c r="G205"/>
      <c r="H205"/>
      <c r="I205" t="str">
        <f>IF(Table_Styles[[#This Row],[Font Size]]&lt;&gt;"",Table_Styles[[#This Row],[Font Size]],IF(Table_Styles[[#This Row],[Font Size Default]]&lt;&gt;"",Table_Styles[[#This Row],[Font Size Default]],""))</f>
        <v/>
      </c>
      <c r="J205"/>
      <c r="K205"/>
      <c r="L205" t="str">
        <f>IF(Table_Styles[[#This Row],[Font Weight]]&lt;&gt;"",Table_Styles[[#This Row],[Font Weight]],IF(Table_Styles[[#This Row],[Font Weight Default]]&lt;&gt;"",Table_Styles[[#This Row],[Font Weight Default]],""))</f>
        <v/>
      </c>
      <c r="M205"/>
      <c r="N205"/>
      <c r="O205" t="str">
        <f>IF(Table_Styles[[#This Row],[Colour]]&lt;&gt;"",Table_Styles[[#This Row],[Colour]],IF(Table_Styles[[#This Row],[Colour Default]]&lt;&gt;"",Table_Styles[[#This Row],[Colour Default]],""))</f>
        <v/>
      </c>
      <c r="P205"/>
      <c r="Q205"/>
      <c r="R205" t="str">
        <f>IF(Table_Styles[[#This Row],[Background]]&lt;&gt;"",Table_Styles[[#This Row],[Background]],IF(Table_Styles[[#This Row],[Background Default]]&lt;&gt;"",Table_Styles[[#This Row],[Background Default]],""))</f>
        <v/>
      </c>
      <c r="S205"/>
      <c r="T205"/>
      <c r="U205" t="str">
        <f>IF(Table_Styles[[#This Row],[Border]]&lt;&gt;"",Table_Styles[[#This Row],[Border]],IF(Table_Styles[[#This Row],[Border Default]]&lt;&gt;"",Table_Styles[[#This Row],[Border Default]],""))</f>
        <v/>
      </c>
      <c r="V205"/>
      <c r="W205"/>
      <c r="X205" t="str">
        <f>IF(Table_Styles[[#This Row],[Border Radius]]&lt;&gt;"",Table_Styles[[#This Row],[Border Radius]],IF(Table_Styles[[#This Row],[Border Radius Default]]&lt;&gt;"",Table_Styles[[#This Row],[Border Radius Default]],""))</f>
        <v/>
      </c>
      <c r="Y205"/>
      <c r="Z205"/>
      <c r="AA205" t="str">
        <f>IF(Table_Styles[[#This Row],[MT]]&lt;&gt;"",Table_Styles[[#This Row],[MT]],IF(Table_Styles[[#This Row],[MT Default]]&lt;&gt;"",Table_Styles[[#This Row],[MT Default]],""))</f>
        <v/>
      </c>
      <c r="AB205"/>
      <c r="AC205"/>
      <c r="AD205" t="str">
        <f>IF(Table_Styles[[#This Row],[MR]]&lt;&gt;"",Table_Styles[[#This Row],[MR]],IF(Table_Styles[[#This Row],[MR Default]]&lt;&gt;"",Table_Styles[[#This Row],[MR Default]],""))</f>
        <v/>
      </c>
      <c r="AE205"/>
      <c r="AF205"/>
      <c r="AG205" t="str">
        <f>IF(Table_Styles[[#This Row],[MB]]&lt;&gt;"",Table_Styles[[#This Row],[MB]],IF(Table_Styles[[#This Row],[MB Default]]&lt;&gt;"",Table_Styles[[#This Row],[MB Default]],""))</f>
        <v/>
      </c>
      <c r="AH205"/>
      <c r="AI205"/>
      <c r="AJ205" t="str">
        <f>IF(Table_Styles[[#This Row],[ML]]&lt;&gt;"",Table_Styles[[#This Row],[ML]],IF(Table_Styles[[#This Row],[ML Default]]&lt;&gt;"",Table_Styles[[#This Row],[ML Default]],""))</f>
        <v/>
      </c>
      <c r="AK205"/>
      <c r="AL205"/>
      <c r="AM205" t="str">
        <f>IF(Table_Styles[[#This Row],[PT]]&lt;&gt;"",Table_Styles[[#This Row],[PT]],IF(Table_Styles[[#This Row],[PT Default]]&lt;&gt;"",Table_Styles[[#This Row],[PT Default]],""))</f>
        <v/>
      </c>
      <c r="AN205"/>
      <c r="AO205"/>
      <c r="AP205" t="str">
        <f>IF(Table_Styles[[#This Row],[PR]]&lt;&gt;"",Table_Styles[[#This Row],[PR]],IF(Table_Styles[[#This Row],[PR Default]]&lt;&gt;"",Table_Styles[[#This Row],[PR Default]],""))</f>
        <v/>
      </c>
      <c r="AQ205"/>
      <c r="AR205"/>
      <c r="AS205" t="str">
        <f>IF(Table_Styles[[#This Row],[PB]]&lt;&gt;"",Table_Styles[[#This Row],[PB]],IF(Table_Styles[[#This Row],[PB Default]]&lt;&gt;"",Table_Styles[[#This Row],[PB Default]],""))</f>
        <v/>
      </c>
      <c r="AT205"/>
      <c r="AU205"/>
      <c r="AV205" t="str">
        <f>IF(Table_Styles[[#This Row],[PL]]&lt;&gt;"",Table_Styles[[#This Row],[PL]],IF(Table_Styles[[#This Row],[PL Default]]&lt;&gt;"",Table_Styles[[#This Row],[PL Default]],""))</f>
        <v/>
      </c>
      <c r="AW205"/>
      <c r="AX205"/>
      <c r="AY205" t="str">
        <f>IF(Table_Styles[[#This Row],[BT]]&lt;&gt;"",Table_Styles[[#This Row],[BT]],IF(Table_Styles[[#This Row],[BT Default]]&lt;&gt;"",Table_Styles[[#This Row],[BT Default]],""))</f>
        <v/>
      </c>
      <c r="AZ205"/>
      <c r="BA205"/>
      <c r="BB205" t="str">
        <f>IF(Table_Styles[[#This Row],[BR]]&lt;&gt;"",Table_Styles[[#This Row],[BR]],IF(Table_Styles[[#This Row],[BR Default]]&lt;&gt;"",Table_Styles[[#This Row],[BR Default]],""))</f>
        <v/>
      </c>
      <c r="BC205"/>
      <c r="BD205"/>
      <c r="BE205" t="str">
        <f>IF(Table_Styles[[#This Row],[BB]]&lt;&gt;"",Table_Styles[[#This Row],[BB]],IF(Table_Styles[[#This Row],[BB Default]]&lt;&gt;"",Table_Styles[[#This Row],[BB Default]],""))</f>
        <v/>
      </c>
      <c r="BF205"/>
      <c r="BG205"/>
      <c r="BH205" t="str">
        <f>IF(Table_Styles[[#This Row],[BL]]&lt;&gt;"",Table_Styles[[#This Row],[BL]],IF(Table_Styles[[#This Row],[BL Default]]&lt;&gt;"",Table_Styles[[#This Row],[BL Default]],""))</f>
        <v/>
      </c>
      <c r="BI205"/>
      <c r="BJ205"/>
      <c r="BK205" t="str">
        <f>IF(Table_Styles[[#This Row],[Width]]&lt;&gt;"",Table_Styles[[#This Row],[Width]],IF(Table_Styles[[#This Row],[Width Default]]&lt;&gt;"",Table_Styles[[#This Row],[Width Default]],""))</f>
        <v/>
      </c>
      <c r="BL205"/>
      <c r="BM205"/>
      <c r="BN205" t="str">
        <f>IF(Table_Styles[[#This Row],[Height]]&lt;&gt;"",Table_Styles[[#This Row],[Height]],IF(Table_Styles[[#This Row],[Height Default]]&lt;&gt;"",Table_Styles[[#This Row],[Height Default]],""))</f>
        <v/>
      </c>
      <c r="BO205"/>
      <c r="BP205"/>
      <c r="BQ205" t="str">
        <f>IF(Table_Styles[[#This Row],[Top]]&lt;&gt;"",Table_Styles[[#This Row],[Top]],IF(Table_Styles[[#This Row],[Top Default]]&lt;&gt;"",Table_Styles[[#This Row],[Top Default]],""))</f>
        <v/>
      </c>
      <c r="BR205"/>
      <c r="BS205"/>
      <c r="BT205" t="str">
        <f>IF(Table_Styles[[#This Row],[Right]]&lt;&gt;"",Table_Styles[[#This Row],[Right]],IF(Table_Styles[[#This Row],[Right Default]]&lt;&gt;"",Table_Styles[[#This Row],[Right Default]],""))</f>
        <v/>
      </c>
      <c r="BU205"/>
      <c r="BV205"/>
      <c r="BW205" t="str">
        <f>IF(Table_Styles[[#This Row],[Bottom]]&lt;&gt;"",Table_Styles[[#This Row],[Bottom]],IF(Table_Styles[[#This Row],[Bottom Default]]&lt;&gt;"",Table_Styles[[#This Row],[Bottom Default]],""))</f>
        <v/>
      </c>
      <c r="BX205"/>
      <c r="BY205"/>
      <c r="BZ205" t="str">
        <f>IF(Table_Styles[[#This Row],[Left]]&lt;&gt;"",Table_Styles[[#This Row],[Left]],IF(Table_Styles[[#This Row],[Left Default]]&lt;&gt;"",Table_Styles[[#This Row],[Left Default]],""))</f>
        <v/>
      </c>
      <c r="CA205" s="6" t="s">
        <v>1390</v>
      </c>
      <c r="CB205" t="str">
        <f>IF(AND(Table_Styles[[#This Row],[Selector]]&lt;&gt;"",Table_Styles[[#This Row],[Font Family Used]]&lt;&gt;"",Table_Styles[[#This Row],[Font Weight Used]]&lt;&gt;""),Table_Styles[[#This Row],[Font Family Used]]&amp;" "&amp;Table_Styles[[#This Row],[Font Weight Used]],"")</f>
        <v/>
      </c>
      <c r="CC205" t="str">
        <f ca="1">IF(AND(Table_Styles[[#This Row],[Selector]],COUNTIF(OFFSET(CC:CC,0,0,ROW()-1,1),"="&amp;Table_Styles[[#This Row],[Font]])=0),Table_Styles[[#This Row],[Font]],"")</f>
        <v/>
      </c>
      <c r="CD205" t="str">
        <f ca="1">IF(Table_Styles[[#This Row],[Unique Font]]&lt;&gt;"",
"{""fontFamily"":"""&amp;Table_Styles[[#This Row],[Font Family Used]]&amp;""",""fontWeight"":"&amp;Table_Styles[[#This Row],[Font Weight Used]]&amp;"}","")</f>
        <v/>
      </c>
      <c r="CE20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max-width: 100%;</v>
      </c>
      <c r="CF205" t="str">
        <f>IF(AND(Table_Styles[[#This Row],[Selector]]&lt;&gt;"", Table_Styles[[#This Row],[Config Properties]]&lt;&gt;""),
Table_Styles[[#This Row],[Selector]]&amp;" { "&amp;Table_Styles[[#This Row],[Config Properties]]&amp;" }","")</f>
        <v>img.banner-preview { max-width: 100%; }</v>
      </c>
      <c r="CG205" t="str">
        <f xml:space="preserve">
SUBSTITUTE(SUBSTITUTE(SUBSTITUTE(SUBSTITUTE(SUBSTITUTE(SUBSTITUTE(SUBSTITUTE(SUBSTITUTE(Table_Styles[[#This Row],[Config]],
" {","{"),
"{ ","{"),
" }","}"),
"} ","}"),
" ,",","),
", ",","),
" :",":"),
": ",":")</f>
        <v>img.banner-preview{max-width:100%;}</v>
      </c>
    </row>
    <row r="206" spans="2:85" ht="21" customHeight="1">
      <c r="B206" s="97" t="s">
        <v>1391</v>
      </c>
      <c r="C206" t="s">
        <v>1393</v>
      </c>
      <c r="D206"/>
      <c r="E206"/>
      <c r="F206" t="str">
        <f>IF(Table_Styles[[#This Row],[Font Family]]&lt;&gt;"",Table_Styles[[#This Row],[Font Family]],IF(Table_Styles[[#This Row],[Font Family Default]]&lt;&gt;"",Table_Styles[[#This Row],[Font Family Default]],""))</f>
        <v/>
      </c>
      <c r="G206"/>
      <c r="H206"/>
      <c r="I206" t="str">
        <f>IF(Table_Styles[[#This Row],[Font Size]]&lt;&gt;"",Table_Styles[[#This Row],[Font Size]],IF(Table_Styles[[#This Row],[Font Size Default]]&lt;&gt;"",Table_Styles[[#This Row],[Font Size Default]],""))</f>
        <v/>
      </c>
      <c r="J206"/>
      <c r="K206"/>
      <c r="L206" t="str">
        <f>IF(Table_Styles[[#This Row],[Font Weight]]&lt;&gt;"",Table_Styles[[#This Row],[Font Weight]],IF(Table_Styles[[#This Row],[Font Weight Default]]&lt;&gt;"",Table_Styles[[#This Row],[Font Weight Default]],""))</f>
        <v/>
      </c>
      <c r="M206"/>
      <c r="N206"/>
      <c r="O206" t="str">
        <f>IF(Table_Styles[[#This Row],[Colour]]&lt;&gt;"",Table_Styles[[#This Row],[Colour]],IF(Table_Styles[[#This Row],[Colour Default]]&lt;&gt;"",Table_Styles[[#This Row],[Colour Default]],""))</f>
        <v/>
      </c>
      <c r="P206"/>
      <c r="Q206"/>
      <c r="R206" t="str">
        <f>IF(Table_Styles[[#This Row],[Background]]&lt;&gt;"",Table_Styles[[#This Row],[Background]],IF(Table_Styles[[#This Row],[Background Default]]&lt;&gt;"",Table_Styles[[#This Row],[Background Default]],""))</f>
        <v/>
      </c>
      <c r="S206"/>
      <c r="T206"/>
      <c r="U206" t="str">
        <f>IF(Table_Styles[[#This Row],[Border]]&lt;&gt;"",Table_Styles[[#This Row],[Border]],IF(Table_Styles[[#This Row],[Border Default]]&lt;&gt;"",Table_Styles[[#This Row],[Border Default]],""))</f>
        <v/>
      </c>
      <c r="V206"/>
      <c r="W206"/>
      <c r="X206" t="str">
        <f>IF(Table_Styles[[#This Row],[Border Radius]]&lt;&gt;"",Table_Styles[[#This Row],[Border Radius]],IF(Table_Styles[[#This Row],[Border Radius Default]]&lt;&gt;"",Table_Styles[[#This Row],[Border Radius Default]],""))</f>
        <v/>
      </c>
      <c r="Y206"/>
      <c r="Z206"/>
      <c r="AA206" t="str">
        <f>IF(Table_Styles[[#This Row],[MT]]&lt;&gt;"",Table_Styles[[#This Row],[MT]],IF(Table_Styles[[#This Row],[MT Default]]&lt;&gt;"",Table_Styles[[#This Row],[MT Default]],""))</f>
        <v/>
      </c>
      <c r="AB206"/>
      <c r="AC206"/>
      <c r="AD206" t="str">
        <f>IF(Table_Styles[[#This Row],[MR]]&lt;&gt;"",Table_Styles[[#This Row],[MR]],IF(Table_Styles[[#This Row],[MR Default]]&lt;&gt;"",Table_Styles[[#This Row],[MR Default]],""))</f>
        <v/>
      </c>
      <c r="AE206"/>
      <c r="AF206"/>
      <c r="AG206" t="str">
        <f>IF(Table_Styles[[#This Row],[MB]]&lt;&gt;"",Table_Styles[[#This Row],[MB]],IF(Table_Styles[[#This Row],[MB Default]]&lt;&gt;"",Table_Styles[[#This Row],[MB Default]],""))</f>
        <v/>
      </c>
      <c r="AH206"/>
      <c r="AI206"/>
      <c r="AJ206" t="str">
        <f>IF(Table_Styles[[#This Row],[ML]]&lt;&gt;"",Table_Styles[[#This Row],[ML]],IF(Table_Styles[[#This Row],[ML Default]]&lt;&gt;"",Table_Styles[[#This Row],[ML Default]],""))</f>
        <v/>
      </c>
      <c r="AK206"/>
      <c r="AL206"/>
      <c r="AM206" t="str">
        <f>IF(Table_Styles[[#This Row],[PT]]&lt;&gt;"",Table_Styles[[#This Row],[PT]],IF(Table_Styles[[#This Row],[PT Default]]&lt;&gt;"",Table_Styles[[#This Row],[PT Default]],""))</f>
        <v/>
      </c>
      <c r="AN206"/>
      <c r="AO206"/>
      <c r="AP206" t="str">
        <f>IF(Table_Styles[[#This Row],[PR]]&lt;&gt;"",Table_Styles[[#This Row],[PR]],IF(Table_Styles[[#This Row],[PR Default]]&lt;&gt;"",Table_Styles[[#This Row],[PR Default]],""))</f>
        <v/>
      </c>
      <c r="AQ206"/>
      <c r="AR206"/>
      <c r="AS206" t="str">
        <f>IF(Table_Styles[[#This Row],[PB]]&lt;&gt;"",Table_Styles[[#This Row],[PB]],IF(Table_Styles[[#This Row],[PB Default]]&lt;&gt;"",Table_Styles[[#This Row],[PB Default]],""))</f>
        <v/>
      </c>
      <c r="AT206"/>
      <c r="AU206"/>
      <c r="AV206" t="str">
        <f>IF(Table_Styles[[#This Row],[PL]]&lt;&gt;"",Table_Styles[[#This Row],[PL]],IF(Table_Styles[[#This Row],[PL Default]]&lt;&gt;"",Table_Styles[[#This Row],[PL Default]],""))</f>
        <v/>
      </c>
      <c r="AW206"/>
      <c r="AX206"/>
      <c r="AY206" t="str">
        <f>IF(Table_Styles[[#This Row],[BT]]&lt;&gt;"",Table_Styles[[#This Row],[BT]],IF(Table_Styles[[#This Row],[BT Default]]&lt;&gt;"",Table_Styles[[#This Row],[BT Default]],""))</f>
        <v/>
      </c>
      <c r="AZ206"/>
      <c r="BA206"/>
      <c r="BB206" t="str">
        <f>IF(Table_Styles[[#This Row],[BR]]&lt;&gt;"",Table_Styles[[#This Row],[BR]],IF(Table_Styles[[#This Row],[BR Default]]&lt;&gt;"",Table_Styles[[#This Row],[BR Default]],""))</f>
        <v/>
      </c>
      <c r="BC206"/>
      <c r="BD206"/>
      <c r="BE206" t="str">
        <f>IF(Table_Styles[[#This Row],[BB]]&lt;&gt;"",Table_Styles[[#This Row],[BB]],IF(Table_Styles[[#This Row],[BB Default]]&lt;&gt;"",Table_Styles[[#This Row],[BB Default]],""))</f>
        <v/>
      </c>
      <c r="BF206"/>
      <c r="BG206"/>
      <c r="BH206" t="str">
        <f>IF(Table_Styles[[#This Row],[BL]]&lt;&gt;"",Table_Styles[[#This Row],[BL]],IF(Table_Styles[[#This Row],[BL Default]]&lt;&gt;"",Table_Styles[[#This Row],[BL Default]],""))</f>
        <v/>
      </c>
      <c r="BI206"/>
      <c r="BJ206"/>
      <c r="BK206" t="str">
        <f>IF(Table_Styles[[#This Row],[Width]]&lt;&gt;"",Table_Styles[[#This Row],[Width]],IF(Table_Styles[[#This Row],[Width Default]]&lt;&gt;"",Table_Styles[[#This Row],[Width Default]],""))</f>
        <v/>
      </c>
      <c r="BL206"/>
      <c r="BM206"/>
      <c r="BN206" t="str">
        <f>IF(Table_Styles[[#This Row],[Height]]&lt;&gt;"",Table_Styles[[#This Row],[Height]],IF(Table_Styles[[#This Row],[Height Default]]&lt;&gt;"",Table_Styles[[#This Row],[Height Default]],""))</f>
        <v/>
      </c>
      <c r="BO206"/>
      <c r="BP206"/>
      <c r="BQ206" t="str">
        <f>IF(Table_Styles[[#This Row],[Top]]&lt;&gt;"",Table_Styles[[#This Row],[Top]],IF(Table_Styles[[#This Row],[Top Default]]&lt;&gt;"",Table_Styles[[#This Row],[Top Default]],""))</f>
        <v/>
      </c>
      <c r="BR206"/>
      <c r="BS206"/>
      <c r="BT206" t="str">
        <f>IF(Table_Styles[[#This Row],[Right]]&lt;&gt;"",Table_Styles[[#This Row],[Right]],IF(Table_Styles[[#This Row],[Right Default]]&lt;&gt;"",Table_Styles[[#This Row],[Right Default]],""))</f>
        <v/>
      </c>
      <c r="BU206"/>
      <c r="BV206"/>
      <c r="BW206" t="str">
        <f>IF(Table_Styles[[#This Row],[Bottom]]&lt;&gt;"",Table_Styles[[#This Row],[Bottom]],IF(Table_Styles[[#This Row],[Bottom Default]]&lt;&gt;"",Table_Styles[[#This Row],[Bottom Default]],""))</f>
        <v/>
      </c>
      <c r="BX206"/>
      <c r="BY206"/>
      <c r="BZ206" t="str">
        <f>IF(Table_Styles[[#This Row],[Left]]&lt;&gt;"",Table_Styles[[#This Row],[Left]],IF(Table_Styles[[#This Row],[Left Default]]&lt;&gt;"",Table_Styles[[#This Row],[Left Default]],""))</f>
        <v/>
      </c>
      <c r="CA206" t="s">
        <v>1392</v>
      </c>
      <c r="CB206" s="221" t="str">
        <f>IF(AND(Table_Styles[[#This Row],[Selector]]&lt;&gt;"",Table_Styles[[#This Row],[Font Family Used]]&lt;&gt;"",Table_Styles[[#This Row],[Font Weight Used]]&lt;&gt;""),Table_Styles[[#This Row],[Font Family Used]]&amp;" "&amp;Table_Styles[[#This Row],[Font Weight Used]],"")</f>
        <v/>
      </c>
      <c r="CC206" s="221" t="str">
        <f ca="1">IF(AND(Table_Styles[[#This Row],[Selector]],COUNTIF(OFFSET(CC:CC,0,0,ROW()-1,1),"="&amp;Table_Styles[[#This Row],[Font]])=0),Table_Styles[[#This Row],[Font]],"")</f>
        <v/>
      </c>
      <c r="CD206" s="221" t="str">
        <f ca="1">IF(Table_Styles[[#This Row],[Unique Font]]&lt;&gt;"",
"{""fontFamily"":"""&amp;Table_Styles[[#This Row],[Font Family Used]]&amp;""",""fontWeight"":"&amp;Table_Styles[[#This Row],[Font Weight Used]]&amp;"}","")</f>
        <v/>
      </c>
      <c r="CE206"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table-cell;</v>
      </c>
      <c r="CF206" s="100" t="str">
        <f>IF(AND(Table_Styles[[#This Row],[Selector]]&lt;&gt;"", Table_Styles[[#This Row],[Config Properties]]&lt;&gt;""),
Table_Styles[[#This Row],[Selector]]&amp;" { "&amp;Table_Styles[[#This Row],[Config Properties]]&amp;" }","")</f>
        <v>.file-upload .file-name { display: table-cell; }</v>
      </c>
      <c r="CG206" s="100" t="str">
        <f xml:space="preserve">
SUBSTITUTE(SUBSTITUTE(SUBSTITUTE(SUBSTITUTE(SUBSTITUTE(SUBSTITUTE(SUBSTITUTE(SUBSTITUTE(Table_Styles[[#This Row],[Config]],
" {","{"),
"{ ","{"),
" }","}"),
"} ","}"),
" ,",","),
", ",","),
" :",":"),
": ",":")</f>
        <v>.file-upload .file-name{display:table-cell;}</v>
      </c>
    </row>
    <row r="207" spans="2:85" ht="21" customHeight="1">
      <c r="B207" s="98" t="s">
        <v>1417</v>
      </c>
      <c r="C207" s="156" t="s">
        <v>1418</v>
      </c>
      <c r="D207"/>
      <c r="E207"/>
      <c r="F207" t="str">
        <f>IF(Table_Styles[[#This Row],[Font Family]]&lt;&gt;"",Table_Styles[[#This Row],[Font Family]],IF(Table_Styles[[#This Row],[Font Family Default]]&lt;&gt;"",Table_Styles[[#This Row],[Font Family Default]],""))</f>
        <v/>
      </c>
      <c r="G207"/>
      <c r="H207"/>
      <c r="I207" t="str">
        <f>IF(Table_Styles[[#This Row],[Font Size]]&lt;&gt;"",Table_Styles[[#This Row],[Font Size]],IF(Table_Styles[[#This Row],[Font Size Default]]&lt;&gt;"",Table_Styles[[#This Row],[Font Size Default]],""))</f>
        <v/>
      </c>
      <c r="J207"/>
      <c r="K207"/>
      <c r="L207" t="str">
        <f>IF(Table_Styles[[#This Row],[Font Weight]]&lt;&gt;"",Table_Styles[[#This Row],[Font Weight]],IF(Table_Styles[[#This Row],[Font Weight Default]]&lt;&gt;"",Table_Styles[[#This Row],[Font Weight Default]],""))</f>
        <v/>
      </c>
      <c r="M207" s="6" t="s">
        <v>1421</v>
      </c>
      <c r="N207"/>
      <c r="O207" t="str">
        <f>IF(Table_Styles[[#This Row],[Colour]]&lt;&gt;"",Table_Styles[[#This Row],[Colour]],IF(Table_Styles[[#This Row],[Colour Default]]&lt;&gt;"",Table_Styles[[#This Row],[Colour Default]],""))</f>
        <v>white !important</v>
      </c>
      <c r="P207"/>
      <c r="Q207"/>
      <c r="R207" t="str">
        <f>IF(Table_Styles[[#This Row],[Background]]&lt;&gt;"",Table_Styles[[#This Row],[Background]],IF(Table_Styles[[#This Row],[Background Default]]&lt;&gt;"",Table_Styles[[#This Row],[Background Default]],""))</f>
        <v/>
      </c>
      <c r="S207"/>
      <c r="T207"/>
      <c r="U207" t="str">
        <f>IF(Table_Styles[[#This Row],[Border]]&lt;&gt;"",Table_Styles[[#This Row],[Border]],IF(Table_Styles[[#This Row],[Border Default]]&lt;&gt;"",Table_Styles[[#This Row],[Border Default]],""))</f>
        <v/>
      </c>
      <c r="V207"/>
      <c r="W207"/>
      <c r="X207" t="str">
        <f>IF(Table_Styles[[#This Row],[Border Radius]]&lt;&gt;"",Table_Styles[[#This Row],[Border Radius]],IF(Table_Styles[[#This Row],[Border Radius Default]]&lt;&gt;"",Table_Styles[[#This Row],[Border Radius Default]],""))</f>
        <v/>
      </c>
      <c r="Y207"/>
      <c r="Z207"/>
      <c r="AA207" t="str">
        <f>IF(Table_Styles[[#This Row],[MT]]&lt;&gt;"",Table_Styles[[#This Row],[MT]],IF(Table_Styles[[#This Row],[MT Default]]&lt;&gt;"",Table_Styles[[#This Row],[MT Default]],""))</f>
        <v/>
      </c>
      <c r="AB207"/>
      <c r="AC207"/>
      <c r="AD207" t="str">
        <f>IF(Table_Styles[[#This Row],[MR]]&lt;&gt;"",Table_Styles[[#This Row],[MR]],IF(Table_Styles[[#This Row],[MR Default]]&lt;&gt;"",Table_Styles[[#This Row],[MR Default]],""))</f>
        <v/>
      </c>
      <c r="AE207"/>
      <c r="AF207"/>
      <c r="AG207" t="str">
        <f>IF(Table_Styles[[#This Row],[MB]]&lt;&gt;"",Table_Styles[[#This Row],[MB]],IF(Table_Styles[[#This Row],[MB Default]]&lt;&gt;"",Table_Styles[[#This Row],[MB Default]],""))</f>
        <v/>
      </c>
      <c r="AH207"/>
      <c r="AI207"/>
      <c r="AJ207" t="str">
        <f>IF(Table_Styles[[#This Row],[ML]]&lt;&gt;"",Table_Styles[[#This Row],[ML]],IF(Table_Styles[[#This Row],[ML Default]]&lt;&gt;"",Table_Styles[[#This Row],[ML Default]],""))</f>
        <v/>
      </c>
      <c r="AK207"/>
      <c r="AL207"/>
      <c r="AM207" t="str">
        <f>IF(Table_Styles[[#This Row],[PT]]&lt;&gt;"",Table_Styles[[#This Row],[PT]],IF(Table_Styles[[#This Row],[PT Default]]&lt;&gt;"",Table_Styles[[#This Row],[PT Default]],""))</f>
        <v/>
      </c>
      <c r="AN207"/>
      <c r="AO207"/>
      <c r="AP207" t="str">
        <f>IF(Table_Styles[[#This Row],[PR]]&lt;&gt;"",Table_Styles[[#This Row],[PR]],IF(Table_Styles[[#This Row],[PR Default]]&lt;&gt;"",Table_Styles[[#This Row],[PR Default]],""))</f>
        <v/>
      </c>
      <c r="AQ207"/>
      <c r="AR207"/>
      <c r="AS207" t="str">
        <f>IF(Table_Styles[[#This Row],[PB]]&lt;&gt;"",Table_Styles[[#This Row],[PB]],IF(Table_Styles[[#This Row],[PB Default]]&lt;&gt;"",Table_Styles[[#This Row],[PB Default]],""))</f>
        <v/>
      </c>
      <c r="AT207"/>
      <c r="AU207"/>
      <c r="AV207" t="str">
        <f>IF(Table_Styles[[#This Row],[PL]]&lt;&gt;"",Table_Styles[[#This Row],[PL]],IF(Table_Styles[[#This Row],[PL Default]]&lt;&gt;"",Table_Styles[[#This Row],[PL Default]],""))</f>
        <v/>
      </c>
      <c r="AW207"/>
      <c r="AX207"/>
      <c r="AY207" t="str">
        <f>IF(Table_Styles[[#This Row],[BT]]&lt;&gt;"",Table_Styles[[#This Row],[BT]],IF(Table_Styles[[#This Row],[BT Default]]&lt;&gt;"",Table_Styles[[#This Row],[BT Default]],""))</f>
        <v/>
      </c>
      <c r="AZ207"/>
      <c r="BA207"/>
      <c r="BB207" t="str">
        <f>IF(Table_Styles[[#This Row],[BR]]&lt;&gt;"",Table_Styles[[#This Row],[BR]],IF(Table_Styles[[#This Row],[BR Default]]&lt;&gt;"",Table_Styles[[#This Row],[BR Default]],""))</f>
        <v/>
      </c>
      <c r="BC207"/>
      <c r="BD207"/>
      <c r="BE207" t="str">
        <f>IF(Table_Styles[[#This Row],[BB]]&lt;&gt;"",Table_Styles[[#This Row],[BB]],IF(Table_Styles[[#This Row],[BB Default]]&lt;&gt;"",Table_Styles[[#This Row],[BB Default]],""))</f>
        <v/>
      </c>
      <c r="BF207"/>
      <c r="BG207"/>
      <c r="BH207" t="str">
        <f>IF(Table_Styles[[#This Row],[BL]]&lt;&gt;"",Table_Styles[[#This Row],[BL]],IF(Table_Styles[[#This Row],[BL Default]]&lt;&gt;"",Table_Styles[[#This Row],[BL Default]],""))</f>
        <v/>
      </c>
      <c r="BI207"/>
      <c r="BJ207"/>
      <c r="BK207" t="str">
        <f>IF(Table_Styles[[#This Row],[Width]]&lt;&gt;"",Table_Styles[[#This Row],[Width]],IF(Table_Styles[[#This Row],[Width Default]]&lt;&gt;"",Table_Styles[[#This Row],[Width Default]],""))</f>
        <v/>
      </c>
      <c r="BL207"/>
      <c r="BM207"/>
      <c r="BN207" t="str">
        <f>IF(Table_Styles[[#This Row],[Height]]&lt;&gt;"",Table_Styles[[#This Row],[Height]],IF(Table_Styles[[#This Row],[Height Default]]&lt;&gt;"",Table_Styles[[#This Row],[Height Default]],""))</f>
        <v/>
      </c>
      <c r="BO207"/>
      <c r="BP207"/>
      <c r="BQ207" t="str">
        <f>IF(Table_Styles[[#This Row],[Top]]&lt;&gt;"",Table_Styles[[#This Row],[Top]],IF(Table_Styles[[#This Row],[Top Default]]&lt;&gt;"",Table_Styles[[#This Row],[Top Default]],""))</f>
        <v/>
      </c>
      <c r="BR207"/>
      <c r="BS207"/>
      <c r="BT207" t="str">
        <f>IF(Table_Styles[[#This Row],[Right]]&lt;&gt;"",Table_Styles[[#This Row],[Right]],IF(Table_Styles[[#This Row],[Right Default]]&lt;&gt;"",Table_Styles[[#This Row],[Right Default]],""))</f>
        <v/>
      </c>
      <c r="BU207"/>
      <c r="BV207"/>
      <c r="BW207" t="str">
        <f>IF(Table_Styles[[#This Row],[Bottom]]&lt;&gt;"",Table_Styles[[#This Row],[Bottom]],IF(Table_Styles[[#This Row],[Bottom Default]]&lt;&gt;"",Table_Styles[[#This Row],[Bottom Default]],""))</f>
        <v/>
      </c>
      <c r="BX207"/>
      <c r="BY207"/>
      <c r="BZ207" t="str">
        <f>IF(Table_Styles[[#This Row],[Left]]&lt;&gt;"",Table_Styles[[#This Row],[Left]],IF(Table_Styles[[#This Row],[Left Default]]&lt;&gt;"",Table_Styles[[#This Row],[Left Default]],""))</f>
        <v/>
      </c>
      <c r="CA207"/>
      <c r="CB207" t="str">
        <f>IF(AND(Table_Styles[[#This Row],[Selector]]&lt;&gt;"",Table_Styles[[#This Row],[Font Family Used]]&lt;&gt;"",Table_Styles[[#This Row],[Font Weight Used]]&lt;&gt;""),Table_Styles[[#This Row],[Font Family Used]]&amp;" "&amp;Table_Styles[[#This Row],[Font Weight Used]],"")</f>
        <v/>
      </c>
      <c r="CC207" t="str">
        <f ca="1">IF(AND(Table_Styles[[#This Row],[Selector]],COUNTIF(OFFSET(CC:CC,0,0,ROW()-1,1),"="&amp;Table_Styles[[#This Row],[Font]])=0),Table_Styles[[#This Row],[Font]],"")</f>
        <v/>
      </c>
      <c r="CD207" t="str">
        <f ca="1">IF(Table_Styles[[#This Row],[Unique Font]]&lt;&gt;"",
"{""fontFamily"":"""&amp;Table_Styles[[#This Row],[Font Family Used]]&amp;""",""fontWeight"":"&amp;Table_Styles[[#This Row],[Font Weight Used]]&amp;"}","")</f>
        <v/>
      </c>
      <c r="CE2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white !important</v>
      </c>
      <c r="CF207" t="str">
        <f>IF(AND(Table_Styles[[#This Row],[Selector]]&lt;&gt;"", Table_Styles[[#This Row],[Config Properties]]&lt;&gt;""),
Table_Styles[[#This Row],[Selector]]&amp;" { "&amp;Table_Styles[[#This Row],[Config Properties]]&amp;" }","")</f>
        <v>.summary-loader { color: white !important }</v>
      </c>
      <c r="CG207" t="str">
        <f xml:space="preserve">
SUBSTITUTE(SUBSTITUTE(SUBSTITUTE(SUBSTITUTE(SUBSTITUTE(SUBSTITUTE(SUBSTITUTE(SUBSTITUTE(Table_Styles[[#This Row],[Config]],
" {","{"),
"{ ","{"),
" }","}"),
"} ","}"),
" ,",","),
", ",","),
" :",":"),
": ",":")</f>
        <v>.summary-loader{color:white !important}</v>
      </c>
    </row>
    <row r="208" spans="2:85" ht="21" customHeight="1">
      <c r="B208" s="98" t="s">
        <v>1419</v>
      </c>
      <c r="C208" t="s">
        <v>1420</v>
      </c>
      <c r="D208"/>
      <c r="E208"/>
      <c r="F208" t="str">
        <f>IF(Table_Styles[[#This Row],[Font Family]]&lt;&gt;"",Table_Styles[[#This Row],[Font Family]],IF(Table_Styles[[#This Row],[Font Family Default]]&lt;&gt;"",Table_Styles[[#This Row],[Font Family Default]],""))</f>
        <v/>
      </c>
      <c r="G208"/>
      <c r="H208"/>
      <c r="I208" t="str">
        <f>IF(Table_Styles[[#This Row],[Font Size]]&lt;&gt;"",Table_Styles[[#This Row],[Font Size]],IF(Table_Styles[[#This Row],[Font Size Default]]&lt;&gt;"",Table_Styles[[#This Row],[Font Size Default]],""))</f>
        <v/>
      </c>
      <c r="J208"/>
      <c r="K208"/>
      <c r="L208" t="str">
        <f>IF(Table_Styles[[#This Row],[Font Weight]]&lt;&gt;"",Table_Styles[[#This Row],[Font Weight]],IF(Table_Styles[[#This Row],[Font Weight Default]]&lt;&gt;"",Table_Styles[[#This Row],[Font Weight Default]],""))</f>
        <v/>
      </c>
      <c r="M208"/>
      <c r="N208"/>
      <c r="O208" t="str">
        <f>IF(Table_Styles[[#This Row],[Colour]]&lt;&gt;"",Table_Styles[[#This Row],[Colour]],IF(Table_Styles[[#This Row],[Colour Default]]&lt;&gt;"",Table_Styles[[#This Row],[Colour Default]],""))</f>
        <v/>
      </c>
      <c r="P208"/>
      <c r="Q208"/>
      <c r="R208" t="str">
        <f>IF(Table_Styles[[#This Row],[Background]]&lt;&gt;"",Table_Styles[[#This Row],[Background]],IF(Table_Styles[[#This Row],[Background Default]]&lt;&gt;"",Table_Styles[[#This Row],[Background Default]],""))</f>
        <v/>
      </c>
      <c r="S208"/>
      <c r="T208"/>
      <c r="U208" t="str">
        <f>IF(Table_Styles[[#This Row],[Border]]&lt;&gt;"",Table_Styles[[#This Row],[Border]],IF(Table_Styles[[#This Row],[Border Default]]&lt;&gt;"",Table_Styles[[#This Row],[Border Default]],""))</f>
        <v/>
      </c>
      <c r="V208"/>
      <c r="W208"/>
      <c r="X208" t="str">
        <f>IF(Table_Styles[[#This Row],[Border Radius]]&lt;&gt;"",Table_Styles[[#This Row],[Border Radius]],IF(Table_Styles[[#This Row],[Border Radius Default]]&lt;&gt;"",Table_Styles[[#This Row],[Border Radius Default]],""))</f>
        <v/>
      </c>
      <c r="Y208"/>
      <c r="Z208"/>
      <c r="AA208" t="str">
        <f>IF(Table_Styles[[#This Row],[MT]]&lt;&gt;"",Table_Styles[[#This Row],[MT]],IF(Table_Styles[[#This Row],[MT Default]]&lt;&gt;"",Table_Styles[[#This Row],[MT Default]],""))</f>
        <v/>
      </c>
      <c r="AB208"/>
      <c r="AC208"/>
      <c r="AD208" t="str">
        <f>IF(Table_Styles[[#This Row],[MR]]&lt;&gt;"",Table_Styles[[#This Row],[MR]],IF(Table_Styles[[#This Row],[MR Default]]&lt;&gt;"",Table_Styles[[#This Row],[MR Default]],""))</f>
        <v/>
      </c>
      <c r="AE208"/>
      <c r="AF208"/>
      <c r="AG208" t="str">
        <f>IF(Table_Styles[[#This Row],[MB]]&lt;&gt;"",Table_Styles[[#This Row],[MB]],IF(Table_Styles[[#This Row],[MB Default]]&lt;&gt;"",Table_Styles[[#This Row],[MB Default]],""))</f>
        <v/>
      </c>
      <c r="AH208"/>
      <c r="AI208"/>
      <c r="AJ208" t="str">
        <f>IF(Table_Styles[[#This Row],[ML]]&lt;&gt;"",Table_Styles[[#This Row],[ML]],IF(Table_Styles[[#This Row],[ML Default]]&lt;&gt;"",Table_Styles[[#This Row],[ML Default]],""))</f>
        <v/>
      </c>
      <c r="AK208"/>
      <c r="AL208"/>
      <c r="AM208" t="str">
        <f>IF(Table_Styles[[#This Row],[PT]]&lt;&gt;"",Table_Styles[[#This Row],[PT]],IF(Table_Styles[[#This Row],[PT Default]]&lt;&gt;"",Table_Styles[[#This Row],[PT Default]],""))</f>
        <v/>
      </c>
      <c r="AN208"/>
      <c r="AO208"/>
      <c r="AP208" t="str">
        <f>IF(Table_Styles[[#This Row],[PR]]&lt;&gt;"",Table_Styles[[#This Row],[PR]],IF(Table_Styles[[#This Row],[PR Default]]&lt;&gt;"",Table_Styles[[#This Row],[PR Default]],""))</f>
        <v/>
      </c>
      <c r="AQ208"/>
      <c r="AR208"/>
      <c r="AS208" t="str">
        <f>IF(Table_Styles[[#This Row],[PB]]&lt;&gt;"",Table_Styles[[#This Row],[PB]],IF(Table_Styles[[#This Row],[PB Default]]&lt;&gt;"",Table_Styles[[#This Row],[PB Default]],""))</f>
        <v/>
      </c>
      <c r="AT208"/>
      <c r="AU208"/>
      <c r="AV208" t="str">
        <f>IF(Table_Styles[[#This Row],[PL]]&lt;&gt;"",Table_Styles[[#This Row],[PL]],IF(Table_Styles[[#This Row],[PL Default]]&lt;&gt;"",Table_Styles[[#This Row],[PL Default]],""))</f>
        <v/>
      </c>
      <c r="AW208"/>
      <c r="AX208"/>
      <c r="AY208" t="str">
        <f>IF(Table_Styles[[#This Row],[BT]]&lt;&gt;"",Table_Styles[[#This Row],[BT]],IF(Table_Styles[[#This Row],[BT Default]]&lt;&gt;"",Table_Styles[[#This Row],[BT Default]],""))</f>
        <v/>
      </c>
      <c r="AZ208"/>
      <c r="BA208"/>
      <c r="BB208" t="str">
        <f>IF(Table_Styles[[#This Row],[BR]]&lt;&gt;"",Table_Styles[[#This Row],[BR]],IF(Table_Styles[[#This Row],[BR Default]]&lt;&gt;"",Table_Styles[[#This Row],[BR Default]],""))</f>
        <v/>
      </c>
      <c r="BC208"/>
      <c r="BD208"/>
      <c r="BE208" t="str">
        <f>IF(Table_Styles[[#This Row],[BB]]&lt;&gt;"",Table_Styles[[#This Row],[BB]],IF(Table_Styles[[#This Row],[BB Default]]&lt;&gt;"",Table_Styles[[#This Row],[BB Default]],""))</f>
        <v/>
      </c>
      <c r="BF208"/>
      <c r="BG208"/>
      <c r="BH208" t="str">
        <f>IF(Table_Styles[[#This Row],[BL]]&lt;&gt;"",Table_Styles[[#This Row],[BL]],IF(Table_Styles[[#This Row],[BL Default]]&lt;&gt;"",Table_Styles[[#This Row],[BL Default]],""))</f>
        <v/>
      </c>
      <c r="BI208" s="6" t="s">
        <v>1422</v>
      </c>
      <c r="BJ208"/>
      <c r="BK208" t="str">
        <f>IF(Table_Styles[[#This Row],[Width]]&lt;&gt;"",Table_Styles[[#This Row],[Width]],IF(Table_Styles[[#This Row],[Width Default]]&lt;&gt;"",Table_Styles[[#This Row],[Width Default]],""))</f>
        <v>100px</v>
      </c>
      <c r="BL208" s="6" t="s">
        <v>439</v>
      </c>
      <c r="BM208"/>
      <c r="BN208" t="str">
        <f>IF(Table_Styles[[#This Row],[Height]]&lt;&gt;"",Table_Styles[[#This Row],[Height]],IF(Table_Styles[[#This Row],[Height Default]]&lt;&gt;"",Table_Styles[[#This Row],[Height Default]],""))</f>
        <v>30px</v>
      </c>
      <c r="BO208"/>
      <c r="BP208"/>
      <c r="BQ208" t="str">
        <f>IF(Table_Styles[[#This Row],[Top]]&lt;&gt;"",Table_Styles[[#This Row],[Top]],IF(Table_Styles[[#This Row],[Top Default]]&lt;&gt;"",Table_Styles[[#This Row],[Top Default]],""))</f>
        <v/>
      </c>
      <c r="BR208"/>
      <c r="BS208"/>
      <c r="BT208" t="str">
        <f>IF(Table_Styles[[#This Row],[Right]]&lt;&gt;"",Table_Styles[[#This Row],[Right]],IF(Table_Styles[[#This Row],[Right Default]]&lt;&gt;"",Table_Styles[[#This Row],[Right Default]],""))</f>
        <v/>
      </c>
      <c r="BU208"/>
      <c r="BV208"/>
      <c r="BW208" t="str">
        <f>IF(Table_Styles[[#This Row],[Bottom]]&lt;&gt;"",Table_Styles[[#This Row],[Bottom]],IF(Table_Styles[[#This Row],[Bottom Default]]&lt;&gt;"",Table_Styles[[#This Row],[Bottom Default]],""))</f>
        <v/>
      </c>
      <c r="BX208"/>
      <c r="BY208"/>
      <c r="BZ208" t="str">
        <f>IF(Table_Styles[[#This Row],[Left]]&lt;&gt;"",Table_Styles[[#This Row],[Left]],IF(Table_Styles[[#This Row],[Left Default]]&lt;&gt;"",Table_Styles[[#This Row],[Left Default]],""))</f>
        <v/>
      </c>
      <c r="CA208" s="6" t="s">
        <v>1424</v>
      </c>
      <c r="CB208" t="str">
        <f>IF(AND(Table_Styles[[#This Row],[Selector]]&lt;&gt;"",Table_Styles[[#This Row],[Font Family Used]]&lt;&gt;"",Table_Styles[[#This Row],[Font Weight Used]]&lt;&gt;""),Table_Styles[[#This Row],[Font Family Used]]&amp;" "&amp;Table_Styles[[#This Row],[Font Weight Used]],"")</f>
        <v/>
      </c>
      <c r="CC208" t="str">
        <f ca="1">IF(AND(Table_Styles[[#This Row],[Selector]],COUNTIF(OFFSET(CC:CC,0,0,ROW()-1,1),"="&amp;Table_Styles[[#This Row],[Font]])=0),Table_Styles[[#This Row],[Font]],"")</f>
        <v/>
      </c>
      <c r="CD208" t="str">
        <f ca="1">IF(Table_Styles[[#This Row],[Unique Font]]&lt;&gt;"",
"{""fontFamily"":"""&amp;Table_Styles[[#This Row],[Font Family Used]]&amp;""",""fontWeight"":"&amp;Table_Styles[[#This Row],[Font Weight Used]]&amp;"}","")</f>
        <v/>
      </c>
      <c r="CE208"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100px;height: 30px;margin: auto; position: relative; top: -10px</v>
      </c>
      <c r="CF208" t="str">
        <f>IF(AND(Table_Styles[[#This Row],[Selector]]&lt;&gt;"", Table_Styles[[#This Row],[Config Properties]]&lt;&gt;""),
Table_Styles[[#This Row],[Selector]]&amp;" { "&amp;Table_Styles[[#This Row],[Config Properties]]&amp;" }","")</f>
        <v>.summary-loading-animation { width: 100px;height: 30px;margin: auto; position: relative; top: -10px }</v>
      </c>
      <c r="CG208" t="str">
        <f xml:space="preserve">
SUBSTITUTE(SUBSTITUTE(SUBSTITUTE(SUBSTITUTE(SUBSTITUTE(SUBSTITUTE(SUBSTITUTE(SUBSTITUTE(Table_Styles[[#This Row],[Config]],
" {","{"),
"{ ","{"),
" }","}"),
"} ","}"),
" ,",","),
", ",","),
" :",":"),
": ",":")</f>
        <v>.summary-loading-animation{width:100px;height:30px;margin:auto; position:relative; top:-10px}</v>
      </c>
    </row>
    <row r="209" spans="2:85" ht="21" customHeight="1">
      <c r="B209" s="98" t="s">
        <v>1510</v>
      </c>
      <c r="C209" s="273" t="s">
        <v>1511</v>
      </c>
      <c r="D209" s="137"/>
      <c r="E209" s="118"/>
      <c r="F209" s="101" t="str">
        <f>IF(Table_Styles[[#This Row],[Font Family]]&lt;&gt;"",Table_Styles[[#This Row],[Font Family]],IF(Table_Styles[[#This Row],[Font Family Default]]&lt;&gt;"",Table_Styles[[#This Row],[Font Family Default]],""))</f>
        <v/>
      </c>
      <c r="G209" s="137"/>
      <c r="H209" s="118"/>
      <c r="I209" s="101" t="str">
        <f>IF(Table_Styles[[#This Row],[Font Size]]&lt;&gt;"",Table_Styles[[#This Row],[Font Size]],IF(Table_Styles[[#This Row],[Font Size Default]]&lt;&gt;"",Table_Styles[[#This Row],[Font Size Default]],""))</f>
        <v/>
      </c>
      <c r="J209" s="137"/>
      <c r="K209" s="118"/>
      <c r="L209" s="101" t="str">
        <f>IF(Table_Styles[[#This Row],[Font Weight]]&lt;&gt;"",Table_Styles[[#This Row],[Font Weight]],IF(Table_Styles[[#This Row],[Font Weight Default]]&lt;&gt;"",Table_Styles[[#This Row],[Font Weight Default]],""))</f>
        <v/>
      </c>
      <c r="M209" s="137"/>
      <c r="N209" s="118"/>
      <c r="O209" s="101" t="str">
        <f>IF(Table_Styles[[#This Row],[Colour]]&lt;&gt;"",Table_Styles[[#This Row],[Colour]],IF(Table_Styles[[#This Row],[Colour Default]]&lt;&gt;"",Table_Styles[[#This Row],[Colour Default]],""))</f>
        <v/>
      </c>
      <c r="P209" s="137"/>
      <c r="Q209" s="118"/>
      <c r="R209" s="101" t="str">
        <f>IF(Table_Styles[[#This Row],[Background]]&lt;&gt;"",Table_Styles[[#This Row],[Background]],IF(Table_Styles[[#This Row],[Background Default]]&lt;&gt;"",Table_Styles[[#This Row],[Background Default]],""))</f>
        <v/>
      </c>
      <c r="S209" s="137"/>
      <c r="T209" s="118"/>
      <c r="U209" s="101" t="str">
        <f>IF(Table_Styles[[#This Row],[Border]]&lt;&gt;"",Table_Styles[[#This Row],[Border]],IF(Table_Styles[[#This Row],[Border Default]]&lt;&gt;"",Table_Styles[[#This Row],[Border Default]],""))</f>
        <v/>
      </c>
      <c r="V209" s="118"/>
      <c r="W209" s="118"/>
      <c r="X209" s="101" t="str">
        <f>IF(Table_Styles[[#This Row],[Border Radius]]&lt;&gt;"",Table_Styles[[#This Row],[Border Radius]],IF(Table_Styles[[#This Row],[Border Radius Default]]&lt;&gt;"",Table_Styles[[#This Row],[Border Radius Default]],""))</f>
        <v/>
      </c>
      <c r="Y209" s="137"/>
      <c r="Z209" s="118"/>
      <c r="AA209" s="101" t="str">
        <f>IF(Table_Styles[[#This Row],[MT]]&lt;&gt;"",Table_Styles[[#This Row],[MT]],IF(Table_Styles[[#This Row],[MT Default]]&lt;&gt;"",Table_Styles[[#This Row],[MT Default]],""))</f>
        <v/>
      </c>
      <c r="AB209" s="137"/>
      <c r="AC209" s="118"/>
      <c r="AD209" s="101" t="str">
        <f>IF(Table_Styles[[#This Row],[MR]]&lt;&gt;"",Table_Styles[[#This Row],[MR]],IF(Table_Styles[[#This Row],[MR Default]]&lt;&gt;"",Table_Styles[[#This Row],[MR Default]],""))</f>
        <v/>
      </c>
      <c r="AE209" s="137"/>
      <c r="AF209" s="118"/>
      <c r="AG209" s="101" t="str">
        <f>IF(Table_Styles[[#This Row],[MB]]&lt;&gt;"",Table_Styles[[#This Row],[MB]],IF(Table_Styles[[#This Row],[MB Default]]&lt;&gt;"",Table_Styles[[#This Row],[MB Default]],""))</f>
        <v/>
      </c>
      <c r="AH209" s="137"/>
      <c r="AI209" s="118"/>
      <c r="AJ209" s="101" t="str">
        <f>IF(Table_Styles[[#This Row],[ML]]&lt;&gt;"",Table_Styles[[#This Row],[ML]],IF(Table_Styles[[#This Row],[ML Default]]&lt;&gt;"",Table_Styles[[#This Row],[ML Default]],""))</f>
        <v/>
      </c>
      <c r="AK209" s="137"/>
      <c r="AL209" s="118"/>
      <c r="AM209" s="101" t="str">
        <f>IF(Table_Styles[[#This Row],[PT]]&lt;&gt;"",Table_Styles[[#This Row],[PT]],IF(Table_Styles[[#This Row],[PT Default]]&lt;&gt;"",Table_Styles[[#This Row],[PT Default]],""))</f>
        <v/>
      </c>
      <c r="AN209" s="137"/>
      <c r="AO209" s="118"/>
      <c r="AP209" s="101" t="str">
        <f>IF(Table_Styles[[#This Row],[PR]]&lt;&gt;"",Table_Styles[[#This Row],[PR]],IF(Table_Styles[[#This Row],[PR Default]]&lt;&gt;"",Table_Styles[[#This Row],[PR Default]],""))</f>
        <v/>
      </c>
      <c r="AQ209" s="137"/>
      <c r="AR209" s="118"/>
      <c r="AS209" s="101" t="str">
        <f>IF(Table_Styles[[#This Row],[PB]]&lt;&gt;"",Table_Styles[[#This Row],[PB]],IF(Table_Styles[[#This Row],[PB Default]]&lt;&gt;"",Table_Styles[[#This Row],[PB Default]],""))</f>
        <v/>
      </c>
      <c r="AT209" s="137"/>
      <c r="AU209" s="118"/>
      <c r="AV209" s="101" t="str">
        <f>IF(Table_Styles[[#This Row],[PL]]&lt;&gt;"",Table_Styles[[#This Row],[PL]],IF(Table_Styles[[#This Row],[PL Default]]&lt;&gt;"",Table_Styles[[#This Row],[PL Default]],""))</f>
        <v/>
      </c>
      <c r="AW209" s="137"/>
      <c r="AX209" s="118"/>
      <c r="AY209" s="101" t="str">
        <f>IF(Table_Styles[[#This Row],[BT]]&lt;&gt;"",Table_Styles[[#This Row],[BT]],IF(Table_Styles[[#This Row],[BT Default]]&lt;&gt;"",Table_Styles[[#This Row],[BT Default]],""))</f>
        <v/>
      </c>
      <c r="AZ209" s="137"/>
      <c r="BA209" s="118"/>
      <c r="BB209" s="101" t="str">
        <f>IF(Table_Styles[[#This Row],[BR]]&lt;&gt;"",Table_Styles[[#This Row],[BR]],IF(Table_Styles[[#This Row],[BR Default]]&lt;&gt;"",Table_Styles[[#This Row],[BR Default]],""))</f>
        <v/>
      </c>
      <c r="BC209" s="137"/>
      <c r="BD209" s="118"/>
      <c r="BE209" s="101" t="str">
        <f>IF(Table_Styles[[#This Row],[BB]]&lt;&gt;"",Table_Styles[[#This Row],[BB]],IF(Table_Styles[[#This Row],[BB Default]]&lt;&gt;"",Table_Styles[[#This Row],[BB Default]],""))</f>
        <v/>
      </c>
      <c r="BF209" s="137"/>
      <c r="BG209" s="118"/>
      <c r="BH209" s="101" t="str">
        <f>IF(Table_Styles[[#This Row],[BL]]&lt;&gt;"",Table_Styles[[#This Row],[BL]],IF(Table_Styles[[#This Row],[BL Default]]&lt;&gt;"",Table_Styles[[#This Row],[BL Default]],""))</f>
        <v/>
      </c>
      <c r="BI209" s="122"/>
      <c r="BJ209" s="118"/>
      <c r="BK209" s="101" t="str">
        <f>IF(Table_Styles[[#This Row],[Width]]&lt;&gt;"",Table_Styles[[#This Row],[Width]],IF(Table_Styles[[#This Row],[Width Default]]&lt;&gt;"",Table_Styles[[#This Row],[Width Default]],""))</f>
        <v/>
      </c>
      <c r="BL209" s="122"/>
      <c r="BM209" s="118"/>
      <c r="BN209" s="101" t="str">
        <f>IF(Table_Styles[[#This Row],[Height]]&lt;&gt;"",Table_Styles[[#This Row],[Height]],IF(Table_Styles[[#This Row],[Height Default]]&lt;&gt;"",Table_Styles[[#This Row],[Height Default]],""))</f>
        <v/>
      </c>
      <c r="BO209" s="95"/>
      <c r="BP209" s="95"/>
      <c r="BQ209" s="101" t="str">
        <f>IF(Table_Styles[[#This Row],[Top]]&lt;&gt;"",Table_Styles[[#This Row],[Top]],IF(Table_Styles[[#This Row],[Top Default]]&lt;&gt;"",Table_Styles[[#This Row],[Top Default]],""))</f>
        <v/>
      </c>
      <c r="BR209" s="95"/>
      <c r="BS209" s="95"/>
      <c r="BT209" s="101" t="str">
        <f>IF(Table_Styles[[#This Row],[Right]]&lt;&gt;"",Table_Styles[[#This Row],[Right]],IF(Table_Styles[[#This Row],[Right Default]]&lt;&gt;"",Table_Styles[[#This Row],[Right Default]],""))</f>
        <v/>
      </c>
      <c r="BU209" s="95"/>
      <c r="BV209" s="95"/>
      <c r="BW209" s="101" t="str">
        <f>IF(Table_Styles[[#This Row],[Bottom]]&lt;&gt;"",Table_Styles[[#This Row],[Bottom]],IF(Table_Styles[[#This Row],[Bottom Default]]&lt;&gt;"",Table_Styles[[#This Row],[Bottom Default]],""))</f>
        <v/>
      </c>
      <c r="BX209" s="95"/>
      <c r="BY209" s="95"/>
      <c r="BZ209" s="101" t="str">
        <f>IF(Table_Styles[[#This Row],[Left]]&lt;&gt;"",Table_Styles[[#This Row],[Left]],IF(Table_Styles[[#This Row],[Left Default]]&lt;&gt;"",Table_Styles[[#This Row],[Left Default]],""))</f>
        <v/>
      </c>
      <c r="CA209" s="156" t="s">
        <v>1512</v>
      </c>
      <c r="CB209" s="101" t="str">
        <f>IF(AND(Table_Styles[[#This Row],[Selector]]&lt;&gt;"",Table_Styles[[#This Row],[Font Family Used]]&lt;&gt;"",Table_Styles[[#This Row],[Font Weight Used]]&lt;&gt;""),Table_Styles[[#This Row],[Font Family Used]]&amp;" "&amp;Table_Styles[[#This Row],[Font Weight Used]],"")</f>
        <v/>
      </c>
      <c r="CC209" s="101" t="str">
        <f ca="1">IF(AND(Table_Styles[[#This Row],[Selector]],COUNTIF(OFFSET(CC:CC,0,0,ROW()-1,1),"="&amp;Table_Styles[[#This Row],[Font]])=0),Table_Styles[[#This Row],[Font]],"")</f>
        <v/>
      </c>
      <c r="CD209" s="101" t="str">
        <f ca="1">IF(Table_Styles[[#This Row],[Unique Font]]&lt;&gt;"",
"{""fontFamily"":"""&amp;Table_Styles[[#This Row],[Font Family Used]]&amp;""",""fontWeight"":"&amp;Table_Styles[[#This Row],[Font Weight Used]]&amp;"}","")</f>
        <v/>
      </c>
      <c r="CE20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#anchor-logoUpload { margin-bottom: 0px; }</v>
      </c>
      <c r="CF209" s="100" t="str">
        <f>IF(AND(Table_Styles[[#This Row],[Selector]]&lt;&gt;"", Table_Styles[[#This Row],[Config Properties]]&lt;&gt;""),
Table_Styles[[#This Row],[Selector]]&amp;" { "&amp;Table_Styles[[#This Row],[Config Properties]]&amp;" }","")</f>
        <v>@media (min-width: 769px) { #anchor-logoUpload { margin-bottom: 0px; } }</v>
      </c>
      <c r="CG209" s="100" t="str">
        <f xml:space="preserve">
SUBSTITUTE(SUBSTITUTE(SUBSTITUTE(SUBSTITUTE(SUBSTITUTE(SUBSTITUTE(SUBSTITUTE(SUBSTITUTE(Table_Styles[[#This Row],[Config]],
" {","{"),
"{ ","{"),
" }","}"),
"} ","}"),
" ,",","),
", ",","),
" :",":"),
": ",":")</f>
        <v>@media (min-width:769px){#anchor-logoUpload{margin-bottom:0px;}}</v>
      </c>
    </row>
    <row r="210" spans="2:85" ht="21" customHeight="1">
      <c r="B210" t="s">
        <v>1491</v>
      </c>
      <c r="C210" t="s">
        <v>1492</v>
      </c>
      <c r="D210"/>
      <c r="E210"/>
      <c r="F210" t="str">
        <f>IF(Table_Styles[[#This Row],[Font Family]]&lt;&gt;"",Table_Styles[[#This Row],[Font Family]],IF(Table_Styles[[#This Row],[Font Family Default]]&lt;&gt;"",Table_Styles[[#This Row],[Font Family Default]],""))</f>
        <v/>
      </c>
      <c r="G210"/>
      <c r="H210"/>
      <c r="I210" t="str">
        <f>IF(Table_Styles[[#This Row],[Font Size]]&lt;&gt;"",Table_Styles[[#This Row],[Font Size]],IF(Table_Styles[[#This Row],[Font Size Default]]&lt;&gt;"",Table_Styles[[#This Row],[Font Size Default]],""))</f>
        <v/>
      </c>
      <c r="J210"/>
      <c r="K210"/>
      <c r="L210" t="str">
        <f>IF(Table_Styles[[#This Row],[Font Weight]]&lt;&gt;"",Table_Styles[[#This Row],[Font Weight]],IF(Table_Styles[[#This Row],[Font Weight Default]]&lt;&gt;"",Table_Styles[[#This Row],[Font Weight Default]],""))</f>
        <v/>
      </c>
      <c r="M210"/>
      <c r="N210"/>
      <c r="O210" t="str">
        <f>IF(Table_Styles[[#This Row],[Colour]]&lt;&gt;"",Table_Styles[[#This Row],[Colour]],IF(Table_Styles[[#This Row],[Colour Default]]&lt;&gt;"",Table_Styles[[#This Row],[Colour Default]],""))</f>
        <v/>
      </c>
      <c r="P210"/>
      <c r="Q210"/>
      <c r="R210" t="str">
        <f>IF(Table_Styles[[#This Row],[Background]]&lt;&gt;"",Table_Styles[[#This Row],[Background]],IF(Table_Styles[[#This Row],[Background Default]]&lt;&gt;"",Table_Styles[[#This Row],[Background Default]],""))</f>
        <v/>
      </c>
      <c r="S210"/>
      <c r="T210"/>
      <c r="U210" t="str">
        <f>IF(Table_Styles[[#This Row],[Border]]&lt;&gt;"",Table_Styles[[#This Row],[Border]],IF(Table_Styles[[#This Row],[Border Default]]&lt;&gt;"",Table_Styles[[#This Row],[Border Default]],""))</f>
        <v/>
      </c>
      <c r="V210"/>
      <c r="W210"/>
      <c r="X210" t="str">
        <f>IF(Table_Styles[[#This Row],[Border Radius]]&lt;&gt;"",Table_Styles[[#This Row],[Border Radius]],IF(Table_Styles[[#This Row],[Border Radius Default]]&lt;&gt;"",Table_Styles[[#This Row],[Border Radius Default]],""))</f>
        <v/>
      </c>
      <c r="Y210"/>
      <c r="Z210"/>
      <c r="AA210" t="str">
        <f>IF(Table_Styles[[#This Row],[MT]]&lt;&gt;"",Table_Styles[[#This Row],[MT]],IF(Table_Styles[[#This Row],[MT Default]]&lt;&gt;"",Table_Styles[[#This Row],[MT Default]],""))</f>
        <v/>
      </c>
      <c r="AB210"/>
      <c r="AC210"/>
      <c r="AD210" t="str">
        <f>IF(Table_Styles[[#This Row],[MR]]&lt;&gt;"",Table_Styles[[#This Row],[MR]],IF(Table_Styles[[#This Row],[MR Default]]&lt;&gt;"",Table_Styles[[#This Row],[MR Default]],""))</f>
        <v/>
      </c>
      <c r="AE210"/>
      <c r="AF210"/>
      <c r="AG210" t="str">
        <f>IF(Table_Styles[[#This Row],[MB]]&lt;&gt;"",Table_Styles[[#This Row],[MB]],IF(Table_Styles[[#This Row],[MB Default]]&lt;&gt;"",Table_Styles[[#This Row],[MB Default]],""))</f>
        <v/>
      </c>
      <c r="AH210"/>
      <c r="AI210"/>
      <c r="AJ210" t="str">
        <f>IF(Table_Styles[[#This Row],[ML]]&lt;&gt;"",Table_Styles[[#This Row],[ML]],IF(Table_Styles[[#This Row],[ML Default]]&lt;&gt;"",Table_Styles[[#This Row],[ML Default]],""))</f>
        <v/>
      </c>
      <c r="AK210"/>
      <c r="AL210"/>
      <c r="AM210" t="str">
        <f>IF(Table_Styles[[#This Row],[PT]]&lt;&gt;"",Table_Styles[[#This Row],[PT]],IF(Table_Styles[[#This Row],[PT Default]]&lt;&gt;"",Table_Styles[[#This Row],[PT Default]],""))</f>
        <v/>
      </c>
      <c r="AN210"/>
      <c r="AO210"/>
      <c r="AP210" t="str">
        <f>IF(Table_Styles[[#This Row],[PR]]&lt;&gt;"",Table_Styles[[#This Row],[PR]],IF(Table_Styles[[#This Row],[PR Default]]&lt;&gt;"",Table_Styles[[#This Row],[PR Default]],""))</f>
        <v/>
      </c>
      <c r="AQ210"/>
      <c r="AR210"/>
      <c r="AS210" t="str">
        <f>IF(Table_Styles[[#This Row],[PB]]&lt;&gt;"",Table_Styles[[#This Row],[PB]],IF(Table_Styles[[#This Row],[PB Default]]&lt;&gt;"",Table_Styles[[#This Row],[PB Default]],""))</f>
        <v/>
      </c>
      <c r="AT210"/>
      <c r="AU210"/>
      <c r="AV210" t="str">
        <f>IF(Table_Styles[[#This Row],[PL]]&lt;&gt;"",Table_Styles[[#This Row],[PL]],IF(Table_Styles[[#This Row],[PL Default]]&lt;&gt;"",Table_Styles[[#This Row],[PL Default]],""))</f>
        <v/>
      </c>
      <c r="AW210"/>
      <c r="AX210"/>
      <c r="AY210" t="str">
        <f>IF(Table_Styles[[#This Row],[BT]]&lt;&gt;"",Table_Styles[[#This Row],[BT]],IF(Table_Styles[[#This Row],[BT Default]]&lt;&gt;"",Table_Styles[[#This Row],[BT Default]],""))</f>
        <v/>
      </c>
      <c r="AZ210"/>
      <c r="BA210"/>
      <c r="BB210" t="str">
        <f>IF(Table_Styles[[#This Row],[BR]]&lt;&gt;"",Table_Styles[[#This Row],[BR]],IF(Table_Styles[[#This Row],[BR Default]]&lt;&gt;"",Table_Styles[[#This Row],[BR Default]],""))</f>
        <v/>
      </c>
      <c r="BC210"/>
      <c r="BD210"/>
      <c r="BE210" t="str">
        <f>IF(Table_Styles[[#This Row],[BB]]&lt;&gt;"",Table_Styles[[#This Row],[BB]],IF(Table_Styles[[#This Row],[BB Default]]&lt;&gt;"",Table_Styles[[#This Row],[BB Default]],""))</f>
        <v/>
      </c>
      <c r="BF210"/>
      <c r="BG210"/>
      <c r="BH210" t="str">
        <f>IF(Table_Styles[[#This Row],[BL]]&lt;&gt;"",Table_Styles[[#This Row],[BL]],IF(Table_Styles[[#This Row],[BL Default]]&lt;&gt;"",Table_Styles[[#This Row],[BL Default]],""))</f>
        <v/>
      </c>
      <c r="BI210"/>
      <c r="BJ210"/>
      <c r="BK210" t="str">
        <f>IF(Table_Styles[[#This Row],[Width]]&lt;&gt;"",Table_Styles[[#This Row],[Width]],IF(Table_Styles[[#This Row],[Width Default]]&lt;&gt;"",Table_Styles[[#This Row],[Width Default]],""))</f>
        <v/>
      </c>
      <c r="BL210"/>
      <c r="BM210"/>
      <c r="BN210" t="str">
        <f>IF(Table_Styles[[#This Row],[Height]]&lt;&gt;"",Table_Styles[[#This Row],[Height]],IF(Table_Styles[[#This Row],[Height Default]]&lt;&gt;"",Table_Styles[[#This Row],[Height Default]],""))</f>
        <v/>
      </c>
      <c r="BO210"/>
      <c r="BP210"/>
      <c r="BQ210" t="str">
        <f>IF(Table_Styles[[#This Row],[Top]]&lt;&gt;"",Table_Styles[[#This Row],[Top]],IF(Table_Styles[[#This Row],[Top Default]]&lt;&gt;"",Table_Styles[[#This Row],[Top Default]],""))</f>
        <v/>
      </c>
      <c r="BR210"/>
      <c r="BS210"/>
      <c r="BT210" t="str">
        <f>IF(Table_Styles[[#This Row],[Right]]&lt;&gt;"",Table_Styles[[#This Row],[Right]],IF(Table_Styles[[#This Row],[Right Default]]&lt;&gt;"",Table_Styles[[#This Row],[Right Default]],""))</f>
        <v/>
      </c>
      <c r="BU210"/>
      <c r="BV210"/>
      <c r="BW210" t="str">
        <f>IF(Table_Styles[[#This Row],[Bottom]]&lt;&gt;"",Table_Styles[[#This Row],[Bottom]],IF(Table_Styles[[#This Row],[Bottom Default]]&lt;&gt;"",Table_Styles[[#This Row],[Bottom Default]],""))</f>
        <v/>
      </c>
      <c r="BX210"/>
      <c r="BY210"/>
      <c r="BZ210" t="str">
        <f>IF(Table_Styles[[#This Row],[Left]]&lt;&gt;"",Table_Styles[[#This Row],[Left]],IF(Table_Styles[[#This Row],[Left Default]]&lt;&gt;"",Table_Styles[[#This Row],[Left Default]],""))</f>
        <v/>
      </c>
      <c r="CA210" t="s">
        <v>892</v>
      </c>
      <c r="CB210" t="str">
        <f>IF(AND(Table_Styles[[#This Row],[Selector]]&lt;&gt;"",Table_Styles[[#This Row],[Font Family Used]]&lt;&gt;"",Table_Styles[[#This Row],[Font Weight Used]]&lt;&gt;""),Table_Styles[[#This Row],[Font Family Used]]&amp;" "&amp;Table_Styles[[#This Row],[Font Weight Used]],"")</f>
        <v/>
      </c>
      <c r="CC210" t="str">
        <f ca="1">IF(AND(Table_Styles[[#This Row],[Selector]],COUNTIF(OFFSET(CC:CC,0,0,ROW()-1,1),"="&amp;Table_Styles[[#This Row],[Font]])=0),Table_Styles[[#This Row],[Font]],"")</f>
        <v/>
      </c>
      <c r="CD210" t="str">
        <f ca="1">IF(Table_Styles[[#This Row],[Unique Font]]&lt;&gt;"",
"{""fontFamily"":"""&amp;Table_Styles[[#This Row],[Font Family Used]]&amp;""",""fontWeight"":"&amp;Table_Styles[[#This Row],[Font Weight Used]]&amp;"}","")</f>
        <v/>
      </c>
      <c r="CE21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center;</v>
      </c>
      <c r="CF210" t="str">
        <f>IF(AND(Table_Styles[[#This Row],[Selector]]&lt;&gt;"", Table_Styles[[#This Row],[Config Properties]]&lt;&gt;""),
Table_Styles[[#This Row],[Selector]]&amp;" { "&amp;Table_Styles[[#This Row],[Config Properties]]&amp;" }","")</f>
        <v>#anchor-stateValidation formly-wrapper-validation-messages { text-align: center; }</v>
      </c>
      <c r="CG210" t="str">
        <f xml:space="preserve">
SUBSTITUTE(SUBSTITUTE(SUBSTITUTE(SUBSTITUTE(SUBSTITUTE(SUBSTITUTE(SUBSTITUTE(SUBSTITUTE(Table_Styles[[#This Row],[Config]],
" {","{"),
"{ ","{"),
" }","}"),
"} ","}"),
" ,",","),
", ",","),
" :",":"),
": ",":")</f>
        <v>#anchor-stateValidation formly-wrapper-validation-messages{text-align:center;}</v>
      </c>
    </row>
  </sheetData>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249977111117893"/>
  </sheetPr>
  <dimension ref="A2:L145"/>
  <sheetViews>
    <sheetView tabSelected="1" topLeftCell="A34" workbookViewId="0">
      <selection activeCell="L51" sqref="L51"/>
    </sheetView>
  </sheetViews>
  <sheetFormatPr defaultColWidth="9.140625" defaultRowHeight="21" customHeight="1"/>
  <cols>
    <col min="1" max="1" width="9.140625" style="20" customWidth="1"/>
    <col min="2" max="2" width="40" style="20" customWidth="1"/>
    <col min="3" max="3" width="7.7109375" style="20" hidden="1" customWidth="1"/>
    <col min="4" max="4" width="7" style="20" hidden="1" customWidth="1"/>
    <col min="5" max="5" width="29.140625" style="20" hidden="1" customWidth="1"/>
    <col min="6" max="6" width="7.28515625" style="20" hidden="1" customWidth="1"/>
    <col min="7" max="7" width="9.5703125" style="20" hidden="1" customWidth="1"/>
    <col min="8" max="8" width="6.7109375" style="20" hidden="1" customWidth="1"/>
    <col min="9" max="9" width="8.7109375" style="33" hidden="1" customWidth="1"/>
    <col min="10" max="10" width="14.7109375" style="33" hidden="1" customWidth="1"/>
    <col min="11" max="11" width="30.28515625" style="20" hidden="1" customWidth="1"/>
    <col min="12" max="12" width="255.5703125" style="20" customWidth="1"/>
    <col min="13" max="14" width="9.140625" style="20"/>
    <col min="15" max="15" width="20.7109375" style="20" customWidth="1"/>
    <col min="16" max="16384" width="9.140625" style="20"/>
  </cols>
  <sheetData>
    <row r="2" spans="2:12" ht="47.25" thickBot="1">
      <c r="B2" s="18" t="s">
        <v>247</v>
      </c>
      <c r="C2" s="18"/>
      <c r="D2" s="18"/>
      <c r="E2" s="18"/>
      <c r="F2" s="18"/>
      <c r="G2" s="18"/>
      <c r="H2" s="18"/>
      <c r="I2" s="30"/>
      <c r="J2" s="30"/>
      <c r="K2" s="30"/>
      <c r="L2" s="30"/>
    </row>
    <row r="4" spans="2:12" ht="15">
      <c r="B4" s="15" t="s">
        <v>1</v>
      </c>
      <c r="C4" s="15" t="s">
        <v>2</v>
      </c>
      <c r="D4" s="15" t="s">
        <v>3</v>
      </c>
      <c r="E4" s="15" t="s">
        <v>4</v>
      </c>
      <c r="F4" s="15" t="s">
        <v>5</v>
      </c>
      <c r="G4" s="15" t="s">
        <v>236</v>
      </c>
      <c r="H4" s="15" t="s">
        <v>309</v>
      </c>
      <c r="I4" s="15" t="s">
        <v>673</v>
      </c>
      <c r="J4" s="15" t="s">
        <v>674</v>
      </c>
      <c r="K4" s="62" t="s">
        <v>31</v>
      </c>
      <c r="L4" s="189" t="s">
        <v>46</v>
      </c>
    </row>
    <row r="5" spans="2:12" ht="29.25" thickBot="1">
      <c r="B5" s="14" t="s">
        <v>675</v>
      </c>
      <c r="C5" s="14" t="s">
        <v>69</v>
      </c>
      <c r="D5" s="14"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 s="14"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organisation</v>
      </c>
      <c r="F5" s="14" t="str">
        <f>IF(Table_Text[[#This Row],[Header]]="Yes","",IF(Table_Text[[#This Row],[Property]]&lt;&gt;"",SUBSTITUTE(Table_Text[[#This Row],[Type]]," ","")&amp;SUBSTITUTE(Table_Text[[#This Row],[Property]]," ",""),""))</f>
        <v/>
      </c>
      <c r="G5" s="1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"organisation": {</v>
      </c>
      <c r="H5" s="14" t="str">
        <f ca="1">SUBSTITUTE(SUBSTITUTE(SUBSTITUTE(SUBSTITUTE(SUBSTITUTE(SUBSTITUTE(SUBSTITUTE(SUBSTITUTE(
TRIM(CLEAN(Table_Text[[#This Row],[Config]])),
" {","{"),
"{ ","{"),
" }","}"),
"} ","}"),
" [","["),
"[ ","["),
" ]","]"),
"] ","]")</f>
        <v>"organisation":{</v>
      </c>
      <c r="I5" s="14"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"organisation": {</v>
      </c>
      <c r="J5" s="14" t="str">
        <f ca="1">SUBSTITUTE(SUBSTITUTE(SUBSTITUTE(SUBSTITUTE(SUBSTITUTE(SUBSTITUTE(SUBSTITUTE(SUBSTITUTE(
TRIM(CLEAN(Table_Text[[#This Row],[Quote]])),
" {","{"),
"{ ","{"),
" }","}"),
"} ","}"),
" [","["),
"[ ","["),
" ]","]"),
"] ","]")</f>
        <v>"organisation":{</v>
      </c>
      <c r="K5" s="14"/>
      <c r="L5" s="32"/>
    </row>
    <row r="6" spans="2:12" s="21" customFormat="1" ht="21" hidden="1" customHeight="1">
      <c r="B6" s="26"/>
      <c r="C6" s="26"/>
      <c r="D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 s="26" t="str">
        <f>IF(Table_Text[[#This Row],[Header]]="Yes","",IF(Table_Text[[#This Row],[Property]]&lt;&gt;"",SUBSTITUTE(Table_Text[[#This Row],[Type]]," ","")&amp;SUBSTITUTE(Table_Text[[#This Row],[Property]]," ",""),""))</f>
        <v/>
      </c>
      <c r="G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 s="26" t="str">
        <f ca="1">SUBSTITUTE(SUBSTITUTE(SUBSTITUTE(SUBSTITUTE(SUBSTITUTE(SUBSTITUTE(SUBSTITUTE(SUBSTITUTE(
TRIM(CLEAN(Table_Text[[#This Row],[Config]])),
" {","{"),
"{ ","{"),
" }","}"),
"} ","}"),
" [","["),
"[ ","["),
" ]","]"),
"] ","]")</f>
        <v/>
      </c>
      <c r="I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 s="25" t="str">
        <f ca="1">SUBSTITUTE(SUBSTITUTE(SUBSTITUTE(SUBSTITUTE(SUBSTITUTE(SUBSTITUTE(SUBSTITUTE(SUBSTITUTE(
TRIM(CLEAN(Table_Text[[#This Row],[Quote]])),
" {","{"),
"{ ","{"),
" }","}"),
"} ","}"),
" [","["),
"[ ","["),
" ]","]"),
"] ","]")</f>
        <v/>
      </c>
      <c r="K6" s="26"/>
      <c r="L6" s="50"/>
    </row>
    <row r="7" spans="2:12" s="21" customFormat="1" ht="21" customHeight="1">
      <c r="B7" s="10" t="s">
        <v>84</v>
      </c>
      <c r="C7" s="10"/>
      <c r="D7"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7"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name</v>
      </c>
      <c r="F7" s="10" t="str">
        <f ca="1">IF(Table_Text[[#This Row],[Header]]="Yes","",IF(Table_Text[[#This Row],[Property]]&lt;&gt;"",SUBSTITUTE(Table_Text[[#This Row],[Type]]," ","")&amp;SUBSTITUTE(Table_Text[[#This Row],[Property]]," ",""),""))</f>
        <v>OrganisationName</v>
      </c>
      <c r="G7"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"name": {
            "text": "Insure My Promo Pty Ltd"
        },</v>
      </c>
      <c r="H7" s="10" t="str">
        <f ca="1">SUBSTITUTE(SUBSTITUTE(SUBSTITUTE(SUBSTITUTE(SUBSTITUTE(SUBSTITUTE(SUBSTITUTE(SUBSTITUTE(
TRIM(CLEAN(Table_Text[[#This Row],[Config]])),
" {","{"),
"{ ","{"),
" }","}"),
"} ","}"),
" [","["),
"[ ","["),
" ]","]"),
"] ","]")</f>
        <v>"name":{"text": "Insure My Promo Pty Ltd"},</v>
      </c>
      <c r="I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"name": "Insure My Promo Pty Ltd",</v>
      </c>
      <c r="J7" s="25" t="str">
        <f ca="1">SUBSTITUTE(SUBSTITUTE(SUBSTITUTE(SUBSTITUTE(SUBSTITUTE(SUBSTITUTE(SUBSTITUTE(SUBSTITUTE(
TRIM(CLEAN(Table_Text[[#This Row],[Quote]])),
" {","{"),
"{ ","{"),
" }","}"),
"} ","}"),
" [","["),
"[ ","["),
" ]","]"),
"] ","]")</f>
        <v>"name": "Insure My Promo Pty Ltd",</v>
      </c>
      <c r="K7" s="26"/>
      <c r="L7" s="24" t="s">
        <v>1427</v>
      </c>
    </row>
    <row r="8" spans="2:12" s="21" customFormat="1" ht="21" customHeight="1">
      <c r="B8" s="10" t="s">
        <v>91</v>
      </c>
      <c r="C8" s="10"/>
      <c r="D8"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8"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address</v>
      </c>
      <c r="F8" s="10" t="str">
        <f ca="1">IF(Table_Text[[#This Row],[Header]]="Yes","",IF(Table_Text[[#This Row],[Property]]&lt;&gt;"",SUBSTITUTE(Table_Text[[#This Row],[Type]]," ","")&amp;SUBSTITUTE(Table_Text[[#This Row],[Property]]," ",""),""))</f>
        <v>OrganisationAddress</v>
      </c>
      <c r="G8"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"address": {
            "text": "PO Box 130"
        },</v>
      </c>
      <c r="H8" s="10" t="str">
        <f ca="1">SUBSTITUTE(SUBSTITUTE(SUBSTITUTE(SUBSTITUTE(SUBSTITUTE(SUBSTITUTE(SUBSTITUTE(SUBSTITUTE(
TRIM(CLEAN(Table_Text[[#This Row],[Config]])),
" {","{"),
"{ ","{"),
" }","}"),
"} ","}"),
" [","["),
"[ ","["),
" ]","]"),
"] ","]")</f>
        <v>"address":{"text": "PO Box 130"},</v>
      </c>
      <c r="I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"address": "PO Box 130",</v>
      </c>
      <c r="J8" s="25" t="str">
        <f ca="1">SUBSTITUTE(SUBSTITUTE(SUBSTITUTE(SUBSTITUTE(SUBSTITUTE(SUBSTITUTE(SUBSTITUTE(SUBSTITUTE(
TRIM(CLEAN(Table_Text[[#This Row],[Quote]])),
" {","{"),
"{ ","{"),
" }","}"),
"} ","}"),
" [","["),
"[ ","["),
" ]","]"),
"] ","]")</f>
        <v>"address": "PO Box 130",</v>
      </c>
      <c r="K8" s="26"/>
      <c r="L8" s="24" t="s">
        <v>1430</v>
      </c>
    </row>
    <row r="9" spans="2:12" s="21" customFormat="1" ht="21" customHeight="1">
      <c r="B9" s="10" t="s">
        <v>92</v>
      </c>
      <c r="C9" s="10"/>
      <c r="D9"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9"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town</v>
      </c>
      <c r="F9" s="10" t="str">
        <f ca="1">IF(Table_Text[[#This Row],[Header]]="Yes","",IF(Table_Text[[#This Row],[Property]]&lt;&gt;"",SUBSTITUTE(Table_Text[[#This Row],[Type]]," ","")&amp;SUBSTITUTE(Table_Text[[#This Row],[Property]]," ",""),""))</f>
        <v>OrganisationTown</v>
      </c>
      <c r="G9"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"town": {
            "text": "Drummoyne"
        },</v>
      </c>
      <c r="H9" s="10" t="str">
        <f ca="1">SUBSTITUTE(SUBSTITUTE(SUBSTITUTE(SUBSTITUTE(SUBSTITUTE(SUBSTITUTE(SUBSTITUTE(SUBSTITUTE(
TRIM(CLEAN(Table_Text[[#This Row],[Config]])),
" {","{"),
"{ ","{"),
" }","}"),
"} ","}"),
" [","["),
"[ ","["),
" ]","]"),
"] ","]")</f>
        <v>"town":{"text": "Drummoyne"},</v>
      </c>
      <c r="I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"town": "Drummoyne",</v>
      </c>
      <c r="J9" s="25" t="str">
        <f ca="1">SUBSTITUTE(SUBSTITUTE(SUBSTITUTE(SUBSTITUTE(SUBSTITUTE(SUBSTITUTE(SUBSTITUTE(SUBSTITUTE(
TRIM(CLEAN(Table_Text[[#This Row],[Quote]])),
" {","{"),
"{ ","{"),
" }","}"),
"} ","}"),
" [","["),
"[ ","["),
" ]","]"),
"] ","]")</f>
        <v>"town": "Drummoyne",</v>
      </c>
      <c r="K9" s="26"/>
      <c r="L9" s="24" t="s">
        <v>1431</v>
      </c>
    </row>
    <row r="10" spans="2:12" s="21" customFormat="1" ht="21" customHeight="1">
      <c r="B10" s="10" t="s">
        <v>74</v>
      </c>
      <c r="C10" s="10"/>
      <c r="D10"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0"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state</v>
      </c>
      <c r="F10" s="10" t="str">
        <f ca="1">IF(Table_Text[[#This Row],[Header]]="Yes","",IF(Table_Text[[#This Row],[Property]]&lt;&gt;"",SUBSTITUTE(Table_Text[[#This Row],[Type]]," ","")&amp;SUBSTITUTE(Table_Text[[#This Row],[Property]]," ",""),""))</f>
        <v>OrganisationState</v>
      </c>
      <c r="G10"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"state": {
            "text": "NSW"
        },</v>
      </c>
      <c r="H10" s="10" t="str">
        <f ca="1">SUBSTITUTE(SUBSTITUTE(SUBSTITUTE(SUBSTITUTE(SUBSTITUTE(SUBSTITUTE(SUBSTITUTE(SUBSTITUTE(
TRIM(CLEAN(Table_Text[[#This Row],[Config]])),
" {","{"),
"{ ","{"),
" }","}"),
"} ","}"),
" [","["),
"[ ","["),
" ]","]"),
"] ","]")</f>
        <v>"state":{"text": "NSW"},</v>
      </c>
      <c r="I1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"state": "NSW",</v>
      </c>
      <c r="J10" s="25" t="str">
        <f ca="1">SUBSTITUTE(SUBSTITUTE(SUBSTITUTE(SUBSTITUTE(SUBSTITUTE(SUBSTITUTE(SUBSTITUTE(SUBSTITUTE(
TRIM(CLEAN(Table_Text[[#This Row],[Quote]])),
" {","{"),
"{ ","{"),
" }","}"),
"} ","}"),
" [","["),
"[ ","["),
" ]","]"),
"] ","]")</f>
        <v>"state": "NSW",</v>
      </c>
      <c r="K10" s="26"/>
      <c r="L10" s="24" t="s">
        <v>205</v>
      </c>
    </row>
    <row r="11" spans="2:12" s="21" customFormat="1" ht="21" customHeight="1">
      <c r="B11" s="10" t="s">
        <v>75</v>
      </c>
      <c r="C11" s="10"/>
      <c r="D11"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1"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postcode</v>
      </c>
      <c r="F11" s="10" t="str">
        <f ca="1">IF(Table_Text[[#This Row],[Header]]="Yes","",IF(Table_Text[[#This Row],[Property]]&lt;&gt;"",SUBSTITUTE(Table_Text[[#This Row],[Type]]," ","")&amp;SUBSTITUTE(Table_Text[[#This Row],[Property]]," ",""),""))</f>
        <v>OrganisationPostcode</v>
      </c>
      <c r="G11"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"postcode": {
            "text": "1470"
        },</v>
      </c>
      <c r="H11" s="10" t="str">
        <f ca="1">SUBSTITUTE(SUBSTITUTE(SUBSTITUTE(SUBSTITUTE(SUBSTITUTE(SUBSTITUTE(SUBSTITUTE(SUBSTITUTE(
TRIM(CLEAN(Table_Text[[#This Row],[Config]])),
" {","{"),
"{ ","{"),
" }","}"),
"} ","}"),
" [","["),
"[ ","["),
" ]","]"),
"] ","]")</f>
        <v>"postcode":{"text": "1470"},</v>
      </c>
      <c r="I1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"postcode": "1470",</v>
      </c>
      <c r="J11" s="25" t="str">
        <f ca="1">SUBSTITUTE(SUBSTITUTE(SUBSTITUTE(SUBSTITUTE(SUBSTITUTE(SUBSTITUTE(SUBSTITUTE(SUBSTITUTE(
TRIM(CLEAN(Table_Text[[#This Row],[Quote]])),
" {","{"),
"{ ","{"),
" }","}"),
"} ","}"),
" [","["),
"[ ","["),
" ]","]"),
"] ","]")</f>
        <v>"postcode": "1470",</v>
      </c>
      <c r="K11" s="26"/>
      <c r="L11" s="24">
        <v>1470</v>
      </c>
    </row>
    <row r="12" spans="2:12" s="21" customFormat="1" ht="21" customHeight="1">
      <c r="B12" s="10" t="s">
        <v>676</v>
      </c>
      <c r="C12" s="10"/>
      <c r="D12"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2"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ABN</v>
      </c>
      <c r="F12" s="10" t="str">
        <f ca="1">IF(Table_Text[[#This Row],[Header]]="Yes","",IF(Table_Text[[#This Row],[Property]]&lt;&gt;"",SUBSTITUTE(Table_Text[[#This Row],[Type]]," ","")&amp;SUBSTITUTE(Table_Text[[#This Row],[Property]]," ",""),""))</f>
        <v>OrganisationABN</v>
      </c>
      <c r="G12"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"ABN": {
            "text": "43 619 585 634"
        },</v>
      </c>
      <c r="H12" s="10" t="str">
        <f ca="1">SUBSTITUTE(SUBSTITUTE(SUBSTITUTE(SUBSTITUTE(SUBSTITUTE(SUBSTITUTE(SUBSTITUTE(SUBSTITUTE(
TRIM(CLEAN(Table_Text[[#This Row],[Config]])),
" {","{"),
"{ ","{"),
" }","}"),
"} ","}"),
" [","["),
"[ ","["),
" ]","]"),
"] ","]")</f>
        <v>"ABN":{"text": "43 619 585 634"},</v>
      </c>
      <c r="I1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"ABN": "43 619 585 634",</v>
      </c>
      <c r="J12" s="25" t="str">
        <f ca="1">SUBSTITUTE(SUBSTITUTE(SUBSTITUTE(SUBSTITUTE(SUBSTITUTE(SUBSTITUTE(SUBSTITUTE(SUBSTITUTE(
TRIM(CLEAN(Table_Text[[#This Row],[Quote]])),
" {","{"),
"{ ","{"),
" }","}"),
"} ","}"),
" [","["),
"[ ","["),
" ]","]"),
"] ","]")</f>
        <v>"ABN": "43 619 585 634",</v>
      </c>
      <c r="K12" s="26"/>
      <c r="L12" s="24" t="s">
        <v>1429</v>
      </c>
    </row>
    <row r="13" spans="2:12" s="21" customFormat="1" ht="21" customHeight="1">
      <c r="B13" s="10" t="s">
        <v>677</v>
      </c>
      <c r="C13" s="10"/>
      <c r="D13"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3"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AFSL</v>
      </c>
      <c r="F13" s="10" t="str">
        <f ca="1">IF(Table_Text[[#This Row],[Header]]="Yes","",IF(Table_Text[[#This Row],[Property]]&lt;&gt;"",SUBSTITUTE(Table_Text[[#This Row],[Type]]," ","")&amp;SUBSTITUTE(Table_Text[[#This Row],[Property]]," ",""),""))</f>
        <v>OrganisationAFSL</v>
      </c>
      <c r="G13"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"AFSL": {
            "text": "461299"
        },</v>
      </c>
      <c r="H13" s="10" t="str">
        <f ca="1">SUBSTITUTE(SUBSTITUTE(SUBSTITUTE(SUBSTITUTE(SUBSTITUTE(SUBSTITUTE(SUBSTITUTE(SUBSTITUTE(
TRIM(CLEAN(Table_Text[[#This Row],[Config]])),
" {","{"),
"{ ","{"),
" }","}"),
"} ","}"),
" [","["),
"[ ","["),
" ]","]"),
"] ","]")</f>
        <v>"AFSL":{"text": "461299"},</v>
      </c>
      <c r="I1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"AFSL": "461299",</v>
      </c>
      <c r="J13" s="25" t="str">
        <f ca="1">SUBSTITUTE(SUBSTITUTE(SUBSTITUTE(SUBSTITUTE(SUBSTITUTE(SUBSTITUTE(SUBSTITUTE(SUBSTITUTE(
TRIM(CLEAN(Table_Text[[#This Row],[Quote]])),
" {","{"),
"{ ","{"),
" }","}"),
"} ","}"),
" [","["),
"[ ","["),
" ]","]"),
"] ","]")</f>
        <v>"AFSL": "461299",</v>
      </c>
      <c r="K13" s="26"/>
      <c r="L13" s="24">
        <v>461299</v>
      </c>
    </row>
    <row r="14" spans="2:12" s="21" customFormat="1" ht="21" customHeight="1">
      <c r="B14" s="10" t="s">
        <v>88</v>
      </c>
      <c r="C14" s="10"/>
      <c r="D14"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4"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phone</v>
      </c>
      <c r="F14" s="10" t="str">
        <f ca="1">IF(Table_Text[[#This Row],[Header]]="Yes","",IF(Table_Text[[#This Row],[Property]]&lt;&gt;"",SUBSTITUTE(Table_Text[[#This Row],[Type]]," ","")&amp;SUBSTITUTE(Table_Text[[#This Row],[Property]]," ",""),""))</f>
        <v>OrganisationPhone</v>
      </c>
      <c r="G14"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"phone": {
            "text": "02 9819 6782"
        },</v>
      </c>
      <c r="H14" s="10" t="str">
        <f ca="1">SUBSTITUTE(SUBSTITUTE(SUBSTITUTE(SUBSTITUTE(SUBSTITUTE(SUBSTITUTE(SUBSTITUTE(SUBSTITUTE(
TRIM(CLEAN(Table_Text[[#This Row],[Config]])),
" {","{"),
"{ ","{"),
" }","}"),
"} ","}"),
" [","["),
"[ ","["),
" ]","]"),
"] ","]")</f>
        <v>"phone":{"text": "02 9819 6782"},</v>
      </c>
      <c r="I1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"phone": "02 9819 6782",</v>
      </c>
      <c r="J14" s="25" t="str">
        <f ca="1">SUBSTITUTE(SUBSTITUTE(SUBSTITUTE(SUBSTITUTE(SUBSTITUTE(SUBSTITUTE(SUBSTITUTE(SUBSTITUTE(
TRIM(CLEAN(Table_Text[[#This Row],[Quote]])),
" {","{"),
"{ ","{"),
" }","}"),
"} ","}"),
" [","["),
"[ ","["),
" ]","]"),
"] ","]")</f>
        <v>"phone": "02 9819 6782",</v>
      </c>
      <c r="K14" s="26"/>
      <c r="L14" s="24" t="s">
        <v>1432</v>
      </c>
    </row>
    <row r="15" spans="2:12" s="21" customFormat="1" ht="21" customHeight="1">
      <c r="B15" s="10" t="s">
        <v>678</v>
      </c>
      <c r="C15" s="10"/>
      <c r="D15"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5"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website</v>
      </c>
      <c r="F15" s="10" t="str">
        <f ca="1">IF(Table_Text[[#This Row],[Header]]="Yes","",IF(Table_Text[[#This Row],[Property]]&lt;&gt;"",SUBSTITUTE(Table_Text[[#This Row],[Type]]," ","")&amp;SUBSTITUTE(Table_Text[[#This Row],[Property]]," ",""),""))</f>
        <v>OrganisationWebsite</v>
      </c>
      <c r="G15"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"website": {
            "text": "promoinabox.win"
        }
    },</v>
      </c>
      <c r="H15" s="10" t="str">
        <f ca="1">SUBSTITUTE(SUBSTITUTE(SUBSTITUTE(SUBSTITUTE(SUBSTITUTE(SUBSTITUTE(SUBSTITUTE(SUBSTITUTE(
TRIM(CLEAN(Table_Text[[#This Row],[Config]])),
" {","{"),
"{ ","{"),
" }","}"),
"} ","}"),
" [","["),
"[ ","["),
" ]","]"),
"] ","]")</f>
        <v>"website":{"text": "promoinabox.win"}},</v>
      </c>
      <c r="I1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"website": "promoinabox.win"
    },</v>
      </c>
      <c r="J15" s="25" t="str">
        <f ca="1">SUBSTITUTE(SUBSTITUTE(SUBSTITUTE(SUBSTITUTE(SUBSTITUTE(SUBSTITUTE(SUBSTITUTE(SUBSTITUTE(
TRIM(CLEAN(Table_Text[[#This Row],[Quote]])),
" {","{"),
"{ ","{"),
" }","}"),
"} ","}"),
" [","["),
"[ ","["),
" ]","]"),
"] ","]")</f>
        <v>"website": "promoinabox.win"},</v>
      </c>
      <c r="K15" s="26"/>
      <c r="L15" s="24" t="s">
        <v>1428</v>
      </c>
    </row>
    <row r="16" spans="2:12" ht="29.25" thickBot="1">
      <c r="B16" s="14" t="s">
        <v>679</v>
      </c>
      <c r="C16" s="14" t="s">
        <v>69</v>
      </c>
      <c r="D16" s="14"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6" s="14"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product</v>
      </c>
      <c r="F16" s="14" t="str">
        <f>IF(Table_Text[[#This Row],[Header]]="Yes","",IF(Table_Text[[#This Row],[Property]]&lt;&gt;"",SUBSTITUTE(Table_Text[[#This Row],[Type]]," ","")&amp;SUBSTITUTE(Table_Text[[#This Row],[Property]]," ",""),""))</f>
        <v/>
      </c>
      <c r="G16" s="1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"product": {</v>
      </c>
      <c r="H16" s="14" t="str">
        <f ca="1">SUBSTITUTE(SUBSTITUTE(SUBSTITUTE(SUBSTITUTE(SUBSTITUTE(SUBSTITUTE(SUBSTITUTE(SUBSTITUTE(
TRIM(CLEAN(Table_Text[[#This Row],[Config]])),
" {","{"),
"{ ","{"),
" }","}"),
"} ","}"),
" [","["),
"[ ","["),
" ]","]"),
"] ","]")</f>
        <v>"product":{</v>
      </c>
      <c r="I16" s="14"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"product": {</v>
      </c>
      <c r="J16" s="14" t="str">
        <f ca="1">SUBSTITUTE(SUBSTITUTE(SUBSTITUTE(SUBSTITUTE(SUBSTITUTE(SUBSTITUTE(SUBSTITUTE(SUBSTITUTE(
TRIM(CLEAN(Table_Text[[#This Row],[Quote]])),
" {","{"),
"{ ","{"),
" }","}"),
"} ","}"),
" [","["),
"[ ","["),
" ]","]"),
"] ","]")</f>
        <v>"product":{</v>
      </c>
      <c r="K16" s="14"/>
      <c r="L16" s="32"/>
    </row>
    <row r="17" spans="2:12" s="21" customFormat="1" ht="21" hidden="1" customHeight="1">
      <c r="B17" s="26"/>
      <c r="C17" s="26"/>
      <c r="D1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7" s="25" t="str">
        <f>IF(Table_Text[[#This Row],[Header]]="Yes","",IF(Table_Text[[#This Row],[Property]]&lt;&gt;"",SUBSTITUTE(Table_Text[[#This Row],[Type]]," ","")&amp;SUBSTITUTE(Table_Text[[#This Row],[Property]]," ",""),""))</f>
        <v/>
      </c>
      <c r="G1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7" s="26" t="str">
        <f ca="1">SUBSTITUTE(SUBSTITUTE(SUBSTITUTE(SUBSTITUTE(SUBSTITUTE(SUBSTITUTE(SUBSTITUTE(SUBSTITUTE(
TRIM(CLEAN(Table_Text[[#This Row],[Config]])),
" {","{"),
"{ ","{"),
" }","}"),
"} ","}"),
" [","["),
"[ ","["),
" ]","]"),
"] ","]")</f>
        <v/>
      </c>
      <c r="I1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7" s="25" t="str">
        <f ca="1">SUBSTITUTE(SUBSTITUTE(SUBSTITUTE(SUBSTITUTE(SUBSTITUTE(SUBSTITUTE(SUBSTITUTE(SUBSTITUTE(
TRIM(CLEAN(Table_Text[[#This Row],[Quote]])),
" {","{"),
"{ ","{"),
" }","}"),
"} ","}"),
" [","["),
"[ ","["),
" ]","]"),
"] ","]")</f>
        <v/>
      </c>
      <c r="K17" s="26"/>
      <c r="L17" s="50"/>
    </row>
    <row r="18" spans="2:12" s="21" customFormat="1" ht="21" customHeight="1">
      <c r="B18" s="26" t="s">
        <v>680</v>
      </c>
      <c r="C18" s="26"/>
      <c r="D1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title</v>
      </c>
      <c r="F18" s="25" t="str">
        <f ca="1">IF(Table_Text[[#This Row],[Header]]="Yes","",IF(Table_Text[[#This Row],[Property]]&lt;&gt;"",SUBSTITUTE(Table_Text[[#This Row],[Type]]," ","")&amp;SUBSTITUTE(Table_Text[[#This Row],[Property]]," ",""),""))</f>
        <v>ProductTitle</v>
      </c>
      <c r="G1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"title": {
            "text": "Promo In A Box"
        },</v>
      </c>
      <c r="H18" s="64" t="str">
        <f ca="1">SUBSTITUTE(SUBSTITUTE(SUBSTITUTE(SUBSTITUTE(SUBSTITUTE(SUBSTITUTE(SUBSTITUTE(SUBSTITUTE(
TRIM(CLEAN(Table_Text[[#This Row],[Config]])),
" {","{"),
"{ ","{"),
" }","}"),
"} ","}"),
" [","["),
"[ ","["),
" ]","]"),
"] ","]")</f>
        <v>"title":{"text": "Promo In A Box"},</v>
      </c>
      <c r="I1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"title": "Promo In A Box",</v>
      </c>
      <c r="J18" s="25" t="str">
        <f ca="1">SUBSTITUTE(SUBSTITUTE(SUBSTITUTE(SUBSTITUTE(SUBSTITUTE(SUBSTITUTE(SUBSTITUTE(SUBSTITUTE(
TRIM(CLEAN(Table_Text[[#This Row],[Quote]])),
" {","{"),
"{ ","{"),
" }","}"),
"} ","}"),
" [","["),
"[ ","["),
" ]","]"),
"] ","]")</f>
        <v>"title": "Promo In A Box",</v>
      </c>
      <c r="K18" s="26"/>
      <c r="L18" s="24" t="s">
        <v>1433</v>
      </c>
    </row>
    <row r="19" spans="2:12" s="21" customFormat="1" ht="21" customHeight="1">
      <c r="B19" s="10" t="s">
        <v>190</v>
      </c>
      <c r="C19" s="10"/>
      <c r="D19"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9"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description</v>
      </c>
      <c r="F19" s="10" t="str">
        <f ca="1">IF(Table_Text[[#This Row],[Header]]="Yes","",IF(Table_Text[[#This Row],[Property]]&lt;&gt;"",SUBSTITUTE(Table_Text[[#This Row],[Type]]," ","")&amp;SUBSTITUTE(Table_Text[[#This Row],[Property]]," ",""),""))</f>
        <v>ProductDescription</v>
      </c>
      <c r="G19"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"description": {
            "text": "Everything You Need To Run A Promotion"
        }
    },</v>
      </c>
      <c r="H19" s="10" t="str">
        <f ca="1">SUBSTITUTE(SUBSTITUTE(SUBSTITUTE(SUBSTITUTE(SUBSTITUTE(SUBSTITUTE(SUBSTITUTE(SUBSTITUTE(
TRIM(CLEAN(Table_Text[[#This Row],[Config]])),
" {","{"),
"{ ","{"),
" }","}"),
"} ","}"),
" [","["),
"[ ","["),
" ]","]"),
"] ","]")</f>
        <v>"description":{"text": "Everything You Need To Run A Promotion"}},</v>
      </c>
      <c r="I1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"description": "Everything You Need To Run A Promotion"
    },</v>
      </c>
      <c r="J19" s="25" t="str">
        <f ca="1">SUBSTITUTE(SUBSTITUTE(SUBSTITUTE(SUBSTITUTE(SUBSTITUTE(SUBSTITUTE(SUBSTITUTE(SUBSTITUTE(
TRIM(CLEAN(Table_Text[[#This Row],[Quote]])),
" {","{"),
"{ ","{"),
" }","}"),
"} ","}"),
" [","["),
"[ ","["),
" ]","]"),
"] ","]")</f>
        <v>"description": "Everything You Need To Run A Promotion"},</v>
      </c>
      <c r="K19" s="26"/>
      <c r="L19" s="24" t="s">
        <v>1434</v>
      </c>
    </row>
    <row r="20" spans="2:12" ht="29.25" thickBot="1">
      <c r="B20" s="14" t="s">
        <v>446</v>
      </c>
      <c r="C20" s="14" t="s">
        <v>69</v>
      </c>
      <c r="D20" s="14"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0" s="14"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sidebar</v>
      </c>
      <c r="F20" s="14" t="str">
        <f>IF(Table_Text[[#This Row],[Header]]="Yes","",IF(Table_Text[[#This Row],[Property]]&lt;&gt;"",SUBSTITUTE(Table_Text[[#This Row],[Type]]," ","")&amp;SUBSTITUTE(Table_Text[[#This Row],[Property]]," ",""),""))</f>
        <v/>
      </c>
      <c r="G20" s="1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"sidebar": {</v>
      </c>
      <c r="H20" s="14" t="str">
        <f ca="1">SUBSTITUTE(SUBSTITUTE(SUBSTITUTE(SUBSTITUTE(SUBSTITUTE(SUBSTITUTE(SUBSTITUTE(SUBSTITUTE(
TRIM(CLEAN(Table_Text[[#This Row],[Config]])),
" {","{"),
"{ ","{"),
" }","}"),
"} ","}"),
" [","["),
"[ ","["),
" ]","]"),
"] ","]")</f>
        <v>"sidebar":{</v>
      </c>
      <c r="I20" s="14"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"sidebar": {</v>
      </c>
      <c r="J20" s="14" t="str">
        <f ca="1">SUBSTITUTE(SUBSTITUTE(SUBSTITUTE(SUBSTITUTE(SUBSTITUTE(SUBSTITUTE(SUBSTITUTE(SUBSTITUTE(
TRIM(CLEAN(Table_Text[[#This Row],[Quote]])),
" {","{"),
"{ ","{"),
" }","}"),
"} ","}"),
" [","["),
"[ ","["),
" ]","]"),
"] ","]")</f>
        <v>"sidebar":{</v>
      </c>
      <c r="K20" s="14"/>
      <c r="L20" s="32"/>
    </row>
    <row r="21" spans="2:12" s="21" customFormat="1" ht="21" hidden="1" customHeight="1">
      <c r="B21" s="26"/>
      <c r="C21" s="26"/>
      <c r="D2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1" s="25" t="str">
        <f>IF(Table_Text[[#This Row],[Header]]="Yes","",IF(Table_Text[[#This Row],[Property]]&lt;&gt;"",SUBSTITUTE(Table_Text[[#This Row],[Type]]," ","")&amp;SUBSTITUTE(Table_Text[[#This Row],[Property]]," ",""),""))</f>
        <v/>
      </c>
      <c r="G2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1" s="25" t="str">
        <f ca="1">SUBSTITUTE(SUBSTITUTE(SUBSTITUTE(SUBSTITUTE(SUBSTITUTE(SUBSTITUTE(SUBSTITUTE(SUBSTITUTE(
TRIM(CLEAN(Table_Text[[#This Row],[Config]])),
" {","{"),
"{ ","{"),
" }","}"),
"} ","}"),
" [","["),
"[ ","["),
" ]","]"),
"] ","]")</f>
        <v/>
      </c>
      <c r="I2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1" s="25" t="str">
        <f ca="1">SUBSTITUTE(SUBSTITUTE(SUBSTITUTE(SUBSTITUTE(SUBSTITUTE(SUBSTITUTE(SUBSTITUTE(SUBSTITUTE(
TRIM(CLEAN(Table_Text[[#This Row],[Quote]])),
" {","{"),
"{ ","{"),
" }","}"),
"} ","}"),
" [","["),
"[ ","["),
" ]","]"),
"] ","]")</f>
        <v/>
      </c>
      <c r="K21" s="26"/>
      <c r="L21" s="50"/>
    </row>
    <row r="22" spans="2:12" s="21" customFormat="1" ht="21" customHeight="1">
      <c r="B22" s="27" t="s">
        <v>681</v>
      </c>
      <c r="C22" s="26"/>
      <c r="D2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incompleteHeader</v>
      </c>
      <c r="F22" s="26" t="str">
        <f ca="1">IF(Table_Text[[#This Row],[Header]]="Yes","",IF(Table_Text[[#This Row],[Property]]&lt;&gt;"",SUBSTITUTE(Table_Text[[#This Row],[Type]]," ","")&amp;SUBSTITUTE(Table_Text[[#This Row],[Property]]," ",""),""))</f>
        <v>SidebarIncompleteHeader</v>
      </c>
      <c r="G2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"incompleteHeader": {
            "text": "Answer a few simple questions to get an instant quote online."
        },</v>
      </c>
      <c r="H22" s="26" t="str">
        <f ca="1">SUBSTITUTE(SUBSTITUTE(SUBSTITUTE(SUBSTITUTE(SUBSTITUTE(SUBSTITUTE(SUBSTITUTE(SUBSTITUTE(
TRIM(CLEAN(Table_Text[[#This Row],[Config]])),
" {","{"),
"{ ","{"),
" }","}"),
"} ","}"),
" [","["),
"[ ","["),
" ]","]"),
"] ","]")</f>
        <v>"incompleteHeader":{"text": "Answer a few simple questions to get an instant quote online."},</v>
      </c>
      <c r="I2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"incompleteHeader": "Answer a few simple questions to get an instant quote online.",</v>
      </c>
      <c r="J22" s="25" t="str">
        <f ca="1">SUBSTITUTE(SUBSTITUTE(SUBSTITUTE(SUBSTITUTE(SUBSTITUTE(SUBSTITUTE(SUBSTITUTE(SUBSTITUTE(
TRIM(CLEAN(Table_Text[[#This Row],[Quote]])),
" {","{"),
"{ ","{"),
" }","}"),
"} ","}"),
" [","["),
"[ ","["),
" ]","]"),
"] ","]")</f>
        <v>"incompleteHeader": "Answer a few simple questions to get an instant quote online.",</v>
      </c>
      <c r="K22" s="26"/>
      <c r="L22" s="49" t="s">
        <v>682</v>
      </c>
    </row>
    <row r="23" spans="2:12" s="21" customFormat="1" ht="21" customHeight="1">
      <c r="B23" s="26" t="s">
        <v>683</v>
      </c>
      <c r="C23" s="26"/>
      <c r="D2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incompleteLabel</v>
      </c>
      <c r="F23" s="25" t="str">
        <f ca="1">IF(Table_Text[[#This Row],[Header]]="Yes","",IF(Table_Text[[#This Row],[Property]]&lt;&gt;"",SUBSTITUTE(Table_Text[[#This Row],[Type]]," ","")&amp;SUBSTITUTE(Table_Text[[#This Row],[Property]]," ",""),""))</f>
        <v>SidebarIncompleteLabel</v>
      </c>
      <c r="G2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"incompleteLabel": {
            "text": "Need Assistance?"
        },</v>
      </c>
      <c r="H23" s="64" t="str">
        <f ca="1">SUBSTITUTE(SUBSTITUTE(SUBSTITUTE(SUBSTITUTE(SUBSTITUTE(SUBSTITUTE(SUBSTITUTE(SUBSTITUTE(
TRIM(CLEAN(Table_Text[[#This Row],[Config]])),
" {","{"),
"{ ","{"),
" }","}"),
"} ","}"),
" [","["),
"[ ","["),
" ]","]"),
"] ","]")</f>
        <v>"incompleteLabel":{"text": "Need Assistance?"},</v>
      </c>
      <c r="I2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"incompleteLabel": "Need Assistance?",</v>
      </c>
      <c r="J23" s="25" t="str">
        <f ca="1">SUBSTITUTE(SUBSTITUTE(SUBSTITUTE(SUBSTITUTE(SUBSTITUTE(SUBSTITUTE(SUBSTITUTE(SUBSTITUTE(
TRIM(CLEAN(Table_Text[[#This Row],[Quote]])),
" {","{"),
"{ ","{"),
" }","}"),
"} ","}"),
" [","["),
"[ ","["),
" ]","]"),
"] ","]")</f>
        <v>"incompleteLabel": "Need Assistance?",</v>
      </c>
      <c r="K23" s="26"/>
      <c r="L23" s="49" t="s">
        <v>684</v>
      </c>
    </row>
    <row r="24" spans="2:12" s="21" customFormat="1" ht="21" customHeight="1">
      <c r="B24" s="26" t="s">
        <v>685</v>
      </c>
      <c r="C24" s="26"/>
      <c r="D2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incompleteMessage</v>
      </c>
      <c r="F24" s="25" t="str">
        <f ca="1">IF(Table_Text[[#This Row],[Header]]="Yes","",IF(Table_Text[[#This Row],[Property]]&lt;&gt;"",SUBSTITUTE(Table_Text[[#This Row],[Type]]," ","")&amp;SUBSTITUTE(Table_Text[[#This Row],[Property]]," ",""),""))</f>
        <v>SidebarIncompleteMessage</v>
      </c>
      <c r="G2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"incompleteMessage": {
            "text": "Call 13 13 13 (Weekdays 8:30am-5:30pm)"
        },</v>
      </c>
      <c r="H24" s="25" t="str">
        <f ca="1">SUBSTITUTE(SUBSTITUTE(SUBSTITUTE(SUBSTITUTE(SUBSTITUTE(SUBSTITUTE(SUBSTITUTE(SUBSTITUTE(
TRIM(CLEAN(Table_Text[[#This Row],[Config]])),
" {","{"),
"{ ","{"),
" }","}"),
"} ","}"),
" [","["),
"[ ","["),
" ]","]"),
"] ","]")</f>
        <v>"incompleteMessage":{"text": "Call 13 13 13 (Weekdays 8:30am-5:30pm)"},</v>
      </c>
      <c r="I2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"incompleteMessage": "Call 13 13 13 (Weekdays 8:30am-5:30pm)",</v>
      </c>
      <c r="J24" s="25" t="str">
        <f ca="1">SUBSTITUTE(SUBSTITUTE(SUBSTITUTE(SUBSTITUTE(SUBSTITUTE(SUBSTITUTE(SUBSTITUTE(SUBSTITUTE(
TRIM(CLEAN(Table_Text[[#This Row],[Quote]])),
" {","{"),
"{ ","{"),
" }","}"),
"} ","}"),
" [","["),
"[ ","["),
" ]","]"),
"] ","]")</f>
        <v>"incompleteMessage": "Call 13 13 13 (Weekdays 8:30am-5:30pm)",</v>
      </c>
      <c r="K24" s="26"/>
      <c r="L24" s="123" t="s">
        <v>686</v>
      </c>
    </row>
    <row r="25" spans="2:12" s="21" customFormat="1" ht="21" customHeight="1">
      <c r="B25" s="26" t="s">
        <v>687</v>
      </c>
      <c r="C25" s="26"/>
      <c r="D2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premiumEstimateHeader</v>
      </c>
      <c r="F25" s="25" t="str">
        <f ca="1">IF(Table_Text[[#This Row],[Header]]="Yes","",IF(Table_Text[[#This Row],[Property]]&lt;&gt;"",SUBSTITUTE(Table_Text[[#This Row],[Type]]," ","")&amp;SUBSTITUTE(Table_Text[[#This Row],[Property]]," ",""),""))</f>
        <v>SidebarPremiumEstimateHeader</v>
      </c>
      <c r="G2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"premiumEstimateHeader": {
            "text": "We have calculated an estimated premium based on the information provided so far."
        },</v>
      </c>
      <c r="H25" s="64" t="str">
        <f ca="1">SUBSTITUTE(SUBSTITUTE(SUBSTITUTE(SUBSTITUTE(SUBSTITUTE(SUBSTITUTE(SUBSTITUTE(SUBSTITUTE(
TRIM(CLEAN(Table_Text[[#This Row],[Config]])),
" {","{"),
"{ ","{"),
" }","}"),
"} ","}"),
" [","["),
"[ ","["),
" ]","]"),
"] ","]")</f>
        <v>"premiumEstimateHeader":{"text": "We have calculated an estimated premium based on the information provided so far."},</v>
      </c>
      <c r="I2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"premiumEstimateHeader": "We have calculated an estimated premium based on the information provided so far.",</v>
      </c>
      <c r="J25" s="25" t="str">
        <f ca="1">SUBSTITUTE(SUBSTITUTE(SUBSTITUTE(SUBSTITUTE(SUBSTITUTE(SUBSTITUTE(SUBSTITUTE(SUBSTITUTE(
TRIM(CLEAN(Table_Text[[#This Row],[Quote]])),
" {","{"),
"{ ","{"),
" }","}"),
"} ","}"),
" [","["),
"[ ","["),
" ]","]"),
"] ","]")</f>
        <v>"premiumEstimateHeader": "We have calculated an estimated premium based on the information provided so far.",</v>
      </c>
      <c r="K25" s="26"/>
      <c r="L25" s="49" t="s">
        <v>688</v>
      </c>
    </row>
    <row r="26" spans="2:12" s="21" customFormat="1" ht="21" customHeight="1">
      <c r="B26" s="26" t="s">
        <v>689</v>
      </c>
      <c r="C26" s="26"/>
      <c r="D2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premiumEstimateLabel</v>
      </c>
      <c r="F26" s="25" t="str">
        <f ca="1">IF(Table_Text[[#This Row],[Header]]="Yes","",IF(Table_Text[[#This Row],[Property]]&lt;&gt;"",SUBSTITUTE(Table_Text[[#This Row],[Type]]," ","")&amp;SUBSTITUTE(Table_Text[[#This Row],[Property]]," ",""),""))</f>
        <v>SidebarPremiumEstimateLabel</v>
      </c>
      <c r="G2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"premiumEstimateLabel": {
            "text": "Your Estimate"
        },</v>
      </c>
      <c r="H26" s="64" t="str">
        <f ca="1">SUBSTITUTE(SUBSTITUTE(SUBSTITUTE(SUBSTITUTE(SUBSTITUTE(SUBSTITUTE(SUBSTITUTE(SUBSTITUTE(
TRIM(CLEAN(Table_Text[[#This Row],[Config]])),
" {","{"),
"{ ","{"),
" }","}"),
"} ","}"),
" [","["),
"[ ","["),
" ]","]"),
"] ","]")</f>
        <v>"premiumEstimateLabel":{"text": "Your Estimate"},</v>
      </c>
      <c r="I2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"premiumEstimateLabel": "Your Estimate",</v>
      </c>
      <c r="J26" s="25" t="str">
        <f ca="1">SUBSTITUTE(SUBSTITUTE(SUBSTITUTE(SUBSTITUTE(SUBSTITUTE(SUBSTITUTE(SUBSTITUTE(SUBSTITUTE(
TRIM(CLEAN(Table_Text[[#This Row],[Quote]])),
" {","{"),
"{ ","{"),
" }","}"),
"} ","}"),
" [","["),
"[ ","["),
" ]","]"),
"] ","]")</f>
        <v>"premiumEstimateLabel": "Your Estimate",</v>
      </c>
      <c r="K26" s="26"/>
      <c r="L26" s="50" t="s">
        <v>690</v>
      </c>
    </row>
    <row r="27" spans="2:12" s="21" customFormat="1" ht="21" customHeight="1">
      <c r="B27" s="26" t="s">
        <v>691</v>
      </c>
      <c r="C27" s="26"/>
      <c r="D2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premiumEstimateMessage</v>
      </c>
      <c r="F27" s="25" t="str">
        <f ca="1">IF(Table_Text[[#This Row],[Header]]="Yes","",IF(Table_Text[[#This Row],[Property]]&lt;&gt;"",SUBSTITUTE(Table_Text[[#This Row],[Type]]," ","")&amp;SUBSTITUTE(Table_Text[[#This Row],[Property]]," ",""),""))</f>
        <v>SidebarPremiumEstimateMessage</v>
      </c>
      <c r="G2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"premiumEstimateMessage": {
            "text": "To calculate your final premium please complete the remaining questions."
        },</v>
      </c>
      <c r="H27" s="64" t="str">
        <f ca="1">SUBSTITUTE(SUBSTITUTE(SUBSTITUTE(SUBSTITUTE(SUBSTITUTE(SUBSTITUTE(SUBSTITUTE(SUBSTITUTE(
TRIM(CLEAN(Table_Text[[#This Row],[Config]])),
" {","{"),
"{ ","{"),
" }","}"),
"} ","}"),
" [","["),
"[ ","["),
" ]","]"),
"] ","]")</f>
        <v>"premiumEstimateMessage":{"text": "To calculate your final premium please complete the remaining questions."},</v>
      </c>
      <c r="I2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"premiumEstimateMessage": "To calculate your final premium please complete the remaining questions.",</v>
      </c>
      <c r="J27" s="25" t="str">
        <f ca="1">SUBSTITUTE(SUBSTITUTE(SUBSTITUTE(SUBSTITUTE(SUBSTITUTE(SUBSTITUTE(SUBSTITUTE(SUBSTITUTE(
TRIM(CLEAN(Table_Text[[#This Row],[Quote]])),
" {","{"),
"{ ","{"),
" }","}"),
"} ","}"),
" [","["),
"[ ","["),
" ]","]"),
"] ","]")</f>
        <v>"premiumEstimateMessage": "To calculate your final premium please complete the remaining questions.",</v>
      </c>
      <c r="K27" s="26"/>
      <c r="L27" s="49" t="s">
        <v>692</v>
      </c>
    </row>
    <row r="28" spans="2:12" s="21" customFormat="1" ht="21" customHeight="1">
      <c r="B28" s="26" t="s">
        <v>693</v>
      </c>
      <c r="C28" s="26"/>
      <c r="D2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premiumCompleteHeader</v>
      </c>
      <c r="F28" s="25" t="str">
        <f ca="1">IF(Table_Text[[#This Row],[Header]]="Yes","",IF(Table_Text[[#This Row],[Property]]&lt;&gt;"",SUBSTITUTE(Table_Text[[#This Row],[Type]]," ","")&amp;SUBSTITUTE(Table_Text[[#This Row],[Property]]," ",""),""))</f>
        <v>SidebarPremiumCompleteHeader</v>
      </c>
      <c r="G2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"premiumCompleteHeader": {
            "text": "We have calculated a premium based on the information you have provided."
        },</v>
      </c>
      <c r="H28" s="64" t="str">
        <f ca="1">SUBSTITUTE(SUBSTITUTE(SUBSTITUTE(SUBSTITUTE(SUBSTITUTE(SUBSTITUTE(SUBSTITUTE(SUBSTITUTE(
TRIM(CLEAN(Table_Text[[#This Row],[Config]])),
" {","{"),
"{ ","{"),
" }","}"),
"} ","}"),
" [","["),
"[ ","["),
" ]","]"),
"] ","]")</f>
        <v>"premiumCompleteHeader":{"text": "We have calculated a premium based on the information you have provided."},</v>
      </c>
      <c r="I2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"premiumCompleteHeader": "We have calculated a premium based on the information you have provided.",</v>
      </c>
      <c r="J28" s="25" t="str">
        <f ca="1">SUBSTITUTE(SUBSTITUTE(SUBSTITUTE(SUBSTITUTE(SUBSTITUTE(SUBSTITUTE(SUBSTITUTE(SUBSTITUTE(
TRIM(CLEAN(Table_Text[[#This Row],[Quote]])),
" {","{"),
"{ ","{"),
" }","}"),
"} ","}"),
" [","["),
"[ ","["),
" ]","]"),
"] ","]")</f>
        <v>"premiumCompleteHeader": "We have calculated a premium based on the information you have provided.",</v>
      </c>
      <c r="K28" s="26"/>
      <c r="L28" s="49" t="s">
        <v>694</v>
      </c>
    </row>
    <row r="29" spans="2:12" s="21" customFormat="1" ht="21" customHeight="1">
      <c r="B29" s="26" t="s">
        <v>695</v>
      </c>
      <c r="C29" s="26"/>
      <c r="D2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premiumCompleteLabel</v>
      </c>
      <c r="F29" s="25" t="str">
        <f ca="1">IF(Table_Text[[#This Row],[Header]]="Yes","",IF(Table_Text[[#This Row],[Property]]&lt;&gt;"",SUBSTITUTE(Table_Text[[#This Row],[Type]]," ","")&amp;SUBSTITUTE(Table_Text[[#This Row],[Property]]," ",""),""))</f>
        <v>SidebarPremiumCompleteLabel</v>
      </c>
      <c r="G2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"premiumCompleteLabel": {
            "text": "Your Premium"
        },</v>
      </c>
      <c r="H29" s="25" t="str">
        <f ca="1">SUBSTITUTE(SUBSTITUTE(SUBSTITUTE(SUBSTITUTE(SUBSTITUTE(SUBSTITUTE(SUBSTITUTE(SUBSTITUTE(
TRIM(CLEAN(Table_Text[[#This Row],[Config]])),
" {","{"),
"{ ","{"),
" }","}"),
"} ","}"),
" [","["),
"[ ","["),
" ]","]"),
"] ","]")</f>
        <v>"premiumCompleteLabel":{"text": "Your Premium"},</v>
      </c>
      <c r="I2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"premiumCompleteLabel": "Your Premium",</v>
      </c>
      <c r="J29" s="25" t="str">
        <f ca="1">SUBSTITUTE(SUBSTITUTE(SUBSTITUTE(SUBSTITUTE(SUBSTITUTE(SUBSTITUTE(SUBSTITUTE(SUBSTITUTE(
TRIM(CLEAN(Table_Text[[#This Row],[Quote]])),
" {","{"),
"{ ","{"),
" }","}"),
"} ","}"),
" [","["),
"[ ","["),
" ]","]"),
"] ","]")</f>
        <v>"premiumCompleteLabel": "Your Premium",</v>
      </c>
      <c r="K29" s="26"/>
      <c r="L29" s="50" t="s">
        <v>696</v>
      </c>
    </row>
    <row r="30" spans="2:12" s="21" customFormat="1" ht="21" customHeight="1">
      <c r="B30" s="26" t="s">
        <v>697</v>
      </c>
      <c r="C30" s="26"/>
      <c r="D3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premiumCompleteMessage</v>
      </c>
      <c r="F30" s="25" t="str">
        <f ca="1">IF(Table_Text[[#This Row],[Header]]="Yes","",IF(Table_Text[[#This Row],[Property]]&lt;&gt;"",SUBSTITUTE(Table_Text[[#This Row],[Type]]," ","")&amp;SUBSTITUTE(Table_Text[[#This Row],[Property]]," ",""),""))</f>
        <v>SidebarPremiumCompleteMessage</v>
      </c>
      <c r="G3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"premiumCompleteMessage": {
            "text": "To finalise your quote please complete the remaining questions and follow the prompts."
        },</v>
      </c>
      <c r="H30" s="25" t="str">
        <f ca="1">SUBSTITUTE(SUBSTITUTE(SUBSTITUTE(SUBSTITUTE(SUBSTITUTE(SUBSTITUTE(SUBSTITUTE(SUBSTITUTE(
TRIM(CLEAN(Table_Text[[#This Row],[Config]])),
" {","{"),
"{ ","{"),
" }","}"),
"} ","}"),
" [","["),
"[ ","["),
" ]","]"),
"] ","]")</f>
        <v>"premiumCompleteMessage":{"text": "To finalise your quote please complete the remaining questions and follow the prompts."},</v>
      </c>
      <c r="I3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"premiumCompleteMessage": "To finalise your quote please complete the remaining questions and follow the prompts.",</v>
      </c>
      <c r="J30" s="25" t="str">
        <f ca="1">SUBSTITUTE(SUBSTITUTE(SUBSTITUTE(SUBSTITUTE(SUBSTITUTE(SUBSTITUTE(SUBSTITUTE(SUBSTITUTE(
TRIM(CLEAN(Table_Text[[#This Row],[Quote]])),
" {","{"),
"{ ","{"),
" }","}"),
"} ","}"),
" [","["),
"[ ","["),
" ]","]"),
"] ","]")</f>
        <v>"premiumCompleteMessage": "To finalise your quote please complete the remaining questions and follow the prompts.",</v>
      </c>
      <c r="K30" s="26"/>
      <c r="L30" s="49" t="s">
        <v>698</v>
      </c>
    </row>
    <row r="31" spans="2:12" s="21" customFormat="1" ht="21" customHeight="1">
      <c r="B31" s="26" t="s">
        <v>699</v>
      </c>
      <c r="C31" s="26"/>
      <c r="D3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bindingQuoteHeader</v>
      </c>
      <c r="F31" s="25" t="str">
        <f ca="1">IF(Table_Text[[#This Row],[Header]]="Yes","",IF(Table_Text[[#This Row],[Property]]&lt;&gt;"",SUBSTITUTE(Table_Text[[#This Row],[Type]]," ","")&amp;SUBSTITUTE(Table_Text[[#This Row],[Property]]," ",""),""))</f>
        <v>SidebarBindingQuoteHeader</v>
      </c>
      <c r="G3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"bindingQuoteHeader": {
            "text": "We have finalised your quote using the information provided."
        },</v>
      </c>
      <c r="H31" s="64" t="str">
        <f ca="1">SUBSTITUTE(SUBSTITUTE(SUBSTITUTE(SUBSTITUTE(SUBSTITUTE(SUBSTITUTE(SUBSTITUTE(SUBSTITUTE(
TRIM(CLEAN(Table_Text[[#This Row],[Config]])),
" {","{"),
"{ ","{"),
" }","}"),
"} ","}"),
" [","["),
"[ ","["),
" ]","]"),
"] ","]")</f>
        <v>"bindingQuoteHeader":{"text": "We have finalised your quote using the information provided."},</v>
      </c>
      <c r="I3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"bindingQuoteHeader": "We have finalised your quote using the information provided.",</v>
      </c>
      <c r="J31" s="25" t="str">
        <f ca="1">SUBSTITUTE(SUBSTITUTE(SUBSTITUTE(SUBSTITUTE(SUBSTITUTE(SUBSTITUTE(SUBSTITUTE(SUBSTITUTE(
TRIM(CLEAN(Table_Text[[#This Row],[Quote]])),
" {","{"),
"{ ","{"),
" }","}"),
"} ","}"),
" [","["),
"[ ","["),
" ]","]"),
"] ","]")</f>
        <v>"bindingQuoteHeader": "We have finalised your quote using the information provided.",</v>
      </c>
      <c r="K31" s="25"/>
      <c r="L31" s="49" t="s">
        <v>700</v>
      </c>
    </row>
    <row r="32" spans="2:12" s="21" customFormat="1" ht="21" customHeight="1">
      <c r="B32" s="26" t="s">
        <v>701</v>
      </c>
      <c r="C32" s="26"/>
      <c r="D3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bindingQuoteLabel</v>
      </c>
      <c r="F32" s="25" t="str">
        <f ca="1">IF(Table_Text[[#This Row],[Header]]="Yes","",IF(Table_Text[[#This Row],[Property]]&lt;&gt;"",SUBSTITUTE(Table_Text[[#This Row],[Type]]," ","")&amp;SUBSTITUTE(Table_Text[[#This Row],[Property]]," ",""),""))</f>
        <v>SidebarBindingQuoteLabel</v>
      </c>
      <c r="G3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"bindingQuoteLabel": {
            "text": "Your Quote"
        },</v>
      </c>
      <c r="H32" s="64" t="str">
        <f ca="1">SUBSTITUTE(SUBSTITUTE(SUBSTITUTE(SUBSTITUTE(SUBSTITUTE(SUBSTITUTE(SUBSTITUTE(SUBSTITUTE(
TRIM(CLEAN(Table_Text[[#This Row],[Config]])),
" {","{"),
"{ ","{"),
" }","}"),
"} ","}"),
" [","["),
"[ ","["),
" ]","]"),
"] ","]")</f>
        <v>"bindingQuoteLabel":{"text": "Your Quote"},</v>
      </c>
      <c r="I3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"bindingQuoteLabel": "Your Quote",</v>
      </c>
      <c r="J32" s="25" t="str">
        <f ca="1">SUBSTITUTE(SUBSTITUTE(SUBSTITUTE(SUBSTITUTE(SUBSTITUTE(SUBSTITUTE(SUBSTITUTE(SUBSTITUTE(
TRIM(CLEAN(Table_Text[[#This Row],[Quote]])),
" {","{"),
"{ ","{"),
" }","}"),
"} ","}"),
" [","["),
"[ ","["),
" ]","]"),
"] ","]")</f>
        <v>"bindingQuoteLabel": "Your Quote",</v>
      </c>
      <c r="K32" s="25"/>
      <c r="L32" s="50" t="s">
        <v>702</v>
      </c>
    </row>
    <row r="33" spans="2:12" s="21" customFormat="1" ht="21" customHeight="1">
      <c r="B33" s="26" t="s">
        <v>703</v>
      </c>
      <c r="C33" s="26"/>
      <c r="D3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bindingQuoteMessage</v>
      </c>
      <c r="F33" s="25" t="str">
        <f ca="1">IF(Table_Text[[#This Row],[Header]]="Yes","",IF(Table_Text[[#This Row],[Property]]&lt;&gt;"",SUBSTITUTE(Table_Text[[#This Row],[Type]]," ","")&amp;SUBSTITUTE(Table_Text[[#This Row],[Property]]," ",""),""))</f>
        <v>SidebarBindingQuoteMessage</v>
      </c>
      <c r="G3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"bindingQuoteMessage": {
            "text": "To proceed with your quote please enter your payment details and follow the prompts."
        },</v>
      </c>
      <c r="H33" s="64" t="str">
        <f ca="1">SUBSTITUTE(SUBSTITUTE(SUBSTITUTE(SUBSTITUTE(SUBSTITUTE(SUBSTITUTE(SUBSTITUTE(SUBSTITUTE(
TRIM(CLEAN(Table_Text[[#This Row],[Config]])),
" {","{"),
"{ ","{"),
" }","}"),
"} ","}"),
" [","["),
"[ ","["),
" ]","]"),
"] ","]")</f>
        <v>"bindingQuoteMessage":{"text": "To proceed with your quote please enter your payment details and follow the prompts."},</v>
      </c>
      <c r="I3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"bindingQuoteMessage": "To proceed with your quote please enter your payment details and follow the prompts.",</v>
      </c>
      <c r="J33" s="25" t="str">
        <f ca="1">SUBSTITUTE(SUBSTITUTE(SUBSTITUTE(SUBSTITUTE(SUBSTITUTE(SUBSTITUTE(SUBSTITUTE(SUBSTITUTE(
TRIM(CLEAN(Table_Text[[#This Row],[Quote]])),
" {","{"),
"{ ","{"),
" }","}"),
"} ","}"),
" [","["),
"[ ","["),
" ]","]"),
"] ","]")</f>
        <v>"bindingQuoteMessage": "To proceed with your quote please enter your payment details and follow the prompts.",</v>
      </c>
      <c r="K33" s="25"/>
      <c r="L33" s="49" t="s">
        <v>704</v>
      </c>
    </row>
    <row r="34" spans="2:12" s="21" customFormat="1" ht="21" customHeight="1">
      <c r="B34" s="27" t="s">
        <v>705</v>
      </c>
      <c r="C34" s="26"/>
      <c r="D3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paymentDetailsCompleteHeader</v>
      </c>
      <c r="F34" s="25" t="str">
        <f ca="1">IF(Table_Text[[#This Row],[Header]]="Yes","",IF(Table_Text[[#This Row],[Property]]&lt;&gt;"",SUBSTITUTE(Table_Text[[#This Row],[Type]]," ","")&amp;SUBSTITUTE(Table_Text[[#This Row],[Property]]," ",""),""))</f>
        <v>SidebarPaymentDetailsCompleteHeader</v>
      </c>
      <c r="G3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"paymentDetailsCompleteHeader": {
            "text": "We have finalised your quote using the information provided."
        },</v>
      </c>
      <c r="H34" s="64" t="str">
        <f ca="1">SUBSTITUTE(SUBSTITUTE(SUBSTITUTE(SUBSTITUTE(SUBSTITUTE(SUBSTITUTE(SUBSTITUTE(SUBSTITUTE(
TRIM(CLEAN(Table_Text[[#This Row],[Config]])),
" {","{"),
"{ ","{"),
" }","}"),
"} ","}"),
" [","["),
"[ ","["),
" ]","]"),
"] ","]")</f>
        <v>"paymentDetailsCompleteHeader":{"text": "We have finalised your quote using the information provided."},</v>
      </c>
      <c r="I3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"paymentDetailsCompleteHeader": "We have finalised your quote using the information provided.",</v>
      </c>
      <c r="J34" s="25" t="str">
        <f ca="1">SUBSTITUTE(SUBSTITUTE(SUBSTITUTE(SUBSTITUTE(SUBSTITUTE(SUBSTITUTE(SUBSTITUTE(SUBSTITUTE(
TRIM(CLEAN(Table_Text[[#This Row],[Quote]])),
" {","{"),
"{ ","{"),
" }","}"),
"} ","}"),
" [","["),
"[ ","["),
" ]","]"),
"] ","]")</f>
        <v>"paymentDetailsCompleteHeader": "We have finalised your quote using the information provided.",</v>
      </c>
      <c r="K34" s="25"/>
      <c r="L34" s="49" t="s">
        <v>700</v>
      </c>
    </row>
    <row r="35" spans="2:12" s="21" customFormat="1" ht="21" customHeight="1">
      <c r="B35" s="27" t="s">
        <v>706</v>
      </c>
      <c r="C35" s="26"/>
      <c r="D3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paymentDetailsCompleteLabel</v>
      </c>
      <c r="F35" s="25" t="str">
        <f ca="1">IF(Table_Text[[#This Row],[Header]]="Yes","",IF(Table_Text[[#This Row],[Property]]&lt;&gt;"",SUBSTITUTE(Table_Text[[#This Row],[Type]]," ","")&amp;SUBSTITUTE(Table_Text[[#This Row],[Property]]," ",""),""))</f>
        <v>SidebarPaymentDetailsCompleteLabel</v>
      </c>
      <c r="G3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"paymentDetailsCompleteLabel": {
            "text": "Your Quote"
        },</v>
      </c>
      <c r="H35" s="64" t="str">
        <f ca="1">SUBSTITUTE(SUBSTITUTE(SUBSTITUTE(SUBSTITUTE(SUBSTITUTE(SUBSTITUTE(SUBSTITUTE(SUBSTITUTE(
TRIM(CLEAN(Table_Text[[#This Row],[Config]])),
" {","{"),
"{ ","{"),
" }","}"),
"} ","}"),
" [","["),
"[ ","["),
" ]","]"),
"] ","]")</f>
        <v>"paymentDetailsCompleteLabel":{"text": "Your Quote"},</v>
      </c>
      <c r="I3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"paymentDetailsCompleteLabel": "Your Quote",</v>
      </c>
      <c r="J35" s="25" t="str">
        <f ca="1">SUBSTITUTE(SUBSTITUTE(SUBSTITUTE(SUBSTITUTE(SUBSTITUTE(SUBSTITUTE(SUBSTITUTE(SUBSTITUTE(
TRIM(CLEAN(Table_Text[[#This Row],[Quote]])),
" {","{"),
"{ ","{"),
" }","}"),
"} ","}"),
" [","["),
"[ ","["),
" ]","]"),
"] ","]")</f>
        <v>"paymentDetailsCompleteLabel": "Your Quote",</v>
      </c>
      <c r="K35" s="25"/>
      <c r="L35" s="49" t="s">
        <v>702</v>
      </c>
    </row>
    <row r="36" spans="2:12" s="21" customFormat="1" ht="21" customHeight="1">
      <c r="B36" s="27" t="s">
        <v>707</v>
      </c>
      <c r="C36" s="26"/>
      <c r="D3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paymentDetailsCompleteMessage</v>
      </c>
      <c r="F36" s="25" t="str">
        <f ca="1">IF(Table_Text[[#This Row],[Header]]="Yes","",IF(Table_Text[[#This Row],[Property]]&lt;&gt;"",SUBSTITUTE(Table_Text[[#This Row],[Type]]," ","")&amp;SUBSTITUTE(Table_Text[[#This Row],[Property]]," ",""),""))</f>
        <v>SidebarPaymentDetailsCompleteMessage</v>
      </c>
      <c r="G3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"paymentDetailsCompleteMessage": {
            "text": "To complete your purchase please read and agree to our terms and conditions."
        },</v>
      </c>
      <c r="H36" s="64" t="str">
        <f ca="1">SUBSTITUTE(SUBSTITUTE(SUBSTITUTE(SUBSTITUTE(SUBSTITUTE(SUBSTITUTE(SUBSTITUTE(SUBSTITUTE(
TRIM(CLEAN(Table_Text[[#This Row],[Config]])),
" {","{"),
"{ ","{"),
" }","}"),
"} ","}"),
" [","["),
"[ ","["),
" ]","]"),
"] ","]")</f>
        <v>"paymentDetailsCompleteMessage":{"text": "To complete your purchase please read and agree to our terms and conditions."},</v>
      </c>
      <c r="I3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"paymentDetailsCompleteMessage": "To complete your purchase please read and agree to our terms and conditions.",</v>
      </c>
      <c r="J36" s="25" t="str">
        <f ca="1">SUBSTITUTE(SUBSTITUTE(SUBSTITUTE(SUBSTITUTE(SUBSTITUTE(SUBSTITUTE(SUBSTITUTE(SUBSTITUTE(
TRIM(CLEAN(Table_Text[[#This Row],[Quote]])),
" {","{"),
"{ ","{"),
" }","}"),
"} ","}"),
" [","["),
"[ ","["),
" ]","]"),
"] ","]")</f>
        <v>"paymentDetailsCompleteMessage": "To complete your purchase please read and agree to our terms and conditions.",</v>
      </c>
      <c r="K36" s="25"/>
      <c r="L36" s="49" t="s">
        <v>708</v>
      </c>
    </row>
    <row r="37" spans="2:12" s="21" customFormat="1" ht="21" customHeight="1">
      <c r="B37" s="27" t="s">
        <v>709</v>
      </c>
      <c r="C37" s="26"/>
      <c r="D3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legalTermsAcceptedHeader</v>
      </c>
      <c r="F37" s="25" t="str">
        <f ca="1">IF(Table_Text[[#This Row],[Header]]="Yes","",IF(Table_Text[[#This Row],[Property]]&lt;&gt;"",SUBSTITUTE(Table_Text[[#This Row],[Type]]," ","")&amp;SUBSTITUTE(Table_Text[[#This Row],[Property]]," ",""),""))</f>
        <v>SidebarLegalTermsAcceptedHeader</v>
      </c>
      <c r="G3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"legalTermsAcceptedHeader": {
            "text": "We have finalised your quote using the information provided."
        },</v>
      </c>
      <c r="H37" s="64" t="str">
        <f ca="1">SUBSTITUTE(SUBSTITUTE(SUBSTITUTE(SUBSTITUTE(SUBSTITUTE(SUBSTITUTE(SUBSTITUTE(SUBSTITUTE(
TRIM(CLEAN(Table_Text[[#This Row],[Config]])),
" {","{"),
"{ ","{"),
" }","}"),
"} ","}"),
" [","["),
"[ ","["),
" ]","]"),
"] ","]")</f>
        <v>"legalTermsAcceptedHeader":{"text": "We have finalised your quote using the information provided."},</v>
      </c>
      <c r="I3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"legalTermsAcceptedHeader": "We have finalised your quote using the information provided.",</v>
      </c>
      <c r="J37" s="25" t="str">
        <f ca="1">SUBSTITUTE(SUBSTITUTE(SUBSTITUTE(SUBSTITUTE(SUBSTITUTE(SUBSTITUTE(SUBSTITUTE(SUBSTITUTE(
TRIM(CLEAN(Table_Text[[#This Row],[Quote]])),
" {","{"),
"{ ","{"),
" }","}"),
"} ","}"),
" [","["),
"[ ","["),
" ]","]"),
"] ","]")</f>
        <v>"legalTermsAcceptedHeader": "We have finalised your quote using the information provided.",</v>
      </c>
      <c r="K37" s="25"/>
      <c r="L37" s="49" t="s">
        <v>700</v>
      </c>
    </row>
    <row r="38" spans="2:12" s="21" customFormat="1" ht="21" customHeight="1">
      <c r="B38" s="27" t="s">
        <v>710</v>
      </c>
      <c r="C38" s="26"/>
      <c r="D3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legalTermsAcceptedLabel</v>
      </c>
      <c r="F38" s="25" t="str">
        <f ca="1">IF(Table_Text[[#This Row],[Header]]="Yes","",IF(Table_Text[[#This Row],[Property]]&lt;&gt;"",SUBSTITUTE(Table_Text[[#This Row],[Type]]," ","")&amp;SUBSTITUTE(Table_Text[[#This Row],[Property]]," ",""),""))</f>
        <v>SidebarLegalTermsAcceptedLabel</v>
      </c>
      <c r="G3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"legalTermsAcceptedLabel": {
            "text": "Your Quote"
        },</v>
      </c>
      <c r="H38" s="64" t="str">
        <f ca="1">SUBSTITUTE(SUBSTITUTE(SUBSTITUTE(SUBSTITUTE(SUBSTITUTE(SUBSTITUTE(SUBSTITUTE(SUBSTITUTE(
TRIM(CLEAN(Table_Text[[#This Row],[Config]])),
" {","{"),
"{ ","{"),
" }","}"),
"} ","}"),
" [","["),
"[ ","["),
" ]","]"),
"] ","]")</f>
        <v>"legalTermsAcceptedLabel":{"text": "Your Quote"},</v>
      </c>
      <c r="I3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"legalTermsAcceptedLabel": "Your Quote",</v>
      </c>
      <c r="J38" s="25" t="str">
        <f ca="1">SUBSTITUTE(SUBSTITUTE(SUBSTITUTE(SUBSTITUTE(SUBSTITUTE(SUBSTITUTE(SUBSTITUTE(SUBSTITUTE(
TRIM(CLEAN(Table_Text[[#This Row],[Quote]])),
" {","{"),
"{ ","{"),
" }","}"),
"} ","}"),
" [","["),
"[ ","["),
" ]","]"),
"] ","]")</f>
        <v>"legalTermsAcceptedLabel": "Your Quote",</v>
      </c>
      <c r="K38" s="25"/>
      <c r="L38" s="49" t="s">
        <v>702</v>
      </c>
    </row>
    <row r="39" spans="2:12" s="21" customFormat="1" ht="21" customHeight="1">
      <c r="B39" s="27" t="s">
        <v>711</v>
      </c>
      <c r="C39" s="26"/>
      <c r="D3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legalTermsAcceptedMessage</v>
      </c>
      <c r="F39" s="25" t="str">
        <f ca="1">IF(Table_Text[[#This Row],[Header]]="Yes","",IF(Table_Text[[#This Row],[Property]]&lt;&gt;"",SUBSTITUTE(Table_Text[[#This Row],[Type]]," ","")&amp;SUBSTITUTE(Table_Text[[#This Row],[Property]]," ",""),""))</f>
        <v>SidebarLegalTermsAcceptedMessage</v>
      </c>
      <c r="G3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"legalTermsAcceptedMessage": {
            "text": "To complete your purchase please follow the prompts."
        },</v>
      </c>
      <c r="H39" s="64" t="str">
        <f ca="1">SUBSTITUTE(SUBSTITUTE(SUBSTITUTE(SUBSTITUTE(SUBSTITUTE(SUBSTITUTE(SUBSTITUTE(SUBSTITUTE(
TRIM(CLEAN(Table_Text[[#This Row],[Config]])),
" {","{"),
"{ ","{"),
" }","}"),
"} ","}"),
" [","["),
"[ ","["),
" ]","]"),
"] ","]")</f>
        <v>"legalTermsAcceptedMessage":{"text": "To complete your purchase please follow the prompts."},</v>
      </c>
      <c r="I3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"legalTermsAcceptedMessage": "To complete your purchase please follow the prompts.",</v>
      </c>
      <c r="J39" s="25" t="str">
        <f ca="1">SUBSTITUTE(SUBSTITUTE(SUBSTITUTE(SUBSTITUTE(SUBSTITUTE(SUBSTITUTE(SUBSTITUTE(SUBSTITUTE(
TRIM(CLEAN(Table_Text[[#This Row],[Quote]])),
" {","{"),
"{ ","{"),
" }","}"),
"} ","}"),
" [","["),
"[ ","["),
" ]","]"),
"] ","]")</f>
        <v>"legalTermsAcceptedMessage": "To complete your purchase please follow the prompts.",</v>
      </c>
      <c r="K39" s="25"/>
      <c r="L39" s="49" t="s">
        <v>712</v>
      </c>
    </row>
    <row r="40" spans="2:12" s="21" customFormat="1" ht="21" customHeight="1">
      <c r="B40" s="26" t="s">
        <v>713</v>
      </c>
      <c r="C40" s="26"/>
      <c r="D4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softReferralHeader</v>
      </c>
      <c r="F40" s="25" t="str">
        <f ca="1">IF(Table_Text[[#This Row],[Header]]="Yes","",IF(Table_Text[[#This Row],[Property]]&lt;&gt;"",SUBSTITUTE(Table_Text[[#This Row],[Type]]," ","")&amp;SUBSTITUTE(Table_Text[[#This Row],[Property]]," ",""),""))</f>
        <v>SidebarSoftReferralHeader</v>
      </c>
      <c r="G4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"softReferralHeader": {
            "text": "We cannot complete your purchase online."
        },</v>
      </c>
      <c r="H40" s="64" t="str">
        <f ca="1">SUBSTITUTE(SUBSTITUTE(SUBSTITUTE(SUBSTITUTE(SUBSTITUTE(SUBSTITUTE(SUBSTITUTE(SUBSTITUTE(
TRIM(CLEAN(Table_Text[[#This Row],[Config]])),
" {","{"),
"{ ","{"),
" }","}"),
"} ","}"),
" [","["),
"[ ","["),
" ]","]"),
"] ","]")</f>
        <v>"softReferralHeader":{"text": "We cannot complete your purchase online."},</v>
      </c>
      <c r="I4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"softReferralHeader": "We cannot complete your purchase online.",</v>
      </c>
      <c r="J40" s="25" t="str">
        <f ca="1">SUBSTITUTE(SUBSTITUTE(SUBSTITUTE(SUBSTITUTE(SUBSTITUTE(SUBSTITUTE(SUBSTITUTE(SUBSTITUTE(
TRIM(CLEAN(Table_Text[[#This Row],[Quote]])),
" {","{"),
"{ ","{"),
" }","}"),
"} ","}"),
" [","["),
"[ ","["),
" ]","]"),
"] ","]")</f>
        <v>"softReferralHeader": "We cannot complete your purchase online.",</v>
      </c>
      <c r="K40" s="26"/>
      <c r="L40" s="50" t="s">
        <v>714</v>
      </c>
    </row>
    <row r="41" spans="2:12" s="21" customFormat="1" ht="21" customHeight="1">
      <c r="B41" s="26" t="s">
        <v>715</v>
      </c>
      <c r="C41" s="26"/>
      <c r="D4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softReferralLabel</v>
      </c>
      <c r="F41" s="25" t="str">
        <f ca="1">IF(Table_Text[[#This Row],[Header]]="Yes","",IF(Table_Text[[#This Row],[Property]]&lt;&gt;"",SUBSTITUTE(Table_Text[[#This Row],[Type]]," ","")&amp;SUBSTITUTE(Table_Text[[#This Row],[Property]]," ",""),""))</f>
        <v>SidebarSoftReferralLabel</v>
      </c>
      <c r="G4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"softReferralLabel": {
            "text": "Quote Referral"
        },</v>
      </c>
      <c r="H41" s="25" t="str">
        <f ca="1">SUBSTITUTE(SUBSTITUTE(SUBSTITUTE(SUBSTITUTE(SUBSTITUTE(SUBSTITUTE(SUBSTITUTE(SUBSTITUTE(
TRIM(CLEAN(Table_Text[[#This Row],[Config]])),
" {","{"),
"{ ","{"),
" }","}"),
"} ","}"),
" [","["),
"[ ","["),
" ]","]"),
"] ","]")</f>
        <v>"softReferralLabel":{"text": "Quote Referral"},</v>
      </c>
      <c r="I4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"softReferralLabel": "Quote Referral",</v>
      </c>
      <c r="J41" s="25" t="str">
        <f ca="1">SUBSTITUTE(SUBSTITUTE(SUBSTITUTE(SUBSTITUTE(SUBSTITUTE(SUBSTITUTE(SUBSTITUTE(SUBSTITUTE(
TRIM(CLEAN(Table_Text[[#This Row],[Quote]])),
" {","{"),
"{ ","{"),
" }","}"),
"} ","}"),
" [","["),
"[ ","["),
" ]","]"),
"] ","]")</f>
        <v>"softReferralLabel": "Quote Referral",</v>
      </c>
      <c r="K41" s="26"/>
      <c r="L41" s="50" t="s">
        <v>716</v>
      </c>
    </row>
    <row r="42" spans="2:12" s="21" customFormat="1" ht="21" customHeight="1">
      <c r="B42" s="186" t="s">
        <v>717</v>
      </c>
      <c r="C42" s="26"/>
      <c r="D4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softReferralMessageDefault</v>
      </c>
      <c r="F42" s="25" t="str">
        <f ca="1">IF(Table_Text[[#This Row],[Header]]="Yes","",IF(Table_Text[[#This Row],[Property]]&lt;&gt;"",SUBSTITUTE(Table_Text[[#This Row],[Type]]," ","")&amp;SUBSTITUTE(Table_Text[[#This Row],[Property]]," ",""),""))</f>
        <v>SidebarSoftReferralMessageDefault</v>
      </c>
      <c r="G4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"softReferralMessageDefault": {
            "text": "Unfortunately we are unable to complete your purchase online based on your selections."
        },</v>
      </c>
      <c r="H42" s="25" t="str">
        <f ca="1">SUBSTITUTE(SUBSTITUTE(SUBSTITUTE(SUBSTITUTE(SUBSTITUTE(SUBSTITUTE(SUBSTITUTE(SUBSTITUTE(
TRIM(CLEAN(Table_Text[[#This Row],[Config]])),
" {","{"),
"{ ","{"),
" }","}"),
"} ","}"),
" [","["),
"[ ","["),
" ]","]"),
"] ","]")</f>
        <v>"softReferralMessageDefault":{"text": "Unfortunately we are unable to complete your purchase online based on your selections."},</v>
      </c>
      <c r="I4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"softReferralMessageDefault": "Unfortunately we are unable to complete your purchase online based on your selections.",</v>
      </c>
      <c r="J42" s="25" t="str">
        <f ca="1">SUBSTITUTE(SUBSTITUTE(SUBSTITUTE(SUBSTITUTE(SUBSTITUTE(SUBSTITUTE(SUBSTITUTE(SUBSTITUTE(
TRIM(CLEAN(Table_Text[[#This Row],[Quote]])),
" {","{"),
"{ ","{"),
" }","}"),
"} ","}"),
" [","["),
"[ ","["),
" ]","]"),
"] ","]")</f>
        <v>"softReferralMessageDefault": "Unfortunately we are unable to complete your purchase online based on your selections.",</v>
      </c>
      <c r="K42" s="26"/>
      <c r="L42" s="197" t="s">
        <v>718</v>
      </c>
    </row>
    <row r="43" spans="2:12" s="21" customFormat="1" ht="21" customHeight="1">
      <c r="B43" s="186" t="s">
        <v>719</v>
      </c>
      <c r="C43" s="26"/>
      <c r="D4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softReferralMessageAppendix</v>
      </c>
      <c r="F43" s="25" t="str">
        <f ca="1">IF(Table_Text[[#This Row],[Header]]="Yes","",IF(Table_Text[[#This Row],[Property]]&lt;&gt;"",SUBSTITUTE(Table_Text[[#This Row],[Type]]," ","")&amp;SUBSTITUTE(Table_Text[[#This Row],[Property]]," ",""),""))</f>
        <v>SidebarSoftReferralMessageAppendix</v>
      </c>
      <c r="G4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"softReferralMessageAppendix": {
            "text": "However, if you enter your contact details one of our qualified insurance experts will assist you in completing your purchase offline."
        },</v>
      </c>
      <c r="H43" s="64" t="str">
        <f ca="1">SUBSTITUTE(SUBSTITUTE(SUBSTITUTE(SUBSTITUTE(SUBSTITUTE(SUBSTITUTE(SUBSTITUTE(SUBSTITUTE(
TRIM(CLEAN(Table_Text[[#This Row],[Config]])),
" {","{"),
"{ ","{"),
" }","}"),
"} ","}"),
" [","["),
"[ ","["),
" ]","]"),
"] ","]")</f>
        <v>"softReferralMessageAppendix":{"text": "However, if you enter your contact details one of our qualified insurance experts will assist you in completing your purchase offline."},</v>
      </c>
      <c r="I4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"softReferralMessageAppendix": "However, if you enter your contact details one of our qualified insurance experts will assist you in completing your purchase offline.",</v>
      </c>
      <c r="J43" s="25" t="str">
        <f ca="1">SUBSTITUTE(SUBSTITUTE(SUBSTITUTE(SUBSTITUTE(SUBSTITUTE(SUBSTITUTE(SUBSTITUTE(SUBSTITUTE(
TRIM(CLEAN(Table_Text[[#This Row],[Quote]])),
" {","{"),
"{ ","{"),
" }","}"),
"} ","}"),
" [","["),
"[ ","["),
" ]","]"),
"] ","]")</f>
        <v>"softReferralMessageAppendix": "However, if you enter your contact details one of our qualified insurance experts will assist you in completing your purchase offline.",</v>
      </c>
      <c r="K43" s="26"/>
      <c r="L43" s="197" t="s">
        <v>720</v>
      </c>
    </row>
    <row r="44" spans="2:12" s="21" customFormat="1" ht="21" customHeight="1">
      <c r="B44" s="26" t="s">
        <v>721</v>
      </c>
      <c r="C44" s="26"/>
      <c r="D4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hardReferralHeader</v>
      </c>
      <c r="F44" s="25" t="str">
        <f ca="1">IF(Table_Text[[#This Row],[Header]]="Yes","",IF(Table_Text[[#This Row],[Property]]&lt;&gt;"",SUBSTITUTE(Table_Text[[#This Row],[Type]]," ","")&amp;SUBSTITUTE(Table_Text[[#This Row],[Property]]," ",""),""))</f>
        <v>SidebarHardReferralHeader</v>
      </c>
      <c r="G4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"hardReferralHeader": {
            "text": "We cannot generate your quote online."
        },</v>
      </c>
      <c r="H44" s="64" t="str">
        <f ca="1">SUBSTITUTE(SUBSTITUTE(SUBSTITUTE(SUBSTITUTE(SUBSTITUTE(SUBSTITUTE(SUBSTITUTE(SUBSTITUTE(
TRIM(CLEAN(Table_Text[[#This Row],[Config]])),
" {","{"),
"{ ","{"),
" }","}"),
"} ","}"),
" [","["),
"[ ","["),
" ]","]"),
"] ","]")</f>
        <v>"hardReferralHeader":{"text": "We cannot generate your quote online."},</v>
      </c>
      <c r="I4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"hardReferralHeader": "We cannot generate your quote online.",</v>
      </c>
      <c r="J44" s="25" t="str">
        <f ca="1">SUBSTITUTE(SUBSTITUTE(SUBSTITUTE(SUBSTITUTE(SUBSTITUTE(SUBSTITUTE(SUBSTITUTE(SUBSTITUTE(
TRIM(CLEAN(Table_Text[[#This Row],[Quote]])),
" {","{"),
"{ ","{"),
" }","}"),
"} ","}"),
" [","["),
"[ ","["),
" ]","]"),
"] ","]")</f>
        <v>"hardReferralHeader": "We cannot generate your quote online.",</v>
      </c>
      <c r="K44" s="26"/>
      <c r="L44" s="50" t="s">
        <v>722</v>
      </c>
    </row>
    <row r="45" spans="2:12" s="21" customFormat="1" ht="21" customHeight="1">
      <c r="B45" s="26" t="s">
        <v>723</v>
      </c>
      <c r="C45" s="26"/>
      <c r="D4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hardReferralLabel</v>
      </c>
      <c r="F45" s="25" t="str">
        <f ca="1">IF(Table_Text[[#This Row],[Header]]="Yes","",IF(Table_Text[[#This Row],[Property]]&lt;&gt;"",SUBSTITUTE(Table_Text[[#This Row],[Type]]," ","")&amp;SUBSTITUTE(Table_Text[[#This Row],[Property]]," ",""),""))</f>
        <v>SidebarHardReferralLabel</v>
      </c>
      <c r="G4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"hardReferralLabel": {
            "text": "Quote Referral"
        },</v>
      </c>
      <c r="H45" s="64" t="str">
        <f ca="1">SUBSTITUTE(SUBSTITUTE(SUBSTITUTE(SUBSTITUTE(SUBSTITUTE(SUBSTITUTE(SUBSTITUTE(SUBSTITUTE(
TRIM(CLEAN(Table_Text[[#This Row],[Config]])),
" {","{"),
"{ ","{"),
" }","}"),
"} ","}"),
" [","["),
"[ ","["),
" ]","]"),
"] ","]")</f>
        <v>"hardReferralLabel":{"text": "Quote Referral"},</v>
      </c>
      <c r="I4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"hardReferralLabel": "Quote Referral",</v>
      </c>
      <c r="J45" s="25" t="str">
        <f ca="1">SUBSTITUTE(SUBSTITUTE(SUBSTITUTE(SUBSTITUTE(SUBSTITUTE(SUBSTITUTE(SUBSTITUTE(SUBSTITUTE(
TRIM(CLEAN(Table_Text[[#This Row],[Quote]])),
" {","{"),
"{ ","{"),
" }","}"),
"} ","}"),
" [","["),
"[ ","["),
" ]","]"),
"] ","]")</f>
        <v>"hardReferralLabel": "Quote Referral",</v>
      </c>
      <c r="K45" s="26"/>
      <c r="L45" s="50" t="s">
        <v>716</v>
      </c>
    </row>
    <row r="46" spans="2:12" s="21" customFormat="1" ht="21" customHeight="1">
      <c r="B46" s="186" t="s">
        <v>724</v>
      </c>
      <c r="C46" s="26"/>
      <c r="D4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hardReferralMessageDefault</v>
      </c>
      <c r="F46" s="25" t="str">
        <f ca="1">IF(Table_Text[[#This Row],[Header]]="Yes","",IF(Table_Text[[#This Row],[Property]]&lt;&gt;"",SUBSTITUTE(Table_Text[[#This Row],[Type]]," ","")&amp;SUBSTITUTE(Table_Text[[#This Row],[Property]]," ",""),""))</f>
        <v>SidebarHardReferralMessageDefault</v>
      </c>
      <c r="G4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"hardReferralMessageDefault": {
            "text": "Unfortunately our online channel cannot provide you with a quote based of your selections."
        },</v>
      </c>
      <c r="H46" s="64" t="str">
        <f ca="1">SUBSTITUTE(SUBSTITUTE(SUBSTITUTE(SUBSTITUTE(SUBSTITUTE(SUBSTITUTE(SUBSTITUTE(SUBSTITUTE(
TRIM(CLEAN(Table_Text[[#This Row],[Config]])),
" {","{"),
"{ ","{"),
" }","}"),
"} ","}"),
" [","["),
"[ ","["),
" ]","]"),
"] ","]")</f>
        <v>"hardReferralMessageDefault":{"text": "Unfortunately our online channel cannot provide you with a quote based of your selections."},</v>
      </c>
      <c r="I4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"hardReferralMessageDefault": "Unfortunately our online channel cannot provide you with a quote based of your selections.",</v>
      </c>
      <c r="J46" s="25" t="str">
        <f ca="1">SUBSTITUTE(SUBSTITUTE(SUBSTITUTE(SUBSTITUTE(SUBSTITUTE(SUBSTITUTE(SUBSTITUTE(SUBSTITUTE(
TRIM(CLEAN(Table_Text[[#This Row],[Quote]])),
" {","{"),
"{ ","{"),
" }","}"),
"} ","}"),
" [","["),
"[ ","["),
" ]","]"),
"] ","]")</f>
        <v>"hardReferralMessageDefault": "Unfortunately our online channel cannot provide you with a quote based of your selections.",</v>
      </c>
      <c r="K46" s="26"/>
      <c r="L46" s="197" t="s">
        <v>725</v>
      </c>
    </row>
    <row r="47" spans="2:12" s="21" customFormat="1" ht="21" customHeight="1">
      <c r="B47" s="186" t="s">
        <v>726</v>
      </c>
      <c r="C47" s="26"/>
      <c r="D4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hardReferralMessageAppendix</v>
      </c>
      <c r="F47" s="25" t="str">
        <f ca="1">IF(Table_Text[[#This Row],[Header]]="Yes","",IF(Table_Text[[#This Row],[Property]]&lt;&gt;"",SUBSTITUTE(Table_Text[[#This Row],[Type]]," ","")&amp;SUBSTITUTE(Table_Text[[#This Row],[Property]]," ",""),""))</f>
        <v>SidebarHardReferralMessageAppendix</v>
      </c>
      <c r="G4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"hardReferralMessageAppendix": {
            "text": "However, if you enter your contact details one of our qualified insurance experts will assist you in completing your purchase offline."
        },</v>
      </c>
      <c r="H47" s="64" t="str">
        <f ca="1">SUBSTITUTE(SUBSTITUTE(SUBSTITUTE(SUBSTITUTE(SUBSTITUTE(SUBSTITUTE(SUBSTITUTE(SUBSTITUTE(
TRIM(CLEAN(Table_Text[[#This Row],[Config]])),
" {","{"),
"{ ","{"),
" }","}"),
"} ","}"),
" [","["),
"[ ","["),
" ]","]"),
"] ","]")</f>
        <v>"hardReferralMessageAppendix":{"text": "However, if you enter your contact details one of our qualified insurance experts will assist you in completing your purchase offline."},</v>
      </c>
      <c r="I4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"hardReferralMessageAppendix": "However, if you enter your contact details one of our qualified insurance experts will assist you in completing your purchase offline.",</v>
      </c>
      <c r="J47" s="25" t="str">
        <f ca="1">SUBSTITUTE(SUBSTITUTE(SUBSTITUTE(SUBSTITUTE(SUBSTITUTE(SUBSTITUTE(SUBSTITUTE(SUBSTITUTE(
TRIM(CLEAN(Table_Text[[#This Row],[Quote]])),
" {","{"),
"{ ","{"),
" }","}"),
"} ","}"),
" [","["),
"[ ","["),
" ]","]"),
"] ","]")</f>
        <v>"hardReferralMessageAppendix": "However, if you enter your contact details one of our qualified insurance experts will assist you in completing your purchase offline.",</v>
      </c>
      <c r="K47" s="26"/>
      <c r="L47" s="197" t="s">
        <v>720</v>
      </c>
    </row>
    <row r="48" spans="2:12" s="21" customFormat="1" ht="21" customHeight="1">
      <c r="B48" s="26" t="s">
        <v>727</v>
      </c>
      <c r="C48" s="26"/>
      <c r="D4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declineHeader</v>
      </c>
      <c r="F48" s="25" t="str">
        <f ca="1">IF(Table_Text[[#This Row],[Header]]="Yes","",IF(Table_Text[[#This Row],[Property]]&lt;&gt;"",SUBSTITUTE(Table_Text[[#This Row],[Type]]," ","")&amp;SUBSTITUTE(Table_Text[[#This Row],[Property]]," ",""),""))</f>
        <v>SidebarDeclineHeader</v>
      </c>
      <c r="G4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"declineHeader": {
            "text": "We cannot generate your quote."
        },</v>
      </c>
      <c r="H48" s="64" t="str">
        <f ca="1">SUBSTITUTE(SUBSTITUTE(SUBSTITUTE(SUBSTITUTE(SUBSTITUTE(SUBSTITUTE(SUBSTITUTE(SUBSTITUTE(
TRIM(CLEAN(Table_Text[[#This Row],[Config]])),
" {","{"),
"{ ","{"),
" }","}"),
"} ","}"),
" [","["),
"[ ","["),
" ]","]"),
"] ","]")</f>
        <v>"declineHeader":{"text": "We cannot generate your quote."},</v>
      </c>
      <c r="I4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"declineHeader": "We cannot generate your quote.",</v>
      </c>
      <c r="J48" s="25" t="str">
        <f ca="1">SUBSTITUTE(SUBSTITUTE(SUBSTITUTE(SUBSTITUTE(SUBSTITUTE(SUBSTITUTE(SUBSTITUTE(SUBSTITUTE(
TRIM(CLEAN(Table_Text[[#This Row],[Quote]])),
" {","{"),
"{ ","{"),
" }","}"),
"} ","}"),
" [","["),
"[ ","["),
" ]","]"),
"] ","]")</f>
        <v>"declineHeader": "We cannot generate your quote.",</v>
      </c>
      <c r="K48" s="26"/>
      <c r="L48" s="50" t="s">
        <v>728</v>
      </c>
    </row>
    <row r="49" spans="1:12" s="21" customFormat="1" ht="21" customHeight="1">
      <c r="B49" s="26" t="s">
        <v>729</v>
      </c>
      <c r="C49" s="26"/>
      <c r="D4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declineLabel</v>
      </c>
      <c r="F49" s="25" t="str">
        <f ca="1">IF(Table_Text[[#This Row],[Header]]="Yes","",IF(Table_Text[[#This Row],[Property]]&lt;&gt;"",SUBSTITUTE(Table_Text[[#This Row],[Type]]," ","")&amp;SUBSTITUTE(Table_Text[[#This Row],[Property]]," ",""),""))</f>
        <v>SidebarDeclineLabel</v>
      </c>
      <c r="G4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"declineLabel": {
            "text": "Quote Declined"
        },</v>
      </c>
      <c r="H49" s="64" t="str">
        <f ca="1">SUBSTITUTE(SUBSTITUTE(SUBSTITUTE(SUBSTITUTE(SUBSTITUTE(SUBSTITUTE(SUBSTITUTE(SUBSTITUTE(
TRIM(CLEAN(Table_Text[[#This Row],[Config]])),
" {","{"),
"{ ","{"),
" }","}"),
"} ","}"),
" [","["),
"[ ","["),
" ]","]"),
"] ","]")</f>
        <v>"declineLabel":{"text": "Quote Declined"},</v>
      </c>
      <c r="I4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"declineLabel": "Quote Declined",</v>
      </c>
      <c r="J49" s="25" t="str">
        <f ca="1">SUBSTITUTE(SUBSTITUTE(SUBSTITUTE(SUBSTITUTE(SUBSTITUTE(SUBSTITUTE(SUBSTITUTE(SUBSTITUTE(
TRIM(CLEAN(Table_Text[[#This Row],[Quote]])),
" {","{"),
"{ ","{"),
" }","}"),
"} ","}"),
" [","["),
"[ ","["),
" ]","]"),
"] ","]")</f>
        <v>"declineLabel": "Quote Declined",</v>
      </c>
      <c r="K49" s="26"/>
      <c r="L49" s="50" t="s">
        <v>730</v>
      </c>
    </row>
    <row r="50" spans="1:12" s="21" customFormat="1" ht="21" customHeight="1">
      <c r="B50" s="26" t="s">
        <v>731</v>
      </c>
      <c r="C50" s="26"/>
      <c r="D5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declineMessageDefault</v>
      </c>
      <c r="F50" s="25" t="str">
        <f ca="1">IF(Table_Text[[#This Row],[Header]]="Yes","",IF(Table_Text[[#This Row],[Property]]&lt;&gt;"",SUBSTITUTE(Table_Text[[#This Row],[Type]]," ","")&amp;SUBSTITUTE(Table_Text[[#This Row],[Property]]," ",""),""))</f>
        <v>SidebarDeclineMessageDefault</v>
      </c>
      <c r="G5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"declineMessageDefault": {
            "text": "Unfortunately you are ineligible to purchase this insurance product based on your selections."
        },</v>
      </c>
      <c r="H50" s="64" t="str">
        <f ca="1">SUBSTITUTE(SUBSTITUTE(SUBSTITUTE(SUBSTITUTE(SUBSTITUTE(SUBSTITUTE(SUBSTITUTE(SUBSTITUTE(
TRIM(CLEAN(Table_Text[[#This Row],[Config]])),
" {","{"),
"{ ","{"),
" }","}"),
"} ","}"),
" [","["),
"[ ","["),
" ]","]"),
"] ","]")</f>
        <v>"declineMessageDefault":{"text": "Unfortunately you are ineligible to purchase this insurance product based on your selections."},</v>
      </c>
      <c r="I5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"declineMessageDefault": "Unfortunately you are ineligible to purchase this insurance product based on your selections.",</v>
      </c>
      <c r="J50" s="25" t="str">
        <f ca="1">SUBSTITUTE(SUBSTITUTE(SUBSTITUTE(SUBSTITUTE(SUBSTITUTE(SUBSTITUTE(SUBSTITUTE(SUBSTITUTE(
TRIM(CLEAN(Table_Text[[#This Row],[Quote]])),
" {","{"),
"{ ","{"),
" }","}"),
"} ","}"),
" [","["),
"[ ","["),
" ]","]"),
"] ","]")</f>
        <v>"declineMessageDefault": "Unfortunately you are ineligible to purchase this insurance product based on your selections.",</v>
      </c>
      <c r="K50" s="26"/>
      <c r="L50" s="197" t="s">
        <v>732</v>
      </c>
    </row>
    <row r="51" spans="1:12" s="21" customFormat="1" ht="21" customHeight="1">
      <c r="B51" s="26" t="s">
        <v>733</v>
      </c>
      <c r="C51" s="26"/>
      <c r="D5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declineMessageAppendix</v>
      </c>
      <c r="F51" s="25" t="str">
        <f ca="1">IF(Table_Text[[#This Row],[Header]]="Yes","",IF(Table_Text[[#This Row],[Property]]&lt;&gt;"",SUBSTITUTE(Table_Text[[#This Row],[Type]]," ","")&amp;SUBSTITUTE(Table_Text[[#This Row],[Property]]," ",""),""))</f>
        <v>SidebarDeclineMessageAppendix</v>
      </c>
      <c r="G5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"declineMessageAppendix": {
            "text": "However, if you enter your contact details one of our qualified insurance experts will assist you in exploring alternative insurance products that may suit your situation."
        },</v>
      </c>
      <c r="H51" s="64" t="str">
        <f ca="1">SUBSTITUTE(SUBSTITUTE(SUBSTITUTE(SUBSTITUTE(SUBSTITUTE(SUBSTITUTE(SUBSTITUTE(SUBSTITUTE(
TRIM(CLEAN(Table_Text[[#This Row],[Config]])),
" {","{"),
"{ ","{"),
" }","}"),
"} ","}"),
" [","["),
"[ ","["),
" ]","]"),
"] ","]")</f>
        <v>"declineMessageAppendix":{"text": "However, if you enter your contact details one of our qualified insurance experts will assist you in exploring alternative insurance products that may suit your situation."},</v>
      </c>
      <c r="I5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"declineMessageAppendix": "However, if you enter your contact details one of our qualified insurance experts will assist you in exploring alternative insurance products that may suit your situation.",</v>
      </c>
      <c r="J51" s="25" t="str">
        <f ca="1">SUBSTITUTE(SUBSTITUTE(SUBSTITUTE(SUBSTITUTE(SUBSTITUTE(SUBSTITUTE(SUBSTITUTE(SUBSTITUTE(
TRIM(CLEAN(Table_Text[[#This Row],[Quote]])),
" {","{"),
"{ ","{"),
" }","}"),
"} ","}"),
" [","["),
"[ ","["),
" ]","]"),
"] ","]")</f>
        <v>"declineMessageAppendix": "However, if you enter your contact details one of our qualified insurance experts will assist you in exploring alternative insurance products that may suit your situation.",</v>
      </c>
      <c r="K51" s="26"/>
      <c r="L51" s="197" t="s">
        <v>734</v>
      </c>
    </row>
    <row r="52" spans="1:12" s="21" customFormat="1" ht="21" customHeight="1">
      <c r="B52" s="26" t="s">
        <v>735</v>
      </c>
      <c r="C52" s="26"/>
      <c r="D5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errorHeader</v>
      </c>
      <c r="F52" s="25" t="str">
        <f ca="1">IF(Table_Text[[#This Row],[Header]]="Yes","",IF(Table_Text[[#This Row],[Property]]&lt;&gt;"",SUBSTITUTE(Table_Text[[#This Row],[Type]]," ","")&amp;SUBSTITUTE(Table_Text[[#This Row],[Property]]," ",""),""))</f>
        <v>SidebarErrorHeader</v>
      </c>
      <c r="G5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"errorHeader": {
            "text": "We cannot generate your quote online."
        },</v>
      </c>
      <c r="H52" s="64" t="str">
        <f ca="1">SUBSTITUTE(SUBSTITUTE(SUBSTITUTE(SUBSTITUTE(SUBSTITUTE(SUBSTITUTE(SUBSTITUTE(SUBSTITUTE(
TRIM(CLEAN(Table_Text[[#This Row],[Config]])),
" {","{"),
"{ ","{"),
" }","}"),
"} ","}"),
" [","["),
"[ ","["),
" ]","]"),
"] ","]")</f>
        <v>"errorHeader":{"text": "We cannot generate your quote online."},</v>
      </c>
      <c r="I5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"errorHeader": "We cannot generate your quote online.",</v>
      </c>
      <c r="J52" s="25" t="str">
        <f ca="1">SUBSTITUTE(SUBSTITUTE(SUBSTITUTE(SUBSTITUTE(SUBSTITUTE(SUBSTITUTE(SUBSTITUTE(SUBSTITUTE(
TRIM(CLEAN(Table_Text[[#This Row],[Quote]])),
" {","{"),
"{ ","{"),
" }","}"),
"} ","}"),
" [","["),
"[ ","["),
" ]","]"),
"] ","]")</f>
        <v>"errorHeader": "We cannot generate your quote online.",</v>
      </c>
      <c r="K52" s="26"/>
      <c r="L52" s="50" t="s">
        <v>722</v>
      </c>
    </row>
    <row r="53" spans="1:12" s="21" customFormat="1" ht="21" customHeight="1">
      <c r="B53" s="26" t="s">
        <v>736</v>
      </c>
      <c r="C53" s="26"/>
      <c r="D5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errorLabel</v>
      </c>
      <c r="F53" s="25" t="str">
        <f ca="1">IF(Table_Text[[#This Row],[Header]]="Yes","",IF(Table_Text[[#This Row],[Property]]&lt;&gt;"",SUBSTITUTE(Table_Text[[#This Row],[Type]]," ","")&amp;SUBSTITUTE(Table_Text[[#This Row],[Property]]," ",""),""))</f>
        <v>SidebarErrorLabel</v>
      </c>
      <c r="G5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"errorLabel": {
            "text": "Calculation Error"
        },</v>
      </c>
      <c r="H53" s="64" t="str">
        <f ca="1">SUBSTITUTE(SUBSTITUTE(SUBSTITUTE(SUBSTITUTE(SUBSTITUTE(SUBSTITUTE(SUBSTITUTE(SUBSTITUTE(
TRIM(CLEAN(Table_Text[[#This Row],[Config]])),
" {","{"),
"{ ","{"),
" }","}"),
"} ","}"),
" [","["),
"[ ","["),
" ]","]"),
"] ","]")</f>
        <v>"errorLabel":{"text": "Calculation Error"},</v>
      </c>
      <c r="I5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"errorLabel": "Calculation Error",</v>
      </c>
      <c r="J53" s="25" t="str">
        <f ca="1">SUBSTITUTE(SUBSTITUTE(SUBSTITUTE(SUBSTITUTE(SUBSTITUTE(SUBSTITUTE(SUBSTITUTE(SUBSTITUTE(
TRIM(CLEAN(Table_Text[[#This Row],[Quote]])),
" {","{"),
"{ ","{"),
" }","}"),
"} ","}"),
" [","["),
"[ ","["),
" ]","]"),
"] ","]")</f>
        <v>"errorLabel": "Calculation Error",</v>
      </c>
      <c r="K53" s="26"/>
      <c r="L53" s="50" t="s">
        <v>737</v>
      </c>
    </row>
    <row r="54" spans="1:12" s="21" customFormat="1" ht="21" customHeight="1">
      <c r="B54" s="26" t="s">
        <v>738</v>
      </c>
      <c r="C54" s="26"/>
      <c r="D5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errorMessageDefault</v>
      </c>
      <c r="F54" s="25" t="str">
        <f ca="1">IF(Table_Text[[#This Row],[Header]]="Yes","",IF(Table_Text[[#This Row],[Property]]&lt;&gt;"",SUBSTITUTE(Table_Text[[#This Row],[Type]]," ","")&amp;SUBSTITUTE(Table_Text[[#This Row],[Property]]," ",""),""))</f>
        <v>SidebarErrorMessageDefault</v>
      </c>
      <c r="G5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"errorMessageDefault": {
            "text": "Unfortunately our online channel cannot provide you with a quote based of your selections."
        },</v>
      </c>
      <c r="H54" s="64" t="str">
        <f ca="1">SUBSTITUTE(SUBSTITUTE(SUBSTITUTE(SUBSTITUTE(SUBSTITUTE(SUBSTITUTE(SUBSTITUTE(SUBSTITUTE(
TRIM(CLEAN(Table_Text[[#This Row],[Config]])),
" {","{"),
"{ ","{"),
" }","}"),
"} ","}"),
" [","["),
"[ ","["),
" ]","]"),
"] ","]")</f>
        <v>"errorMessageDefault":{"text": "Unfortunately our online channel cannot provide you with a quote based of your selections."},</v>
      </c>
      <c r="I5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"errorMessageDefault": "Unfortunately our online channel cannot provide you with a quote based of your selections.",</v>
      </c>
      <c r="J54" s="25" t="str">
        <f ca="1">SUBSTITUTE(SUBSTITUTE(SUBSTITUTE(SUBSTITUTE(SUBSTITUTE(SUBSTITUTE(SUBSTITUTE(SUBSTITUTE(
TRIM(CLEAN(Table_Text[[#This Row],[Quote]])),
" {","{"),
"{ ","{"),
" }","}"),
"} ","}"),
" [","["),
"[ ","["),
" ]","]"),
"] ","]")</f>
        <v>"errorMessageDefault": "Unfortunately our online channel cannot provide you with a quote based of your selections.",</v>
      </c>
      <c r="K54" s="26"/>
      <c r="L54" s="197" t="s">
        <v>725</v>
      </c>
    </row>
    <row r="55" spans="1:12" s="21" customFormat="1" ht="21" customHeight="1">
      <c r="B55" s="26" t="s">
        <v>739</v>
      </c>
      <c r="C55" s="26"/>
      <c r="D5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errorMessageAppendix</v>
      </c>
      <c r="F55" s="25" t="str">
        <f ca="1">IF(Table_Text[[#This Row],[Header]]="Yes","",IF(Table_Text[[#This Row],[Property]]&lt;&gt;"",SUBSTITUTE(Table_Text[[#This Row],[Type]]," ","")&amp;SUBSTITUTE(Table_Text[[#This Row],[Property]]," ",""),""))</f>
        <v>SidebarErrorMessageAppendix</v>
      </c>
      <c r="G5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"errorMessageAppendix": {
            "text": "However, if you enter your contact details one of our qualified insurance experts will assist you in completing your purchase offline."
        },</v>
      </c>
      <c r="H55" s="64" t="str">
        <f ca="1">SUBSTITUTE(SUBSTITUTE(SUBSTITUTE(SUBSTITUTE(SUBSTITUTE(SUBSTITUTE(SUBSTITUTE(SUBSTITUTE(
TRIM(CLEAN(Table_Text[[#This Row],[Config]])),
" {","{"),
"{ ","{"),
" }","}"),
"} ","}"),
" [","["),
"[ ","["),
" ]","]"),
"] ","]")</f>
        <v>"errorMessageAppendix":{"text": "However, if you enter your contact details one of our qualified insurance experts will assist you in completing your purchase offline."},</v>
      </c>
      <c r="I5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"errorMessageAppendix": "However, if you enter your contact details one of our qualified insurance experts will assist you in completing your purchase offline.",</v>
      </c>
      <c r="J55" s="25" t="str">
        <f ca="1">SUBSTITUTE(SUBSTITUTE(SUBSTITUTE(SUBSTITUTE(SUBSTITUTE(SUBSTITUTE(SUBSTITUTE(SUBSTITUTE(
TRIM(CLEAN(Table_Text[[#This Row],[Quote]])),
" {","{"),
"{ ","{"),
" }","}"),
"} ","}"),
" [","["),
"[ ","["),
" ]","]"),
"] ","]")</f>
        <v>"errorMessageAppendix": "However, if you enter your contact details one of our qualified insurance experts will assist you in completing your purchase offline.",</v>
      </c>
      <c r="K55" s="26"/>
      <c r="L55" s="197" t="s">
        <v>720</v>
      </c>
    </row>
    <row r="56" spans="1:12" s="21" customFormat="1" ht="21" customHeight="1">
      <c r="B56" s="26" t="s">
        <v>40</v>
      </c>
      <c r="C56" s="26"/>
      <c r="D5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summaryLabel</v>
      </c>
      <c r="F56" s="25" t="str">
        <f ca="1">IF(Table_Text[[#This Row],[Header]]="Yes","",IF(Table_Text[[#This Row],[Property]]&lt;&gt;"",SUBSTITUTE(Table_Text[[#This Row],[Type]]," ","")&amp;SUBSTITUTE(Table_Text[[#This Row],[Property]]," ",""),""))</f>
        <v>SidebarSummaryLabel</v>
      </c>
      <c r="G5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"summaryLabel": {
            "text": "Quote Summary"
        }
    },</v>
      </c>
      <c r="H56" s="25" t="str">
        <f ca="1">SUBSTITUTE(SUBSTITUTE(SUBSTITUTE(SUBSTITUTE(SUBSTITUTE(SUBSTITUTE(SUBSTITUTE(SUBSTITUTE(
TRIM(CLEAN(Table_Text[[#This Row],[Config]])),
" {","{"),
"{ ","{"),
" }","}"),
"} ","}"),
" [","["),
"[ ","["),
" ]","]"),
"] ","]")</f>
        <v>"summaryLabel":{"text": "Quote Summary"}},</v>
      </c>
      <c r="I5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"summaryLabel": "Quote Summary"
    },</v>
      </c>
      <c r="J56" s="25" t="str">
        <f ca="1">SUBSTITUTE(SUBSTITUTE(SUBSTITUTE(SUBSTITUTE(SUBSTITUTE(SUBSTITUTE(SUBSTITUTE(SUBSTITUTE(
TRIM(CLEAN(Table_Text[[#This Row],[Quote]])),
" {","{"),
"{ ","{"),
" }","}"),
"} ","}"),
" [","["),
"[ ","["),
" ]","]"),
"] ","]")</f>
        <v>"summaryLabel": "Quote Summary"},</v>
      </c>
      <c r="K56" s="26"/>
      <c r="L56" s="50" t="s">
        <v>740</v>
      </c>
    </row>
    <row r="57" spans="1:12" ht="29.25" thickBot="1">
      <c r="B57" s="14" t="s">
        <v>741</v>
      </c>
      <c r="C57" s="14" t="s">
        <v>69</v>
      </c>
      <c r="D57" s="14"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7" s="14"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formElements</v>
      </c>
      <c r="F57" s="14" t="str">
        <f>IF(Table_Text[[#This Row],[Header]]="Yes","",IF(Table_Text[[#This Row],[Property]]&lt;&gt;"",SUBSTITUTE(Table_Text[[#This Row],[Type]]," ","")&amp;SUBSTITUTE(Table_Text[[#This Row],[Property]]," ",""),""))</f>
        <v/>
      </c>
      <c r="G57" s="1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"formElements": {</v>
      </c>
      <c r="H57" s="14" t="str">
        <f ca="1">SUBSTITUTE(SUBSTITUTE(SUBSTITUTE(SUBSTITUTE(SUBSTITUTE(SUBSTITUTE(SUBSTITUTE(SUBSTITUTE(
TRIM(CLEAN(Table_Text[[#This Row],[Config]])),
" {","{"),
"{ ","{"),
" }","}"),
"} ","}"),
" [","["),
"[ ","["),
" ]","]"),
"] ","]")</f>
        <v>"formElements":{</v>
      </c>
      <c r="I57" s="14"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"formElements": {</v>
      </c>
      <c r="J57" s="14" t="str">
        <f ca="1">SUBSTITUTE(SUBSTITUTE(SUBSTITUTE(SUBSTITUTE(SUBSTITUTE(SUBSTITUTE(SUBSTITUTE(SUBSTITUTE(
TRIM(CLEAN(Table_Text[[#This Row],[Quote]])),
" {","{"),
"{ ","{"),
" }","}"),
"} ","}"),
" [","["),
"[ ","["),
" ]","]"),
"] ","]")</f>
        <v>"formElements":{</v>
      </c>
      <c r="K57" s="14"/>
      <c r="L57" s="32"/>
    </row>
    <row r="58" spans="1:12" s="21" customFormat="1" ht="21" hidden="1" customHeight="1">
      <c r="B58" s="26"/>
      <c r="C58" s="26"/>
      <c r="D5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5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58" s="25" t="str">
        <f>IF(Table_Text[[#This Row],[Header]]="Yes","",IF(Table_Text[[#This Row],[Property]]&lt;&gt;"",SUBSTITUTE(Table_Text[[#This Row],[Type]]," ","")&amp;SUBSTITUTE(Table_Text[[#This Row],[Property]]," ",""),""))</f>
        <v/>
      </c>
      <c r="G5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58" s="25" t="str">
        <f ca="1">SUBSTITUTE(SUBSTITUTE(SUBSTITUTE(SUBSTITUTE(SUBSTITUTE(SUBSTITUTE(SUBSTITUTE(SUBSTITUTE(
TRIM(CLEAN(Table_Text[[#This Row],[Config]])),
" {","{"),
"{ ","{"),
" }","}"),
"} ","}"),
" [","["),
"[ ","["),
" ]","]"),
"] ","]")</f>
        <v/>
      </c>
      <c r="I5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58" s="25" t="str">
        <f ca="1">SUBSTITUTE(SUBSTITUTE(SUBSTITUTE(SUBSTITUTE(SUBSTITUTE(SUBSTITUTE(SUBSTITUTE(SUBSTITUTE(
TRIM(CLEAN(Table_Text[[#This Row],[Quote]])),
" {","{"),
"{ ","{"),
" }","}"),
"} ","}"),
" [","["),
"[ ","["),
" ]","]"),
"] ","]")</f>
        <v/>
      </c>
      <c r="K58" s="26"/>
      <c r="L58" s="50"/>
    </row>
    <row r="59" spans="1:12" s="21" customFormat="1" ht="21" customHeight="1">
      <c r="B59" s="26" t="s">
        <v>742</v>
      </c>
      <c r="C59" s="26"/>
      <c r="D5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5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helpMessageLabel</v>
      </c>
      <c r="F59" s="26" t="str">
        <f ca="1">IF(Table_Text[[#This Row],[Header]]="Yes","",IF(Table_Text[[#This Row],[Property]]&lt;&gt;"",SUBSTITUTE(Table_Text[[#This Row],[Type]]," ","")&amp;SUBSTITUTE(Table_Text[[#This Row],[Property]]," ",""),""))</f>
        <v>FormElementHelpMessageLabel</v>
      </c>
      <c r="G5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"helpMessageLabel": {
            "text": "What doest this mean and why is it important?"
        },</v>
      </c>
      <c r="H59" s="26" t="str">
        <f ca="1">SUBSTITUTE(SUBSTITUTE(SUBSTITUTE(SUBSTITUTE(SUBSTITUTE(SUBSTITUTE(SUBSTITUTE(SUBSTITUTE(
TRIM(CLEAN(Table_Text[[#This Row],[Config]])),
" {","{"),
"{ ","{"),
" }","}"),
"} ","}"),
" [","["),
"[ ","["),
" ]","]"),
"] ","]")</f>
        <v>"helpMessageLabel":{"text": "What doest this mean and why is it important?"},</v>
      </c>
      <c r="I5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"helpMessageLabel": "What doest this mean and why is it important?",</v>
      </c>
      <c r="J59" s="25" t="str">
        <f ca="1">SUBSTITUTE(SUBSTITUTE(SUBSTITUTE(SUBSTITUTE(SUBSTITUTE(SUBSTITUTE(SUBSTITUTE(SUBSTITUTE(
TRIM(CLEAN(Table_Text[[#This Row],[Quote]])),
" {","{"),
"{ ","{"),
" }","}"),
"} ","}"),
" [","["),
"[ ","["),
" ]","]"),
"] ","]")</f>
        <v>"helpMessageLabel": "What doest this mean and why is it important?",</v>
      </c>
      <c r="K59" s="26"/>
      <c r="L59" s="49" t="s">
        <v>743</v>
      </c>
    </row>
    <row r="60" spans="1:12" s="21" customFormat="1" ht="21" customHeight="1">
      <c r="B60" s="186" t="s">
        <v>744</v>
      </c>
      <c r="C60" s="26"/>
      <c r="D6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6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repeatingAddItemButton</v>
      </c>
      <c r="F60" s="25" t="str">
        <f ca="1">IF(Table_Text[[#This Row],[Header]]="Yes","",IF(Table_Text[[#This Row],[Property]]&lt;&gt;"",SUBSTITUTE(Table_Text[[#This Row],[Type]]," ","")&amp;SUBSTITUTE(Table_Text[[#This Row],[Property]]," ",""),""))</f>
        <v>FormElementRepeatingAddItemButton</v>
      </c>
      <c r="G6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"repeatingAddItemButton": {
            "text": "Add",
            "icon": "glyphicon glyphicon-plus"
        },</v>
      </c>
      <c r="H60" s="64" t="str">
        <f ca="1">SUBSTITUTE(SUBSTITUTE(SUBSTITUTE(SUBSTITUTE(SUBSTITUTE(SUBSTITUTE(SUBSTITUTE(SUBSTITUTE(
TRIM(CLEAN(Table_Text[[#This Row],[Config]])),
" {","{"),
"{ ","{"),
" }","}"),
"} ","}"),
" [","["),
"[ ","["),
" ]","]"),
"] ","]")</f>
        <v>"repeatingAddItemButton":{"text": "Add", "icon": "glyphicon glyphicon-plus"},</v>
      </c>
      <c r="I6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"repeatingAddItemButton": "Add",</v>
      </c>
      <c r="J60" s="25" t="str">
        <f ca="1">SUBSTITUTE(SUBSTITUTE(SUBSTITUTE(SUBSTITUTE(SUBSTITUTE(SUBSTITUTE(SUBSTITUTE(SUBSTITUTE(
TRIM(CLEAN(Table_Text[[#This Row],[Quote]])),
" {","{"),
"{ ","{"),
" }","}"),
"} ","}"),
" [","["),
"[ ","["),
" ]","]"),
"] ","]")</f>
        <v>"repeatingAddItemButton": "Add",</v>
      </c>
      <c r="K60" s="203" t="s">
        <v>745</v>
      </c>
      <c r="L60" s="197" t="s">
        <v>746</v>
      </c>
    </row>
    <row r="61" spans="1:12" s="21" customFormat="1" ht="21" customHeight="1">
      <c r="B61" s="186" t="s">
        <v>747</v>
      </c>
      <c r="C61" s="26"/>
      <c r="D6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6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repeatingRemoveItemButton</v>
      </c>
      <c r="F61" s="25" t="str">
        <f ca="1">IF(Table_Text[[#This Row],[Header]]="Yes","",IF(Table_Text[[#This Row],[Property]]&lt;&gt;"",SUBSTITUTE(Table_Text[[#This Row],[Type]]," ","")&amp;SUBSTITUTE(Table_Text[[#This Row],[Property]]," ",""),""))</f>
        <v>FormElementRepeatingRemoveItemButton</v>
      </c>
      <c r="G6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"repeatingRemoveItemButton": {
            "text": "Remove",
            "icon": "glyphicon glyphicon-remove"
        }
    },</v>
      </c>
      <c r="H61" s="64" t="str">
        <f ca="1">SUBSTITUTE(SUBSTITUTE(SUBSTITUTE(SUBSTITUTE(SUBSTITUTE(SUBSTITUTE(SUBSTITUTE(SUBSTITUTE(
TRIM(CLEAN(Table_Text[[#This Row],[Config]])),
" {","{"),
"{ ","{"),
" }","}"),
"} ","}"),
" [","["),
"[ ","["),
" ]","]"),
"] ","]")</f>
        <v>"repeatingRemoveItemButton":{"text": "Remove", "icon": "glyphicon glyphicon-remove"}},</v>
      </c>
      <c r="I6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"repeatingRemoveItemButton": "Remove"
    },</v>
      </c>
      <c r="J61" s="25" t="str">
        <f ca="1">SUBSTITUTE(SUBSTITUTE(SUBSTITUTE(SUBSTITUTE(SUBSTITUTE(SUBSTITUTE(SUBSTITUTE(SUBSTITUTE(
TRIM(CLEAN(Table_Text[[#This Row],[Quote]])),
" {","{"),
"{ ","{"),
" }","}"),
"} ","}"),
" [","["),
"[ ","["),
" ]","]"),
"] ","]")</f>
        <v>"repeatingRemoveItemButton": "Remove"},</v>
      </c>
      <c r="K61" s="203" t="s">
        <v>748</v>
      </c>
      <c r="L61" s="197" t="s">
        <v>749</v>
      </c>
    </row>
    <row r="62" spans="1:12" s="21" customFormat="1" ht="29.25" thickBot="1">
      <c r="B62" s="47" t="s">
        <v>876</v>
      </c>
      <c r="C62" s="47" t="s">
        <v>69</v>
      </c>
      <c r="D62" s="4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62" s="4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sidebarPanels</v>
      </c>
      <c r="F62" s="47" t="str">
        <f>IF(Table_Text[[#This Row],[Header]]="Yes","",IF(Table_Text[[#This Row],[Property]]&lt;&gt;"",SUBSTITUTE(Table_Text[[#This Row],[Type]]," ","")&amp;SUBSTITUTE(Table_Text[[#This Row],[Property]]," ",""),""))</f>
        <v/>
      </c>
      <c r="G62" s="4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"sidebarPanels": {</v>
      </c>
      <c r="H62" s="47" t="str">
        <f ca="1">SUBSTITUTE(SUBSTITUTE(SUBSTITUTE(SUBSTITUTE(SUBSTITUTE(SUBSTITUTE(SUBSTITUTE(SUBSTITUTE(
TRIM(CLEAN(Table_Text[[#This Row],[Config]])),
" {","{"),
"{ ","{"),
" }","}"),
"} ","}"),
" [","["),
"[ ","["),
" ]","]"),
"] ","]")</f>
        <v>"sidebarPanels":{</v>
      </c>
      <c r="I62" s="4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"sidebarPanels": {</v>
      </c>
      <c r="J62" s="47" t="str">
        <f ca="1">SUBSTITUTE(SUBSTITUTE(SUBSTITUTE(SUBSTITUTE(SUBSTITUTE(SUBSTITUTE(SUBSTITUTE(SUBSTITUTE(
TRIM(CLEAN(Table_Text[[#This Row],[Quote]])),
" {","{"),
"{ ","{"),
" }","}"),
"} ","}"),
" [","["),
"[ ","["),
" ]","]"),
"] ","]")</f>
        <v>"sidebarPanels":{</v>
      </c>
      <c r="K62" s="47"/>
      <c r="L62" s="46"/>
    </row>
    <row r="63" spans="1:12" s="21" customFormat="1" ht="21" hidden="1" customHeight="1">
      <c r="A63" s="21" t="s">
        <v>758</v>
      </c>
      <c r="B63"/>
      <c r="C63"/>
      <c r="D6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3" t="str">
        <f>IF(Table_Text[[#This Row],[Header]]="Yes","",IF(Table_Text[[#This Row],[Property]]&lt;&gt;"",SUBSTITUTE(Table_Text[[#This Row],[Type]]," ","")&amp;SUBSTITUTE(Table_Text[[#This Row],[Property]]," ",""),""))</f>
        <v/>
      </c>
      <c r="G6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3" t="str">
        <f ca="1">SUBSTITUTE(SUBSTITUTE(SUBSTITUTE(SUBSTITUTE(SUBSTITUTE(SUBSTITUTE(SUBSTITUTE(SUBSTITUTE(
TRIM(CLEAN(Table_Text[[#This Row],[Config]])),
" {","{"),
"{ ","{"),
" }","}"),
"} ","}"),
" [","["),
"[ ","["),
" ]","]"),
"] ","]")</f>
        <v/>
      </c>
      <c r="I6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3" t="str">
        <f ca="1">SUBSTITUTE(SUBSTITUTE(SUBSTITUTE(SUBSTITUTE(SUBSTITUTE(SUBSTITUTE(SUBSTITUTE(SUBSTITUTE(
TRIM(CLEAN(Table_Text[[#This Row],[Quote]])),
" {","{"),
"{ ","{"),
" }","}"),
"} ","}"),
" [","["),
"[ ","["),
" ]","]"),
"] ","]")</f>
        <v/>
      </c>
      <c r="K63"/>
      <c r="L63"/>
    </row>
    <row r="64" spans="1:12" s="21" customFormat="1" ht="21" customHeight="1">
      <c r="B64" s="26" t="s">
        <v>1383</v>
      </c>
      <c r="C64" s="26"/>
      <c r="D6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promotionImageBody</v>
      </c>
      <c r="F64" s="25" t="str">
        <f ca="1">IF(Table_Text[[#This Row],[Header]]="Yes","",IF(Table_Text[[#This Row],[Property]]&lt;&gt;"",SUBSTITUTE(Table_Text[[#This Row],[Type]]," ","")&amp;SUBSTITUTE(Table_Text[[#This Row],[Property]]," ",""),""))</f>
        <v>SidebarPanelPromotionImageBody</v>
      </c>
      <c r="G6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"promotionImageBody": {
            "text": "&lt;h2&gt;Your chosen artwork&lt;/h2&gt;
&lt;img src='%{ promotionImageURL }%' width='270'&gt;"
        },</v>
      </c>
      <c r="H64" s="64" t="str">
        <f ca="1">SUBSTITUTE(SUBSTITUTE(SUBSTITUTE(SUBSTITUTE(SUBSTITUTE(SUBSTITUTE(SUBSTITUTE(SUBSTITUTE(
TRIM(CLEAN(Table_Text[[#This Row],[Config]])),
" {","{"),
"{ ","{"),
" }","}"),
"} ","}"),
" [","["),
"[ ","["),
" ]","]"),
"] ","]")</f>
        <v>"promotionImageBody":{"text": "&lt;h2&gt;Your chosen artwork&lt;/h2&gt;&lt;img src='%{promotionImageURL}%' width='270'&gt;"},</v>
      </c>
      <c r="I6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"promotionImageBody": "&lt;h2&gt;Your chosen artwork&lt;/h2&gt;
&lt;img src='%{ promotionImageURL }%' width='270'&gt;",</v>
      </c>
      <c r="J64" s="25" t="str">
        <f ca="1">SUBSTITUTE(SUBSTITUTE(SUBSTITUTE(SUBSTITUTE(SUBSTITUTE(SUBSTITUTE(SUBSTITUTE(SUBSTITUTE(
TRIM(CLEAN(Table_Text[[#This Row],[Quote]])),
" {","{"),
"{ ","{"),
" }","}"),
"} ","}"),
" [","["),
"[ ","["),
" ]","]"),
"] ","]")</f>
        <v>"promotionImageBody": "&lt;h2&gt;Your chosen artwork&lt;/h2&gt;&lt;img src='%{promotionImageURL}%' width='270'&gt;",</v>
      </c>
      <c r="K64" s="25"/>
      <c r="L64" s="220" t="s">
        <v>1386</v>
      </c>
    </row>
    <row r="65" spans="2:12" s="21" customFormat="1" ht="21" customHeight="1">
      <c r="B65" s="26" t="s">
        <v>1260</v>
      </c>
      <c r="C65" s="26"/>
      <c r="D6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summary1Body</v>
      </c>
      <c r="F65" s="25" t="str">
        <f ca="1">IF(Table_Text[[#This Row],[Header]]="Yes","",IF(Table_Text[[#This Row],[Property]]&lt;&gt;"",SUBSTITUTE(Table_Text[[#This Row],[Type]]," ","")&amp;SUBSTITUTE(Table_Text[[#This Row],[Property]]," ",""),""))</f>
        <v>SidebarPanelSummary1Body</v>
      </c>
      <c r="G6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"summary1Body": {
            "text": "&lt;h2&gt;Why&lt;br/&gt;Promo in a Box?&lt;/h2&gt;"
        },</v>
      </c>
      <c r="H65" s="64" t="str">
        <f ca="1">SUBSTITUTE(SUBSTITUTE(SUBSTITUTE(SUBSTITUTE(SUBSTITUTE(SUBSTITUTE(SUBSTITUTE(SUBSTITUTE(
TRIM(CLEAN(Table_Text[[#This Row],[Config]])),
" {","{"),
"{ ","{"),
" }","}"),
"} ","}"),
" [","["),
"[ ","["),
" ]","]"),
"] ","]")</f>
        <v>"summary1Body":{"text": "&lt;h2&gt;Why&lt;br/&gt;Promo in a Box?&lt;/h2&gt;"},</v>
      </c>
      <c r="I6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"summary1Body": "&lt;h2&gt;Why&lt;br/&gt;Promo in a Box?&lt;/h2&gt;",</v>
      </c>
      <c r="J65" s="25" t="str">
        <f ca="1">SUBSTITUTE(SUBSTITUTE(SUBSTITUTE(SUBSTITUTE(SUBSTITUTE(SUBSTITUTE(SUBSTITUTE(SUBSTITUTE(
TRIM(CLEAN(Table_Text[[#This Row],[Quote]])),
" {","{"),
"{ ","{"),
" }","}"),
"} ","}"),
" [","["),
"[ ","["),
" ]","]"),
"] ","]")</f>
        <v>"summary1Body": "&lt;h2&gt;Why&lt;br/&gt;Promo in a Box?&lt;/h2&gt;",</v>
      </c>
      <c r="K65" s="25"/>
      <c r="L65" s="50" t="s">
        <v>1276</v>
      </c>
    </row>
    <row r="66" spans="2:12" s="21" customFormat="1" ht="21" customHeight="1">
      <c r="B66" t="s">
        <v>1254</v>
      </c>
      <c r="C66" s="26"/>
      <c r="D6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summary2Header</v>
      </c>
      <c r="F66" s="25" t="str">
        <f ca="1">IF(Table_Text[[#This Row],[Header]]="Yes","",IF(Table_Text[[#This Row],[Property]]&lt;&gt;"",SUBSTITUTE(Table_Text[[#This Row],[Type]]," ","")&amp;SUBSTITUTE(Table_Text[[#This Row],[Property]]," ",""),""))</f>
        <v>SidebarPanelSummary2Header</v>
      </c>
      <c r="G6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"summary2Header": {
            "text": "Get Noticed"
        },</v>
      </c>
      <c r="H66" s="64" t="str">
        <f ca="1">SUBSTITUTE(SUBSTITUTE(SUBSTITUTE(SUBSTITUTE(SUBSTITUTE(SUBSTITUTE(SUBSTITUTE(SUBSTITUTE(
TRIM(CLEAN(Table_Text[[#This Row],[Config]])),
" {","{"),
"{ ","{"),
" }","}"),
"} ","}"),
" [","["),
"[ ","["),
" ]","]"),
"] ","]")</f>
        <v>"summary2Header":{"text": "Get Noticed"},</v>
      </c>
      <c r="I6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"summary2Header": "Get Noticed",</v>
      </c>
      <c r="J66" s="25" t="str">
        <f ca="1">SUBSTITUTE(SUBSTITUTE(SUBSTITUTE(SUBSTITUTE(SUBSTITUTE(SUBSTITUTE(SUBSTITUTE(SUBSTITUTE(
TRIM(CLEAN(Table_Text[[#This Row],[Quote]])),
" {","{"),
"{ ","{"),
" }","}"),
"} ","}"),
" [","["),
"[ ","["),
" ]","]"),
"] ","]")</f>
        <v>"summary2Header": "Get Noticed",</v>
      </c>
      <c r="K66" s="25"/>
      <c r="L66" s="217" t="s">
        <v>949</v>
      </c>
    </row>
    <row r="67" spans="2:12" s="21" customFormat="1" ht="21" customHeight="1">
      <c r="B67" s="26" t="s">
        <v>1255</v>
      </c>
      <c r="C67" s="26"/>
      <c r="D6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summary2Body</v>
      </c>
      <c r="F67" s="25" t="str">
        <f ca="1">IF(Table_Text[[#This Row],[Header]]="Yes","",IF(Table_Text[[#This Row],[Property]]&lt;&gt;"",SUBSTITUTE(Table_Text[[#This Row],[Type]]," ","")&amp;SUBSTITUTE(Table_Text[[#This Row],[Property]]," ",""),""))</f>
        <v>SidebarPanelSummary2Body</v>
      </c>
      <c r="G6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"summary2Body": {
            "text": "Create impact to make your business stand out from the crowd."
        },</v>
      </c>
      <c r="H67" s="64" t="str">
        <f ca="1">SUBSTITUTE(SUBSTITUTE(SUBSTITUTE(SUBSTITUTE(SUBSTITUTE(SUBSTITUTE(SUBSTITUTE(SUBSTITUTE(
TRIM(CLEAN(Table_Text[[#This Row],[Config]])),
" {","{"),
"{ ","{"),
" }","}"),
"} ","}"),
" [","["),
"[ ","["),
" ]","]"),
"] ","]")</f>
        <v>"summary2Body":{"text": "Create impact to make your business stand out from the crowd."},</v>
      </c>
      <c r="I6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"summary2Body": "Create impact to make your business stand out from the crowd.",</v>
      </c>
      <c r="J67" s="25" t="str">
        <f ca="1">SUBSTITUTE(SUBSTITUTE(SUBSTITUTE(SUBSTITUTE(SUBSTITUTE(SUBSTITUTE(SUBSTITUTE(SUBSTITUTE(
TRIM(CLEAN(Table_Text[[#This Row],[Quote]])),
" {","{"),
"{ ","{"),
" }","}"),
"} ","}"),
" [","["),
"[ ","["),
" ]","]"),
"] ","]")</f>
        <v>"summary2Body": "Create impact to make your business stand out from the crowd.",</v>
      </c>
      <c r="K67" s="25"/>
      <c r="L67" s="217" t="s">
        <v>950</v>
      </c>
    </row>
    <row r="68" spans="2:12" s="21" customFormat="1" ht="21" customHeight="1">
      <c r="B68" s="26" t="s">
        <v>1256</v>
      </c>
      <c r="C68" s="26"/>
      <c r="D6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summary3Header</v>
      </c>
      <c r="F68" s="25" t="str">
        <f ca="1">IF(Table_Text[[#This Row],[Header]]="Yes","",IF(Table_Text[[#This Row],[Property]]&lt;&gt;"",SUBSTITUTE(Table_Text[[#This Row],[Type]]," ","")&amp;SUBSTITUTE(Table_Text[[#This Row],[Property]]," ",""),""))</f>
        <v>SidebarPanelSummary3Header</v>
      </c>
      <c r="G6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"summary3Header": {
            "text": "Excite &amp; Entice"
        },</v>
      </c>
      <c r="H68" s="64" t="str">
        <f ca="1">SUBSTITUTE(SUBSTITUTE(SUBSTITUTE(SUBSTITUTE(SUBSTITUTE(SUBSTITUTE(SUBSTITUTE(SUBSTITUTE(
TRIM(CLEAN(Table_Text[[#This Row],[Config]])),
" {","{"),
"{ ","{"),
" }","}"),
"} ","}"),
" [","["),
"[ ","["),
" ]","]"),
"] ","]")</f>
        <v>"summary3Header":{"text": "Excite &amp; Entice"},</v>
      </c>
      <c r="I6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"summary3Header": "Excite &amp; Entice",</v>
      </c>
      <c r="J68" s="25" t="str">
        <f ca="1">SUBSTITUTE(SUBSTITUTE(SUBSTITUTE(SUBSTITUTE(SUBSTITUTE(SUBSTITUTE(SUBSTITUTE(SUBSTITUTE(
TRIM(CLEAN(Table_Text[[#This Row],[Quote]])),
" {","{"),
"{ ","{"),
" }","}"),
"} ","}"),
" [","["),
"[ ","["),
" ]","]"),
"] ","]")</f>
        <v>"summary3Header": "Excite &amp; Entice",</v>
      </c>
      <c r="K68" s="25"/>
      <c r="L68" s="217" t="s">
        <v>951</v>
      </c>
    </row>
    <row r="69" spans="2:12" s="21" customFormat="1" ht="21" customHeight="1">
      <c r="B69" s="26" t="s">
        <v>1257</v>
      </c>
      <c r="C69" s="26"/>
      <c r="D6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summary3Body</v>
      </c>
      <c r="F69" s="25" t="str">
        <f ca="1">IF(Table_Text[[#This Row],[Header]]="Yes","",IF(Table_Text[[#This Row],[Property]]&lt;&gt;"",SUBSTITUTE(Table_Text[[#This Row],[Type]]," ","")&amp;SUBSTITUTE(Table_Text[[#This Row],[Property]]," ",""),""))</f>
        <v>SidebarPanelSummary3Body</v>
      </c>
      <c r="G6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"summary3Body": {
            "text": "Engage new (and existing!) customers with irresistible promotions."
        },</v>
      </c>
      <c r="H69" s="64" t="str">
        <f ca="1">SUBSTITUTE(SUBSTITUTE(SUBSTITUTE(SUBSTITUTE(SUBSTITUTE(SUBSTITUTE(SUBSTITUTE(SUBSTITUTE(
TRIM(CLEAN(Table_Text[[#This Row],[Config]])),
" {","{"),
"{ ","{"),
" }","}"),
"} ","}"),
" [","["),
"[ ","["),
" ]","]"),
"] ","]")</f>
        <v>"summary3Body":{"text": "Engage new (and existing!) customers with irresistible promotions."},</v>
      </c>
      <c r="I6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"summary3Body": "Engage new (and existing!) customers with irresistible promotions.",</v>
      </c>
      <c r="J69" s="25" t="str">
        <f ca="1">SUBSTITUTE(SUBSTITUTE(SUBSTITUTE(SUBSTITUTE(SUBSTITUTE(SUBSTITUTE(SUBSTITUTE(SUBSTITUTE(
TRIM(CLEAN(Table_Text[[#This Row],[Quote]])),
" {","{"),
"{ ","{"),
" }","}"),
"} ","}"),
" [","["),
"[ ","["),
" ]","]"),
"] ","]")</f>
        <v>"summary3Body": "Engage new (and existing!) customers with irresistible promotions.",</v>
      </c>
      <c r="K69" s="25"/>
      <c r="L69" s="217" t="s">
        <v>952</v>
      </c>
    </row>
    <row r="70" spans="2:12" s="21" customFormat="1" ht="21" customHeight="1">
      <c r="B70" s="26" t="s">
        <v>1258</v>
      </c>
      <c r="C70" s="26"/>
      <c r="D7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summary4Header</v>
      </c>
      <c r="F70" s="25" t="str">
        <f ca="1">IF(Table_Text[[#This Row],[Header]]="Yes","",IF(Table_Text[[#This Row],[Property]]&lt;&gt;"",SUBSTITUTE(Table_Text[[#This Row],[Type]]," ","")&amp;SUBSTITUTE(Table_Text[[#This Row],[Property]]," ",""),""))</f>
        <v>SidebarPanelSummary4Header</v>
      </c>
      <c r="G7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"summary4Header": {
            "text": "Score Goals"
        },</v>
      </c>
      <c r="H70" s="64" t="str">
        <f ca="1">SUBSTITUTE(SUBSTITUTE(SUBSTITUTE(SUBSTITUTE(SUBSTITUTE(SUBSTITUTE(SUBSTITUTE(SUBSTITUTE(
TRIM(CLEAN(Table_Text[[#This Row],[Config]])),
" {","{"),
"{ ","{"),
" }","}"),
"} ","}"),
" [","["),
"[ ","["),
" ]","]"),
"] ","]")</f>
        <v>"summary4Header":{"text": "Score Goals"},</v>
      </c>
      <c r="I7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"summary4Header": "Score Goals",</v>
      </c>
      <c r="J70" s="25" t="str">
        <f ca="1">SUBSTITUTE(SUBSTITUTE(SUBSTITUTE(SUBSTITUTE(SUBSTITUTE(SUBSTITUTE(SUBSTITUTE(SUBSTITUTE(
TRIM(CLEAN(Table_Text[[#This Row],[Quote]])),
" {","{"),
"{ ","{"),
" }","}"),
"} ","}"),
" [","["),
"[ ","["),
" ]","]"),
"] ","]")</f>
        <v>"summary4Header": "Score Goals",</v>
      </c>
      <c r="K70" s="25"/>
      <c r="L70" s="50" t="s">
        <v>959</v>
      </c>
    </row>
    <row r="71" spans="2:12" s="21" customFormat="1" ht="21" customHeight="1">
      <c r="B71" s="26" t="s">
        <v>1259</v>
      </c>
      <c r="C71" s="26"/>
      <c r="D7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summary4Body</v>
      </c>
      <c r="F71" s="25" t="str">
        <f ca="1">IF(Table_Text[[#This Row],[Header]]="Yes","",IF(Table_Text[[#This Row],[Property]]&lt;&gt;"",SUBSTITUTE(Table_Text[[#This Row],[Type]]," ","")&amp;SUBSTITUTE(Table_Text[[#This Row],[Property]]," ",""),""))</f>
        <v>SidebarPanelSummary4Body</v>
      </c>
      <c r="G7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"summary4Body": {
            "text": "Create your promotion.&lt;br/&gt;Convert your sales.&lt;br/&gt;Score!"
        },</v>
      </c>
      <c r="H71" s="64" t="str">
        <f ca="1">SUBSTITUTE(SUBSTITUTE(SUBSTITUTE(SUBSTITUTE(SUBSTITUTE(SUBSTITUTE(SUBSTITUTE(SUBSTITUTE(
TRIM(CLEAN(Table_Text[[#This Row],[Config]])),
" {","{"),
"{ ","{"),
" }","}"),
"} ","}"),
" [","["),
"[ ","["),
" ]","]"),
"] ","]")</f>
        <v>"summary4Body":{"text": "Create your promotion.&lt;br/&gt;Convert your sales.&lt;br/&gt;Score!"},</v>
      </c>
      <c r="I7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"summary4Body": "Create your promotion.&lt;br/&gt;Convert your sales.&lt;br/&gt;Score!",</v>
      </c>
      <c r="J71" s="25" t="str">
        <f ca="1">SUBSTITUTE(SUBSTITUTE(SUBSTITUTE(SUBSTITUTE(SUBSTITUTE(SUBSTITUTE(SUBSTITUTE(SUBSTITUTE(
TRIM(CLEAN(Table_Text[[#This Row],[Quote]])),
" {","{"),
"{ ","{"),
" }","}"),
"} ","}"),
" [","["),
"[ ","["),
" ]","]"),
"] ","]")</f>
        <v>"summary4Body": "Create your promotion.&lt;br/&gt;Convert your sales.&lt;br/&gt;Score!",</v>
      </c>
      <c r="K71" s="25"/>
      <c r="L71" s="50" t="s">
        <v>960</v>
      </c>
    </row>
    <row r="72" spans="2:12" s="21" customFormat="1" ht="21" customHeight="1">
      <c r="B72" s="27" t="s">
        <v>1261</v>
      </c>
      <c r="C72" s="26"/>
      <c r="D7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details1Body</v>
      </c>
      <c r="F72" s="25" t="str">
        <f ca="1">IF(Table_Text[[#This Row],[Header]]="Yes","",IF(Table_Text[[#This Row],[Property]]&lt;&gt;"",SUBSTITUTE(Table_Text[[#This Row],[Type]]," ","")&amp;SUBSTITUTE(Table_Text[[#This Row],[Property]]," ",""),""))</f>
        <v>SidebarPanelDetails1Body</v>
      </c>
      <c r="G7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"details1Body": {
            "text": "&lt;img src='%{ (stringContains(referrerUrl(), 'insuremypromo-promoinabox') || stringContains(referrerUrl(), 'promoinabox.win')) ? baseUrl(referrerUrl()) : 'https://insuremypromo-promoinabox-qa.aptiture.com' }%/wp-content/themes/bridge-child/assets/uBind/sidebar1.png'&gt;"
        },</v>
      </c>
      <c r="H72" s="64" t="str">
        <f ca="1">SUBSTITUTE(SUBSTITUTE(SUBSTITUTE(SUBSTITUTE(SUBSTITUTE(SUBSTITUTE(SUBSTITUTE(SUBSTITUTE(
TRIM(CLEAN(Table_Text[[#This Row],[Config]])),
" {","{"),
"{ ","{"),
" }","}"),
"} ","}"),
" [","["),
"[ ","["),
" ]","]"),
"] ","]")</f>
        <v>"details1Body":{"text": "&lt;img src='%{(stringContains(referrerUrl(), 'insuremypromo-promoinabox') || stringContains(referrerUrl(), 'promoinabox.win')) ? baseUrl(referrerUrl()) : 'https://insuremypromo-promoinabox-qa.aptiture.com'}%/wp-content/themes/bridge-child/assets/uBind/sidebar1.png'&gt;"},</v>
      </c>
      <c r="I7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"details1Body": "&lt;img src='%{ (stringContains(referrerUrl(), 'insuremypromo-promoinabox') || stringContains(referrerUrl(), 'promoinabox.win')) ? baseUrl(referrerUrl()) : 'https://insuremypromo-promoinabox-qa.aptiture.com' }%/wp-content/themes/bridge-child/assets/uBind/sidebar1.png'&gt;",</v>
      </c>
      <c r="J72" s="25" t="str">
        <f ca="1">SUBSTITUTE(SUBSTITUTE(SUBSTITUTE(SUBSTITUTE(SUBSTITUTE(SUBSTITUTE(SUBSTITUTE(SUBSTITUTE(
TRIM(CLEAN(Table_Text[[#This Row],[Quote]])),
" {","{"),
"{ ","{"),
" }","}"),
"} ","}"),
" [","["),
"[ ","["),
" ]","]"),
"] ","]")</f>
        <v>"details1Body": "&lt;img src='%{(stringContains(referrerUrl(), 'insuremypromo-promoinabox') || stringContains(referrerUrl(), 'promoinabox.win')) ? baseUrl(referrerUrl()) : 'https://insuremypromo-promoinabox-qa.aptiture.com'}%/wp-content/themes/bridge-child/assets/uBind/sidebar1.png'&gt;",</v>
      </c>
      <c r="K72" s="25"/>
      <c r="L72" s="49" t="s">
        <v>1484</v>
      </c>
    </row>
    <row r="73" spans="2:12" s="21" customFormat="1" ht="21" customHeight="1">
      <c r="B73" s="26" t="s">
        <v>1264</v>
      </c>
      <c r="C73" s="26"/>
      <c r="D7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details2Body</v>
      </c>
      <c r="F73" s="25" t="str">
        <f ca="1">IF(Table_Text[[#This Row],[Header]]="Yes","",IF(Table_Text[[#This Row],[Property]]&lt;&gt;"",SUBSTITUTE(Table_Text[[#This Row],[Type]]," ","")&amp;SUBSTITUTE(Table_Text[[#This Row],[Property]]," ",""),""))</f>
        <v>SidebarPanelDetails2Body</v>
      </c>
      <c r="G7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"details2Body": {
            "text": "&lt;h3&gt;Shout it from the roof tops!&lt;/h3&gt;"
        },</v>
      </c>
      <c r="H73" s="64" t="str">
        <f ca="1">SUBSTITUTE(SUBSTITUTE(SUBSTITUTE(SUBSTITUTE(SUBSTITUTE(SUBSTITUTE(SUBSTITUTE(SUBSTITUTE(
TRIM(CLEAN(Table_Text[[#This Row],[Config]])),
" {","{"),
"{ ","{"),
" }","}"),
"} ","}"),
" [","["),
"[ ","["),
" ]","]"),
"] ","]")</f>
        <v>"details2Body":{"text": "&lt;h3&gt;Shout it from the roof tops!&lt;/h3&gt;"},</v>
      </c>
      <c r="I7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"details2Body": "&lt;h3&gt;Shout it from the roof tops!&lt;/h3&gt;",</v>
      </c>
      <c r="J73" s="25" t="str">
        <f ca="1">SUBSTITUTE(SUBSTITUTE(SUBSTITUTE(SUBSTITUTE(SUBSTITUTE(SUBSTITUTE(SUBSTITUTE(SUBSTITUTE(
TRIM(CLEAN(Table_Text[[#This Row],[Quote]])),
" {","{"),
"{ ","{"),
" }","}"),
"} ","}"),
" [","["),
"[ ","["),
" ]","]"),
"] ","]")</f>
        <v>"details2Body": "&lt;h3&gt;Shout it from the roof tops!&lt;/h3&gt;",</v>
      </c>
      <c r="K73" s="25"/>
      <c r="L73" s="50" t="s">
        <v>1265</v>
      </c>
    </row>
    <row r="74" spans="2:12" s="21" customFormat="1" ht="21" customHeight="1">
      <c r="B74" s="27" t="s">
        <v>1262</v>
      </c>
      <c r="C74" s="26"/>
      <c r="D7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details3Header</v>
      </c>
      <c r="F74" s="25" t="str">
        <f ca="1">IF(Table_Text[[#This Row],[Header]]="Yes","",IF(Table_Text[[#This Row],[Property]]&lt;&gt;"",SUBSTITUTE(Table_Text[[#This Row],[Type]]," ","")&amp;SUBSTITUTE(Table_Text[[#This Row],[Property]]," ",""),""))</f>
        <v>SidebarPanelDetails3Header</v>
      </c>
      <c r="G7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"details3Header": {
            "text": "TIP #1"
        },</v>
      </c>
      <c r="H74" s="64" t="str">
        <f ca="1">SUBSTITUTE(SUBSTITUTE(SUBSTITUTE(SUBSTITUTE(SUBSTITUTE(SUBSTITUTE(SUBSTITUTE(SUBSTITUTE(
TRIM(CLEAN(Table_Text[[#This Row],[Config]])),
" {","{"),
"{ ","{"),
" }","}"),
"} ","}"),
" [","["),
"[ ","["),
" ]","]"),
"] ","]")</f>
        <v>"details3Header":{"text": "TIP #1"},</v>
      </c>
      <c r="I7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"details3Header": "TIP #1",</v>
      </c>
      <c r="J74" s="25" t="str">
        <f ca="1">SUBSTITUTE(SUBSTITUTE(SUBSTITUTE(SUBSTITUTE(SUBSTITUTE(SUBSTITUTE(SUBSTITUTE(SUBSTITUTE(
TRIM(CLEAN(Table_Text[[#This Row],[Quote]])),
" {","{"),
"{ ","{"),
" }","}"),
"} ","}"),
" [","["),
"[ ","["),
" ]","]"),
"] ","]")</f>
        <v>"details3Header": "TIP #1",</v>
      </c>
      <c r="K74" s="25"/>
      <c r="L74" s="49" t="s">
        <v>990</v>
      </c>
    </row>
    <row r="75" spans="2:12" s="21" customFormat="1" ht="21" customHeight="1">
      <c r="B75" s="27" t="s">
        <v>1263</v>
      </c>
      <c r="C75" s="26"/>
      <c r="D7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details3Body</v>
      </c>
      <c r="F75" s="25" t="str">
        <f ca="1">IF(Table_Text[[#This Row],[Header]]="Yes","",IF(Table_Text[[#This Row],[Property]]&lt;&gt;"",SUBSTITUTE(Table_Text[[#This Row],[Type]]," ","")&amp;SUBSTITUTE(Table_Text[[#This Row],[Property]]," ",""),""))</f>
        <v>SidebarPanelDetails3Body</v>
      </c>
      <c r="G7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"details3Body": {
            "text": "Don't forget to promote your promotion! We've given you the tools to make it work hard for your business so don't be afraid to put yourself out there!"
        },</v>
      </c>
      <c r="H75" s="64" t="str">
        <f ca="1">SUBSTITUTE(SUBSTITUTE(SUBSTITUTE(SUBSTITUTE(SUBSTITUTE(SUBSTITUTE(SUBSTITUTE(SUBSTITUTE(
TRIM(CLEAN(Table_Text[[#This Row],[Config]])),
" {","{"),
"{ ","{"),
" }","}"),
"} ","}"),
" [","["),
"[ ","["),
" ]","]"),
"] ","]")</f>
        <v>"details3Body":{"text": "Don't forget to promote your promotion! We've given you the tools to make it work hard for your business so don't be afraid to put yourself out there!"},</v>
      </c>
      <c r="I7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"details3Body": "Don't forget to promote your promotion! We've given you the tools to make it work hard for your business so don't be afraid to put yourself out there!",</v>
      </c>
      <c r="J75" s="25" t="str">
        <f ca="1">SUBSTITUTE(SUBSTITUTE(SUBSTITUTE(SUBSTITUTE(SUBSTITUTE(SUBSTITUTE(SUBSTITUTE(SUBSTITUTE(
TRIM(CLEAN(Table_Text[[#This Row],[Quote]])),
" {","{"),
"{ ","{"),
" }","}"),
"} ","}"),
" [","["),
"[ ","["),
" ]","]"),
"] ","]")</f>
        <v>"details3Body": "Don't forget to promote your promotion! We've given you the tools to make it work hard for your business so don't be afraid to put yourself out there!",</v>
      </c>
      <c r="K75" s="25"/>
      <c r="L75" s="49" t="s">
        <v>991</v>
      </c>
    </row>
    <row r="76" spans="2:12" s="21" customFormat="1" ht="21" customHeight="1">
      <c r="B76" s="27" t="s">
        <v>1266</v>
      </c>
      <c r="C76" s="26"/>
      <c r="D7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logo1Body</v>
      </c>
      <c r="F76" s="25" t="str">
        <f ca="1">IF(Table_Text[[#This Row],[Header]]="Yes","",IF(Table_Text[[#This Row],[Property]]&lt;&gt;"",SUBSTITUTE(Table_Text[[#This Row],[Type]]," ","")&amp;SUBSTITUTE(Table_Text[[#This Row],[Property]]," ",""),""))</f>
        <v>SidebarPanelLogo1Body</v>
      </c>
      <c r="G7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"logo1Body": {
            "text": "&lt;img src='%{ (stringContains(referrerUrl(), 'insuremypromo-promoinabox') || stringContains(referrerUrl(), 'promoinabox.win')) ? baseUrl(referrerUrl()) : 'https://insuremypromo-promoinabox-qa.aptiture.com' }%/wp-content/themes/bridge-child/assets/uBind/sidebar2.png'&gt;"
        },</v>
      </c>
      <c r="H76" s="64" t="str">
        <f ca="1">SUBSTITUTE(SUBSTITUTE(SUBSTITUTE(SUBSTITUTE(SUBSTITUTE(SUBSTITUTE(SUBSTITUTE(SUBSTITUTE(
TRIM(CLEAN(Table_Text[[#This Row],[Config]])),
" {","{"),
"{ ","{"),
" }","}"),
"} ","}"),
" [","["),
"[ ","["),
" ]","]"),
"] ","]")</f>
        <v>"logo1Body":{"text": "&lt;img src='%{(stringContains(referrerUrl(), 'insuremypromo-promoinabox') || stringContains(referrerUrl(), 'promoinabox.win')) ? baseUrl(referrerUrl()) : 'https://insuremypromo-promoinabox-qa.aptiture.com'}%/wp-content/themes/bridge-child/assets/uBind/sidebar2.png'&gt;"},</v>
      </c>
      <c r="I7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"logo1Body": "&lt;img src='%{ (stringContains(referrerUrl(), 'insuremypromo-promoinabox') || stringContains(referrerUrl(), 'promoinabox.win')) ? baseUrl(referrerUrl()) : 'https://insuremypromo-promoinabox-qa.aptiture.com' }%/wp-content/themes/bridge-child/assets/uBind/sidebar2.png'&gt;",</v>
      </c>
      <c r="J76" s="25" t="str">
        <f ca="1">SUBSTITUTE(SUBSTITUTE(SUBSTITUTE(SUBSTITUTE(SUBSTITUTE(SUBSTITUTE(SUBSTITUTE(SUBSTITUTE(
TRIM(CLEAN(Table_Text[[#This Row],[Quote]])),
" {","{"),
"{ ","{"),
" }","}"),
"} ","}"),
" [","["),
"[ ","["),
" ]","]"),
"] ","]")</f>
        <v>"logo1Body": "&lt;img src='%{(stringContains(referrerUrl(), 'insuremypromo-promoinabox') || stringContains(referrerUrl(), 'promoinabox.win')) ? baseUrl(referrerUrl()) : 'https://insuremypromo-promoinabox-qa.aptiture.com'}%/wp-content/themes/bridge-child/assets/uBind/sidebar2.png'&gt;",</v>
      </c>
      <c r="K76" s="25"/>
      <c r="L76" s="49" t="s">
        <v>1485</v>
      </c>
    </row>
    <row r="77" spans="2:12" s="21" customFormat="1" ht="21" customHeight="1">
      <c r="B77" s="26" t="s">
        <v>1269</v>
      </c>
      <c r="C77" s="26"/>
      <c r="D7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logo2Body</v>
      </c>
      <c r="F77" s="25" t="str">
        <f ca="1">IF(Table_Text[[#This Row],[Header]]="Yes","",IF(Table_Text[[#This Row],[Property]]&lt;&gt;"",SUBSTITUTE(Table_Text[[#This Row],[Type]]," ","")&amp;SUBSTITUTE(Table_Text[[#This Row],[Property]]," ",""),""))</f>
        <v>SidebarPanelLogo2Body</v>
      </c>
      <c r="G7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"logo2Body": {
            "text": "&lt;h3&gt;Reward Loyalty.&lt;/h3&gt;"
        },</v>
      </c>
      <c r="H77" s="64" t="str">
        <f ca="1">SUBSTITUTE(SUBSTITUTE(SUBSTITUTE(SUBSTITUTE(SUBSTITUTE(SUBSTITUTE(SUBSTITUTE(SUBSTITUTE(
TRIM(CLEAN(Table_Text[[#This Row],[Config]])),
" {","{"),
"{ ","{"),
" }","}"),
"} ","}"),
" [","["),
"[ ","["),
" ]","]"),
"] ","]")</f>
        <v>"logo2Body":{"text": "&lt;h3&gt;Reward Loyalty.&lt;/h3&gt;"},</v>
      </c>
      <c r="I7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"logo2Body": "&lt;h3&gt;Reward Loyalty.&lt;/h3&gt;",</v>
      </c>
      <c r="J77" s="25" t="str">
        <f ca="1">SUBSTITUTE(SUBSTITUTE(SUBSTITUTE(SUBSTITUTE(SUBSTITUTE(SUBSTITUTE(SUBSTITUTE(SUBSTITUTE(
TRIM(CLEAN(Table_Text[[#This Row],[Quote]])),
" {","{"),
"{ ","{"),
" }","}"),
"} ","}"),
" [","["),
"[ ","["),
" ]","]"),
"] ","]")</f>
        <v>"logo2Body": "&lt;h3&gt;Reward Loyalty.&lt;/h3&gt;",</v>
      </c>
      <c r="K77" s="25"/>
      <c r="L77" s="50" t="s">
        <v>1270</v>
      </c>
    </row>
    <row r="78" spans="2:12" s="21" customFormat="1" ht="21" customHeight="1">
      <c r="B78" s="27" t="s">
        <v>1267</v>
      </c>
      <c r="C78" s="26"/>
      <c r="D7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logo3Header</v>
      </c>
      <c r="F78" s="25" t="str">
        <f ca="1">IF(Table_Text[[#This Row],[Header]]="Yes","",IF(Table_Text[[#This Row],[Property]]&lt;&gt;"",SUBSTITUTE(Table_Text[[#This Row],[Type]]," ","")&amp;SUBSTITUTE(Table_Text[[#This Row],[Property]]," ",""),""))</f>
        <v>SidebarPanelLogo3Header</v>
      </c>
      <c r="G7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"logo3Header": {
            "text": "TIP #2"
        },</v>
      </c>
      <c r="H78" s="64" t="str">
        <f ca="1">SUBSTITUTE(SUBSTITUTE(SUBSTITUTE(SUBSTITUTE(SUBSTITUTE(SUBSTITUTE(SUBSTITUTE(SUBSTITUTE(
TRIM(CLEAN(Table_Text[[#This Row],[Config]])),
" {","{"),
"{ ","{"),
" }","}"),
"} ","}"),
" [","["),
"[ ","["),
" ]","]"),
"] ","]")</f>
        <v>"logo3Header":{"text": "TIP #2"},</v>
      </c>
      <c r="I7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"logo3Header": "TIP #2",</v>
      </c>
      <c r="J78" s="25" t="str">
        <f ca="1">SUBSTITUTE(SUBSTITUTE(SUBSTITUTE(SUBSTITUTE(SUBSTITUTE(SUBSTITUTE(SUBSTITUTE(SUBSTITUTE(
TRIM(CLEAN(Table_Text[[#This Row],[Quote]])),
" {","{"),
"{ ","{"),
" }","}"),
"} ","}"),
" [","["),
"[ ","["),
" ]","]"),
"] ","]")</f>
        <v>"logo3Header": "TIP #2",</v>
      </c>
      <c r="K78" s="25"/>
      <c r="L78" s="49" t="s">
        <v>992</v>
      </c>
    </row>
    <row r="79" spans="2:12" s="21" customFormat="1" ht="21" customHeight="1">
      <c r="B79" s="27" t="s">
        <v>1268</v>
      </c>
      <c r="C79" s="26"/>
      <c r="D7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logo3Body</v>
      </c>
      <c r="F79" s="25" t="str">
        <f ca="1">IF(Table_Text[[#This Row],[Header]]="Yes","",IF(Table_Text[[#This Row],[Property]]&lt;&gt;"",SUBSTITUTE(Table_Text[[#This Row],[Type]]," ","")&amp;SUBSTITUTE(Table_Text[[#This Row],[Property]]," ",""),""))</f>
        <v>SidebarPanelLogo3Body</v>
      </c>
      <c r="G7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"logo3Body": {
            "text": "Once you've got your promo out there, don't forget to keep focusing on your current customers. Treat them like VIPs and reward their loyalty."
        },</v>
      </c>
      <c r="H79" s="64" t="str">
        <f ca="1">SUBSTITUTE(SUBSTITUTE(SUBSTITUTE(SUBSTITUTE(SUBSTITUTE(SUBSTITUTE(SUBSTITUTE(SUBSTITUTE(
TRIM(CLEAN(Table_Text[[#This Row],[Config]])),
" {","{"),
"{ ","{"),
" }","}"),
"} ","}"),
" [","["),
"[ ","["),
" ]","]"),
"] ","]")</f>
        <v>"logo3Body":{"text": "Once you've got your promo out there, don't forget to keep focusing on your current customers. Treat them like VIPs and reward their loyalty."},</v>
      </c>
      <c r="I7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"logo3Body": "Once you've got your promo out there, don't forget to keep focusing on your current customers. Treat them like VIPs and reward their loyalty.",</v>
      </c>
      <c r="J79" s="25" t="str">
        <f ca="1">SUBSTITUTE(SUBSTITUTE(SUBSTITUTE(SUBSTITUTE(SUBSTITUTE(SUBSTITUTE(SUBSTITUTE(SUBSTITUTE(
TRIM(CLEAN(Table_Text[[#This Row],[Quote]])),
" {","{"),
"{ ","{"),
" }","}"),
"} ","}"),
" [","["),
"[ ","["),
" ]","]"),
"] ","]")</f>
        <v>"logo3Body": "Once you've got your promo out there, don't forget to keep focusing on your current customers. Treat them like VIPs and reward their loyalty.",</v>
      </c>
      <c r="K79" s="25"/>
      <c r="L79" s="49" t="s">
        <v>993</v>
      </c>
    </row>
    <row r="80" spans="2:12" s="21" customFormat="1" ht="21" customHeight="1">
      <c r="B80" s="27" t="s">
        <v>1272</v>
      </c>
      <c r="C80" s="26"/>
      <c r="D8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review1Body</v>
      </c>
      <c r="F80" s="25" t="str">
        <f ca="1">IF(Table_Text[[#This Row],[Header]]="Yes","",IF(Table_Text[[#This Row],[Property]]&lt;&gt;"",SUBSTITUTE(Table_Text[[#This Row],[Type]]," ","")&amp;SUBSTITUTE(Table_Text[[#This Row],[Property]]," ",""),""))</f>
        <v>SidebarPanelReview1Body</v>
      </c>
      <c r="G8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"review1Body": {
            "text": "&lt;h4&gt;SUMMARY&lt;/h4&gt;&lt;h4 style='font-weight: bold'&gt;'%{promotionType == 'chanceToWin' ? 'Chance to Win' : 'Sweepstake'}%' PROMOTION&lt;/h4&gt;"
        },</v>
      </c>
      <c r="H80" s="64" t="str">
        <f ca="1">SUBSTITUTE(SUBSTITUTE(SUBSTITUTE(SUBSTITUTE(SUBSTITUTE(SUBSTITUTE(SUBSTITUTE(SUBSTITUTE(
TRIM(CLEAN(Table_Text[[#This Row],[Config]])),
" {","{"),
"{ ","{"),
" }","}"),
"} ","}"),
" [","["),
"[ ","["),
" ]","]"),
"] ","]")</f>
        <v>"review1Body":{"text": "&lt;h4&gt;SUMMARY&lt;/h4&gt;&lt;h4 style='font-weight: bold'&gt;'%{promotionType == 'chanceToWin' ? 'Chance to Win' : 'Sweepstake'}%' PROMOTION&lt;/h4&gt;"},</v>
      </c>
      <c r="I8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"review1Body": "&lt;h4&gt;SUMMARY&lt;/h4&gt;&lt;h4 style='font-weight: bold'&gt;'%{promotionType == 'chanceToWin' ? 'Chance to Win' : 'Sweepstake'}%' PROMOTION&lt;/h4&gt;",</v>
      </c>
      <c r="J80" s="25" t="str">
        <f ca="1">SUBSTITUTE(SUBSTITUTE(SUBSTITUTE(SUBSTITUTE(SUBSTITUTE(SUBSTITUTE(SUBSTITUTE(SUBSTITUTE(
TRIM(CLEAN(Table_Text[[#This Row],[Quote]])),
" {","{"),
"{ ","{"),
" }","}"),
"} ","}"),
" [","["),
"[ ","["),
" ]","]"),
"] ","]")</f>
        <v>"review1Body": "&lt;h4&gt;SUMMARY&lt;/h4&gt;&lt;h4 style='font-weight: bold'&gt;'%{promotionType == 'chanceToWin' ? 'Chance to Win' : 'Sweepstake'}%' PROMOTION&lt;/h4&gt;",</v>
      </c>
      <c r="K80" s="25"/>
      <c r="L80" s="49" t="s">
        <v>1285</v>
      </c>
    </row>
    <row r="81" spans="2:12" s="21" customFormat="1" ht="21" customHeight="1">
      <c r="B81" s="27" t="s">
        <v>1271</v>
      </c>
      <c r="C81" s="26"/>
      <c r="D8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review2Body</v>
      </c>
      <c r="F81" s="25" t="str">
        <f ca="1">IF(Table_Text[[#This Row],[Header]]="Yes","",IF(Table_Text[[#This Row],[Property]]&lt;&gt;"",SUBSTITUTE(Table_Text[[#This Row],[Type]]," ","")&amp;SUBSTITUTE(Table_Text[[#This Row],[Property]]," ",""),""))</f>
        <v>SidebarPanelReview2Body</v>
      </c>
      <c r="G8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"review2Body": {
            "text": "&lt;div class='sidebarSummary'&gt;
%{ promotionType == 'chanceToWin' ? '&lt;h3&gt;Insurance Charges&lt;/h3&gt;' : '' }%
%{ promotionType == 'chanceToWin' ? '&lt;table&gt;&lt;body&gt;&lt;tr&gt;&lt;td&gt;Insurance Premium:&lt;/td&gt;&lt;td&gt;' + (quoteStatus()['state'] != 'incomplete' ? quoteStatus()['payment']['custom']['insurancePremium'] : '$0.00') + '&lt;/td&gt;&lt;/tr&gt;&lt;/body&gt;&lt;/table&gt;' : '' }%
%{ promotionType == 'chanceToWin' ? '&lt;table&gt;&lt;body&gt;&lt;tr&gt;&lt;td&gt;Premium GST:&lt;/td&gt;&lt;td&gt;' + (quoteStatus()['state'] != 'incomplete' ? quoteStatus()['payment']['custom']['premiumGST'] : '$0.00') + '&lt;/td&gt;&lt;/tr&gt;&lt;/body&gt;&lt;/table&gt;' : '' }%
%{ promotionType == 'chanceToWin' ? '&lt;table&gt;&lt;body&gt;&lt;tr&gt;&lt;td&gt;Stamp Duty:&lt;/td&gt;&lt;td&gt;' + (quoteStatus()['state'] != 'incomplete' ? quoteStatus()['payment']['custom']['stampDuty'] : '$0.00') + '&lt;/td&gt;&lt;/tr&gt;&lt;/body&gt;&lt;/table&gt;' : '' }%
%{ promotionType == 'chanceToWin' ? '&lt;table&gt;&lt;body&gt;&lt;tr&gt;&lt;td&gt;Total Insurance Cost:&lt;/td&gt;&lt;td&gt;' + (quoteStatus()['state'] != 'incomplete' ? quoteStatus()['payment']['custom']['totalInsuranceCost'] : '$0.00') + '&lt;/td&gt;&lt;/tr&gt;&lt;/body&gt;&lt;/table&gt;' : '' }%
&lt;h3&gt;Fulfilment Charges&lt;/h3&gt;
%{ promotionType == 'chanceToWin' ? '&lt;table&gt;&lt;body&gt;&lt;tr&gt;&lt;td&gt;Fulfilment Fee:&lt;/td&gt;&lt;td&gt;' + (quoteStatus()['state'] != 'incomplete' ? quoteStatus()['payment']['custom']['fulfilmentFee'] : '$0.00') + '&lt;/td&gt;&lt;/tr&gt;&lt;/body&gt;&lt;/table&gt;' : '' }%
%{ promotionType == 'chanceToWin' ? '&lt;table&gt;&lt;body&gt;&lt;tr&gt;&lt;td&gt;Fee GST:&lt;/td&gt;&lt;td&gt;' + (quoteStatus()['state'] != 'incomplete' ? quoteStatus()['payment']['custom']['fulfilmentFeeGST'] : '$0.00') + '&lt;/td&gt;&lt;/tr&gt;&lt;/body&gt;&lt;/table&gt;' : '' }%
%{ promotionType == 'chanceToWin' ? '&lt;table&gt;&lt;body&gt;&lt;tr&gt;&lt;td&gt;Total Fulfilment Cost:&lt;/td&gt;&lt;td&gt;' + (quoteStatus()['state'] != 'incomplete' ? quoteStatus()['payment']['custom']['totalFulfilmentCost'] : '$0.00') + '&lt;/td&gt;&lt;/tr&gt;&lt;/body&gt;&lt;/table&gt;' : '' }%
%{ promotionType == 'sweepstake' ? '&lt;table&gt;&lt;body&gt;&lt;tr&gt;&lt;td&gt;Fulfilment Fee:&lt;/td&gt;&lt;td&gt;' + (quoteStatus()['state'] != 'incomplete' ? quoteStatus()['payment']['custom']['fulfilmentFee'] : '$0.00') + '&lt;/td&gt;&lt;/tr&gt;&lt;/body&gt;&lt;/table&gt;' : '' }%
%{ promotionType == 'sweepstake' ? '&lt;table&gt;&lt;body&gt;&lt;tr&gt;&lt;td&gt;Fee GST:&lt;/td&gt;&lt;td&gt;' + (quoteStatus()['state'] != 'incomplete' ? quoteStatus()['payment']['custom']['fulfilmentFeeGST'] : '$0.00') + '&lt;/td&gt;&lt;/tr&gt;&lt;/body&gt;&lt;/table&gt;' : '' }%
%{ promotionType == 'sweepstake' ? '&lt;table&gt;&lt;body&gt;&lt;tr&gt;&lt;td&gt;Total Fulfilment Cost:&lt;/td&gt;&lt;td&gt;' + (quoteStatus()['state'] != 'incomplete' ? quoteStatus()['payment']['custom']['totalFulfilmentCost'] : '$0.00') + '&lt;/td&gt;&lt;/tr&gt;&lt;/body&gt;&lt;/table&gt;' : '' }%
%{ (usedStateNSW == true || usedStateACT == true) ? '&lt;h3&gt;State Permit Fees&lt;/h3&gt;' : '' }%
%{ usedStateNSW == true ? '&lt;table&gt;&lt;body&gt;&lt;tr&gt;&lt;td&gt;NSW Permit:&lt;/td&gt;&lt;td&gt;' + (quoteStatus()['state'] != 'incomplete' ? quoteStatus()['payment']['custom']['permitFeeNSW'] : '$0.00') + '&lt;/td&gt;&lt;/tr&gt;&lt;/body&gt;&lt;/table&gt;' : '' }%
%{ usedStateACT == true ? '&lt;table&gt;&lt;body&gt;&lt;tr&gt;&lt;td&gt;ACT Permit:&lt;/td&gt;&lt;td&gt;' + (quoteStatus()['state'] != 'incomplete' ? quoteStatus()['payment']['custom']['permitFeeACT'] : '$0.00') + '&lt;/td&gt;&lt;/tr&gt;&lt;/body&gt;&lt;/table&gt;' : '' }%
%{ true ? '&lt;table class=\"total\"&gt;&lt;body&gt;&lt;tr&gt;&lt;td&gt;TOTAL:&lt;/td&gt;&lt;td&gt;' + (quoteStatus()['state'] != 'incomplete' ? quoteStatus()['payment']['custom']['totalPayable'] : '$0.00') + '&lt;/td&gt;&lt;/tr&gt;&lt;/body&gt;&lt;/table&gt;' : '' }%
%{ false ? '&lt;table class=\"total\"&gt;&lt;body&gt;&lt;tr&gt;&lt;td&gt;TOTAL:&lt;/td&gt;&lt;td&gt;' + (quoteStatus()['state'] != 'incomplete' ? quoteStatus()['payment']['custom']['totalFulfilmentCost'] : '$0.00') + '&lt;/td&gt;&lt;/tr&gt;&lt;/body&gt;&lt;/table&gt;' : '' }%
&lt;/div&gt;"
        },</v>
      </c>
      <c r="H81" s="64" t="str">
        <f ca="1">SUBSTITUTE(SUBSTITUTE(SUBSTITUTE(SUBSTITUTE(SUBSTITUTE(SUBSTITUTE(SUBSTITUTE(SUBSTITUTE(
TRIM(CLEAN(Table_Text[[#This Row],[Config]])),
" {","{"),
"{ ","{"),
" }","}"),
"} ","}"),
" [","["),
"[ ","["),
" ]","]"),
"] ","]")</f>
        <v>"review2Body":{"text": "&lt;div class='sidebarSummary'&gt;%{promotionType == 'chanceToWin' ? '&lt;h3&gt;Insurance Charges&lt;/h3&gt;' : ''}%%{promotionType == 'chanceToWin' ? '&lt;table&gt;&lt;body&gt;&lt;tr&gt;&lt;td&gt;Insurance Premium:&lt;/td&gt;&lt;td&gt;' + (quoteStatus()['state']!= 'incomplete' ? quoteStatus()['payment']['custom']['insurancePremium']: '$0.00') + '&lt;/td&gt;&lt;/tr&gt;&lt;/body&gt;&lt;/table&gt;' : ''}%%{promotionType == 'chanceToWin' ? '&lt;table&gt;&lt;body&gt;&lt;tr&gt;&lt;td&gt;Premium GST:&lt;/td&gt;&lt;td&gt;' + (quoteStatus()['state']!= 'incomplete' ? quoteStatus()['payment']['custom']['premiumGST']: '$0.00') + '&lt;/td&gt;&lt;/tr&gt;&lt;/body&gt;&lt;/table&gt;' : ''}%%{promotionType == 'chanceToWin' ? '&lt;table&gt;&lt;body&gt;&lt;tr&gt;&lt;td&gt;Stamp Duty:&lt;/td&gt;&lt;td&gt;' + (quoteStatus()['state']!= 'incomplete' ? quoteStatus()['payment']['custom']['stampDuty']: '$0.00') + '&lt;/td&gt;&lt;/tr&gt;&lt;/body&gt;&lt;/table&gt;' : ''}%%{promotionType == 'chanceToWin' ? '&lt;table&gt;&lt;body&gt;&lt;tr&gt;&lt;td&gt;Total Insurance Cost:&lt;/td&gt;&lt;td&gt;' + (quoteStatus()['state']!= 'incomplete' ? quoteStatus()['payment']['custom']['totalInsuranceCost']: '$0.00') + '&lt;/td&gt;&lt;/tr&gt;&lt;/body&gt;&lt;/table&gt;' : ''}%&lt;h3&gt;Fulfilment Charges&lt;/h3&gt;%{promotionType == 'chanceToWin' ? '&lt;table&gt;&lt;body&gt;&lt;tr&gt;&lt;td&gt;Fulfilment Fee:&lt;/td&gt;&lt;td&gt;' + (quoteStatus()['state']!= 'incomplete' ? quoteStatus()['payment']['custom']['fulfilmentFee']: '$0.00') + '&lt;/td&gt;&lt;/tr&gt;&lt;/body&gt;&lt;/table&gt;' : ''}%%{promotionType == 'chanceToWin' ? '&lt;table&gt;&lt;body&gt;&lt;tr&gt;&lt;td&gt;Fee GST:&lt;/td&gt;&lt;td&gt;' + (quoteStatus()['state']!= 'incomplete' ? quoteStatus()['payment']['custom']['fulfilmentFeeGST']: '$0.00') + '&lt;/td&gt;&lt;/tr&gt;&lt;/body&gt;&lt;/table&gt;' : ''}%%{promotionType == 'chanceToWin' ? '&lt;table&gt;&lt;body&gt;&lt;tr&gt;&lt;td&gt;Total Fulfilment Cost:&lt;/td&gt;&lt;td&gt;' + (quoteStatus()['state']!= 'incomplete' ? quoteStatus()['payment']['custom']['totalFulfilmentCost']: '$0.00') + '&lt;/td&gt;&lt;/tr&gt;&lt;/body&gt;&lt;/table&gt;' : ''}%%{promotionType == 'sweepstake' ? '&lt;table&gt;&lt;body&gt;&lt;tr&gt;&lt;td&gt;Fulfilment Fee:&lt;/td&gt;&lt;td&gt;' + (quoteStatus()['state']!= 'incomplete' ? quoteStatus()['payment']['custom']['fulfilmentFee']: '$0.00') + '&lt;/td&gt;&lt;/tr&gt;&lt;/body&gt;&lt;/table&gt;' : ''}%%{promotionType == 'sweepstake' ? '&lt;table&gt;&lt;body&gt;&lt;tr&gt;&lt;td&gt;Fee GST:&lt;/td&gt;&lt;td&gt;' + (quoteStatus()['state']!= 'incomplete' ? quoteStatus()['payment']['custom']['fulfilmentFeeGST']: '$0.00') + '&lt;/td&gt;&lt;/tr&gt;&lt;/body&gt;&lt;/table&gt;' : ''}%%{promotionType == 'sweepstake' ? '&lt;table&gt;&lt;body&gt;&lt;tr&gt;&lt;td&gt;Total Fulfilment Cost:&lt;/td&gt;&lt;td&gt;' + (quoteStatus()['state']!= 'incomplete' ? quoteStatus()['payment']['custom']['totalFulfilmentCost']: '$0.00') + '&lt;/td&gt;&lt;/tr&gt;&lt;/body&gt;&lt;/table&gt;' : ''}%%{(usedStateNSW == true || usedStateACT == true) ? '&lt;h3&gt;State Permit Fees&lt;/h3&gt;' : ''}%%{usedStateNSW == true ? '&lt;table&gt;&lt;body&gt;&lt;tr&gt;&lt;td&gt;NSW Permit:&lt;/td&gt;&lt;td&gt;' + (quoteStatus()['state']!= 'incomplete' ? quoteStatus()['payment']['custom']['permitFeeNSW']: '$0.00') + '&lt;/td&gt;&lt;/tr&gt;&lt;/body&gt;&lt;/table&gt;' : ''}%%{usedStateACT == true ? '&lt;table&gt;&lt;body&gt;&lt;tr&gt;&lt;td&gt;ACT Permit:&lt;/td&gt;&lt;td&gt;' + (quoteStatus()['state']!= 'incomplete' ? quoteStatus()['payment']['custom']['permitFeeACT']: '$0.00') + '&lt;/td&gt;&lt;/tr&gt;&lt;/body&gt;&lt;/table&gt;' : ''}%%{true ? '&lt;table class=\"total\"&gt;&lt;body&gt;&lt;tr&gt;&lt;td&gt;TOTAL:&lt;/td&gt;&lt;td&gt;' + (quoteStatus()['state']!= 'incomplete' ? quoteStatus()['payment']['custom']['totalPayable']: '$0.00') + '&lt;/td&gt;&lt;/tr&gt;&lt;/body&gt;&lt;/table&gt;' : ''}%%{false ? '&lt;table class=\"total\"&gt;&lt;body&gt;&lt;tr&gt;&lt;td&gt;TOTAL:&lt;/td&gt;&lt;td&gt;' + (quoteStatus()['state']!= 'incomplete' ? quoteStatus()['payment']['custom']['totalFulfilmentCost']: '$0.00') + '&lt;/td&gt;&lt;/tr&gt;&lt;/body&gt;&lt;/table&gt;' : ''}%&lt;/div&gt;"},</v>
      </c>
      <c r="I8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"review2Body": "&lt;div class='sidebarSummary'&gt;
%{ promotionType == 'chanceToWin' ? '&lt;h3&gt;Insurance Charges&lt;/h3&gt;' : '' }%
%{ promotionType == 'chanceToWin' ? '&lt;table&gt;&lt;body&gt;&lt;tr&gt;&lt;td&gt;Insurance Premium:&lt;/td&gt;&lt;td&gt;' + (quoteStatus()['state'] != 'incomplete' ? quoteStatus()['payment']['custom']['insurancePremium'] : '$0.00') + '&lt;/td&gt;&lt;/tr&gt;&lt;/body&gt;&lt;/table&gt;' : '' }%
%{ promotionType == 'chanceToWin' ? '&lt;table&gt;&lt;body&gt;&lt;tr&gt;&lt;td&gt;Premium GST:&lt;/td&gt;&lt;td&gt;' + (quoteStatus()['state'] != 'incomplete' ? quoteStatus()['payment']['custom']['premiumGST'] : '$0.00') + '&lt;/td&gt;&lt;/tr&gt;&lt;/body&gt;&lt;/table&gt;' : '' }%
%{ promotionType == 'chanceToWin' ? '&lt;table&gt;&lt;body&gt;&lt;tr&gt;&lt;td&gt;Stamp Duty:&lt;/td&gt;&lt;td&gt;' + (quoteStatus()['state'] != 'incomplete' ? quoteStatus()['payment']['custom']['stampDuty'] : '$0.00') + '&lt;/td&gt;&lt;/tr&gt;&lt;/body&gt;&lt;/table&gt;' : '' }%
%{ promotionType == 'chanceToWin' ? '&lt;table&gt;&lt;body&gt;&lt;tr&gt;&lt;td&gt;Total Insurance Cost:&lt;/td&gt;&lt;td&gt;' + (quoteStatus()['state'] != 'incomplete' ? quoteStatus()['payment']['custom']['totalInsuranceCost'] : '$0.00') + '&lt;/td&gt;&lt;/tr&gt;&lt;/body&gt;&lt;/table&gt;' : '' }%
&lt;h3&gt;Fulfilment Charges&lt;/h3&gt;
%{ promotionType == 'chanceToWin' ? '&lt;table&gt;&lt;body&gt;&lt;tr&gt;&lt;td&gt;Fulfilment Fee:&lt;/td&gt;&lt;td&gt;' + (quoteStatus()['state'] != 'incomplete' ? quoteStatus()['payment']['custom']['fulfilmentFee'] : '$0.00') + '&lt;/td&gt;&lt;/tr&gt;&lt;/body&gt;&lt;/table&gt;' : '' }%
%{ promotionType == 'chanceToWin' ? '&lt;table&gt;&lt;body&gt;&lt;tr&gt;&lt;td&gt;Fee GST:&lt;/td&gt;&lt;td&gt;' + (quoteStatus()['state'] != 'incomplete' ? quoteStatus()['payment']['custom']['fulfilmentFeeGST'] : '$0.00') + '&lt;/td&gt;&lt;/tr&gt;&lt;/body&gt;&lt;/table&gt;' : '' }%
%{ promotionType == 'chanceToWin' ? '&lt;table&gt;&lt;body&gt;&lt;tr&gt;&lt;td&gt;Total Fulfilment Cost:&lt;/td&gt;&lt;td&gt;' + (quoteStatus()['state'] != 'incomplete' ? quoteStatus()['payment']['custom']['totalFulfilmentCost'] : '$0.00') + '&lt;/td&gt;&lt;/tr&gt;&lt;/body&gt;&lt;/table&gt;' : '' }%
%{ promotionType == 'sweepstake' ? '&lt;table&gt;&lt;body&gt;&lt;tr&gt;&lt;td&gt;Fulfilment Fee:&lt;/td&gt;&lt;td&gt;' + (quoteStatus()['state'] != 'incomplete' ? quoteStatus()['payment']['custom']['fulfilmentFee'] : '$0.00') + '&lt;/td&gt;&lt;/tr&gt;&lt;/body&gt;&lt;/table&gt;' : '' }%
%{ promotionType == 'sweepstake' ? '&lt;table&gt;&lt;body&gt;&lt;tr&gt;&lt;td&gt;Fee GST:&lt;/td&gt;&lt;td&gt;' + (quoteStatus()['state'] != 'incomplete' ? quoteStatus()['payment']['custom']['fulfilmentFeeGST'] : '$0.00') + '&lt;/td&gt;&lt;/tr&gt;&lt;/body&gt;&lt;/table&gt;' : '' }%
%{ promotionType == 'sweepstake' ? '&lt;table&gt;&lt;body&gt;&lt;tr&gt;&lt;td&gt;Total Fulfilment Cost:&lt;/td&gt;&lt;td&gt;' + (quoteStatus()['state'] != 'incomplete' ? quoteStatus()['payment']['custom']['totalFulfilmentCost'] : '$0.00') + '&lt;/td&gt;&lt;/tr&gt;&lt;/body&gt;&lt;/table&gt;' : '' }%
%{ (usedStateNSW == true || usedStateACT == true) ? '&lt;h3&gt;State Permit Fees&lt;/h3&gt;' : '' }%
%{ usedStateNSW == true ? '&lt;table&gt;&lt;body&gt;&lt;tr&gt;&lt;td&gt;NSW Permit:&lt;/td&gt;&lt;td&gt;' + (quoteStatus()['state'] != 'incomplete' ? quoteStatus()['payment']['custom']['permitFeeNSW'] : '$0.00') + '&lt;/td&gt;&lt;/tr&gt;&lt;/body&gt;&lt;/table&gt;' : '' }%
%{ usedStateACT == true ? '&lt;table&gt;&lt;body&gt;&lt;tr&gt;&lt;td&gt;ACT Permit:&lt;/td&gt;&lt;td&gt;' + (quoteStatus()['state'] != 'incomplete' ? quoteStatus()['payment']['custom']['permitFeeACT'] : '$0.00') + '&lt;/td&gt;&lt;/tr&gt;&lt;/body&gt;&lt;/table&gt;' : '' }%
%{ true ? '&lt;table class=\"total\"&gt;&lt;body&gt;&lt;tr&gt;&lt;td&gt;TOTAL:&lt;/td&gt;&lt;td&gt;' + (quoteStatus()['state'] != 'incomplete' ? quoteStatus()['payment']['custom']['totalPayable'] : '$0.00') + '&lt;/td&gt;&lt;/tr&gt;&lt;/body&gt;&lt;/table&gt;' : '' }%
%{ false ? '&lt;table class=\"total\"&gt;&lt;body&gt;&lt;tr&gt;&lt;td&gt;TOTAL:&lt;/td&gt;&lt;td&gt;' + (quoteStatus()['state'] != 'incomplete' ? quoteStatus()['payment']['custom']['totalFulfilmentCost'] : '$0.00') + '&lt;/td&gt;&lt;/tr&gt;&lt;/body&gt;&lt;/table&gt;' : '' }%
&lt;/div&gt;",</v>
      </c>
      <c r="J81" s="25" t="str">
        <f ca="1">SUBSTITUTE(SUBSTITUTE(SUBSTITUTE(SUBSTITUTE(SUBSTITUTE(SUBSTITUTE(SUBSTITUTE(SUBSTITUTE(
TRIM(CLEAN(Table_Text[[#This Row],[Quote]])),
" {","{"),
"{ ","{"),
" }","}"),
"} ","}"),
" [","["),
"[ ","["),
" ]","]"),
"] ","]")</f>
        <v>"review2Body": "&lt;div class='sidebarSummary'&gt;%{promotionType == 'chanceToWin' ? '&lt;h3&gt;Insurance Charges&lt;/h3&gt;' : ''}%%{promotionType == 'chanceToWin' ? '&lt;table&gt;&lt;body&gt;&lt;tr&gt;&lt;td&gt;Insurance Premium:&lt;/td&gt;&lt;td&gt;' + (quoteStatus()['state']!= 'incomplete' ? quoteStatus()['payment']['custom']['insurancePremium']: '$0.00') + '&lt;/td&gt;&lt;/tr&gt;&lt;/body&gt;&lt;/table&gt;' : ''}%%{promotionType == 'chanceToWin' ? '&lt;table&gt;&lt;body&gt;&lt;tr&gt;&lt;td&gt;Premium GST:&lt;/td&gt;&lt;td&gt;' + (quoteStatus()['state']!= 'incomplete' ? quoteStatus()['payment']['custom']['premiumGST']: '$0.00') + '&lt;/td&gt;&lt;/tr&gt;&lt;/body&gt;&lt;/table&gt;' : ''}%%{promotionType == 'chanceToWin' ? '&lt;table&gt;&lt;body&gt;&lt;tr&gt;&lt;td&gt;Stamp Duty:&lt;/td&gt;&lt;td&gt;' + (quoteStatus()['state']!= 'incomplete' ? quoteStatus()['payment']['custom']['stampDuty']: '$0.00') + '&lt;/td&gt;&lt;/tr&gt;&lt;/body&gt;&lt;/table&gt;' : ''}%%{promotionType == 'chanceToWin' ? '&lt;table&gt;&lt;body&gt;&lt;tr&gt;&lt;td&gt;Total Insurance Cost:&lt;/td&gt;&lt;td&gt;' + (quoteStatus()['state']!= 'incomplete' ? quoteStatus()['payment']['custom']['totalInsuranceCost']: '$0.00') + '&lt;/td&gt;&lt;/tr&gt;&lt;/body&gt;&lt;/table&gt;' : ''}%&lt;h3&gt;Fulfilment Charges&lt;/h3&gt;%{promotionType == 'chanceToWin' ? '&lt;table&gt;&lt;body&gt;&lt;tr&gt;&lt;td&gt;Fulfilment Fee:&lt;/td&gt;&lt;td&gt;' + (quoteStatus()['state']!= 'incomplete' ? quoteStatus()['payment']['custom']['fulfilmentFee']: '$0.00') + '&lt;/td&gt;&lt;/tr&gt;&lt;/body&gt;&lt;/table&gt;' : ''}%%{promotionType == 'chanceToWin' ? '&lt;table&gt;&lt;body&gt;&lt;tr&gt;&lt;td&gt;Fee GST:&lt;/td&gt;&lt;td&gt;' + (quoteStatus()['state']!= 'incomplete' ? quoteStatus()['payment']['custom']['fulfilmentFeeGST']: '$0.00') + '&lt;/td&gt;&lt;/tr&gt;&lt;/body&gt;&lt;/table&gt;' : ''}%%{promotionType == 'chanceToWin' ? '&lt;table&gt;&lt;body&gt;&lt;tr&gt;&lt;td&gt;Total Fulfilment Cost:&lt;/td&gt;&lt;td&gt;' + (quoteStatus()['state']!= 'incomplete' ? quoteStatus()['payment']['custom']['totalFulfilmentCost']: '$0.00') + '&lt;/td&gt;&lt;/tr&gt;&lt;/body&gt;&lt;/table&gt;' : ''}%%{promotionType == 'sweepstake' ? '&lt;table&gt;&lt;body&gt;&lt;tr&gt;&lt;td&gt;Fulfilment Fee:&lt;/td&gt;&lt;td&gt;' + (quoteStatus()['state']!= 'incomplete' ? quoteStatus()['payment']['custom']['fulfilmentFee']: '$0.00') + '&lt;/td&gt;&lt;/tr&gt;&lt;/body&gt;&lt;/table&gt;' : ''}%%{promotionType == 'sweepstake' ? '&lt;table&gt;&lt;body&gt;&lt;tr&gt;&lt;td&gt;Fee GST:&lt;/td&gt;&lt;td&gt;' + (quoteStatus()['state']!= 'incomplete' ? quoteStatus()['payment']['custom']['fulfilmentFeeGST']: '$0.00') + '&lt;/td&gt;&lt;/tr&gt;&lt;/body&gt;&lt;/table&gt;' : ''}%%{promotionType == 'sweepstake' ? '&lt;table&gt;&lt;body&gt;&lt;tr&gt;&lt;td&gt;Total Fulfilment Cost:&lt;/td&gt;&lt;td&gt;' + (quoteStatus()['state']!= 'incomplete' ? quoteStatus()['payment']['custom']['totalFulfilmentCost']: '$0.00') + '&lt;/td&gt;&lt;/tr&gt;&lt;/body&gt;&lt;/table&gt;' : ''}%%{(usedStateNSW == true || usedStateACT == true) ? '&lt;h3&gt;State Permit Fees&lt;/h3&gt;' : ''}%%{usedStateNSW == true ? '&lt;table&gt;&lt;body&gt;&lt;tr&gt;&lt;td&gt;NSW Permit:&lt;/td&gt;&lt;td&gt;' + (quoteStatus()['state']!= 'incomplete' ? quoteStatus()['payment']['custom']['permitFeeNSW']: '$0.00') + '&lt;/td&gt;&lt;/tr&gt;&lt;/body&gt;&lt;/table&gt;' : ''}%%{usedStateACT == true ? '&lt;table&gt;&lt;body&gt;&lt;tr&gt;&lt;td&gt;ACT Permit:&lt;/td&gt;&lt;td&gt;' + (quoteStatus()['state']!= 'incomplete' ? quoteStatus()['payment']['custom']['permitFeeACT']: '$0.00') + '&lt;/td&gt;&lt;/tr&gt;&lt;/body&gt;&lt;/table&gt;' : ''}%%{true ? '&lt;table class=\"total\"&gt;&lt;body&gt;&lt;tr&gt;&lt;td&gt;TOTAL:&lt;/td&gt;&lt;td&gt;' + (quoteStatus()['state']!= 'incomplete' ? quoteStatus()['payment']['custom']['totalPayable']: '$0.00') + '&lt;/td&gt;&lt;/tr&gt;&lt;/body&gt;&lt;/table&gt;' : ''}%%{false ? '&lt;table class=\"total\"&gt;&lt;body&gt;&lt;tr&gt;&lt;td&gt;TOTAL:&lt;/td&gt;&lt;td&gt;' + (quoteStatus()['state']!= 'incomplete' ? quoteStatus()['payment']['custom']['totalFulfilmentCost']: '$0.00') + '&lt;/td&gt;&lt;/tr&gt;&lt;/body&gt;&lt;/table&gt;' : ''}%&lt;/div&gt;",</v>
      </c>
      <c r="K81" s="25"/>
      <c r="L81" s="123" t="s">
        <v>1321</v>
      </c>
    </row>
    <row r="82" spans="2:12" s="21" customFormat="1" ht="21" customHeight="1">
      <c r="B82" s="27" t="s">
        <v>1273</v>
      </c>
      <c r="C82" s="26"/>
      <c r="D8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paymentBody</v>
      </c>
      <c r="F82" s="25" t="str">
        <f ca="1">IF(Table_Text[[#This Row],[Header]]="Yes","",IF(Table_Text[[#This Row],[Property]]&lt;&gt;"",SUBSTITUTE(Table_Text[[#This Row],[Type]]," ","")&amp;SUBSTITUTE(Table_Text[[#This Row],[Property]]," ",""),""))</f>
        <v>SidebarPanelPaymentBody</v>
      </c>
      <c r="G8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"paymentBody": {
            "text": "&lt;img src='%{ (stringContains(referrerUrl(), 'insuremypromo-promoinabox') || stringContains(referrerUrl(), 'promoinabox.win')) ? baseUrl(referrerUrl()) : 'https://insuremypromo-promoinabox-qa.aptiture.com' }%/wp-content/themes/bridge-child/assets/uBind/sidebar3.png'&gt;"
        },</v>
      </c>
      <c r="H82" s="64" t="str">
        <f ca="1">SUBSTITUTE(SUBSTITUTE(SUBSTITUTE(SUBSTITUTE(SUBSTITUTE(SUBSTITUTE(SUBSTITUTE(SUBSTITUTE(
TRIM(CLEAN(Table_Text[[#This Row],[Config]])),
" {","{"),
"{ ","{"),
" }","}"),
"} ","}"),
" [","["),
"[ ","["),
" ]","]"),
"] ","]")</f>
        <v>"paymentBody":{"text": "&lt;img src='%{(stringContains(referrerUrl(), 'insuremypromo-promoinabox') || stringContains(referrerUrl(), 'promoinabox.win')) ? baseUrl(referrerUrl()) : 'https://insuremypromo-promoinabox-qa.aptiture.com'}%/wp-content/themes/bridge-child/assets/uBind/sidebar3.png'&gt;"},</v>
      </c>
      <c r="I8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"paymentBody": "&lt;img src='%{ (stringContains(referrerUrl(), 'insuremypromo-promoinabox') || stringContains(referrerUrl(), 'promoinabox.win')) ? baseUrl(referrerUrl()) : 'https://insuremypromo-promoinabox-qa.aptiture.com' }%/wp-content/themes/bridge-child/assets/uBind/sidebar3.png'&gt;",</v>
      </c>
      <c r="J82" s="25" t="str">
        <f ca="1">SUBSTITUTE(SUBSTITUTE(SUBSTITUTE(SUBSTITUTE(SUBSTITUTE(SUBSTITUTE(SUBSTITUTE(SUBSTITUTE(
TRIM(CLEAN(Table_Text[[#This Row],[Quote]])),
" {","{"),
"{ ","{"),
" }","}"),
"} ","}"),
" [","["),
"[ ","["),
" ]","]"),
"] ","]")</f>
        <v>"paymentBody": "&lt;img src='%{(stringContains(referrerUrl(), 'insuremypromo-promoinabox') || stringContains(referrerUrl(), 'promoinabox.win')) ? baseUrl(referrerUrl()) : 'https://insuremypromo-promoinabox-qa.aptiture.com'}%/wp-content/themes/bridge-child/assets/uBind/sidebar3.png'&gt;",</v>
      </c>
      <c r="K82" s="25"/>
      <c r="L82" s="49" t="s">
        <v>1486</v>
      </c>
    </row>
    <row r="83" spans="2:12" s="21" customFormat="1" ht="21" customHeight="1">
      <c r="B83" s="26" t="s">
        <v>1302</v>
      </c>
      <c r="C83" s="26"/>
      <c r="D8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complete1Body</v>
      </c>
      <c r="F83" s="25" t="str">
        <f ca="1">IF(Table_Text[[#This Row],[Header]]="Yes","",IF(Table_Text[[#This Row],[Property]]&lt;&gt;"",SUBSTITUTE(Table_Text[[#This Row],[Type]]," ","")&amp;SUBSTITUTE(Table_Text[[#This Row],[Property]]," ",""),""))</f>
        <v>SidebarPanelComplete1Body</v>
      </c>
      <c r="G8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"complete1Body": {
            "text": "&lt;img src='%{ (stringContains(referrerUrl(), 'insuremypromo-promoinabox') || stringContains(referrerUrl(), 'promoinabox.win')) ? baseUrl(referrerUrl()) : 'https://insuremypromo-promoinabox-qa.aptiture.com' }%/wp-content/themes/bridge-child/assets/uBind/sidebar4.png'&gt;"
        },</v>
      </c>
      <c r="H83" s="64" t="str">
        <f ca="1">SUBSTITUTE(SUBSTITUTE(SUBSTITUTE(SUBSTITUTE(SUBSTITUTE(SUBSTITUTE(SUBSTITUTE(SUBSTITUTE(
TRIM(CLEAN(Table_Text[[#This Row],[Config]])),
" {","{"),
"{ ","{"),
" }","}"),
"} ","}"),
" [","["),
"[ ","["),
" ]","]"),
"] ","]")</f>
        <v>"complete1Body":{"text": "&lt;img src='%{(stringContains(referrerUrl(), 'insuremypromo-promoinabox') || stringContains(referrerUrl(), 'promoinabox.win')) ? baseUrl(referrerUrl()) : 'https://insuremypromo-promoinabox-qa.aptiture.com'}%/wp-content/themes/bridge-child/assets/uBind/sidebar4.png'&gt;"},</v>
      </c>
      <c r="I8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"complete1Body": "&lt;img src='%{ (stringContains(referrerUrl(), 'insuremypromo-promoinabox') || stringContains(referrerUrl(), 'promoinabox.win')) ? baseUrl(referrerUrl()) : 'https://insuremypromo-promoinabox-qa.aptiture.com' }%/wp-content/themes/bridge-child/assets/uBind/sidebar4.png'&gt;",</v>
      </c>
      <c r="J83" s="25" t="str">
        <f ca="1">SUBSTITUTE(SUBSTITUTE(SUBSTITUTE(SUBSTITUTE(SUBSTITUTE(SUBSTITUTE(SUBSTITUTE(SUBSTITUTE(
TRIM(CLEAN(Table_Text[[#This Row],[Quote]])),
" {","{"),
"{ ","{"),
" }","}"),
"} ","}"),
" [","["),
"[ ","["),
" ]","]"),
"] ","]")</f>
        <v>"complete1Body": "&lt;img src='%{(stringContains(referrerUrl(), 'insuremypromo-promoinabox') || stringContains(referrerUrl(), 'promoinabox.win')) ? baseUrl(referrerUrl()) : 'https://insuremypromo-promoinabox-qa.aptiture.com'}%/wp-content/themes/bridge-child/assets/uBind/sidebar4.png'&gt;",</v>
      </c>
      <c r="K83" s="25"/>
      <c r="L83" s="49" t="s">
        <v>1487</v>
      </c>
    </row>
    <row r="84" spans="2:12" s="21" customFormat="1" ht="21" customHeight="1">
      <c r="B84" s="26" t="s">
        <v>1306</v>
      </c>
      <c r="C84" s="26"/>
      <c r="D8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complete2Header</v>
      </c>
      <c r="F84" s="25" t="str">
        <f ca="1">IF(Table_Text[[#This Row],[Header]]="Yes","",IF(Table_Text[[#This Row],[Property]]&lt;&gt;"",SUBSTITUTE(Table_Text[[#This Row],[Type]]," ","")&amp;SUBSTITUTE(Table_Text[[#This Row],[Property]]," ",""),""))</f>
        <v>SidebarPanelComplete2Header</v>
      </c>
      <c r="G8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"complete2Header": {
            "text": "What next?"
        },</v>
      </c>
      <c r="H84" s="64" t="str">
        <f ca="1">SUBSTITUTE(SUBSTITUTE(SUBSTITUTE(SUBSTITUTE(SUBSTITUTE(SUBSTITUTE(SUBSTITUTE(SUBSTITUTE(
TRIM(CLEAN(Table_Text[[#This Row],[Config]])),
" {","{"),
"{ ","{"),
" }","}"),
"} ","}"),
" [","["),
"[ ","["),
" ]","]"),
"] ","]")</f>
        <v>"complete2Header":{"text": "What next?"},</v>
      </c>
      <c r="I8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"complete2Header": "What next?",</v>
      </c>
      <c r="J84" s="25" t="str">
        <f ca="1">SUBSTITUTE(SUBSTITUTE(SUBSTITUTE(SUBSTITUTE(SUBSTITUTE(SUBSTITUTE(SUBSTITUTE(SUBSTITUTE(
TRIM(CLEAN(Table_Text[[#This Row],[Quote]])),
" {","{"),
"{ ","{"),
" }","}"),
"} ","}"),
" [","["),
"[ ","["),
" ]","]"),
"] ","]")</f>
        <v>"complete2Header": "What next?",</v>
      </c>
      <c r="K84" s="25"/>
      <c r="L84" s="50" t="s">
        <v>1304</v>
      </c>
    </row>
    <row r="85" spans="2:12" s="21" customFormat="1" ht="21" customHeight="1">
      <c r="B85" s="26" t="s">
        <v>1303</v>
      </c>
      <c r="C85" s="26"/>
      <c r="D8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complete2Body</v>
      </c>
      <c r="F85" s="25" t="str">
        <f ca="1">IF(Table_Text[[#This Row],[Header]]="Yes","",IF(Table_Text[[#This Row],[Property]]&lt;&gt;"",SUBSTITUTE(Table_Text[[#This Row],[Type]]," ","")&amp;SUBSTITUTE(Table_Text[[#This Row],[Property]]," ",""),""))</f>
        <v>SidebarPanelComplete2Body</v>
      </c>
      <c r="G8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"complete2Body": {
            "text":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
        }
    },</v>
      </c>
      <c r="H85" s="64" t="str">
        <f ca="1">SUBSTITUTE(SUBSTITUTE(SUBSTITUTE(SUBSTITUTE(SUBSTITUTE(SUBSTITUTE(SUBSTITUTE(SUBSTITUTE(
TRIM(CLEAN(Table_Text[[#This Row],[Config]])),
" {","{"),
"{ ","{"),
" }","}"),
"} ","}"),
" [","["),
"[ ","["),
" ]","]"),
"] ","]")</f>
        <v>"complete2Body":{"text":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v>
      </c>
      <c r="I8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"complete2Body":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
    },</v>
      </c>
      <c r="J85" s="25" t="str">
        <f ca="1">SUBSTITUTE(SUBSTITUTE(SUBSTITUTE(SUBSTITUTE(SUBSTITUTE(SUBSTITUTE(SUBSTITUTE(SUBSTITUTE(
TRIM(CLEAN(Table_Text[[#This Row],[Quote]])),
" {","{"),
"{ ","{"),
" }","}"),
"} ","}"),
" [","["),
"[ ","["),
" ]","]"),
"] ","]")</f>
        <v>"complete2Body":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v>
      </c>
      <c r="K85" s="25"/>
      <c r="L85" s="50" t="s">
        <v>1305</v>
      </c>
    </row>
    <row r="86" spans="2:12" ht="29.25" thickBot="1">
      <c r="B86" s="14" t="s">
        <v>750</v>
      </c>
      <c r="C86" s="14" t="s">
        <v>69</v>
      </c>
      <c r="D86" s="14"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86" s="14"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workflow</v>
      </c>
      <c r="F86" s="14" t="str">
        <f>IF(Table_Text[[#This Row],[Header]]="Yes","",IF(Table_Text[[#This Row],[Property]]&lt;&gt;"",SUBSTITUTE(Table_Text[[#This Row],[Type]]," ","")&amp;SUBSTITUTE(Table_Text[[#This Row],[Property]]," ",""),""))</f>
        <v/>
      </c>
      <c r="G86" s="1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"workflow": {</v>
      </c>
      <c r="H86" s="14" t="str">
        <f ca="1">SUBSTITUTE(SUBSTITUTE(SUBSTITUTE(SUBSTITUTE(SUBSTITUTE(SUBSTITUTE(SUBSTITUTE(SUBSTITUTE(
TRIM(CLEAN(Table_Text[[#This Row],[Config]])),
" {","{"),
"{ ","{"),
" }","}"),
"} ","}"),
" [","["),
"[ ","["),
" ]","]"),
"] ","]")</f>
        <v>"workflow":{</v>
      </c>
      <c r="I86" s="14"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"workflow": {</v>
      </c>
      <c r="J86" s="14" t="str">
        <f ca="1">SUBSTITUTE(SUBSTITUTE(SUBSTITUTE(SUBSTITUTE(SUBSTITUTE(SUBSTITUTE(SUBSTITUTE(SUBSTITUTE(
TRIM(CLEAN(Table_Text[[#This Row],[Quote]])),
" {","{"),
"{ ","{"),
" }","}"),
"} ","}"),
" [","["),
"[ ","["),
" ]","]"),
"] ","]")</f>
        <v>"workflow":{</v>
      </c>
      <c r="K86" s="14"/>
      <c r="L86" s="32"/>
    </row>
    <row r="87" spans="2:12" ht="21.75" thickBot="1">
      <c r="B87" s="93" t="s">
        <v>751</v>
      </c>
      <c r="C87" s="93" t="s">
        <v>69</v>
      </c>
      <c r="D87"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87"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step1</v>
      </c>
      <c r="F87" s="93" t="str">
        <f>IF(Table_Text[[#This Row],[Header]]="Yes","",IF(Table_Text[[#This Row],[Property]]&lt;&gt;"",SUBSTITUTE(Table_Text[[#This Row],[Type]]," ","")&amp;SUBSTITUTE(Table_Text[[#This Row],[Property]]," ",""),""))</f>
        <v/>
      </c>
      <c r="G87"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"step1": {</v>
      </c>
      <c r="H87" s="93" t="str">
        <f ca="1">SUBSTITUTE(SUBSTITUTE(SUBSTITUTE(SUBSTITUTE(SUBSTITUTE(SUBSTITUTE(SUBSTITUTE(SUBSTITUTE(
TRIM(CLEAN(Table_Text[[#This Row],[Config]])),
" {","{"),
"{ ","{"),
" }","}"),
"} ","}"),
" [","["),
"[ ","["),
" ]","]"),
"] ","]")</f>
        <v>"step1":{</v>
      </c>
      <c r="I87"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"step1": {</v>
      </c>
      <c r="J87" s="93" t="str">
        <f ca="1">SUBSTITUTE(SUBSTITUTE(SUBSTITUTE(SUBSTITUTE(SUBSTITUTE(SUBSTITUTE(SUBSTITUTE(SUBSTITUTE(
TRIM(CLEAN(Table_Text[[#This Row],[Quote]])),
" {","{"),
"{ ","{"),
" }","}"),
"} ","}"),
" [","["),
"[ ","["),
" ]","]"),
"] ","]")</f>
        <v>"step1":{</v>
      </c>
      <c r="K87" s="93"/>
      <c r="L87" s="124"/>
    </row>
    <row r="88" spans="2:12" s="21" customFormat="1" ht="21" hidden="1" customHeight="1">
      <c r="B88" s="26"/>
      <c r="C88" s="26"/>
      <c r="D8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8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88" s="25" t="str">
        <f>IF(Table_Text[[#This Row],[Header]]="Yes","",IF(Table_Text[[#This Row],[Property]]&lt;&gt;"",SUBSTITUTE(Table_Text[[#This Row],[Type]]," ","")&amp;SUBSTITUTE(Table_Text[[#This Row],[Property]]," ",""),""))</f>
        <v/>
      </c>
      <c r="G8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88" s="26" t="str">
        <f ca="1">SUBSTITUTE(SUBSTITUTE(SUBSTITUTE(SUBSTITUTE(SUBSTITUTE(SUBSTITUTE(SUBSTITUTE(SUBSTITUTE(
TRIM(CLEAN(Table_Text[[#This Row],[Config]])),
" {","{"),
"{ ","{"),
" }","}"),
"} ","}"),
" [","["),
"[ ","["),
" ]","]"),
"] ","]")</f>
        <v/>
      </c>
      <c r="I8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88" s="25" t="str">
        <f ca="1">SUBSTITUTE(SUBSTITUTE(SUBSTITUTE(SUBSTITUTE(SUBSTITUTE(SUBSTITUTE(SUBSTITUTE(SUBSTITUTE(
TRIM(CLEAN(Table_Text[[#This Row],[Quote]])),
" {","{"),
"{ ","{"),
" }","}"),
"} ","}"),
" [","["),
"[ ","["),
" ]","]"),
"] ","]")</f>
        <v/>
      </c>
      <c r="K88" s="26"/>
      <c r="L88" s="50"/>
    </row>
    <row r="89" spans="2:12" s="21" customFormat="1" ht="21" customHeight="1">
      <c r="B89" s="186" t="s">
        <v>752</v>
      </c>
      <c r="C89" s="26"/>
      <c r="D8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8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89" s="25" t="str">
        <f ca="1">IF(Table_Text[[#This Row],[Header]]="Yes","",IF(Table_Text[[#This Row],[Property]]&lt;&gt;"",SUBSTITUTE(Table_Text[[#This Row],[Type]]," ","")&amp;SUBSTITUTE(Table_Text[[#This Row],[Property]]," ",""),""))</f>
        <v>Step1TabLabel</v>
      </c>
      <c r="G8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"1. Choose Promotion"
        },</v>
      </c>
      <c r="H89" s="64" t="str">
        <f ca="1">SUBSTITUTE(SUBSTITUTE(SUBSTITUTE(SUBSTITUTE(SUBSTITUTE(SUBSTITUTE(SUBSTITUTE(SUBSTITUTE(
TRIM(CLEAN(Table_Text[[#This Row],[Config]])),
" {","{"),
"{ ","{"),
" }","}"),
"} ","}"),
" [","["),
"[ ","["),
" ]","]"),
"] ","]")</f>
        <v>"tabLabel":{"text": "1. Choose Promotion"},</v>
      </c>
      <c r="I8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"1. Choose Promotion",</v>
      </c>
      <c r="J89" s="25" t="str">
        <f ca="1">SUBSTITUTE(SUBSTITUTE(SUBSTITUTE(SUBSTITUTE(SUBSTITUTE(SUBSTITUTE(SUBSTITUTE(SUBSTITUTE(
TRIM(CLEAN(Table_Text[[#This Row],[Quote]])),
" {","{"),
"{ ","{"),
" }","}"),
"} ","}"),
" [","["),
"[ ","["),
" ]","]"),
"] ","]")</f>
        <v>"tabLabel": "1. Choose Promotion",</v>
      </c>
      <c r="K89" s="26"/>
      <c r="L89" s="49" t="s">
        <v>1224</v>
      </c>
    </row>
    <row r="90" spans="2:12" s="21" customFormat="1" ht="21" customHeight="1">
      <c r="B90" s="186" t="s">
        <v>753</v>
      </c>
      <c r="C90" s="26"/>
      <c r="D9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9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90" s="25" t="str">
        <f ca="1">IF(Table_Text[[#This Row],[Header]]="Yes","",IF(Table_Text[[#This Row],[Property]]&lt;&gt;"",SUBSTITUTE(Table_Text[[#This Row],[Type]]," ","")&amp;SUBSTITUTE(Table_Text[[#This Row],[Property]]," ",""),""))</f>
        <v>Step1TopHeading</v>
      </c>
      <c r="G9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"Let's Get Started!"
        },</v>
      </c>
      <c r="H90" s="64" t="str">
        <f ca="1">SUBSTITUTE(SUBSTITUTE(SUBSTITUTE(SUBSTITUTE(SUBSTITUTE(SUBSTITUTE(SUBSTITUTE(SUBSTITUTE(
TRIM(CLEAN(Table_Text[[#This Row],[Config]])),
" {","{"),
"{ ","{"),
" }","}"),
"} ","}"),
" [","["),
"[ ","["),
" ]","]"),
"] ","]")</f>
        <v>"topHeading":{"text": "Let's Get Started!"},</v>
      </c>
      <c r="I9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"Let's Get Started!",</v>
      </c>
      <c r="J90" s="25" t="str">
        <f ca="1">SUBSTITUTE(SUBSTITUTE(SUBSTITUTE(SUBSTITUTE(SUBSTITUTE(SUBSTITUTE(SUBSTITUTE(SUBSTITUTE(
TRIM(CLEAN(Table_Text[[#This Row],[Quote]])),
" {","{"),
"{ ","{"),
" }","}"),
"} ","}"),
" [","["),
"[ ","["),
" ]","]"),
"] ","]")</f>
        <v>"topHeading": "Let's Get Started!",</v>
      </c>
      <c r="K90" s="26"/>
      <c r="L90" s="49" t="s">
        <v>879</v>
      </c>
    </row>
    <row r="91" spans="2:12" s="21" customFormat="1" ht="21" customHeight="1">
      <c r="B91" s="186" t="s">
        <v>754</v>
      </c>
      <c r="C91" s="26"/>
      <c r="D9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9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91" s="25" t="str">
        <f ca="1">IF(Table_Text[[#This Row],[Header]]="Yes","",IF(Table_Text[[#This Row],[Property]]&lt;&gt;"",SUBSTITUTE(Table_Text[[#This Row],[Type]]," ","")&amp;SUBSTITUTE(Table_Text[[#This Row],[Property]]," ",""),""))</f>
        <v>Step1NextButton</v>
      </c>
      <c r="G9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91" s="64" t="str">
        <f ca="1">SUBSTITUTE(SUBSTITUTE(SUBSTITUTE(SUBSTITUTE(SUBSTITUTE(SUBSTITUTE(SUBSTITUTE(SUBSTITUTE(
TRIM(CLEAN(Table_Text[[#This Row],[Config]])),
" {","{"),
"{ ","{"),
" }","}"),
"} ","}"),
" [","["),
"[ ","["),
" ]","]"),
"] ","]")</f>
        <v>"nextButton":{"text": "Next", "icon": "glyphicon glyphicon-arrow-right"},</v>
      </c>
      <c r="I9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91" s="25" t="str">
        <f ca="1">SUBSTITUTE(SUBSTITUTE(SUBSTITUTE(SUBSTITUTE(SUBSTITUTE(SUBSTITUTE(SUBSTITUTE(SUBSTITUTE(
TRIM(CLEAN(Table_Text[[#This Row],[Quote]])),
" {","{"),
"{ ","{"),
" }","}"),
"} ","}"),
" [","["),
"[ ","["),
" ]","]"),
"] ","]")</f>
        <v>"nextButton": "Next",</v>
      </c>
      <c r="K91" s="186" t="s">
        <v>755</v>
      </c>
      <c r="L91" s="197" t="s">
        <v>756</v>
      </c>
    </row>
    <row r="92" spans="2:12" s="21" customFormat="1" ht="21" customHeight="1">
      <c r="B92" s="186" t="s">
        <v>757</v>
      </c>
      <c r="C92" s="186" t="s">
        <v>758</v>
      </c>
      <c r="D9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9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92" s="25" t="str">
        <f ca="1">IF(Table_Text[[#This Row],[Header]]="Yes","",IF(Table_Text[[#This Row],[Property]]&lt;&gt;"",SUBSTITUTE(Table_Text[[#This Row],[Type]]," ","")&amp;SUBSTITUTE(Table_Text[[#This Row],[Property]]," ",""),""))</f>
        <v>Step1EnquiryButton</v>
      </c>
      <c r="G9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92" s="64" t="str">
        <f ca="1">SUBSTITUTE(SUBSTITUTE(SUBSTITUTE(SUBSTITUTE(SUBSTITUTE(SUBSTITUTE(SUBSTITUTE(SUBSTITUTE(
TRIM(CLEAN(Table_Text[[#This Row],[Config]])),
" {","{"),
"{ ","{"),
" }","}"),
"} ","}"),
" [","["),
"[ ","["),
" ]","]"),
"] ","]")</f>
        <v>"enquiryButton":{"text": "Request a call-back", "icon": "glyphicon glyphicon-earphone"}},</v>
      </c>
      <c r="I9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92" s="25" t="str">
        <f ca="1">SUBSTITUTE(SUBSTITUTE(SUBSTITUTE(SUBSTITUTE(SUBSTITUTE(SUBSTITUTE(SUBSTITUTE(SUBSTITUTE(
TRIM(CLEAN(Table_Text[[#This Row],[Quote]])),
" {","{"),
"{ ","{"),
" }","}"),
"} ","}"),
" [","["),
"[ ","["),
" ]","]"),
"] ","]")</f>
        <v>"enquiryButton": "Request a call-back"},</v>
      </c>
      <c r="K92" s="186" t="s">
        <v>759</v>
      </c>
      <c r="L92" s="197" t="s">
        <v>760</v>
      </c>
    </row>
    <row r="93" spans="2:12" ht="21" customHeight="1" thickBot="1">
      <c r="B93" s="93" t="s">
        <v>761</v>
      </c>
      <c r="C93" s="93" t="s">
        <v>69</v>
      </c>
      <c r="D93"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93"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step2</v>
      </c>
      <c r="F93" s="93" t="str">
        <f>IF(Table_Text[[#This Row],[Header]]="Yes","",IF(Table_Text[[#This Row],[Property]]&lt;&gt;"",SUBSTITUTE(Table_Text[[#This Row],[Type]]," ","")&amp;SUBSTITUTE(Table_Text[[#This Row],[Property]]," ",""),""))</f>
        <v/>
      </c>
      <c r="G93"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"step2": {</v>
      </c>
      <c r="H93" s="93" t="str">
        <f ca="1">SUBSTITUTE(SUBSTITUTE(SUBSTITUTE(SUBSTITUTE(SUBSTITUTE(SUBSTITUTE(SUBSTITUTE(SUBSTITUTE(
TRIM(CLEAN(Table_Text[[#This Row],[Config]])),
" {","{"),
"{ ","{"),
" }","}"),
"} ","}"),
" [","["),
"[ ","["),
" ]","]"),
"] ","]")</f>
        <v>"step2":{</v>
      </c>
      <c r="I93"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"step2": {</v>
      </c>
      <c r="J93" s="93" t="str">
        <f ca="1">SUBSTITUTE(SUBSTITUTE(SUBSTITUTE(SUBSTITUTE(SUBSTITUTE(SUBSTITUTE(SUBSTITUTE(SUBSTITUTE(
TRIM(CLEAN(Table_Text[[#This Row],[Quote]])),
" {","{"),
"{ ","{"),
" }","}"),
"} ","}"),
" [","["),
"[ ","["),
" ]","]"),
"] ","]")</f>
        <v>"step2":{</v>
      </c>
      <c r="K93" s="93"/>
      <c r="L93" s="124"/>
    </row>
    <row r="94" spans="2:12" s="21" customFormat="1" ht="21" hidden="1" customHeight="1">
      <c r="B94" s="26"/>
      <c r="C94" s="26"/>
      <c r="D9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94" s="25" t="str">
        <f>IF(Table_Text[[#This Row],[Header]]="Yes","",IF(Table_Text[[#This Row],[Property]]&lt;&gt;"",SUBSTITUTE(Table_Text[[#This Row],[Type]]," ","")&amp;SUBSTITUTE(Table_Text[[#This Row],[Property]]," ",""),""))</f>
        <v/>
      </c>
      <c r="G9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94" s="64" t="str">
        <f ca="1">SUBSTITUTE(SUBSTITUTE(SUBSTITUTE(SUBSTITUTE(SUBSTITUTE(SUBSTITUTE(SUBSTITUTE(SUBSTITUTE(
TRIM(CLEAN(Table_Text[[#This Row],[Config]])),
" {","{"),
"{ ","{"),
" }","}"),
"} ","}"),
" [","["),
"[ ","["),
" ]","]"),
"] ","]")</f>
        <v/>
      </c>
      <c r="I9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94" s="25" t="str">
        <f ca="1">SUBSTITUTE(SUBSTITUTE(SUBSTITUTE(SUBSTITUTE(SUBSTITUTE(SUBSTITUTE(SUBSTITUTE(SUBSTITUTE(
TRIM(CLEAN(Table_Text[[#This Row],[Quote]])),
" {","{"),
"{ ","{"),
" }","}"),
"} ","}"),
" [","["),
"[ ","["),
" ]","]"),
"] ","]")</f>
        <v/>
      </c>
      <c r="K94" s="26"/>
      <c r="L94" s="50"/>
    </row>
    <row r="95" spans="2:12" s="21" customFormat="1" ht="21" customHeight="1">
      <c r="B95" s="186" t="s">
        <v>752</v>
      </c>
      <c r="C95" s="26"/>
      <c r="D9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95" s="25" t="str">
        <f ca="1">IF(Table_Text[[#This Row],[Header]]="Yes","",IF(Table_Text[[#This Row],[Property]]&lt;&gt;"",SUBSTITUTE(Table_Text[[#This Row],[Type]]," ","")&amp;SUBSTITUTE(Table_Text[[#This Row],[Property]]," ",""),""))</f>
        <v>Step2TabLabel</v>
      </c>
      <c r="G9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"2. Price Summary"
        },</v>
      </c>
      <c r="H95" s="64" t="str">
        <f ca="1">SUBSTITUTE(SUBSTITUTE(SUBSTITUTE(SUBSTITUTE(SUBSTITUTE(SUBSTITUTE(SUBSTITUTE(SUBSTITUTE(
TRIM(CLEAN(Table_Text[[#This Row],[Config]])),
" {","{"),
"{ ","{"),
" }","}"),
"} ","}"),
" [","["),
"[ ","["),
" ]","]"),
"] ","]")</f>
        <v>"tabLabel":{"text": "2. Price Summary"},</v>
      </c>
      <c r="I9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"2. Price Summary",</v>
      </c>
      <c r="J95" s="25" t="str">
        <f ca="1">SUBSTITUTE(SUBSTITUTE(SUBSTITUTE(SUBSTITUTE(SUBSTITUTE(SUBSTITUTE(SUBSTITUTE(SUBSTITUTE(
TRIM(CLEAN(Table_Text[[#This Row],[Quote]])),
" {","{"),
"{ ","{"),
" }","}"),
"} ","}"),
" [","["),
"[ ","["),
" ]","]"),
"] ","]")</f>
        <v>"tabLabel": "2. Price Summary",</v>
      </c>
      <c r="K95" s="26"/>
      <c r="L95" s="49" t="s">
        <v>1225</v>
      </c>
    </row>
    <row r="96" spans="2:12" s="21" customFormat="1" ht="21" customHeight="1">
      <c r="B96" s="186" t="s">
        <v>753</v>
      </c>
      <c r="C96" s="26"/>
      <c r="D9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96" s="25" t="str">
        <f ca="1">IF(Table_Text[[#This Row],[Header]]="Yes","",IF(Table_Text[[#This Row],[Property]]&lt;&gt;"",SUBSTITUTE(Table_Text[[#This Row],[Type]]," ","")&amp;SUBSTITUTE(Table_Text[[#This Row],[Property]]," ",""),""))</f>
        <v>Step2TopHeading</v>
      </c>
      <c r="G9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"Sweepstake Price Summary"
        },</v>
      </c>
      <c r="H96" s="64" t="str">
        <f ca="1">SUBSTITUTE(SUBSTITUTE(SUBSTITUTE(SUBSTITUTE(SUBSTITUTE(SUBSTITUTE(SUBSTITUTE(SUBSTITUTE(
TRIM(CLEAN(Table_Text[[#This Row],[Config]])),
" {","{"),
"{ ","{"),
" }","}"),
"} ","}"),
" [","["),
"[ ","["),
" ]","]"),
"] ","]")</f>
        <v>"topHeading":{"text": "Sweepstake Price Summary"},</v>
      </c>
      <c r="I9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"Sweepstake Price Summary",</v>
      </c>
      <c r="J96" s="25" t="str">
        <f ca="1">SUBSTITUTE(SUBSTITUTE(SUBSTITUTE(SUBSTITUTE(SUBSTITUTE(SUBSTITUTE(SUBSTITUTE(SUBSTITUTE(
TRIM(CLEAN(Table_Text[[#This Row],[Quote]])),
" {","{"),
"{ ","{"),
" }","}"),
"} ","}"),
" [","["),
"[ ","["),
" ]","]"),
"] ","]")</f>
        <v>"topHeading": "Sweepstake Price Summary",</v>
      </c>
      <c r="K96" s="26"/>
      <c r="L96" s="49" t="s">
        <v>1371</v>
      </c>
    </row>
    <row r="97" spans="2:12" s="21" customFormat="1" ht="21" customHeight="1">
      <c r="B97" s="26" t="s">
        <v>915</v>
      </c>
      <c r="C97" s="26"/>
      <c r="D9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summaryTable</v>
      </c>
      <c r="F97" s="25" t="str">
        <f ca="1">IF(Table_Text[[#This Row],[Header]]="Yes","",IF(Table_Text[[#This Row],[Property]]&lt;&gt;"",SUBSTITUTE(Table_Text[[#This Row],[Type]]," ","")&amp;SUBSTITUTE(Table_Text[[#This Row],[Property]]," ",""),""))</f>
        <v>Step2SummaryTable</v>
      </c>
      <c r="G9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"summaryTable": {
            "text": "&lt;div class='test1'&gt;All inclusive price (including tax)&lt;/p&gt;
&lt;div class='test2'&gt;%{ quoteStatus()['state'] != 'incomplete' ? quoteStatus()['payment']['total']['premium'] : '$0.00' }%&lt;/p&gt;
&lt;div class='test3'&gt;
This price is inclusive of:
&lt;ul&gt;
&lt;li&gt;Professionally designed artwork&lt;/li&gt;
&lt;li&gt;Print ready artwork files (PDF format)&lt;/li&gt;
&lt;li&gt;Print collateral delivered to your door&lt;/li&gt;
&lt;li&gt;Social media banners (Twitter, Facebook, Instagram)&lt;/li&gt;
&lt;li&gt;Legally compliant Promotional Terms &amp; Conditions&lt;/li&gt;
&lt;/ul&gt;
&lt;/div&gt;
&lt;div class='test4'&gt;
&lt;span class='tip'&gt;TIP: Some things you will need before you start&lt;/span&gt;
&lt;ul&gt;
&lt;li&gt;Your business logo (in high resolution)&lt;/li&gt;
&lt;li&gt;Company ABN details&lt;/li&gt;
&lt;li&gt;Credit/Debit Card&lt;/li&gt;
&lt;/ul&gt;
&lt;/div&gt;"
        },</v>
      </c>
      <c r="H97" s="64" t="str">
        <f ca="1">SUBSTITUTE(SUBSTITUTE(SUBSTITUTE(SUBSTITUTE(SUBSTITUTE(SUBSTITUTE(SUBSTITUTE(SUBSTITUTE(
TRIM(CLEAN(Table_Text[[#This Row],[Config]])),
" {","{"),
"{ ","{"),
" }","}"),
"} ","}"),
" [","["),
"[ ","["),
" ]","]"),
"] ","]")</f>
        <v>"summaryTable":{"text": "&lt;div class='test1'&gt;All inclusive price (including tax)&lt;/p&gt;&lt;div class='test2'&gt;%{quoteStatus()['state']!= 'incomplete' ? quoteStatus()['payment']['total']['premium']: '$0.00'}%&lt;/p&gt;&lt;div class='test3'&gt;This price is inclusive of:&lt;ul&gt;&lt;li&gt;Professionally designed artwork&lt;/li&gt;&lt;li&gt;Print ready artwork files (PDF format)&lt;/li&gt;&lt;li&gt;Print collateral delivered to your door&lt;/li&gt;&lt;li&gt;Social media banners (Twitter, Facebook, Instagram)&lt;/li&gt;&lt;li&gt;Legally compliant Promotional Terms &amp; Conditions&lt;/li&gt;&lt;/ul&gt;&lt;/div&gt;&lt;div class='test4'&gt;&lt;span class='tip'&gt;TIP: Some things you will need before you start&lt;/span&gt;&lt;ul&gt;&lt;li&gt;Your business logo (in high resolution)&lt;/li&gt;&lt;li&gt;Company ABN details&lt;/li&gt;&lt;li&gt;Credit/Debit Card&lt;/li&gt;&lt;/ul&gt;&lt;/div&gt;"},</v>
      </c>
      <c r="I9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"summaryTable": "&lt;div class='test1'&gt;All inclusive price (including tax)&lt;/p&gt;
&lt;div class='test2'&gt;%{ quoteStatus()['state'] != 'incomplete' ? quoteStatus()['payment']['total']['premium'] : '$0.00' }%&lt;/p&gt;
&lt;div class='test3'&gt;
This price is inclusive of:
&lt;ul&gt;
&lt;li&gt;Professionally designed artwork&lt;/li&gt;
&lt;li&gt;Print ready artwork files (PDF format)&lt;/li&gt;
&lt;li&gt;Print collateral delivered to your door&lt;/li&gt;
&lt;li&gt;Social media banners (Twitter, Facebook, Instagram)&lt;/li&gt;
&lt;li&gt;Legally compliant Promotional Terms &amp; Conditions&lt;/li&gt;
&lt;/ul&gt;
&lt;/div&gt;
&lt;div class='test4'&gt;
&lt;span class='tip'&gt;TIP: Some things you will need before you start&lt;/span&gt;
&lt;ul&gt;
&lt;li&gt;Your business logo (in high resolution)&lt;/li&gt;
&lt;li&gt;Company ABN details&lt;/li&gt;
&lt;li&gt;Credit/Debit Card&lt;/li&gt;
&lt;/ul&gt;
&lt;/div&gt;",</v>
      </c>
      <c r="J97" s="25" t="str">
        <f ca="1">SUBSTITUTE(SUBSTITUTE(SUBSTITUTE(SUBSTITUTE(SUBSTITUTE(SUBSTITUTE(SUBSTITUTE(SUBSTITUTE(
TRIM(CLEAN(Table_Text[[#This Row],[Quote]])),
" {","{"),
"{ ","{"),
" }","}"),
"} ","}"),
" [","["),
"[ ","["),
" ]","]"),
"] ","]")</f>
        <v>"summaryTable": "&lt;div class='test1'&gt;All inclusive price (including tax)&lt;/p&gt;&lt;div class='test2'&gt;%{quoteStatus()['state']!= 'incomplete' ? quoteStatus()['payment']['total']['premium']: '$0.00'}%&lt;/p&gt;&lt;div class='test3'&gt;This price is inclusive of:&lt;ul&gt;&lt;li&gt;Professionally designed artwork&lt;/li&gt;&lt;li&gt;Print ready artwork files (PDF format)&lt;/li&gt;&lt;li&gt;Print collateral delivered to your door&lt;/li&gt;&lt;li&gt;Social media banners (Twitter, Facebook, Instagram)&lt;/li&gt;&lt;li&gt;Legally compliant Promotional Terms &amp; Conditions&lt;/li&gt;&lt;/ul&gt;&lt;/div&gt;&lt;div class='test4'&gt;&lt;span class='tip'&gt;TIP: Some things you will need before you start&lt;/span&gt;&lt;ul&gt;&lt;li&gt;Your business logo (in high resolution)&lt;/li&gt;&lt;li&gt;Company ABN details&lt;/li&gt;&lt;li&gt;Credit/Debit Card&lt;/li&gt;&lt;/ul&gt;&lt;/div&gt;",</v>
      </c>
      <c r="K97" s="25"/>
      <c r="L97" s="123" t="s">
        <v>916</v>
      </c>
    </row>
    <row r="98" spans="2:12" s="21" customFormat="1" ht="21" customHeight="1">
      <c r="B98" s="186" t="s">
        <v>754</v>
      </c>
      <c r="C98" s="26"/>
      <c r="D9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98" s="25" t="str">
        <f ca="1">IF(Table_Text[[#This Row],[Header]]="Yes","",IF(Table_Text[[#This Row],[Property]]&lt;&gt;"",SUBSTITUTE(Table_Text[[#This Row],[Type]]," ","")&amp;SUBSTITUTE(Table_Text[[#This Row],[Property]]," ",""),""))</f>
        <v>Step2NextButton</v>
      </c>
      <c r="G9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"Let's Go!",
            "icon": "glyphicon glyphicon-arrow-right"
        },</v>
      </c>
      <c r="H98" s="64" t="str">
        <f ca="1">SUBSTITUTE(SUBSTITUTE(SUBSTITUTE(SUBSTITUTE(SUBSTITUTE(SUBSTITUTE(SUBSTITUTE(SUBSTITUTE(
TRIM(CLEAN(Table_Text[[#This Row],[Config]])),
" {","{"),
"{ ","{"),
" }","}"),
"} ","}"),
" [","["),
"[ ","["),
" ]","]"),
"] ","]")</f>
        <v>"nextButton":{"text": "Let's Go!", "icon": "glyphicon glyphicon-arrow-right"},</v>
      </c>
      <c r="I9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"Let's Go!",</v>
      </c>
      <c r="J98" s="25" t="str">
        <f ca="1">SUBSTITUTE(SUBSTITUTE(SUBSTITUTE(SUBSTITUTE(SUBSTITUTE(SUBSTITUTE(SUBSTITUTE(SUBSTITUTE(
TRIM(CLEAN(Table_Text[[#This Row],[Quote]])),
" {","{"),
"{ ","{"),
" }","}"),
"} ","}"),
" [","["),
"[ ","["),
" ]","]"),
"] ","]")</f>
        <v>"nextButton": "Let's Go!",</v>
      </c>
      <c r="K98" s="186" t="s">
        <v>755</v>
      </c>
      <c r="L98" s="254" t="s">
        <v>1230</v>
      </c>
    </row>
    <row r="99" spans="2:12" s="21" customFormat="1" ht="21" customHeight="1">
      <c r="B99" s="186" t="s">
        <v>762</v>
      </c>
      <c r="C99" s="26"/>
      <c r="D9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99" s="25" t="str">
        <f ca="1">IF(Table_Text[[#This Row],[Header]]="Yes","",IF(Table_Text[[#This Row],[Property]]&lt;&gt;"",SUBSTITUTE(Table_Text[[#This Row],[Type]]," ","")&amp;SUBSTITUTE(Table_Text[[#This Row],[Property]]," ",""),""))</f>
        <v>Step2BackButton</v>
      </c>
      <c r="G9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99" s="64" t="str">
        <f ca="1">SUBSTITUTE(SUBSTITUTE(SUBSTITUTE(SUBSTITUTE(SUBSTITUTE(SUBSTITUTE(SUBSTITUTE(SUBSTITUTE(
TRIM(CLEAN(Table_Text[[#This Row],[Config]])),
" {","{"),
"{ ","{"),
" }","}"),
"} ","}"),
" [","["),
"[ ","["),
" ]","]"),
"] ","]")</f>
        <v>"backButton":{"text": "Back", "icon": "glyphicon glyphicon-arrow-left"}},</v>
      </c>
      <c r="I9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99" s="25" t="str">
        <f ca="1">SUBSTITUTE(SUBSTITUTE(SUBSTITUTE(SUBSTITUTE(SUBSTITUTE(SUBSTITUTE(SUBSTITUTE(SUBSTITUTE(
TRIM(CLEAN(Table_Text[[#This Row],[Quote]])),
" {","{"),
"{ ","{"),
" }","}"),
"} ","}"),
" [","["),
"[ ","["),
" ]","]"),
"] ","]")</f>
        <v>"backButton": "Back"},</v>
      </c>
      <c r="K99" s="186" t="s">
        <v>763</v>
      </c>
      <c r="L99" s="197" t="s">
        <v>764</v>
      </c>
    </row>
    <row r="100" spans="2:12" ht="21" customHeight="1" thickBot="1">
      <c r="B100" s="93" t="s">
        <v>765</v>
      </c>
      <c r="C100" s="93" t="s">
        <v>69</v>
      </c>
      <c r="D100"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00"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step3</v>
      </c>
      <c r="F100" s="93" t="str">
        <f>IF(Table_Text[[#This Row],[Header]]="Yes","",IF(Table_Text[[#This Row],[Property]]&lt;&gt;"",SUBSTITUTE(Table_Text[[#This Row],[Type]]," ","")&amp;SUBSTITUTE(Table_Text[[#This Row],[Property]]," ",""),""))</f>
        <v/>
      </c>
      <c r="G100"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"step3": {</v>
      </c>
      <c r="H100" s="93" t="str">
        <f ca="1">SUBSTITUTE(SUBSTITUTE(SUBSTITUTE(SUBSTITUTE(SUBSTITUTE(SUBSTITUTE(SUBSTITUTE(SUBSTITUTE(
TRIM(CLEAN(Table_Text[[#This Row],[Config]])),
" {","{"),
"{ ","{"),
" }","}"),
"} ","}"),
" [","["),
"[ ","["),
" ]","]"),
"] ","]")</f>
        <v>"step3":{</v>
      </c>
      <c r="I100"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"step3": {</v>
      </c>
      <c r="J100" s="93" t="str">
        <f ca="1">SUBSTITUTE(SUBSTITUTE(SUBSTITUTE(SUBSTITUTE(SUBSTITUTE(SUBSTITUTE(SUBSTITUTE(SUBSTITUTE(
TRIM(CLEAN(Table_Text[[#This Row],[Quote]])),
" {","{"),
"{ ","{"),
" }","}"),
"} ","}"),
" [","["),
"[ ","["),
" ]","]"),
"] ","]")</f>
        <v>"step3":{</v>
      </c>
      <c r="K100" s="93"/>
      <c r="L100" s="124"/>
    </row>
    <row r="101" spans="2:12" s="21" customFormat="1" ht="21" hidden="1" customHeight="1">
      <c r="B101" s="26"/>
      <c r="C101" s="26"/>
      <c r="D10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01" s="25" t="str">
        <f>IF(Table_Text[[#This Row],[Header]]="Yes","",IF(Table_Text[[#This Row],[Property]]&lt;&gt;"",SUBSTITUTE(Table_Text[[#This Row],[Type]]," ","")&amp;SUBSTITUTE(Table_Text[[#This Row],[Property]]," ",""),""))</f>
        <v/>
      </c>
      <c r="G10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01" s="64" t="str">
        <f ca="1">SUBSTITUTE(SUBSTITUTE(SUBSTITUTE(SUBSTITUTE(SUBSTITUTE(SUBSTITUTE(SUBSTITUTE(SUBSTITUTE(
TRIM(CLEAN(Table_Text[[#This Row],[Config]])),
" {","{"),
"{ ","{"),
" }","}"),
"} ","}"),
" [","["),
"[ ","["),
" ]","]"),
"] ","]")</f>
        <v/>
      </c>
      <c r="I10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01" s="25" t="str">
        <f ca="1">SUBSTITUTE(SUBSTITUTE(SUBSTITUTE(SUBSTITUTE(SUBSTITUTE(SUBSTITUTE(SUBSTITUTE(SUBSTITUTE(
TRIM(CLEAN(Table_Text[[#This Row],[Quote]])),
" {","{"),
"{ ","{"),
" }","}"),
"} ","}"),
" [","["),
"[ ","["),
" ]","]"),
"] ","]")</f>
        <v/>
      </c>
      <c r="K101" s="26"/>
      <c r="L101" s="50"/>
    </row>
    <row r="102" spans="2:12" s="21" customFormat="1" ht="21" customHeight="1">
      <c r="B102" s="186" t="s">
        <v>752</v>
      </c>
      <c r="C102" s="26"/>
      <c r="D10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02" s="25" t="str">
        <f ca="1">IF(Table_Text[[#This Row],[Header]]="Yes","",IF(Table_Text[[#This Row],[Property]]&lt;&gt;"",SUBSTITUTE(Table_Text[[#This Row],[Type]]," ","")&amp;SUBSTITUTE(Table_Text[[#This Row],[Property]]," ",""),""))</f>
        <v>Step3TabLabel</v>
      </c>
      <c r="G10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"3. Add Details"
        },</v>
      </c>
      <c r="H102" s="64" t="str">
        <f ca="1">SUBSTITUTE(SUBSTITUTE(SUBSTITUTE(SUBSTITUTE(SUBSTITUTE(SUBSTITUTE(SUBSTITUTE(SUBSTITUTE(
TRIM(CLEAN(Table_Text[[#This Row],[Config]])),
" {","{"),
"{ ","{"),
" }","}"),
"} ","}"),
" [","["),
"[ ","["),
" ]","]"),
"] ","]")</f>
        <v>"tabLabel":{"text": "3. Add Details"},</v>
      </c>
      <c r="I10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"3. Add Details",</v>
      </c>
      <c r="J102" s="25" t="str">
        <f ca="1">SUBSTITUTE(SUBSTITUTE(SUBSTITUTE(SUBSTITUTE(SUBSTITUTE(SUBSTITUTE(SUBSTITUTE(SUBSTITUTE(
TRIM(CLEAN(Table_Text[[#This Row],[Quote]])),
" {","{"),
"{ ","{"),
" }","}"),
"} ","}"),
" [","["),
"[ ","["),
" ]","]"),
"] ","]")</f>
        <v>"tabLabel": "3. Add Details",</v>
      </c>
      <c r="K102" s="26"/>
      <c r="L102" s="49" t="s">
        <v>1226</v>
      </c>
    </row>
    <row r="103" spans="2:12" s="21" customFormat="1" ht="21" customHeight="1">
      <c r="B103" s="186" t="s">
        <v>753</v>
      </c>
      <c r="C103" s="26"/>
      <c r="D10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03" s="25" t="str">
        <f ca="1">IF(Table_Text[[#This Row],[Header]]="Yes","",IF(Table_Text[[#This Row],[Property]]&lt;&gt;"",SUBSTITUTE(Table_Text[[#This Row],[Type]]," ","")&amp;SUBSTITUTE(Table_Text[[#This Row],[Property]]," ",""),""))</f>
        <v>Step3TopHeading</v>
      </c>
      <c r="G10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"Now, Let's get some Details"
        },</v>
      </c>
      <c r="H103" s="64" t="str">
        <f ca="1">SUBSTITUTE(SUBSTITUTE(SUBSTITUTE(SUBSTITUTE(SUBSTITUTE(SUBSTITUTE(SUBSTITUTE(SUBSTITUTE(
TRIM(CLEAN(Table_Text[[#This Row],[Config]])),
" {","{"),
"{ ","{"),
" }","}"),
"} ","}"),
" [","["),
"[ ","["),
" ]","]"),
"] ","]")</f>
        <v>"topHeading":{"text": "Now, Let's get some Details"},</v>
      </c>
      <c r="I10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"Now, Let's get some Details",</v>
      </c>
      <c r="J103" s="25" t="str">
        <f ca="1">SUBSTITUTE(SUBSTITUTE(SUBSTITUTE(SUBSTITUTE(SUBSTITUTE(SUBSTITUTE(SUBSTITUTE(SUBSTITUTE(
TRIM(CLEAN(Table_Text[[#This Row],[Quote]])),
" {","{"),
"{ ","{"),
" }","}"),
"} ","}"),
" [","["),
"[ ","["),
" ]","]"),
"] ","]")</f>
        <v>"topHeading": "Now, Let's get some Details",</v>
      </c>
      <c r="K103" s="26"/>
      <c r="L103" s="49" t="s">
        <v>898</v>
      </c>
    </row>
    <row r="104" spans="2:12" s="21" customFormat="1" ht="21" customHeight="1">
      <c r="B104" s="186" t="s">
        <v>754</v>
      </c>
      <c r="C104" s="26"/>
      <c r="D10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04" s="25" t="str">
        <f ca="1">IF(Table_Text[[#This Row],[Header]]="Yes","",IF(Table_Text[[#This Row],[Property]]&lt;&gt;"",SUBSTITUTE(Table_Text[[#This Row],[Type]]," ","")&amp;SUBSTITUTE(Table_Text[[#This Row],[Property]]," ",""),""))</f>
        <v>Step3NextButton</v>
      </c>
      <c r="G10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104" s="64" t="str">
        <f ca="1">SUBSTITUTE(SUBSTITUTE(SUBSTITUTE(SUBSTITUTE(SUBSTITUTE(SUBSTITUTE(SUBSTITUTE(SUBSTITUTE(
TRIM(CLEAN(Table_Text[[#This Row],[Config]])),
" {","{"),
"{ ","{"),
" }","}"),
"} ","}"),
" [","["),
"[ ","["),
" ]","]"),
"] ","]")</f>
        <v>"nextButton":{"text": "Next", "icon": "glyphicon glyphicon-arrow-right"},</v>
      </c>
      <c r="I10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104" s="25" t="str">
        <f ca="1">SUBSTITUTE(SUBSTITUTE(SUBSTITUTE(SUBSTITUTE(SUBSTITUTE(SUBSTITUTE(SUBSTITUTE(SUBSTITUTE(
TRIM(CLEAN(Table_Text[[#This Row],[Quote]])),
" {","{"),
"{ ","{"),
" }","}"),
"} ","}"),
" [","["),
"[ ","["),
" ]","]"),
"] ","]")</f>
        <v>"nextButton": "Next",</v>
      </c>
      <c r="K104" s="186" t="s">
        <v>755</v>
      </c>
      <c r="L104" s="197" t="s">
        <v>756</v>
      </c>
    </row>
    <row r="105" spans="2:12" s="21" customFormat="1" ht="21" customHeight="1">
      <c r="B105" s="186" t="s">
        <v>762</v>
      </c>
      <c r="C105" s="26"/>
      <c r="D10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05" s="25" t="str">
        <f ca="1">IF(Table_Text[[#This Row],[Header]]="Yes","",IF(Table_Text[[#This Row],[Property]]&lt;&gt;"",SUBSTITUTE(Table_Text[[#This Row],[Type]]," ","")&amp;SUBSTITUTE(Table_Text[[#This Row],[Property]]," ",""),""))</f>
        <v>Step3BackButton</v>
      </c>
      <c r="G10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105" s="64" t="str">
        <f ca="1">SUBSTITUTE(SUBSTITUTE(SUBSTITUTE(SUBSTITUTE(SUBSTITUTE(SUBSTITUTE(SUBSTITUTE(SUBSTITUTE(
TRIM(CLEAN(Table_Text[[#This Row],[Config]])),
" {","{"),
"{ ","{"),
" }","}"),
"} ","}"),
" [","["),
"[ ","["),
" ]","]"),
"] ","]")</f>
        <v>"backButton":{"text": "Back", "icon": "glyphicon glyphicon-arrow-left"}},</v>
      </c>
      <c r="I10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105" s="25" t="str">
        <f ca="1">SUBSTITUTE(SUBSTITUTE(SUBSTITUTE(SUBSTITUTE(SUBSTITUTE(SUBSTITUTE(SUBSTITUTE(SUBSTITUTE(
TRIM(CLEAN(Table_Text[[#This Row],[Quote]])),
" {","{"),
"{ ","{"),
" }","}"),
"} ","}"),
" [","["),
"[ ","["),
" ]","]"),
"] ","]")</f>
        <v>"backButton": "Back"},</v>
      </c>
      <c r="K105" s="186" t="s">
        <v>763</v>
      </c>
      <c r="L105" s="197" t="s">
        <v>764</v>
      </c>
    </row>
    <row r="106" spans="2:12" s="21" customFormat="1" ht="21" customHeight="1" thickBot="1">
      <c r="B106" s="93" t="s">
        <v>894</v>
      </c>
      <c r="C106" s="93" t="s">
        <v>69</v>
      </c>
      <c r="D106" s="21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06" s="21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step4</v>
      </c>
      <c r="F106" s="216" t="str">
        <f>IF(Table_Text[[#This Row],[Header]]="Yes","",IF(Table_Text[[#This Row],[Property]]&lt;&gt;"",SUBSTITUTE(Table_Text[[#This Row],[Type]]," ","")&amp;SUBSTITUTE(Table_Text[[#This Row],[Property]]," ",""),""))</f>
        <v/>
      </c>
      <c r="G106" s="21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"step4": {</v>
      </c>
      <c r="H106" s="216" t="str">
        <f ca="1">SUBSTITUTE(SUBSTITUTE(SUBSTITUTE(SUBSTITUTE(SUBSTITUTE(SUBSTITUTE(SUBSTITUTE(SUBSTITUTE(
TRIM(CLEAN(Table_Text[[#This Row],[Config]])),
" {","{"),
"{ ","{"),
" }","}"),
"} ","}"),
" [","["),
"[ ","["),
" ]","]"),
"] ","]")</f>
        <v>"step4":{</v>
      </c>
      <c r="I106" s="21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"step4": {</v>
      </c>
      <c r="J106" s="216" t="str">
        <f ca="1">SUBSTITUTE(SUBSTITUTE(SUBSTITUTE(SUBSTITUTE(SUBSTITUTE(SUBSTITUTE(SUBSTITUTE(SUBSTITUTE(
TRIM(CLEAN(Table_Text[[#This Row],[Quote]])),
" {","{"),
"{ ","{"),
" }","}"),
"} ","}"),
" [","["),
"[ ","["),
" ]","]"),
"] ","]")</f>
        <v>"step4":{</v>
      </c>
      <c r="K106" s="216"/>
      <c r="L106" s="65"/>
    </row>
    <row r="107" spans="2:12" s="21" customFormat="1" ht="21" hidden="1" customHeight="1">
      <c r="B107" s="26"/>
      <c r="C107" s="26"/>
      <c r="D10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0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07" s="25" t="str">
        <f>IF(Table_Text[[#This Row],[Header]]="Yes","",IF(Table_Text[[#This Row],[Property]]&lt;&gt;"",SUBSTITUTE(Table_Text[[#This Row],[Type]]," ","")&amp;SUBSTITUTE(Table_Text[[#This Row],[Property]]," ",""),""))</f>
        <v/>
      </c>
      <c r="G10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07" s="64" t="str">
        <f ca="1">SUBSTITUTE(SUBSTITUTE(SUBSTITUTE(SUBSTITUTE(SUBSTITUTE(SUBSTITUTE(SUBSTITUTE(SUBSTITUTE(
TRIM(CLEAN(Table_Text[[#This Row],[Config]])),
" {","{"),
"{ ","{"),
" }","}"),
"} ","}"),
" [","["),
"[ ","["),
" ]","]"),
"] ","]")</f>
        <v/>
      </c>
      <c r="I10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07" s="25" t="str">
        <f ca="1">SUBSTITUTE(SUBSTITUTE(SUBSTITUTE(SUBSTITUTE(SUBSTITUTE(SUBSTITUTE(SUBSTITUTE(SUBSTITUTE(
TRIM(CLEAN(Table_Text[[#This Row],[Quote]])),
" {","{"),
"{ ","{"),
" }","}"),
"} ","}"),
" [","["),
"[ ","["),
" ]","]"),
"] ","]")</f>
        <v/>
      </c>
      <c r="K107" s="25"/>
      <c r="L107" s="50"/>
    </row>
    <row r="108" spans="2:12" s="21" customFormat="1" ht="21" customHeight="1">
      <c r="B108" s="186" t="s">
        <v>752</v>
      </c>
      <c r="C108" s="26"/>
      <c r="D10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0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08" s="25" t="str">
        <f ca="1">IF(Table_Text[[#This Row],[Header]]="Yes","",IF(Table_Text[[#This Row],[Property]]&lt;&gt;"",SUBSTITUTE(Table_Text[[#This Row],[Type]]," ","")&amp;SUBSTITUTE(Table_Text[[#This Row],[Property]]," ",""),""))</f>
        <v>Step4TabLabel</v>
      </c>
      <c r="G10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"4. Upload Logo"
        },</v>
      </c>
      <c r="H108" s="64" t="str">
        <f ca="1">SUBSTITUTE(SUBSTITUTE(SUBSTITUTE(SUBSTITUTE(SUBSTITUTE(SUBSTITUTE(SUBSTITUTE(SUBSTITUTE(
TRIM(CLEAN(Table_Text[[#This Row],[Config]])),
" {","{"),
"{ ","{"),
" }","}"),
"} ","}"),
" [","["),
"[ ","["),
" ]","]"),
"] ","]")</f>
        <v>"tabLabel":{"text": "4. Upload Logo"},</v>
      </c>
      <c r="I10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"4. Upload Logo",</v>
      </c>
      <c r="J108" s="25" t="str">
        <f ca="1">SUBSTITUTE(SUBSTITUTE(SUBSTITUTE(SUBSTITUTE(SUBSTITUTE(SUBSTITUTE(SUBSTITUTE(SUBSTITUTE(
TRIM(CLEAN(Table_Text[[#This Row],[Quote]])),
" {","{"),
"{ ","{"),
" }","}"),
"} ","}"),
" [","["),
"[ ","["),
" ]","]"),
"] ","]")</f>
        <v>"tabLabel": "4. Upload Logo",</v>
      </c>
      <c r="K108" s="25"/>
      <c r="L108" s="49" t="s">
        <v>1227</v>
      </c>
    </row>
    <row r="109" spans="2:12" s="21" customFormat="1" ht="21" customHeight="1">
      <c r="B109" s="186" t="s">
        <v>753</v>
      </c>
      <c r="C109" s="26"/>
      <c r="D10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0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09" s="25" t="str">
        <f ca="1">IF(Table_Text[[#This Row],[Header]]="Yes","",IF(Table_Text[[#This Row],[Property]]&lt;&gt;"",SUBSTITUTE(Table_Text[[#This Row],[Type]]," ","")&amp;SUBSTITUTE(Table_Text[[#This Row],[Property]]," ",""),""))</f>
        <v>Step4TopHeading</v>
      </c>
      <c r="G10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"Upload your Logo"
        },</v>
      </c>
      <c r="H109" s="64" t="str">
        <f ca="1">SUBSTITUTE(SUBSTITUTE(SUBSTITUTE(SUBSTITUTE(SUBSTITUTE(SUBSTITUTE(SUBSTITUTE(SUBSTITUTE(
TRIM(CLEAN(Table_Text[[#This Row],[Config]])),
" {","{"),
"{ ","{"),
" }","}"),
"} ","}"),
" [","["),
"[ ","["),
" ]","]"),
"] ","]")</f>
        <v>"topHeading":{"text": "Upload your Logo"},</v>
      </c>
      <c r="I10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"Upload your Logo",</v>
      </c>
      <c r="J109" s="25" t="str">
        <f ca="1">SUBSTITUTE(SUBSTITUTE(SUBSTITUTE(SUBSTITUTE(SUBSTITUTE(SUBSTITUTE(SUBSTITUTE(SUBSTITUTE(
TRIM(CLEAN(Table_Text[[#This Row],[Quote]])),
" {","{"),
"{ ","{"),
" }","}"),
"} ","}"),
" [","["),
"[ ","["),
" ]","]"),
"] ","]")</f>
        <v>"topHeading": "Upload your Logo",</v>
      </c>
      <c r="K109" s="25"/>
      <c r="L109" s="49" t="s">
        <v>899</v>
      </c>
    </row>
    <row r="110" spans="2:12" s="21" customFormat="1" ht="21" customHeight="1">
      <c r="B110" s="186" t="s">
        <v>754</v>
      </c>
      <c r="C110" s="26"/>
      <c r="D11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1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10" s="25" t="str">
        <f ca="1">IF(Table_Text[[#This Row],[Header]]="Yes","",IF(Table_Text[[#This Row],[Property]]&lt;&gt;"",SUBSTITUTE(Table_Text[[#This Row],[Type]]," ","")&amp;SUBSTITUTE(Table_Text[[#This Row],[Property]]," ",""),""))</f>
        <v>Step4NextButton</v>
      </c>
      <c r="G11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110" s="64" t="str">
        <f ca="1">SUBSTITUTE(SUBSTITUTE(SUBSTITUTE(SUBSTITUTE(SUBSTITUTE(SUBSTITUTE(SUBSTITUTE(SUBSTITUTE(
TRIM(CLEAN(Table_Text[[#This Row],[Config]])),
" {","{"),
"{ ","{"),
" }","}"),
"} ","}"),
" [","["),
"[ ","["),
" ]","]"),
"] ","]")</f>
        <v>"nextButton":{"text": "Next", "icon": "glyphicon glyphicon-arrow-right"},</v>
      </c>
      <c r="I11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110" s="25" t="str">
        <f ca="1">SUBSTITUTE(SUBSTITUTE(SUBSTITUTE(SUBSTITUTE(SUBSTITUTE(SUBSTITUTE(SUBSTITUTE(SUBSTITUTE(
TRIM(CLEAN(Table_Text[[#This Row],[Quote]])),
" {","{"),
"{ ","{"),
" }","}"),
"} ","}"),
" [","["),
"[ ","["),
" ]","]"),
"] ","]")</f>
        <v>"nextButton": "Next",</v>
      </c>
      <c r="K110" s="186" t="s">
        <v>755</v>
      </c>
      <c r="L110" s="197" t="s">
        <v>756</v>
      </c>
    </row>
    <row r="111" spans="2:12" s="21" customFormat="1" ht="21" customHeight="1">
      <c r="B111" s="186" t="s">
        <v>762</v>
      </c>
      <c r="C111" s="26"/>
      <c r="D11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1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11" s="25" t="str">
        <f ca="1">IF(Table_Text[[#This Row],[Header]]="Yes","",IF(Table_Text[[#This Row],[Property]]&lt;&gt;"",SUBSTITUTE(Table_Text[[#This Row],[Type]]," ","")&amp;SUBSTITUTE(Table_Text[[#This Row],[Property]]," ",""),""))</f>
        <v>Step4BackButton</v>
      </c>
      <c r="G11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111" s="64" t="str">
        <f ca="1">SUBSTITUTE(SUBSTITUTE(SUBSTITUTE(SUBSTITUTE(SUBSTITUTE(SUBSTITUTE(SUBSTITUTE(SUBSTITUTE(
TRIM(CLEAN(Table_Text[[#This Row],[Config]])),
" {","{"),
"{ ","{"),
" }","}"),
"} ","}"),
" [","["),
"[ ","["),
" ]","]"),
"] ","]")</f>
        <v>"backButton":{"text": "Back", "icon": "glyphicon glyphicon-arrow-left"}},</v>
      </c>
      <c r="I11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111" s="25" t="str">
        <f ca="1">SUBSTITUTE(SUBSTITUTE(SUBSTITUTE(SUBSTITUTE(SUBSTITUTE(SUBSTITUTE(SUBSTITUTE(SUBSTITUTE(
TRIM(CLEAN(Table_Text[[#This Row],[Quote]])),
" {","{"),
"{ ","{"),
" }","}"),
"} ","}"),
" [","["),
"[ ","["),
" ]","]"),
"] ","]")</f>
        <v>"backButton": "Back"},</v>
      </c>
      <c r="K111" s="186" t="s">
        <v>763</v>
      </c>
      <c r="L111" s="197" t="s">
        <v>764</v>
      </c>
    </row>
    <row r="112" spans="2:12" s="21" customFormat="1" ht="21" customHeight="1" thickBot="1">
      <c r="B112" s="93" t="s">
        <v>895</v>
      </c>
      <c r="C112" s="93" t="s">
        <v>69</v>
      </c>
      <c r="D112" s="21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12" s="21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step5</v>
      </c>
      <c r="F112" s="216" t="str">
        <f>IF(Table_Text[[#This Row],[Header]]="Yes","",IF(Table_Text[[#This Row],[Property]]&lt;&gt;"",SUBSTITUTE(Table_Text[[#This Row],[Type]]," ","")&amp;SUBSTITUTE(Table_Text[[#This Row],[Property]]," ",""),""))</f>
        <v/>
      </c>
      <c r="G112" s="21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"step5": {</v>
      </c>
      <c r="H112" s="216" t="str">
        <f ca="1">SUBSTITUTE(SUBSTITUTE(SUBSTITUTE(SUBSTITUTE(SUBSTITUTE(SUBSTITUTE(SUBSTITUTE(SUBSTITUTE(
TRIM(CLEAN(Table_Text[[#This Row],[Config]])),
" {","{"),
"{ ","{"),
" }","}"),
"} ","}"),
" [","["),
"[ ","["),
" ]","]"),
"] ","]")</f>
        <v>"step5":{</v>
      </c>
      <c r="I112" s="21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"step5": {</v>
      </c>
      <c r="J112" s="216" t="str">
        <f ca="1">SUBSTITUTE(SUBSTITUTE(SUBSTITUTE(SUBSTITUTE(SUBSTITUTE(SUBSTITUTE(SUBSTITUTE(SUBSTITUTE(
TRIM(CLEAN(Table_Text[[#This Row],[Quote]])),
" {","{"),
"{ ","{"),
" }","}"),
"} ","}"),
" [","["),
"[ ","["),
" ]","]"),
"] ","]")</f>
        <v>"step5":{</v>
      </c>
      <c r="K112" s="216"/>
      <c r="L112" s="65"/>
    </row>
    <row r="113" spans="2:12" s="21" customFormat="1" ht="21" hidden="1" customHeight="1">
      <c r="B113" s="26"/>
      <c r="C113" s="26"/>
      <c r="D11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13" s="25" t="str">
        <f>IF(Table_Text[[#This Row],[Header]]="Yes","",IF(Table_Text[[#This Row],[Property]]&lt;&gt;"",SUBSTITUTE(Table_Text[[#This Row],[Type]]," ","")&amp;SUBSTITUTE(Table_Text[[#This Row],[Property]]," ",""),""))</f>
        <v/>
      </c>
      <c r="G11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13" s="64" t="str">
        <f ca="1">SUBSTITUTE(SUBSTITUTE(SUBSTITUTE(SUBSTITUTE(SUBSTITUTE(SUBSTITUTE(SUBSTITUTE(SUBSTITUTE(
TRIM(CLEAN(Table_Text[[#This Row],[Config]])),
" {","{"),
"{ ","{"),
" }","}"),
"} ","}"),
" [","["),
"[ ","["),
" ]","]"),
"] ","]")</f>
        <v/>
      </c>
      <c r="I11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13" s="25" t="str">
        <f ca="1">SUBSTITUTE(SUBSTITUTE(SUBSTITUTE(SUBSTITUTE(SUBSTITUTE(SUBSTITUTE(SUBSTITUTE(SUBSTITUTE(
TRIM(CLEAN(Table_Text[[#This Row],[Quote]])),
" {","{"),
"{ ","{"),
" }","}"),
"} ","}"),
" [","["),
"[ ","["),
" ]","]"),
"] ","]")</f>
        <v/>
      </c>
      <c r="K113" s="25"/>
      <c r="L113" s="50"/>
    </row>
    <row r="114" spans="2:12" s="21" customFormat="1" ht="21" customHeight="1">
      <c r="B114" s="186" t="s">
        <v>752</v>
      </c>
      <c r="C114" s="26"/>
      <c r="D11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14" s="25" t="str">
        <f ca="1">IF(Table_Text[[#This Row],[Header]]="Yes","",IF(Table_Text[[#This Row],[Property]]&lt;&gt;"",SUBSTITUTE(Table_Text[[#This Row],[Type]]," ","")&amp;SUBSTITUTE(Table_Text[[#This Row],[Property]]," ",""),""))</f>
        <v>Step5TabLabel</v>
      </c>
      <c r="G11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"5. Review"
        },</v>
      </c>
      <c r="H114" s="64" t="str">
        <f ca="1">SUBSTITUTE(SUBSTITUTE(SUBSTITUTE(SUBSTITUTE(SUBSTITUTE(SUBSTITUTE(SUBSTITUTE(SUBSTITUTE(
TRIM(CLEAN(Table_Text[[#This Row],[Config]])),
" {","{"),
"{ ","{"),
" }","}"),
"} ","}"),
" [","["),
"[ ","["),
" ]","]"),
"] ","]")</f>
        <v>"tabLabel":{"text": "5. Review"},</v>
      </c>
      <c r="I11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"5. Review",</v>
      </c>
      <c r="J114" s="25" t="str">
        <f ca="1">SUBSTITUTE(SUBSTITUTE(SUBSTITUTE(SUBSTITUTE(SUBSTITUTE(SUBSTITUTE(SUBSTITUTE(SUBSTITUTE(
TRIM(CLEAN(Table_Text[[#This Row],[Quote]])),
" {","{"),
"{ ","{"),
" }","}"),
"} ","}"),
" [","["),
"[ ","["),
" ]","]"),
"] ","]")</f>
        <v>"tabLabel": "5. Review",</v>
      </c>
      <c r="K114" s="25"/>
      <c r="L114" s="49" t="s">
        <v>1228</v>
      </c>
    </row>
    <row r="115" spans="2:12" s="21" customFormat="1" ht="21" customHeight="1">
      <c r="B115" s="186" t="s">
        <v>753</v>
      </c>
      <c r="C115" s="26"/>
      <c r="D11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15" s="25" t="str">
        <f ca="1">IF(Table_Text[[#This Row],[Header]]="Yes","",IF(Table_Text[[#This Row],[Property]]&lt;&gt;"",SUBSTITUTE(Table_Text[[#This Row],[Type]]," ","")&amp;SUBSTITUTE(Table_Text[[#This Row],[Property]]," ",""),""))</f>
        <v>Step5TopHeading</v>
      </c>
      <c r="G11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"Important Information"
        },</v>
      </c>
      <c r="H115" s="64" t="str">
        <f ca="1">SUBSTITUTE(SUBSTITUTE(SUBSTITUTE(SUBSTITUTE(SUBSTITUTE(SUBSTITUTE(SUBSTITUTE(SUBSTITUTE(
TRIM(CLEAN(Table_Text[[#This Row],[Config]])),
" {","{"),
"{ ","{"),
" }","}"),
"} ","}"),
" [","["),
"[ ","["),
" ]","]"),
"] ","]")</f>
        <v>"topHeading":{"text": "Important Information"},</v>
      </c>
      <c r="I11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"Important Information",</v>
      </c>
      <c r="J115" s="25" t="str">
        <f ca="1">SUBSTITUTE(SUBSTITUTE(SUBSTITUTE(SUBSTITUTE(SUBSTITUTE(SUBSTITUTE(SUBSTITUTE(SUBSTITUTE(
TRIM(CLEAN(Table_Text[[#This Row],[Quote]])),
" {","{"),
"{ ","{"),
" }","}"),
"} ","}"),
" [","["),
"[ ","["),
" ]","]"),
"] ","]")</f>
        <v>"topHeading": "Important Information",</v>
      </c>
      <c r="K115" s="25"/>
      <c r="L115" s="49" t="s">
        <v>900</v>
      </c>
    </row>
    <row r="116" spans="2:12" s="21" customFormat="1" ht="21" customHeight="1">
      <c r="B116" s="186" t="s">
        <v>754</v>
      </c>
      <c r="C116" s="26"/>
      <c r="D11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16" s="25" t="str">
        <f ca="1">IF(Table_Text[[#This Row],[Header]]="Yes","",IF(Table_Text[[#This Row],[Property]]&lt;&gt;"",SUBSTITUTE(Table_Text[[#This Row],[Type]]," ","")&amp;SUBSTITUTE(Table_Text[[#This Row],[Property]]," ",""),""))</f>
        <v>Step5NextButton</v>
      </c>
      <c r="G11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116" s="64" t="str">
        <f ca="1">SUBSTITUTE(SUBSTITUTE(SUBSTITUTE(SUBSTITUTE(SUBSTITUTE(SUBSTITUTE(SUBSTITUTE(SUBSTITUTE(
TRIM(CLEAN(Table_Text[[#This Row],[Config]])),
" {","{"),
"{ ","{"),
" }","}"),
"} ","}"),
" [","["),
"[ ","["),
" ]","]"),
"] ","]")</f>
        <v>"nextButton":{"text": "Next", "icon": "glyphicon glyphicon-arrow-right"},</v>
      </c>
      <c r="I11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116" s="25" t="str">
        <f ca="1">SUBSTITUTE(SUBSTITUTE(SUBSTITUTE(SUBSTITUTE(SUBSTITUTE(SUBSTITUTE(SUBSTITUTE(SUBSTITUTE(
TRIM(CLEAN(Table_Text[[#This Row],[Quote]])),
" {","{"),
"{ ","{"),
" }","}"),
"} ","}"),
" [","["),
"[ ","["),
" ]","]"),
"] ","]")</f>
        <v>"nextButton": "Next",</v>
      </c>
      <c r="K116" s="186" t="s">
        <v>755</v>
      </c>
      <c r="L116" s="197" t="s">
        <v>756</v>
      </c>
    </row>
    <row r="117" spans="2:12" s="21" customFormat="1" ht="21" customHeight="1">
      <c r="B117" s="186" t="s">
        <v>762</v>
      </c>
      <c r="C117" s="26"/>
      <c r="D11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17" s="25" t="str">
        <f ca="1">IF(Table_Text[[#This Row],[Header]]="Yes","",IF(Table_Text[[#This Row],[Property]]&lt;&gt;"",SUBSTITUTE(Table_Text[[#This Row],[Type]]," ","")&amp;SUBSTITUTE(Table_Text[[#This Row],[Property]]," ",""),""))</f>
        <v>Step5BackButton</v>
      </c>
      <c r="G11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117" s="64" t="str">
        <f ca="1">SUBSTITUTE(SUBSTITUTE(SUBSTITUTE(SUBSTITUTE(SUBSTITUTE(SUBSTITUTE(SUBSTITUTE(SUBSTITUTE(
TRIM(CLEAN(Table_Text[[#This Row],[Config]])),
" {","{"),
"{ ","{"),
" }","}"),
"} ","}"),
" [","["),
"[ ","["),
" ]","]"),
"] ","]")</f>
        <v>"backButton":{"text": "Back", "icon": "glyphicon glyphicon-arrow-left"}},</v>
      </c>
      <c r="I11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117" s="25" t="str">
        <f ca="1">SUBSTITUTE(SUBSTITUTE(SUBSTITUTE(SUBSTITUTE(SUBSTITUTE(SUBSTITUTE(SUBSTITUTE(SUBSTITUTE(
TRIM(CLEAN(Table_Text[[#This Row],[Quote]])),
" {","{"),
"{ ","{"),
" }","}"),
"} ","}"),
" [","["),
"[ ","["),
" ]","]"),
"] ","]")</f>
        <v>"backButton": "Back"},</v>
      </c>
      <c r="K117" s="186" t="s">
        <v>763</v>
      </c>
      <c r="L117" s="197" t="s">
        <v>764</v>
      </c>
    </row>
    <row r="118" spans="2:12" s="21" customFormat="1" ht="21" customHeight="1" thickBot="1">
      <c r="B118" s="93" t="s">
        <v>896</v>
      </c>
      <c r="C118" s="93" t="s">
        <v>69</v>
      </c>
      <c r="D118" s="21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18" s="21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step6</v>
      </c>
      <c r="F118" s="216" t="str">
        <f>IF(Table_Text[[#This Row],[Header]]="Yes","",IF(Table_Text[[#This Row],[Property]]&lt;&gt;"",SUBSTITUTE(Table_Text[[#This Row],[Type]]," ","")&amp;SUBSTITUTE(Table_Text[[#This Row],[Property]]," ",""),""))</f>
        <v/>
      </c>
      <c r="G118" s="21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"step6": {</v>
      </c>
      <c r="H118" s="216" t="str">
        <f ca="1">SUBSTITUTE(SUBSTITUTE(SUBSTITUTE(SUBSTITUTE(SUBSTITUTE(SUBSTITUTE(SUBSTITUTE(SUBSTITUTE(
TRIM(CLEAN(Table_Text[[#This Row],[Config]])),
" {","{"),
"{ ","{"),
" }","}"),
"} ","}"),
" [","["),
"[ ","["),
" ]","]"),
"] ","]")</f>
        <v>"step6":{</v>
      </c>
      <c r="I118" s="21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"step6": {</v>
      </c>
      <c r="J118" s="216" t="str">
        <f ca="1">SUBSTITUTE(SUBSTITUTE(SUBSTITUTE(SUBSTITUTE(SUBSTITUTE(SUBSTITUTE(SUBSTITUTE(SUBSTITUTE(
TRIM(CLEAN(Table_Text[[#This Row],[Quote]])),
" {","{"),
"{ ","{"),
" }","}"),
"} ","}"),
" [","["),
"[ ","["),
" ]","]"),
"] ","]")</f>
        <v>"step6":{</v>
      </c>
      <c r="K118" s="216"/>
      <c r="L118" s="65"/>
    </row>
    <row r="119" spans="2:12" s="21" customFormat="1" ht="21" hidden="1" customHeight="1">
      <c r="B119" s="26"/>
      <c r="C119" s="26"/>
      <c r="D11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1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19" s="25" t="str">
        <f>IF(Table_Text[[#This Row],[Header]]="Yes","",IF(Table_Text[[#This Row],[Property]]&lt;&gt;"",SUBSTITUTE(Table_Text[[#This Row],[Type]]," ","")&amp;SUBSTITUTE(Table_Text[[#This Row],[Property]]," ",""),""))</f>
        <v/>
      </c>
      <c r="G11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19" s="64" t="str">
        <f ca="1">SUBSTITUTE(SUBSTITUTE(SUBSTITUTE(SUBSTITUTE(SUBSTITUTE(SUBSTITUTE(SUBSTITUTE(SUBSTITUTE(
TRIM(CLEAN(Table_Text[[#This Row],[Config]])),
" {","{"),
"{ ","{"),
" }","}"),
"} ","}"),
" [","["),
"[ ","["),
" ]","]"),
"] ","]")</f>
        <v/>
      </c>
      <c r="I11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19" s="25" t="str">
        <f ca="1">SUBSTITUTE(SUBSTITUTE(SUBSTITUTE(SUBSTITUTE(SUBSTITUTE(SUBSTITUTE(SUBSTITUTE(SUBSTITUTE(
TRIM(CLEAN(Table_Text[[#This Row],[Quote]])),
" {","{"),
"{ ","{"),
" }","}"),
"} ","}"),
" [","["),
"[ ","["),
" ]","]"),
"] ","]")</f>
        <v/>
      </c>
      <c r="K119" s="25"/>
      <c r="L119" s="50"/>
    </row>
    <row r="120" spans="2:12" s="21" customFormat="1" ht="21" customHeight="1">
      <c r="B120" s="186" t="s">
        <v>752</v>
      </c>
      <c r="C120" s="26"/>
      <c r="D12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2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20" s="25" t="str">
        <f ca="1">IF(Table_Text[[#This Row],[Header]]="Yes","",IF(Table_Text[[#This Row],[Property]]&lt;&gt;"",SUBSTITUTE(Table_Text[[#This Row],[Type]]," ","")&amp;SUBSTITUTE(Table_Text[[#This Row],[Property]]," ",""),""))</f>
        <v>Step6TabLabel</v>
      </c>
      <c r="G12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"6. Payment"
        },</v>
      </c>
      <c r="H120" s="64" t="str">
        <f ca="1">SUBSTITUTE(SUBSTITUTE(SUBSTITUTE(SUBSTITUTE(SUBSTITUTE(SUBSTITUTE(SUBSTITUTE(SUBSTITUTE(
TRIM(CLEAN(Table_Text[[#This Row],[Config]])),
" {","{"),
"{ ","{"),
" }","}"),
"} ","}"),
" [","["),
"[ ","["),
" ]","]"),
"] ","]")</f>
        <v>"tabLabel":{"text": "6. Payment"},</v>
      </c>
      <c r="I12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"6. Payment",</v>
      </c>
      <c r="J120" s="25" t="str">
        <f ca="1">SUBSTITUTE(SUBSTITUTE(SUBSTITUTE(SUBSTITUTE(SUBSTITUTE(SUBSTITUTE(SUBSTITUTE(SUBSTITUTE(
TRIM(CLEAN(Table_Text[[#This Row],[Quote]])),
" {","{"),
"{ ","{"),
" }","}"),
"} ","}"),
" [","["),
"[ ","["),
" ]","]"),
"] ","]")</f>
        <v>"tabLabel": "6. Payment",</v>
      </c>
      <c r="K120" s="25"/>
      <c r="L120" s="49" t="s">
        <v>1229</v>
      </c>
    </row>
    <row r="121" spans="2:12" s="21" customFormat="1" ht="21" customHeight="1">
      <c r="B121" s="186" t="s">
        <v>753</v>
      </c>
      <c r="C121" s="26"/>
      <c r="D12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2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21" s="25" t="str">
        <f ca="1">IF(Table_Text[[#This Row],[Header]]="Yes","",IF(Table_Text[[#This Row],[Property]]&lt;&gt;"",SUBSTITUTE(Table_Text[[#This Row],[Type]]," ","")&amp;SUBSTITUTE(Table_Text[[#This Row],[Property]]," ",""),""))</f>
        <v>Step6TopHeading</v>
      </c>
      <c r="G12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"You're Just One Click Away"
        },</v>
      </c>
      <c r="H121" s="64" t="str">
        <f ca="1">SUBSTITUTE(SUBSTITUTE(SUBSTITUTE(SUBSTITUTE(SUBSTITUTE(SUBSTITUTE(SUBSTITUTE(SUBSTITUTE(
TRIM(CLEAN(Table_Text[[#This Row],[Config]])),
" {","{"),
"{ ","{"),
" }","}"),
"} ","}"),
" [","["),
"[ ","["),
" ]","]"),
"] ","]")</f>
        <v>"topHeading":{"text": "You're Just One Click Away"},</v>
      </c>
      <c r="I12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"You're Just One Click Away",</v>
      </c>
      <c r="J121" s="25" t="str">
        <f ca="1">SUBSTITUTE(SUBSTITUTE(SUBSTITUTE(SUBSTITUTE(SUBSTITUTE(SUBSTITUTE(SUBSTITUTE(SUBSTITUTE(
TRIM(CLEAN(Table_Text[[#This Row],[Quote]])),
" {","{"),
"{ ","{"),
" }","}"),
"} ","}"),
" [","["),
"[ ","["),
" ]","]"),
"] ","]")</f>
        <v>"topHeading": "You're Just One Click Away",</v>
      </c>
      <c r="K121" s="25"/>
      <c r="L121" s="49" t="s">
        <v>901</v>
      </c>
    </row>
    <row r="122" spans="2:12" s="21" customFormat="1" ht="21" customHeight="1">
      <c r="B122" s="186" t="s">
        <v>754</v>
      </c>
      <c r="C122" s="26"/>
      <c r="D12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2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22" s="25" t="str">
        <f ca="1">IF(Table_Text[[#This Row],[Header]]="Yes","",IF(Table_Text[[#This Row],[Property]]&lt;&gt;"",SUBSTITUTE(Table_Text[[#This Row],[Type]]," ","")&amp;SUBSTITUTE(Table_Text[[#This Row],[Property]]," ",""),""))</f>
        <v>Step6NextButton</v>
      </c>
      <c r="G12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"Buy now",
            "icon": "glyphicon glyphicon-arrow-right"
        },</v>
      </c>
      <c r="H122" s="64" t="str">
        <f ca="1">SUBSTITUTE(SUBSTITUTE(SUBSTITUTE(SUBSTITUTE(SUBSTITUTE(SUBSTITUTE(SUBSTITUTE(SUBSTITUTE(
TRIM(CLEAN(Table_Text[[#This Row],[Config]])),
" {","{"),
"{ ","{"),
" }","}"),
"} ","}"),
" [","["),
"[ ","["),
" ]","]"),
"] ","]")</f>
        <v>"nextButton":{"text": "Buy now", "icon": "glyphicon glyphicon-arrow-right"},</v>
      </c>
      <c r="I12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"Buy now",</v>
      </c>
      <c r="J122" s="25" t="str">
        <f ca="1">SUBSTITUTE(SUBSTITUTE(SUBSTITUTE(SUBSTITUTE(SUBSTITUTE(SUBSTITUTE(SUBSTITUTE(SUBSTITUTE(
TRIM(CLEAN(Table_Text[[#This Row],[Quote]])),
" {","{"),
"{ ","{"),
" }","}"),
"} ","}"),
" [","["),
"[ ","["),
" ]","]"),
"] ","]")</f>
        <v>"nextButton": "Buy now",</v>
      </c>
      <c r="K122" s="186" t="s">
        <v>755</v>
      </c>
      <c r="L122" s="217" t="s">
        <v>902</v>
      </c>
    </row>
    <row r="123" spans="2:12" s="21" customFormat="1" ht="21" customHeight="1">
      <c r="B123" s="186" t="s">
        <v>762</v>
      </c>
      <c r="C123" s="26"/>
      <c r="D12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2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23" s="25" t="str">
        <f ca="1">IF(Table_Text[[#This Row],[Header]]="Yes","",IF(Table_Text[[#This Row],[Property]]&lt;&gt;"",SUBSTITUTE(Table_Text[[#This Row],[Type]]," ","")&amp;SUBSTITUTE(Table_Text[[#This Row],[Property]]," ",""),""))</f>
        <v>Step6BackButton</v>
      </c>
      <c r="G12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123" s="64" t="str">
        <f ca="1">SUBSTITUTE(SUBSTITUTE(SUBSTITUTE(SUBSTITUTE(SUBSTITUTE(SUBSTITUTE(SUBSTITUTE(SUBSTITUTE(
TRIM(CLEAN(Table_Text[[#This Row],[Config]])),
" {","{"),
"{ ","{"),
" }","}"),
"} ","}"),
" [","["),
"[ ","["),
" ]","]"),
"] ","]")</f>
        <v>"backButton":{"text": "Back", "icon": "glyphicon glyphicon-arrow-left"}},</v>
      </c>
      <c r="I12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123" s="25" t="str">
        <f ca="1">SUBSTITUTE(SUBSTITUTE(SUBSTITUTE(SUBSTITUTE(SUBSTITUTE(SUBSTITUTE(SUBSTITUTE(SUBSTITUTE(
TRIM(CLEAN(Table_Text[[#This Row],[Quote]])),
" {","{"),
"{ ","{"),
" }","}"),
"} ","}"),
" [","["),
"[ ","["),
" ]","]"),
"] ","]")</f>
        <v>"backButton": "Back"},</v>
      </c>
      <c r="K123" s="186" t="s">
        <v>763</v>
      </c>
      <c r="L123" s="197" t="s">
        <v>764</v>
      </c>
    </row>
    <row r="124" spans="2:12" ht="21" customHeight="1" thickBot="1">
      <c r="B124" s="93" t="s">
        <v>766</v>
      </c>
      <c r="C124" s="93" t="s">
        <v>69</v>
      </c>
      <c r="D124"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24"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successPage</v>
      </c>
      <c r="F124" s="93" t="str">
        <f>IF(Table_Text[[#This Row],[Header]]="Yes","",IF(Table_Text[[#This Row],[Property]]&lt;&gt;"",SUBSTITUTE(Table_Text[[#This Row],[Type]]," ","")&amp;SUBSTITUTE(Table_Text[[#This Row],[Property]]," ",""),""))</f>
        <v/>
      </c>
      <c r="G124"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"successPage": {</v>
      </c>
      <c r="H124" s="93" t="str">
        <f ca="1">SUBSTITUTE(SUBSTITUTE(SUBSTITUTE(SUBSTITUTE(SUBSTITUTE(SUBSTITUTE(SUBSTITUTE(SUBSTITUTE(
TRIM(CLEAN(Table_Text[[#This Row],[Config]])),
" {","{"),
"{ ","{"),
" }","}"),
"} ","}"),
" [","["),
"[ ","["),
" ]","]"),
"] ","]")</f>
        <v>"successPage":{</v>
      </c>
      <c r="I124"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"successPage": {</v>
      </c>
      <c r="J124" s="93" t="str">
        <f ca="1">SUBSTITUTE(SUBSTITUTE(SUBSTITUTE(SUBSTITUTE(SUBSTITUTE(SUBSTITUTE(SUBSTITUTE(SUBSTITUTE(
TRIM(CLEAN(Table_Text[[#This Row],[Quote]])),
" {","{"),
"{ ","{"),
" }","}"),
"} ","}"),
" [","["),
"[ ","["),
" ]","]"),
"] ","]")</f>
        <v>"successPage":{</v>
      </c>
      <c r="K124" s="93"/>
      <c r="L124" s="124"/>
    </row>
    <row r="125" spans="2:12" s="21" customFormat="1" ht="21" hidden="1" customHeight="1">
      <c r="B125" s="26"/>
      <c r="C125" s="26"/>
      <c r="D12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12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25" s="25" t="str">
        <f>IF(Table_Text[[#This Row],[Header]]="Yes","",IF(Table_Text[[#This Row],[Property]]&lt;&gt;"",SUBSTITUTE(Table_Text[[#This Row],[Type]]," ","")&amp;SUBSTITUTE(Table_Text[[#This Row],[Property]]," ",""),""))</f>
        <v/>
      </c>
      <c r="G12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25" s="64" t="str">
        <f ca="1">SUBSTITUTE(SUBSTITUTE(SUBSTITUTE(SUBSTITUTE(SUBSTITUTE(SUBSTITUTE(SUBSTITUTE(SUBSTITUTE(
TRIM(CLEAN(Table_Text[[#This Row],[Config]])),
" {","{"),
"{ ","{"),
" }","}"),
"} ","}"),
" [","["),
"[ ","["),
" ]","]"),
"] ","]")</f>
        <v/>
      </c>
      <c r="I12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25" s="25" t="str">
        <f ca="1">SUBSTITUTE(SUBSTITUTE(SUBSTITUTE(SUBSTITUTE(SUBSTITUTE(SUBSTITUTE(SUBSTITUTE(SUBSTITUTE(
TRIM(CLEAN(Table_Text[[#This Row],[Quote]])),
" {","{"),
"{ ","{"),
" }","}"),
"} ","}"),
" [","["),
"[ ","["),
" ]","]"),
"] ","]")</f>
        <v/>
      </c>
      <c r="K125" s="26"/>
      <c r="L125" s="50"/>
    </row>
    <row r="126" spans="2:12" s="21" customFormat="1" ht="21" customHeight="1">
      <c r="B126" s="186" t="s">
        <v>753</v>
      </c>
      <c r="C126" s="26"/>
      <c r="D12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12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26" s="25" t="str">
        <f ca="1">IF(Table_Text[[#This Row],[Header]]="Yes","",IF(Table_Text[[#This Row],[Property]]&lt;&gt;"",SUBSTITUTE(Table_Text[[#This Row],[Type]]," ","")&amp;SUBSTITUTE(Table_Text[[#This Row],[Property]]," ",""),""))</f>
        <v>SuccessPageTopHeading</v>
      </c>
      <c r="G12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"Promo In A Box"
        },</v>
      </c>
      <c r="H126" s="64" t="str">
        <f ca="1">SUBSTITUTE(SUBSTITUTE(SUBSTITUTE(SUBSTITUTE(SUBSTITUTE(SUBSTITUTE(SUBSTITUTE(SUBSTITUTE(
TRIM(CLEAN(Table_Text[[#This Row],[Config]])),
" {","{"),
"{ ","{"),
" }","}"),
"} ","}"),
" [","["),
"[ ","["),
" ]","]"),
"] ","]")</f>
        <v>"topHeading":{"text": "Promo In A Box"},</v>
      </c>
      <c r="I12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"Promo In A Box",</v>
      </c>
      <c r="J126" s="25" t="str">
        <f ca="1">SUBSTITUTE(SUBSTITUTE(SUBSTITUTE(SUBSTITUTE(SUBSTITUTE(SUBSTITUTE(SUBSTITUTE(SUBSTITUTE(
TRIM(CLEAN(Table_Text[[#This Row],[Quote]])),
" {","{"),
"{ ","{"),
" }","}"),
"} ","}"),
" [","["),
"[ ","["),
" ]","]"),
"] ","]")</f>
        <v>"topHeading": "Promo In A Box",</v>
      </c>
      <c r="K126" s="26"/>
      <c r="L126" s="49" t="str">
        <f>L18</f>
        <v>Promo In A Box</v>
      </c>
    </row>
    <row r="127" spans="2:12" s="21" customFormat="1" ht="21" customHeight="1">
      <c r="B127" s="186" t="s">
        <v>767</v>
      </c>
      <c r="C127" s="26"/>
      <c r="D12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12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successHeading</v>
      </c>
      <c r="F127" s="25" t="str">
        <f ca="1">IF(Table_Text[[#This Row],[Header]]="Yes","",IF(Table_Text[[#This Row],[Property]]&lt;&gt;"",SUBSTITUTE(Table_Text[[#This Row],[Type]]," ","")&amp;SUBSTITUTE(Table_Text[[#This Row],[Property]]," ",""),""))</f>
        <v>SuccessPageSuccessHeading</v>
      </c>
      <c r="G12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"successHeading": {
            "text": "Congratulations!"
        },</v>
      </c>
      <c r="H127" s="64" t="str">
        <f ca="1">SUBSTITUTE(SUBSTITUTE(SUBSTITUTE(SUBSTITUTE(SUBSTITUTE(SUBSTITUTE(SUBSTITUTE(SUBSTITUTE(
TRIM(CLEAN(Table_Text[[#This Row],[Config]])),
" {","{"),
"{ ","{"),
" }","}"),
"} ","}"),
" [","["),
"[ ","["),
" ]","]"),
"] ","]")</f>
        <v>"successHeading":{"text": "Congratulations!"},</v>
      </c>
      <c r="I12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"successHeading": "Congratulations!",</v>
      </c>
      <c r="J127" s="25" t="str">
        <f ca="1">SUBSTITUTE(SUBSTITUTE(SUBSTITUTE(SUBSTITUTE(SUBSTITUTE(SUBSTITUTE(SUBSTITUTE(SUBSTITUTE(
TRIM(CLEAN(Table_Text[[#This Row],[Quote]])),
" {","{"),
"{ ","{"),
" }","}"),
"} ","}"),
" [","["),
"[ ","["),
" ]","]"),
"] ","]")</f>
        <v>"successHeading": "Congratulations!",</v>
      </c>
      <c r="K127" s="26"/>
      <c r="L127" s="49" t="s">
        <v>1007</v>
      </c>
    </row>
    <row r="128" spans="2:12" s="21" customFormat="1" ht="21" customHeight="1">
      <c r="B128" s="186" t="s">
        <v>768</v>
      </c>
      <c r="C128" s="26"/>
      <c r="D12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12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successText</v>
      </c>
      <c r="F128" s="25" t="str">
        <f ca="1">IF(Table_Text[[#This Row],[Header]]="Yes","",IF(Table_Text[[#This Row],[Property]]&lt;&gt;"",SUBSTITUTE(Table_Text[[#This Row],[Type]]," ","")&amp;SUBSTITUTE(Table_Text[[#This Row],[Property]]," ",""),""))</f>
        <v>SuccessPageSuccessText</v>
      </c>
      <c r="G12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"successText": {
            "text": "&lt;h3 class='successPageHeading'&gt;Well done, you did it!&lt;/h3&gt;
&lt;div class='successPageBlock'&gt;
&lt;p&gt;Keep an eye on your inbox as you'll soon receive everything you need to run your promotion. And, to help you get the best bang for your promo buck, we'll send you some marketing tips and tricks along the way.&lt;/p&gt;
&lt;p&gt;Thanks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
&lt;/div&gt;"
        }
    },</v>
      </c>
      <c r="H128" s="64" t="str">
        <f ca="1">SUBSTITUTE(SUBSTITUTE(SUBSTITUTE(SUBSTITUTE(SUBSTITUTE(SUBSTITUTE(SUBSTITUTE(SUBSTITUTE(
TRIM(CLEAN(Table_Text[[#This Row],[Config]])),
" {","{"),
"{ ","{"),
" }","}"),
"} ","}"),
" [","["),
"[ ","["),
" ]","]"),
"] ","]")</f>
        <v>"successText":{"text": "&lt;h3 class='successPageHeading'&gt;Well done, you did it!&lt;/h3&gt;&lt;div class='successPageBlock'&gt;&lt;p&gt;Keep an eye on your inbox as you'll soon receive everything you need to run your promotion. And, to help you get the best bang for your promo buck, we'll send you some marketing tips and tricks along the way.&lt;/p&gt;&lt;p&gt;Thanks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luck!&lt;/p&gt;&lt;/div&gt;"}},</v>
      </c>
      <c r="I12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"successText": "&lt;h3 class='successPageHeading'&gt;Well done, you did it!&lt;/h3&gt;
&lt;div class='successPageBlock'&gt;
&lt;p&gt;Keep an eye on your inbox as you'll soon receive everything you need to run your promotion. And, to help you get the best bang for your promo buck, we'll send you some marketing tips and tricks along the way.&lt;/p&gt;
&lt;p&gt;Thanks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
&lt;/div&gt;"
    },</v>
      </c>
      <c r="J128" s="25" t="str">
        <f ca="1">SUBSTITUTE(SUBSTITUTE(SUBSTITUTE(SUBSTITUTE(SUBSTITUTE(SUBSTITUTE(SUBSTITUTE(SUBSTITUTE(
TRIM(CLEAN(Table_Text[[#This Row],[Quote]])),
" {","{"),
"{ ","{"),
" }","}"),
"} ","}"),
" [","["),
"[ ","["),
" ]","]"),
"] ","]")</f>
        <v>"successText": "&lt;h3 class='successPageHeading'&gt;Well done, you did it!&lt;/h3&gt;&lt;div class='successPageBlock'&gt;&lt;p&gt;Keep an eye on your inbox as you'll soon receive everything you need to run your promotion. And, to help you get the best bang for your promo buck, we'll send you some marketing tips and tricks along the way.&lt;/p&gt;&lt;p&gt;Thanks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luck!&lt;/p&gt;&lt;/div&gt;"},</v>
      </c>
      <c r="K128" s="26"/>
      <c r="L128" s="123" t="s">
        <v>1467</v>
      </c>
    </row>
    <row r="129" spans="2:12" ht="21" customHeight="1" thickBot="1">
      <c r="B129" s="93" t="s">
        <v>769</v>
      </c>
      <c r="C129" s="93" t="s">
        <v>69</v>
      </c>
      <c r="D129"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29"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enquiryPage</v>
      </c>
      <c r="F129" s="93" t="str">
        <f>IF(Table_Text[[#This Row],[Header]]="Yes","",IF(Table_Text[[#This Row],[Property]]&lt;&gt;"",SUBSTITUTE(Table_Text[[#This Row],[Type]]," ","")&amp;SUBSTITUTE(Table_Text[[#This Row],[Property]]," ",""),""))</f>
        <v/>
      </c>
      <c r="G129"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"enquiryPage": {</v>
      </c>
      <c r="H129" s="93" t="str">
        <f ca="1">SUBSTITUTE(SUBSTITUTE(SUBSTITUTE(SUBSTITUTE(SUBSTITUTE(SUBSTITUTE(SUBSTITUTE(SUBSTITUTE(
TRIM(CLEAN(Table_Text[[#This Row],[Config]])),
" {","{"),
"{ ","{"),
" }","}"),
"} ","}"),
" [","["),
"[ ","["),
" ]","]"),
"] ","]")</f>
        <v>"enquiryPage":{</v>
      </c>
      <c r="I129"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"enquiryPage": {</v>
      </c>
      <c r="J129" s="93" t="str">
        <f ca="1">SUBSTITUTE(SUBSTITUTE(SUBSTITUTE(SUBSTITUTE(SUBSTITUTE(SUBSTITUTE(SUBSTITUTE(SUBSTITUTE(
TRIM(CLEAN(Table_Text[[#This Row],[Quote]])),
" {","{"),
"{ ","{"),
" }","}"),
"} ","}"),
" [","["),
"[ ","["),
" ]","]"),
"] ","]")</f>
        <v>"enquiryPage":{</v>
      </c>
      <c r="K129" s="93"/>
      <c r="L129" s="124"/>
    </row>
    <row r="130" spans="2:12" s="21" customFormat="1" ht="21" hidden="1" customHeight="1">
      <c r="B130" s="26"/>
      <c r="C130" s="26"/>
      <c r="D13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30" s="25" t="str">
        <f>IF(Table_Text[[#This Row],[Header]]="Yes","",IF(Table_Text[[#This Row],[Property]]&lt;&gt;"",SUBSTITUTE(Table_Text[[#This Row],[Type]]," ","")&amp;SUBSTITUTE(Table_Text[[#This Row],[Property]]," ",""),""))</f>
        <v/>
      </c>
      <c r="G13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30" s="64" t="str">
        <f ca="1">SUBSTITUTE(SUBSTITUTE(SUBSTITUTE(SUBSTITUTE(SUBSTITUTE(SUBSTITUTE(SUBSTITUTE(SUBSTITUTE(
TRIM(CLEAN(Table_Text[[#This Row],[Config]])),
" {","{"),
"{ ","{"),
" }","}"),
"} ","}"),
" [","["),
"[ ","["),
" ]","]"),
"] ","]")</f>
        <v/>
      </c>
      <c r="I13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30" s="25" t="str">
        <f ca="1">SUBSTITUTE(SUBSTITUTE(SUBSTITUTE(SUBSTITUTE(SUBSTITUTE(SUBSTITUTE(SUBSTITUTE(SUBSTITUTE(
TRIM(CLEAN(Table_Text[[#This Row],[Quote]])),
" {","{"),
"{ ","{"),
" }","}"),
"} ","}"),
" [","["),
"[ ","["),
" ]","]"),
"] ","]")</f>
        <v/>
      </c>
      <c r="K130" s="26"/>
      <c r="L130" s="50"/>
    </row>
    <row r="131" spans="2:12" s="21" customFormat="1" ht="21" customHeight="1">
      <c r="B131" s="186" t="s">
        <v>753</v>
      </c>
      <c r="C131" s="26"/>
      <c r="D13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31" s="25" t="str">
        <f ca="1">IF(Table_Text[[#This Row],[Header]]="Yes","",IF(Table_Text[[#This Row],[Property]]&lt;&gt;"",SUBSTITUTE(Table_Text[[#This Row],[Type]]," ","")&amp;SUBSTITUTE(Table_Text[[#This Row],[Property]]," ",""),""))</f>
        <v>EnquiryPageTopHeading</v>
      </c>
      <c r="G13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"Promo In A Box"
        },</v>
      </c>
      <c r="H131" s="64" t="str">
        <f ca="1">SUBSTITUTE(SUBSTITUTE(SUBSTITUTE(SUBSTITUTE(SUBSTITUTE(SUBSTITUTE(SUBSTITUTE(SUBSTITUTE(
TRIM(CLEAN(Table_Text[[#This Row],[Config]])),
" {","{"),
"{ ","{"),
" }","}"),
"} ","}"),
" [","["),
"[ ","["),
" ]","]"),
"] ","]")</f>
        <v>"topHeading":{"text": "Promo In A Box"},</v>
      </c>
      <c r="I13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"Promo In A Box",</v>
      </c>
      <c r="J131" s="25" t="str">
        <f ca="1">SUBSTITUTE(SUBSTITUTE(SUBSTITUTE(SUBSTITUTE(SUBSTITUTE(SUBSTITUTE(SUBSTITUTE(SUBSTITUTE(
TRIM(CLEAN(Table_Text[[#This Row],[Quote]])),
" {","{"),
"{ ","{"),
" }","}"),
"} ","}"),
" [","["),
"[ ","["),
" ]","]"),
"] ","]")</f>
        <v>"topHeading": "Promo In A Box",</v>
      </c>
      <c r="K131" s="26"/>
      <c r="L131" s="49" t="str">
        <f>L18</f>
        <v>Promo In A Box</v>
      </c>
    </row>
    <row r="132" spans="2:12" s="21" customFormat="1" ht="21" customHeight="1">
      <c r="B132" s="186" t="s">
        <v>770</v>
      </c>
      <c r="C132" s="26"/>
      <c r="D13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enquiryHeading</v>
      </c>
      <c r="F132" s="25" t="str">
        <f ca="1">IF(Table_Text[[#This Row],[Header]]="Yes","",IF(Table_Text[[#This Row],[Property]]&lt;&gt;"",SUBSTITUTE(Table_Text[[#This Row],[Type]]," ","")&amp;SUBSTITUTE(Table_Text[[#This Row],[Property]]," ",""),""))</f>
        <v>EnquiryPageEnquiryHeading</v>
      </c>
      <c r="G13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"enquiryHeading": {
            "text": "Call-back requested"
        },</v>
      </c>
      <c r="H132" s="64" t="str">
        <f ca="1">SUBSTITUTE(SUBSTITUTE(SUBSTITUTE(SUBSTITUTE(SUBSTITUTE(SUBSTITUTE(SUBSTITUTE(SUBSTITUTE(
TRIM(CLEAN(Table_Text[[#This Row],[Config]])),
" {","{"),
"{ ","{"),
" }","}"),
"} ","}"),
" [","["),
"[ ","["),
" ]","]"),
"] ","]")</f>
        <v>"enquiryHeading":{"text": "Call-back requested"},</v>
      </c>
      <c r="I13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"enquiryHeading": "Call-back requested",</v>
      </c>
      <c r="J132" s="25" t="str">
        <f ca="1">SUBSTITUTE(SUBSTITUTE(SUBSTITUTE(SUBSTITUTE(SUBSTITUTE(SUBSTITUTE(SUBSTITUTE(SUBSTITUTE(
TRIM(CLEAN(Table_Text[[#This Row],[Quote]])),
" {","{"),
"{ ","{"),
" }","}"),
"} ","}"),
" [","["),
"[ ","["),
" ]","]"),
"] ","]")</f>
        <v>"enquiryHeading": "Call-back requested",</v>
      </c>
      <c r="K132" s="26"/>
      <c r="L132" s="197" t="s">
        <v>771</v>
      </c>
    </row>
    <row r="133" spans="2:12" s="21" customFormat="1" ht="21" customHeight="1">
      <c r="B133" s="186" t="s">
        <v>772</v>
      </c>
      <c r="C133" s="26"/>
      <c r="D13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enquiryText</v>
      </c>
      <c r="F133" s="25" t="str">
        <f ca="1">IF(Table_Text[[#This Row],[Header]]="Yes","",IF(Table_Text[[#This Row],[Property]]&lt;&gt;"",SUBSTITUTE(Table_Text[[#This Row],[Type]]," ","")&amp;SUBSTITUTE(Table_Text[[#This Row],[Property]]," ",""),""))</f>
        <v>EnquiryPageEnquiryText</v>
      </c>
      <c r="G13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"enquiryText": {
            "text": "Thank you for registering your interest. Your details have been passed on to one of our qualified insurance specialists, who will contact you shortly and assist you in obtaining the right cover."
        },</v>
      </c>
      <c r="H133" s="64" t="str">
        <f ca="1">SUBSTITUTE(SUBSTITUTE(SUBSTITUTE(SUBSTITUTE(SUBSTITUTE(SUBSTITUTE(SUBSTITUTE(SUBSTITUTE(
TRIM(CLEAN(Table_Text[[#This Row],[Config]])),
" {","{"),
"{ ","{"),
" }","}"),
"} ","}"),
" [","["),
"[ ","["),
" ]","]"),
"] ","]")</f>
        <v>"enquiryText":{"text": "Thank you for registering your interest. Your details have been passed on to one of our qualified insurance specialists, who will contact you shortly and assist you in obtaining the right cover."},</v>
      </c>
      <c r="I13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"enquiryText": "Thank you for registering your interest. Your details have been passed on to one of our qualified insurance specialists, who will contact you shortly and assist you in obtaining the right cover.",</v>
      </c>
      <c r="J133" s="25" t="str">
        <f ca="1">SUBSTITUTE(SUBSTITUTE(SUBSTITUTE(SUBSTITUTE(SUBSTITUTE(SUBSTITUTE(SUBSTITUTE(SUBSTITUTE(
TRIM(CLEAN(Table_Text[[#This Row],[Quote]])),
" {","{"),
"{ ","{"),
" }","}"),
"} ","}"),
" [","["),
"[ ","["),
" ]","]"),
"] ","]")</f>
        <v>"enquiryText": "Thank you for registering your interest. Your details have been passed on to one of our qualified insurance specialists, who will contact you shortly and assist you in obtaining the right cover.",</v>
      </c>
      <c r="K133" s="26"/>
      <c r="L133" s="197" t="s">
        <v>773</v>
      </c>
    </row>
    <row r="134" spans="2:12" s="21" customFormat="1" ht="21" customHeight="1">
      <c r="B134" s="186" t="s">
        <v>762</v>
      </c>
      <c r="C134" s="26"/>
      <c r="D13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34" s="25" t="str">
        <f ca="1">IF(Table_Text[[#This Row],[Header]]="Yes","",IF(Table_Text[[#This Row],[Property]]&lt;&gt;"",SUBSTITUTE(Table_Text[[#This Row],[Type]]," ","")&amp;SUBSTITUTE(Table_Text[[#This Row],[Property]]," ",""),""))</f>
        <v>EnquiryPageBackButton</v>
      </c>
      <c r="G13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"Return to your quote",
            "icon": "glyphicon glyphicon-arrow-left"
        }
    },</v>
      </c>
      <c r="H134" s="64" t="str">
        <f ca="1">SUBSTITUTE(SUBSTITUTE(SUBSTITUTE(SUBSTITUTE(SUBSTITUTE(SUBSTITUTE(SUBSTITUTE(SUBSTITUTE(
TRIM(CLEAN(Table_Text[[#This Row],[Config]])),
" {","{"),
"{ ","{"),
" }","}"),
"} ","}"),
" [","["),
"[ ","["),
" ]","]"),
"] ","]")</f>
        <v>"backButton":{"text": "Return to your quote", "icon": "glyphicon glyphicon-arrow-left"}},</v>
      </c>
      <c r="I13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"Return to your quote"
    },</v>
      </c>
      <c r="J134" s="25" t="str">
        <f ca="1">SUBSTITUTE(SUBSTITUTE(SUBSTITUTE(SUBSTITUTE(SUBSTITUTE(SUBSTITUTE(SUBSTITUTE(SUBSTITUTE(
TRIM(CLEAN(Table_Text[[#This Row],[Quote]])),
" {","{"),
"{ ","{"),
" }","}"),
"} ","}"),
" [","["),
"[ ","["),
" ]","]"),
"] ","]")</f>
        <v>"backButton": "Return to your quote"},</v>
      </c>
      <c r="K134" s="186" t="s">
        <v>763</v>
      </c>
      <c r="L134" s="197" t="s">
        <v>774</v>
      </c>
    </row>
    <row r="135" spans="2:12" ht="21" customHeight="1" thickBot="1">
      <c r="B135" s="93" t="s">
        <v>775</v>
      </c>
      <c r="C135" s="93" t="s">
        <v>69</v>
      </c>
      <c r="D135"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35"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referralPage</v>
      </c>
      <c r="F135" s="93" t="str">
        <f>IF(Table_Text[[#This Row],[Header]]="Yes","",IF(Table_Text[[#This Row],[Property]]&lt;&gt;"",SUBSTITUTE(Table_Text[[#This Row],[Type]]," ","")&amp;SUBSTITUTE(Table_Text[[#This Row],[Property]]," ",""),""))</f>
        <v/>
      </c>
      <c r="G135"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"referralPage": {</v>
      </c>
      <c r="H135" s="93" t="str">
        <f ca="1">SUBSTITUTE(SUBSTITUTE(SUBSTITUTE(SUBSTITUTE(SUBSTITUTE(SUBSTITUTE(SUBSTITUTE(SUBSTITUTE(
TRIM(CLEAN(Table_Text[[#This Row],[Config]])),
" {","{"),
"{ ","{"),
" }","}"),
"} ","}"),
" [","["),
"[ ","["),
" ]","]"),
"] ","]")</f>
        <v>"referralPage":{</v>
      </c>
      <c r="I135"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"referralPage": {</v>
      </c>
      <c r="J135" s="93" t="str">
        <f ca="1">SUBSTITUTE(SUBSTITUTE(SUBSTITUTE(SUBSTITUTE(SUBSTITUTE(SUBSTITUTE(SUBSTITUTE(SUBSTITUTE(
TRIM(CLEAN(Table_Text[[#This Row],[Quote]])),
" {","{"),
"{ ","{"),
" }","}"),
"} ","}"),
" [","["),
"[ ","["),
" ]","]"),
"] ","]")</f>
        <v>"referralPage":{</v>
      </c>
      <c r="K135" s="93"/>
      <c r="L135" s="124"/>
    </row>
    <row r="136" spans="2:12" s="21" customFormat="1" ht="21" hidden="1" customHeight="1">
      <c r="B136" s="26"/>
      <c r="C136" s="26"/>
      <c r="D13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3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36" s="25" t="str">
        <f>IF(Table_Text[[#This Row],[Header]]="Yes","",IF(Table_Text[[#This Row],[Property]]&lt;&gt;"",SUBSTITUTE(Table_Text[[#This Row],[Type]]," ","")&amp;SUBSTITUTE(Table_Text[[#This Row],[Property]]," ",""),""))</f>
        <v/>
      </c>
      <c r="G13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36" s="64" t="str">
        <f ca="1">SUBSTITUTE(SUBSTITUTE(SUBSTITUTE(SUBSTITUTE(SUBSTITUTE(SUBSTITUTE(SUBSTITUTE(SUBSTITUTE(
TRIM(CLEAN(Table_Text[[#This Row],[Config]])),
" {","{"),
"{ ","{"),
" }","}"),
"} ","}"),
" [","["),
"[ ","["),
" ]","]"),
"] ","]")</f>
        <v/>
      </c>
      <c r="I13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36" s="25" t="str">
        <f ca="1">SUBSTITUTE(SUBSTITUTE(SUBSTITUTE(SUBSTITUTE(SUBSTITUTE(SUBSTITUTE(SUBSTITUTE(SUBSTITUTE(
TRIM(CLEAN(Table_Text[[#This Row],[Quote]])),
" {","{"),
"{ ","{"),
" }","}"),
"} ","}"),
" [","["),
"[ ","["),
" ]","]"),
"] ","]")</f>
        <v/>
      </c>
      <c r="K136" s="26"/>
      <c r="L136" s="50"/>
    </row>
    <row r="137" spans="2:12" s="21" customFormat="1" ht="21" customHeight="1">
      <c r="B137" s="186" t="s">
        <v>753</v>
      </c>
      <c r="C137" s="26"/>
      <c r="D13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3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37" s="25" t="str">
        <f ca="1">IF(Table_Text[[#This Row],[Header]]="Yes","",IF(Table_Text[[#This Row],[Property]]&lt;&gt;"",SUBSTITUTE(Table_Text[[#This Row],[Type]]," ","")&amp;SUBSTITUTE(Table_Text[[#This Row],[Property]]," ",""),""))</f>
        <v>ReferralPageTopHeading</v>
      </c>
      <c r="G13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"Promo In A Box"
        },</v>
      </c>
      <c r="H137" s="64" t="str">
        <f ca="1">SUBSTITUTE(SUBSTITUTE(SUBSTITUTE(SUBSTITUTE(SUBSTITUTE(SUBSTITUTE(SUBSTITUTE(SUBSTITUTE(
TRIM(CLEAN(Table_Text[[#This Row],[Config]])),
" {","{"),
"{ ","{"),
" }","}"),
"} ","}"),
" [","["),
"[ ","["),
" ]","]"),
"] ","]")</f>
        <v>"topHeading":{"text": "Promo In A Box"},</v>
      </c>
      <c r="I13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"Promo In A Box",</v>
      </c>
      <c r="J137" s="25" t="str">
        <f ca="1">SUBSTITUTE(SUBSTITUTE(SUBSTITUTE(SUBSTITUTE(SUBSTITUTE(SUBSTITUTE(SUBSTITUTE(SUBSTITUTE(
TRIM(CLEAN(Table_Text[[#This Row],[Quote]])),
" {","{"),
"{ ","{"),
" }","}"),
"} ","}"),
" [","["),
"[ ","["),
" ]","]"),
"] ","]")</f>
        <v>"topHeading": "Promo In A Box",</v>
      </c>
      <c r="K137" s="26"/>
      <c r="L137" s="50" t="str">
        <f>L18</f>
        <v>Promo In A Box</v>
      </c>
    </row>
    <row r="138" spans="2:12" s="21" customFormat="1" ht="21" customHeight="1">
      <c r="B138" s="186" t="s">
        <v>776</v>
      </c>
      <c r="C138" s="26"/>
      <c r="D13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3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referralHeading</v>
      </c>
      <c r="F138" s="25" t="str">
        <f ca="1">IF(Table_Text[[#This Row],[Header]]="Yes","",IF(Table_Text[[#This Row],[Property]]&lt;&gt;"",SUBSTITUTE(Table_Text[[#This Row],[Type]]," ","")&amp;SUBSTITUTE(Table_Text[[#This Row],[Property]]," ",""),""))</f>
        <v>ReferralPageReferralHeading</v>
      </c>
      <c r="G13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"referralHeading": {
            "text": "Quote Referred"
        },</v>
      </c>
      <c r="H138" s="64" t="str">
        <f ca="1">SUBSTITUTE(SUBSTITUTE(SUBSTITUTE(SUBSTITUTE(SUBSTITUTE(SUBSTITUTE(SUBSTITUTE(SUBSTITUTE(
TRIM(CLEAN(Table_Text[[#This Row],[Config]])),
" {","{"),
"{ ","{"),
" }","}"),
"} ","}"),
" [","["),
"[ ","["),
" ]","]"),
"] ","]")</f>
        <v>"referralHeading":{"text": "Quote Referred"},</v>
      </c>
      <c r="I13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"referralHeading": "Quote Referred",</v>
      </c>
      <c r="J138" s="25" t="str">
        <f ca="1">SUBSTITUTE(SUBSTITUTE(SUBSTITUTE(SUBSTITUTE(SUBSTITUTE(SUBSTITUTE(SUBSTITUTE(SUBSTITUTE(
TRIM(CLEAN(Table_Text[[#This Row],[Quote]])),
" {","{"),
"{ ","{"),
" }","}"),
"} ","}"),
" [","["),
"[ ","["),
" ]","]"),
"] ","]")</f>
        <v>"referralHeading": "Quote Referred",</v>
      </c>
      <c r="K138" s="26"/>
      <c r="L138" s="50" t="s">
        <v>777</v>
      </c>
    </row>
    <row r="139" spans="2:12" s="21" customFormat="1" ht="21" customHeight="1">
      <c r="B139" s="186" t="s">
        <v>778</v>
      </c>
      <c r="C139" s="26"/>
      <c r="D13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3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referralText</v>
      </c>
      <c r="F139" s="25" t="str">
        <f ca="1">IF(Table_Text[[#This Row],[Header]]="Yes","",IF(Table_Text[[#This Row],[Property]]&lt;&gt;"",SUBSTITUTE(Table_Text[[#This Row],[Type]]," ","")&amp;SUBSTITUTE(Table_Text[[#This Row],[Property]]," ",""),""))</f>
        <v>ReferralPageReferralText</v>
      </c>
      <c r="G13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"referralText": {
            "text": "However, your details have been passed on to one of our qualified insurance specialists, who will contact you shortly and assist you in obtaining the right cover."
        }
    },</v>
      </c>
      <c r="H139" s="64" t="str">
        <f ca="1">SUBSTITUTE(SUBSTITUTE(SUBSTITUTE(SUBSTITUTE(SUBSTITUTE(SUBSTITUTE(SUBSTITUTE(SUBSTITUTE(
TRIM(CLEAN(Table_Text[[#This Row],[Config]])),
" {","{"),
"{ ","{"),
" }","}"),
"} ","}"),
" [","["),
"[ ","["),
" ]","]"),
"] ","]")</f>
        <v>"referralText":{"text": "However, your details have been passed on to one of our qualified insurance specialists, who will contact you shortly and assist you in obtaining the right cover."}},</v>
      </c>
      <c r="I13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"referralText": "However, your details have been passed on to one of our qualified insurance specialists, who will contact you shortly and assist you in obtaining the right cover."
    },</v>
      </c>
      <c r="J139" s="25" t="str">
        <f ca="1">SUBSTITUTE(SUBSTITUTE(SUBSTITUTE(SUBSTITUTE(SUBSTITUTE(SUBSTITUTE(SUBSTITUTE(SUBSTITUTE(
TRIM(CLEAN(Table_Text[[#This Row],[Quote]])),
" {","{"),
"{ ","{"),
" }","}"),
"} ","}"),
" [","["),
"[ ","["),
" ]","]"),
"] ","]")</f>
        <v>"referralText": "However, your details have been passed on to one of our qualified insurance specialists, who will contact you shortly and assist you in obtaining the right cover."},</v>
      </c>
      <c r="K139" s="26"/>
      <c r="L139" s="50" t="s">
        <v>779</v>
      </c>
    </row>
    <row r="140" spans="2:12" ht="21" customHeight="1" thickBot="1">
      <c r="B140" s="93" t="s">
        <v>780</v>
      </c>
      <c r="C140" s="93" t="s">
        <v>69</v>
      </c>
      <c r="D140"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40"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declinePage</v>
      </c>
      <c r="F140" s="93" t="str">
        <f>IF(Table_Text[[#This Row],[Header]]="Yes","",IF(Table_Text[[#This Row],[Property]]&lt;&gt;"",SUBSTITUTE(Table_Text[[#This Row],[Type]]," ","")&amp;SUBSTITUTE(Table_Text[[#This Row],[Property]]," ",""),""))</f>
        <v/>
      </c>
      <c r="G140"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"declinePage": {</v>
      </c>
      <c r="H140" s="93" t="str">
        <f ca="1">SUBSTITUTE(SUBSTITUTE(SUBSTITUTE(SUBSTITUTE(SUBSTITUTE(SUBSTITUTE(SUBSTITUTE(SUBSTITUTE(
TRIM(CLEAN(Table_Text[[#This Row],[Config]])),
" {","{"),
"{ ","{"),
" }","}"),
"} ","}"),
" [","["),
"[ ","["),
" ]","]"),
"] ","]")</f>
        <v>"declinePage":{</v>
      </c>
      <c r="I140"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"declinePage": {</v>
      </c>
      <c r="J140" s="93" t="str">
        <f ca="1">SUBSTITUTE(SUBSTITUTE(SUBSTITUTE(SUBSTITUTE(SUBSTITUTE(SUBSTITUTE(SUBSTITUTE(SUBSTITUTE(
TRIM(CLEAN(Table_Text[[#This Row],[Quote]])),
" {","{"),
"{ ","{"),
" }","}"),
"} ","}"),
" [","["),
"[ ","["),
" ]","]"),
"] ","]")</f>
        <v>"declinePage":{</v>
      </c>
      <c r="K140" s="93"/>
      <c r="L140" s="124"/>
    </row>
    <row r="141" spans="2:12" s="21" customFormat="1" ht="21" hidden="1" customHeight="1">
      <c r="B141" s="26"/>
      <c r="C141" s="26"/>
      <c r="D14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41" s="25" t="str">
        <f>IF(Table_Text[[#This Row],[Header]]="Yes","",IF(Table_Text[[#This Row],[Property]]&lt;&gt;"",SUBSTITUTE(Table_Text[[#This Row],[Type]]," ","")&amp;SUBSTITUTE(Table_Text[[#This Row],[Property]]," ",""),""))</f>
        <v/>
      </c>
      <c r="G14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41" s="64" t="str">
        <f ca="1">SUBSTITUTE(SUBSTITUTE(SUBSTITUTE(SUBSTITUTE(SUBSTITUTE(SUBSTITUTE(SUBSTITUTE(SUBSTITUTE(
TRIM(CLEAN(Table_Text[[#This Row],[Config]])),
" {","{"),
"{ ","{"),
" }","}"),
"} ","}"),
" [","["),
"[ ","["),
" ]","]"),
"] ","]")</f>
        <v/>
      </c>
      <c r="I14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41" s="25" t="str">
        <f ca="1">SUBSTITUTE(SUBSTITUTE(SUBSTITUTE(SUBSTITUTE(SUBSTITUTE(SUBSTITUTE(SUBSTITUTE(SUBSTITUTE(
TRIM(CLEAN(Table_Text[[#This Row],[Quote]])),
" {","{"),
"{ ","{"),
" }","}"),
"} ","}"),
" [","["),
"[ ","["),
" ]","]"),
"] ","]")</f>
        <v/>
      </c>
      <c r="K141" s="26"/>
      <c r="L141" s="50"/>
    </row>
    <row r="142" spans="2:12" s="21" customFormat="1" ht="21" customHeight="1">
      <c r="B142" s="186" t="s">
        <v>753</v>
      </c>
      <c r="C142" s="26"/>
      <c r="D14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42" s="25" t="str">
        <f ca="1">IF(Table_Text[[#This Row],[Header]]="Yes","",IF(Table_Text[[#This Row],[Property]]&lt;&gt;"",SUBSTITUTE(Table_Text[[#This Row],[Type]]," ","")&amp;SUBSTITUTE(Table_Text[[#This Row],[Property]]," ",""),""))</f>
        <v>DeclinePageTopHeading</v>
      </c>
      <c r="G14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"Promo In A Box"
        },</v>
      </c>
      <c r="H142" s="64" t="str">
        <f ca="1">SUBSTITUTE(SUBSTITUTE(SUBSTITUTE(SUBSTITUTE(SUBSTITUTE(SUBSTITUTE(SUBSTITUTE(SUBSTITUTE(
TRIM(CLEAN(Table_Text[[#This Row],[Config]])),
" {","{"),
"{ ","{"),
" }","}"),
"} ","}"),
" [","["),
"[ ","["),
" ]","]"),
"] ","]")</f>
        <v>"topHeading":{"text": "Promo In A Box"},</v>
      </c>
      <c r="I14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"Promo In A Box",</v>
      </c>
      <c r="J142" s="25" t="str">
        <f ca="1">SUBSTITUTE(SUBSTITUTE(SUBSTITUTE(SUBSTITUTE(SUBSTITUTE(SUBSTITUTE(SUBSTITUTE(SUBSTITUTE(
TRIM(CLEAN(Table_Text[[#This Row],[Quote]])),
" {","{"),
"{ ","{"),
" }","}"),
"} ","}"),
" [","["),
"[ ","["),
" ]","]"),
"] ","]")</f>
        <v>"topHeading": "Promo In A Box",</v>
      </c>
      <c r="K142" s="26"/>
      <c r="L142" s="50" t="str">
        <f>L18</f>
        <v>Promo In A Box</v>
      </c>
    </row>
    <row r="143" spans="2:12" s="21" customFormat="1" ht="21" customHeight="1">
      <c r="B143" s="186" t="s">
        <v>781</v>
      </c>
      <c r="C143" s="26"/>
      <c r="D14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declineHeading</v>
      </c>
      <c r="F143" s="25" t="str">
        <f ca="1">IF(Table_Text[[#This Row],[Header]]="Yes","",IF(Table_Text[[#This Row],[Property]]&lt;&gt;"",SUBSTITUTE(Table_Text[[#This Row],[Type]]," ","")&amp;SUBSTITUTE(Table_Text[[#This Row],[Property]]," ",""),""))</f>
        <v>DeclinePageDeclineHeading</v>
      </c>
      <c r="G14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"declineHeading": {
            "text": "Quote declined"
        },</v>
      </c>
      <c r="H143" s="64" t="str">
        <f ca="1">SUBSTITUTE(SUBSTITUTE(SUBSTITUTE(SUBSTITUTE(SUBSTITUTE(SUBSTITUTE(SUBSTITUTE(SUBSTITUTE(
TRIM(CLEAN(Table_Text[[#This Row],[Config]])),
" {","{"),
"{ ","{"),
" }","}"),
"} ","}"),
" [","["),
"[ ","["),
" ]","]"),
"] ","]")</f>
        <v>"declineHeading":{"text": "Quote declined"},</v>
      </c>
      <c r="I14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"declineHeading": "Quote declined",</v>
      </c>
      <c r="J143" s="25" t="str">
        <f ca="1">SUBSTITUTE(SUBSTITUTE(SUBSTITUTE(SUBSTITUTE(SUBSTITUTE(SUBSTITUTE(SUBSTITUTE(SUBSTITUTE(
TRIM(CLEAN(Table_Text[[#This Row],[Quote]])),
" {","{"),
"{ ","{"),
" }","}"),
"} ","}"),
" [","["),
"[ ","["),
" ]","]"),
"] ","]")</f>
        <v>"declineHeading": "Quote declined",</v>
      </c>
      <c r="K143" s="26"/>
      <c r="L143" s="197" t="s">
        <v>782</v>
      </c>
    </row>
    <row r="144" spans="2:12" s="21" customFormat="1" ht="21" customHeight="1">
      <c r="B144" s="186" t="s">
        <v>783</v>
      </c>
      <c r="C144" s="26"/>
      <c r="D14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declineText</v>
      </c>
      <c r="F144" s="25" t="str">
        <f ca="1">IF(Table_Text[[#This Row],[Header]]="Yes","",IF(Table_Text[[#This Row],[Property]]&lt;&gt;"",SUBSTITUTE(Table_Text[[#This Row],[Type]]," ","")&amp;SUBSTITUTE(Table_Text[[#This Row],[Property]]," ",""),""))</f>
        <v>DeclinePageDeclineText</v>
      </c>
      <c r="G14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"declineText": {
            "text": "However, one of our qualified insurance specialists may be able to recommend a different type of insurance product to provide the cover you need. If this would be of interest, please feel free to contact us today."
        },</v>
      </c>
      <c r="H144" s="64" t="str">
        <f ca="1">SUBSTITUTE(SUBSTITUTE(SUBSTITUTE(SUBSTITUTE(SUBSTITUTE(SUBSTITUTE(SUBSTITUTE(SUBSTITUTE(
TRIM(CLEAN(Table_Text[[#This Row],[Config]])),
" {","{"),
"{ ","{"),
" }","}"),
"} ","}"),
" [","["),
"[ ","["),
" ]","]"),
"] ","]")</f>
        <v>"declineText":{"text": "However, one of our qualified insurance specialists may be able to recommend a different type of insurance product to provide the cover you need. If this would be of interest, please feel free to contact us today."},</v>
      </c>
      <c r="I14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"declineText": "However, one of our qualified insurance specialists may be able to recommend a different type of insurance product to provide the cover you need. If this would be of interest, please feel free to contact us today.",</v>
      </c>
      <c r="J144" s="25" t="str">
        <f ca="1">SUBSTITUTE(SUBSTITUTE(SUBSTITUTE(SUBSTITUTE(SUBSTITUTE(SUBSTITUTE(SUBSTITUTE(SUBSTITUTE(
TRIM(CLEAN(Table_Text[[#This Row],[Quote]])),
" {","{"),
"{ ","{"),
" }","}"),
"} ","}"),
" [","["),
"[ ","["),
" ]","]"),
"] ","]")</f>
        <v>"declineText": "However, one of our qualified insurance specialists may be able to recommend a different type of insurance product to provide the cover you need. If this would be of interest, please feel free to contact us today.",</v>
      </c>
      <c r="K144" s="26"/>
      <c r="L144" s="197" t="s">
        <v>784</v>
      </c>
    </row>
    <row r="145" spans="2:12" s="21" customFormat="1" ht="21" customHeight="1">
      <c r="B145" s="186" t="s">
        <v>757</v>
      </c>
      <c r="C145" s="26"/>
      <c r="D14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145" s="25" t="str">
        <f ca="1">IF(Table_Text[[#This Row],[Header]]="Yes","",IF(Table_Text[[#This Row],[Property]]&lt;&gt;"",SUBSTITUTE(Table_Text[[#This Row],[Type]]," ","")&amp;SUBSTITUTE(Table_Text[[#This Row],[Property]]," ",""),""))</f>
        <v>DeclinePageEnquiryButton</v>
      </c>
      <c r="G14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145" s="64" t="str">
        <f ca="1">SUBSTITUTE(SUBSTITUTE(SUBSTITUTE(SUBSTITUTE(SUBSTITUTE(SUBSTITUTE(SUBSTITUTE(SUBSTITUTE(
TRIM(CLEAN(Table_Text[[#This Row],[Config]])),
" {","{"),
"{ ","{"),
" }","}"),
"} ","}"),
" [","["),
"[ ","["),
" ]","]"),
"] ","]")</f>
        <v>"enquiryButton":{"text": "Request a call-back", "icon": "glyphicon glyphicon-earphone"}}}</v>
      </c>
      <c r="I14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145" s="25" t="str">
        <f ca="1">SUBSTITUTE(SUBSTITUTE(SUBSTITUTE(SUBSTITUTE(SUBSTITUTE(SUBSTITUTE(SUBSTITUTE(SUBSTITUTE(
TRIM(CLEAN(Table_Text[[#This Row],[Quote]])),
" {","{"),
"{ ","{"),
" }","}"),
"} ","}"),
" [","["),
"[ ","["),
" ]","]"),
"] ","]")</f>
        <v>"enquiryButton": "Request a call-back"}}</v>
      </c>
      <c r="K145" s="186" t="s">
        <v>759</v>
      </c>
      <c r="L145" s="197" t="s">
        <v>760</v>
      </c>
    </row>
  </sheetData>
  <sheetProtection insertRows="0" deleteRows="0"/>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tint="-0.249977111117893"/>
  </sheetPr>
  <dimension ref="B2:N54"/>
  <sheetViews>
    <sheetView topLeftCell="A34" workbookViewId="0">
      <selection activeCell="G23" sqref="G22:G23"/>
    </sheetView>
  </sheetViews>
  <sheetFormatPr defaultColWidth="9.140625" defaultRowHeight="21" customHeight="1"/>
  <cols>
    <col min="1" max="1" width="9.140625" style="3"/>
    <col min="2" max="2" width="42.5703125" style="22" customWidth="1"/>
    <col min="3" max="3" width="27" style="36" customWidth="1"/>
    <col min="4" max="11" width="19.7109375" style="3" customWidth="1"/>
    <col min="12" max="13" width="9.140625" style="3"/>
    <col min="14" max="14" width="20.85546875" style="3" customWidth="1"/>
    <col min="15" max="16384" width="9.140625" style="3"/>
  </cols>
  <sheetData>
    <row r="2" spans="2:11" ht="47.25" thickBot="1">
      <c r="B2" s="23" t="s">
        <v>785</v>
      </c>
      <c r="C2" s="35"/>
      <c r="D2" s="74"/>
      <c r="E2" s="74"/>
      <c r="F2" s="74"/>
      <c r="G2" s="74"/>
      <c r="H2" s="74"/>
      <c r="I2" s="74"/>
      <c r="J2" s="74"/>
      <c r="K2" s="74"/>
    </row>
    <row r="4" spans="2:11" ht="29.25" thickBot="1">
      <c r="B4" s="96" t="s">
        <v>1012</v>
      </c>
      <c r="C4" s="96"/>
      <c r="D4" s="4"/>
      <c r="E4" s="4"/>
      <c r="F4" s="4"/>
      <c r="G4" s="4"/>
      <c r="H4" s="4"/>
      <c r="I4" s="4"/>
      <c r="J4" s="4"/>
      <c r="K4" s="4"/>
    </row>
    <row r="6" spans="2:11" ht="15">
      <c r="B6" t="s">
        <v>7</v>
      </c>
      <c r="C6" t="s">
        <v>98</v>
      </c>
      <c r="D6" t="s">
        <v>1013</v>
      </c>
      <c r="E6" t="s">
        <v>1014</v>
      </c>
      <c r="F6" t="s">
        <v>1015</v>
      </c>
      <c r="G6" s="1" t="s">
        <v>1016</v>
      </c>
      <c r="H6" s="1" t="s">
        <v>1017</v>
      </c>
      <c r="I6" s="1" t="s">
        <v>1018</v>
      </c>
      <c r="J6" s="1" t="s">
        <v>1019</v>
      </c>
      <c r="K6" s="1" t="s">
        <v>1020</v>
      </c>
    </row>
    <row r="7" spans="2:11" ht="21" customHeight="1">
      <c r="B7" t="s">
        <v>46</v>
      </c>
      <c r="C7"/>
      <c r="D7" s="104" t="str">
        <f>IF(Table_Data_Type_Field_Types[[#This Row],[Repeating]]&lt;&gt;"No",""&amp;Table_Data_Type_Field_Types[[#This Row],[Data Type]],"")</f>
        <v>Text</v>
      </c>
      <c r="E7" t="s">
        <v>46</v>
      </c>
      <c r="F7" t="s">
        <v>101</v>
      </c>
      <c r="G7" s="1" t="s">
        <v>70</v>
      </c>
      <c r="H7" s="1" t="s">
        <v>72</v>
      </c>
      <c r="I7" s="1" t="s">
        <v>82</v>
      </c>
      <c r="J7" s="1" t="s">
        <v>81</v>
      </c>
      <c r="K7" s="1"/>
    </row>
    <row r="8" spans="2:11" ht="21" customHeight="1">
      <c r="B8" t="s">
        <v>192</v>
      </c>
      <c r="C8"/>
      <c r="D8" s="104" t="str">
        <f>IF(Table_Data_Type_Field_Types[[#This Row],[Repeating]]&lt;&gt;"No",""&amp;Table_Data_Type_Field_Types[[#This Row],[Data Type]],"")</f>
        <v>Currency</v>
      </c>
      <c r="E8" t="s">
        <v>192</v>
      </c>
      <c r="F8" s="1" t="s">
        <v>70</v>
      </c>
      <c r="G8" s="1" t="s">
        <v>72</v>
      </c>
      <c r="H8" s="1" t="s">
        <v>82</v>
      </c>
      <c r="I8" s="1" t="s">
        <v>81</v>
      </c>
      <c r="J8" s="1"/>
      <c r="K8" s="1"/>
    </row>
    <row r="9" spans="2:11" ht="21" customHeight="1">
      <c r="B9" t="s">
        <v>93</v>
      </c>
      <c r="C9"/>
      <c r="D9" s="104" t="str">
        <f>IF(Table_Data_Type_Field_Types[[#This Row],[Repeating]]&lt;&gt;"No",""&amp;Table_Data_Type_Field_Types[[#This Row],[Data Type]],"")</f>
        <v>Number</v>
      </c>
      <c r="E9" t="s">
        <v>46</v>
      </c>
      <c r="F9" s="1" t="s">
        <v>70</v>
      </c>
      <c r="G9" s="1" t="s">
        <v>72</v>
      </c>
      <c r="H9" s="1" t="s">
        <v>82</v>
      </c>
      <c r="I9" s="1" t="s">
        <v>81</v>
      </c>
      <c r="J9" s="1"/>
      <c r="K9" s="1"/>
    </row>
    <row r="10" spans="2:11" ht="21" customHeight="1">
      <c r="B10" t="s">
        <v>786</v>
      </c>
      <c r="C10"/>
      <c r="D10" s="104" t="str">
        <f>IF(Table_Data_Type_Field_Types[[#This Row],[Repeating]]&lt;&gt;"No",""&amp;Table_Data_Type_Field_Types[[#This Row],[Data Type]],"")</f>
        <v>Percent</v>
      </c>
      <c r="E10" t="s">
        <v>46</v>
      </c>
      <c r="F10" s="1" t="s">
        <v>70</v>
      </c>
      <c r="G10" s="1" t="s">
        <v>72</v>
      </c>
      <c r="H10" s="1" t="s">
        <v>82</v>
      </c>
      <c r="I10" s="1" t="s">
        <v>81</v>
      </c>
      <c r="J10" s="1"/>
      <c r="K10" s="1"/>
    </row>
    <row r="11" spans="2:11" ht="21" customHeight="1">
      <c r="B11" t="s">
        <v>79</v>
      </c>
      <c r="C11"/>
      <c r="D11" s="104" t="str">
        <f>IF(Table_Data_Type_Field_Types[[#This Row],[Repeating]]&lt;&gt;"No",""&amp;Table_Data_Type_Field_Types[[#This Row],[Data Type]],"")</f>
        <v>Date</v>
      </c>
      <c r="E11" t="s">
        <v>79</v>
      </c>
      <c r="F11" s="1" t="s">
        <v>81</v>
      </c>
      <c r="G11" s="1"/>
      <c r="H11" s="1"/>
      <c r="I11" s="1"/>
      <c r="J11" s="1"/>
      <c r="K11" s="1"/>
    </row>
    <row r="12" spans="2:11" ht="21" customHeight="1">
      <c r="B12" s="1" t="s">
        <v>1118</v>
      </c>
      <c r="C12" s="1"/>
      <c r="D12" s="142" t="str">
        <f>IF(Table_Data_Type_Field_Types[[#This Row],[Repeating]]&lt;&gt;"No",""&amp;Table_Data_Type_Field_Types[[#This Row],[Data Type]],"")</f>
        <v>Time</v>
      </c>
      <c r="E12" s="1" t="s">
        <v>46</v>
      </c>
      <c r="F12" s="1" t="s">
        <v>81</v>
      </c>
      <c r="G12" s="1"/>
      <c r="H12" s="1"/>
      <c r="I12" s="1"/>
      <c r="J12" s="1"/>
      <c r="K12" s="1"/>
    </row>
    <row r="13" spans="2:11" ht="21" customHeight="1">
      <c r="B13" t="s">
        <v>98</v>
      </c>
      <c r="C13" t="s">
        <v>77</v>
      </c>
      <c r="D13" s="104" t="str">
        <f>IF(Table_Data_Type_Field_Types[[#This Row],[Repeating]]&lt;&gt;"No",""&amp;Table_Data_Type_Field_Types[[#This Row],[Data Type]],"")</f>
        <v/>
      </c>
      <c r="E13" t="s">
        <v>99</v>
      </c>
      <c r="F13"/>
      <c r="G13" s="1"/>
      <c r="H13" s="1"/>
      <c r="I13" s="1"/>
      <c r="J13" s="1"/>
      <c r="K13" s="1"/>
    </row>
    <row r="14" spans="2:11" ht="21" customHeight="1">
      <c r="B14" t="s">
        <v>787</v>
      </c>
      <c r="C14"/>
      <c r="D14" s="104" t="str">
        <f>IF(Table_Data_Type_Field_Types[[#This Row],[Repeating]]&lt;&gt;"No",""&amp;Table_Data_Type_Field_Types[[#This Row],[Data Type]],"")</f>
        <v>Boolean</v>
      </c>
      <c r="E14" t="s">
        <v>578</v>
      </c>
      <c r="F14" t="s">
        <v>789</v>
      </c>
      <c r="G14" s="1"/>
      <c r="H14" s="1"/>
      <c r="I14" s="1"/>
      <c r="J14" s="1"/>
      <c r="K14" s="1"/>
    </row>
    <row r="15" spans="2:11" ht="21" customHeight="1">
      <c r="B15" t="s">
        <v>86</v>
      </c>
      <c r="C15"/>
      <c r="D15" s="104" t="str">
        <f>IF(Table_Data_Type_Field_Types[[#This Row],[Repeating]]&lt;&gt;"No",""&amp;Table_Data_Type_Field_Types[[#This Row],[Data Type]],"")</f>
        <v>Email</v>
      </c>
      <c r="E15" t="s">
        <v>46</v>
      </c>
      <c r="F15" s="1" t="s">
        <v>81</v>
      </c>
      <c r="G15" s="1"/>
      <c r="H15" s="1"/>
      <c r="I15" s="1"/>
      <c r="J15" s="1"/>
      <c r="K15" s="1"/>
    </row>
    <row r="16" spans="2:11" ht="21" customHeight="1">
      <c r="B16" t="s">
        <v>88</v>
      </c>
      <c r="C16"/>
      <c r="D16" s="104" t="str">
        <f>IF(Table_Data_Type_Field_Types[[#This Row],[Repeating]]&lt;&gt;"No",""&amp;Table_Data_Type_Field_Types[[#This Row],[Data Type]],"")</f>
        <v>Phone</v>
      </c>
      <c r="E16" t="s">
        <v>46</v>
      </c>
      <c r="F16" s="1" t="s">
        <v>81</v>
      </c>
      <c r="G16" s="1"/>
      <c r="H16" s="1"/>
      <c r="I16" s="1"/>
      <c r="J16" s="1"/>
      <c r="K16" s="1"/>
    </row>
    <row r="17" spans="2:14" ht="21" customHeight="1">
      <c r="B17" t="s">
        <v>75</v>
      </c>
      <c r="C17"/>
      <c r="D17" s="104" t="str">
        <f>IF(Table_Data_Type_Field_Types[[#This Row],[Repeating]]&lt;&gt;"No",""&amp;Table_Data_Type_Field_Types[[#This Row],[Data Type]],"")</f>
        <v>Postcode</v>
      </c>
      <c r="E17" t="s">
        <v>46</v>
      </c>
      <c r="F17" s="1" t="s">
        <v>81</v>
      </c>
      <c r="G17" s="1"/>
      <c r="H17" s="1"/>
      <c r="I17" s="1"/>
      <c r="J17" s="1"/>
      <c r="K17" s="1"/>
    </row>
    <row r="18" spans="2:14" ht="21" customHeight="1">
      <c r="B18" t="s">
        <v>788</v>
      </c>
      <c r="C18"/>
      <c r="D18" s="104" t="str">
        <f>IF(Table_Data_Type_Field_Types[[#This Row],[Repeating]]&lt;&gt;"No",""&amp;Table_Data_Type_Field_Types[[#This Row],[Data Type]],"")</f>
        <v>URL</v>
      </c>
      <c r="E18" t="s">
        <v>46</v>
      </c>
      <c r="F18" s="1" t="s">
        <v>81</v>
      </c>
      <c r="G18" s="1"/>
      <c r="H18" s="1"/>
      <c r="I18" s="1"/>
      <c r="J18" s="1"/>
      <c r="K18" s="1"/>
    </row>
    <row r="19" spans="2:14" ht="21" customHeight="1">
      <c r="B19" t="s">
        <v>676</v>
      </c>
      <c r="C19"/>
      <c r="D19" s="104" t="str">
        <f>IF(Table_Data_Type_Field_Types[[#This Row],[Repeating]]&lt;&gt;"No",""&amp;Table_Data_Type_Field_Types[[#This Row],[Data Type]],"")</f>
        <v>ABN</v>
      </c>
      <c r="E19" t="s">
        <v>46</v>
      </c>
      <c r="F19" s="1" t="s">
        <v>81</v>
      </c>
      <c r="G19" s="1"/>
      <c r="H19" s="1"/>
      <c r="I19" s="1"/>
      <c r="J19" s="1"/>
      <c r="K19" s="1"/>
    </row>
    <row r="20" spans="2:14" ht="21" customHeight="1">
      <c r="B20" t="s">
        <v>96</v>
      </c>
      <c r="C20"/>
      <c r="D20" s="104" t="str">
        <f>IF(Table_Data_Type_Field_Types[[#This Row],[Repeating]]&lt;&gt;"No",""&amp;Table_Data_Type_Field_Types[[#This Row],[Data Type]],"")</f>
        <v>Number Plate</v>
      </c>
      <c r="E20" t="s">
        <v>46</v>
      </c>
      <c r="F20" s="1" t="s">
        <v>81</v>
      </c>
      <c r="G20" s="1"/>
      <c r="H20" s="1"/>
      <c r="I20" s="1"/>
      <c r="J20" s="1"/>
      <c r="K20" s="1"/>
    </row>
    <row r="21" spans="2:14" ht="21" customHeight="1">
      <c r="B21" s="1" t="s">
        <v>1010</v>
      </c>
      <c r="C21" s="1"/>
      <c r="D21" s="142" t="str">
        <f>IF(Table_Data_Type_Field_Types[[#This Row],[Repeating]]&lt;&gt;"No",""&amp;Table_Data_Type_Field_Types[[#This Row],[Data Type]],"")</f>
        <v>Password</v>
      </c>
      <c r="E21" s="1" t="s">
        <v>1010</v>
      </c>
      <c r="F21" s="1"/>
      <c r="G21" s="1"/>
      <c r="H21" s="1"/>
      <c r="I21" s="1"/>
      <c r="J21" s="1"/>
      <c r="K21" s="1"/>
    </row>
    <row r="22" spans="2:14" ht="21" customHeight="1">
      <c r="B22" t="s">
        <v>1011</v>
      </c>
      <c r="C22"/>
      <c r="D22" s="104" t="str">
        <f>IF(Table_Data_Type_Field_Types[[#This Row],[Repeating]]&lt;&gt;"No",""&amp;Table_Data_Type_Field_Types[[#This Row],[Data Type]],"")</f>
        <v>Attachment</v>
      </c>
      <c r="E22" t="s">
        <v>1011</v>
      </c>
      <c r="F22"/>
      <c r="G22" s="1"/>
      <c r="H22" s="1"/>
      <c r="I22" s="1"/>
      <c r="J22" s="1"/>
      <c r="K22" s="1"/>
    </row>
    <row r="23" spans="2:14" ht="21" customHeight="1">
      <c r="B23" t="s">
        <v>90</v>
      </c>
      <c r="C23"/>
      <c r="D23" s="104" t="str">
        <f>IF(Table_Data_Type_Field_Types[[#This Row],[Repeating]]&lt;&gt;"No",""&amp;Table_Data_Type_Field_Types[[#This Row],[Data Type]],"")</f>
        <v>None</v>
      </c>
      <c r="E23" t="s">
        <v>90</v>
      </c>
      <c r="F23" t="s">
        <v>917</v>
      </c>
      <c r="G23" s="1" t="s">
        <v>1248</v>
      </c>
      <c r="H23" s="1"/>
      <c r="I23" s="1"/>
      <c r="J23" s="1"/>
      <c r="K23" s="1"/>
    </row>
    <row r="24" spans="2:14" ht="21" customHeight="1">
      <c r="B24" s="1"/>
      <c r="C24" s="1"/>
      <c r="D24" s="226" t="str">
        <f>IF(Table_Data_Type_Field_Types[[#This Row],[Repeating]]&lt;&gt;"No",""&amp;Table_Data_Type_Field_Types[[#This Row],[Data Type]],"")</f>
        <v/>
      </c>
      <c r="E24" s="1"/>
      <c r="F24" s="1"/>
      <c r="G24" s="1"/>
      <c r="H24" s="1"/>
      <c r="I24" s="1"/>
      <c r="J24" s="1"/>
      <c r="K24" s="1"/>
    </row>
    <row r="26" spans="2:14" ht="29.25" thickBot="1">
      <c r="B26" s="96" t="s">
        <v>254</v>
      </c>
      <c r="C26" s="96"/>
      <c r="D26" s="4"/>
      <c r="E26" s="4"/>
      <c r="F26" s="4"/>
      <c r="G26" s="4"/>
      <c r="H26" s="4"/>
      <c r="I26" s="4"/>
      <c r="J26" s="4"/>
      <c r="K26" s="4"/>
    </row>
    <row r="28" spans="2:14" ht="15">
      <c r="B28" t="s">
        <v>6</v>
      </c>
    </row>
    <row r="29" spans="2:14" s="22" customFormat="1" ht="29.25" thickBot="1">
      <c r="B29" s="4" t="s">
        <v>790</v>
      </c>
      <c r="C29" s="36"/>
      <c r="D29" s="3"/>
      <c r="E29" s="3"/>
      <c r="F29" s="3"/>
      <c r="G29" s="3"/>
      <c r="H29" s="3"/>
      <c r="I29" s="3"/>
      <c r="J29" s="3"/>
      <c r="K29" s="3"/>
      <c r="L29" s="3"/>
      <c r="M29" s="3"/>
      <c r="N29" s="3"/>
    </row>
    <row r="30" spans="2:14" s="22" customFormat="1" ht="21" customHeight="1">
      <c r="B30" s="1">
        <v>1</v>
      </c>
      <c r="C30" s="36"/>
      <c r="D30" s="3"/>
      <c r="E30" s="3"/>
      <c r="F30" s="3"/>
      <c r="G30" s="3"/>
      <c r="H30" s="3"/>
      <c r="I30" s="3"/>
      <c r="J30" s="3"/>
      <c r="K30" s="3"/>
      <c r="L30" s="3"/>
      <c r="M30" s="3"/>
      <c r="N30" s="3"/>
    </row>
    <row r="31" spans="2:14" s="22" customFormat="1" ht="21" customHeight="1">
      <c r="B31" s="1">
        <v>2</v>
      </c>
      <c r="C31" s="36"/>
      <c r="D31" s="3"/>
      <c r="E31" s="3"/>
      <c r="F31" s="3"/>
      <c r="G31" s="3"/>
      <c r="H31" s="3"/>
      <c r="I31" s="3"/>
      <c r="J31" s="3"/>
      <c r="K31" s="3"/>
      <c r="L31" s="3"/>
      <c r="M31" s="3"/>
      <c r="N31" s="3"/>
    </row>
    <row r="32" spans="2:14" s="22" customFormat="1" ht="21" customHeight="1">
      <c r="B32" s="1">
        <v>3</v>
      </c>
      <c r="C32" s="36"/>
      <c r="D32" s="3"/>
      <c r="E32" s="3"/>
      <c r="F32" s="3"/>
      <c r="G32" s="3"/>
      <c r="H32" s="3"/>
      <c r="I32" s="3"/>
      <c r="J32" s="3"/>
      <c r="K32" s="3"/>
      <c r="L32" s="3"/>
      <c r="M32" s="3"/>
      <c r="N32" s="3"/>
    </row>
    <row r="33" spans="2:14" s="22" customFormat="1" ht="21" customHeight="1">
      <c r="B33" s="1">
        <v>4</v>
      </c>
      <c r="C33" s="36"/>
      <c r="D33" s="3"/>
      <c r="E33" s="3"/>
      <c r="F33" s="3"/>
      <c r="G33" s="3"/>
      <c r="H33" s="3"/>
      <c r="I33" s="3"/>
      <c r="J33" s="3"/>
      <c r="K33" s="3"/>
      <c r="L33" s="3"/>
      <c r="M33" s="3"/>
      <c r="N33" s="3"/>
    </row>
    <row r="34" spans="2:14" s="22" customFormat="1" ht="21" customHeight="1">
      <c r="B34" s="1">
        <v>5</v>
      </c>
      <c r="C34" s="36"/>
      <c r="D34" s="3"/>
      <c r="E34" s="3"/>
      <c r="F34" s="3"/>
      <c r="G34" s="3"/>
      <c r="H34" s="3"/>
      <c r="I34" s="3"/>
      <c r="J34" s="3"/>
      <c r="K34" s="3"/>
      <c r="L34" s="3"/>
      <c r="M34" s="3"/>
      <c r="N34" s="3"/>
    </row>
    <row r="35" spans="2:14" s="22" customFormat="1" ht="21" customHeight="1">
      <c r="B35" s="1">
        <v>6</v>
      </c>
      <c r="C35" s="36"/>
      <c r="D35" s="3"/>
      <c r="E35" s="3"/>
      <c r="F35" s="3"/>
      <c r="G35" s="3"/>
      <c r="H35" s="3"/>
      <c r="I35" s="3"/>
      <c r="J35" s="3"/>
      <c r="K35" s="3"/>
      <c r="L35" s="3"/>
      <c r="M35" s="3"/>
      <c r="N35" s="3"/>
    </row>
    <row r="36" spans="2:14" s="22" customFormat="1" ht="21" customHeight="1">
      <c r="B36" s="1">
        <v>7</v>
      </c>
      <c r="C36" s="36"/>
      <c r="D36" s="3"/>
      <c r="E36" s="3"/>
      <c r="F36" s="3"/>
      <c r="G36" s="3"/>
      <c r="H36" s="3"/>
      <c r="I36" s="3"/>
      <c r="J36" s="3"/>
      <c r="K36" s="3"/>
      <c r="L36" s="3"/>
      <c r="M36" s="3"/>
      <c r="N36" s="3"/>
    </row>
    <row r="37" spans="2:14" s="22" customFormat="1" ht="21" customHeight="1">
      <c r="B37" s="1">
        <v>8</v>
      </c>
      <c r="C37" s="36"/>
      <c r="D37" s="3"/>
      <c r="E37" s="3"/>
      <c r="F37" s="3"/>
      <c r="G37" s="3"/>
      <c r="H37" s="3"/>
      <c r="I37" s="3"/>
      <c r="J37" s="3"/>
      <c r="K37" s="3"/>
      <c r="L37" s="3"/>
      <c r="M37" s="3"/>
      <c r="N37" s="3"/>
    </row>
    <row r="38" spans="2:14" s="22" customFormat="1" ht="21" customHeight="1">
      <c r="B38" s="1">
        <v>9</v>
      </c>
      <c r="C38" s="36"/>
      <c r="D38" s="3"/>
      <c r="E38" s="3"/>
      <c r="F38" s="3"/>
      <c r="G38" s="3"/>
      <c r="H38" s="3"/>
      <c r="I38" s="3"/>
      <c r="J38" s="3"/>
      <c r="K38" s="3"/>
      <c r="L38" s="3"/>
      <c r="M38" s="3"/>
      <c r="N38" s="3"/>
    </row>
    <row r="39" spans="2:14" s="22" customFormat="1" ht="21" customHeight="1">
      <c r="B39" s="1">
        <v>10</v>
      </c>
      <c r="C39" s="36"/>
      <c r="D39" s="3"/>
      <c r="E39" s="3"/>
      <c r="F39" s="3"/>
      <c r="G39" s="3"/>
      <c r="H39" s="3"/>
      <c r="I39" s="3"/>
      <c r="J39" s="3"/>
      <c r="K39" s="3"/>
      <c r="L39" s="3"/>
      <c r="M39" s="3"/>
      <c r="N39" s="3"/>
    </row>
    <row r="40" spans="2:14" s="22" customFormat="1" ht="21" customHeight="1">
      <c r="B40" s="1">
        <v>11</v>
      </c>
      <c r="C40" s="36"/>
      <c r="D40" s="3"/>
      <c r="E40" s="3"/>
      <c r="F40" s="3"/>
      <c r="G40" s="3"/>
      <c r="H40" s="3"/>
      <c r="I40" s="3"/>
      <c r="J40" s="3"/>
      <c r="K40" s="3"/>
      <c r="L40" s="3"/>
      <c r="M40" s="3"/>
      <c r="N40" s="3"/>
    </row>
    <row r="41" spans="2:14" s="22" customFormat="1" ht="21" customHeight="1">
      <c r="B41" s="1">
        <v>12</v>
      </c>
      <c r="C41" s="36"/>
      <c r="D41" s="3"/>
      <c r="E41" s="3"/>
      <c r="F41" s="3"/>
      <c r="G41" s="3"/>
      <c r="H41" s="3"/>
      <c r="I41" s="3"/>
      <c r="J41" s="3"/>
      <c r="K41" s="3"/>
      <c r="L41" s="3"/>
      <c r="M41" s="3"/>
      <c r="N41" s="3"/>
    </row>
    <row r="42" spans="2:14" s="22" customFormat="1" ht="29.25" thickBot="1">
      <c r="B42" s="4" t="s">
        <v>791</v>
      </c>
      <c r="C42" s="36"/>
      <c r="D42" s="3"/>
      <c r="E42" s="3"/>
      <c r="F42" s="3"/>
      <c r="G42" s="3"/>
      <c r="H42" s="3"/>
      <c r="I42" s="3"/>
      <c r="J42" s="3"/>
      <c r="K42" s="3"/>
      <c r="L42" s="3"/>
      <c r="M42" s="3"/>
      <c r="N42" s="3"/>
    </row>
    <row r="43" spans="2:14" s="22" customFormat="1" ht="21" hidden="1" customHeight="1">
      <c r="B43"/>
      <c r="C43" s="36"/>
      <c r="D43" s="3"/>
      <c r="E43" s="3"/>
      <c r="F43" s="3"/>
      <c r="G43" s="3"/>
      <c r="H43" s="3"/>
      <c r="I43" s="3"/>
      <c r="J43" s="3"/>
      <c r="K43" s="3"/>
      <c r="L43" s="3"/>
      <c r="M43" s="3"/>
      <c r="N43" s="3"/>
    </row>
    <row r="44" spans="2:14" s="22" customFormat="1" ht="21" customHeight="1">
      <c r="B44" t="s">
        <v>69</v>
      </c>
      <c r="C44" s="36"/>
      <c r="D44" s="3"/>
      <c r="E44" s="3"/>
      <c r="F44" s="3"/>
      <c r="G44" s="3"/>
      <c r="H44" s="3"/>
      <c r="I44" s="3"/>
      <c r="J44" s="3"/>
      <c r="K44" s="3"/>
      <c r="L44" s="3"/>
      <c r="M44" s="3"/>
      <c r="N44" s="3"/>
    </row>
    <row r="45" spans="2:14" s="22" customFormat="1" ht="21" customHeight="1">
      <c r="B45" t="s">
        <v>77</v>
      </c>
      <c r="C45" s="36"/>
      <c r="D45" s="3"/>
      <c r="E45" s="3"/>
      <c r="F45" s="3"/>
      <c r="G45" s="3"/>
      <c r="H45" s="3"/>
      <c r="I45" s="3"/>
      <c r="J45" s="3"/>
      <c r="K45" s="3"/>
      <c r="L45" s="3"/>
      <c r="M45" s="3"/>
      <c r="N45" s="3"/>
    </row>
    <row r="46" spans="2:14" s="22" customFormat="1" ht="29.25" thickBot="1">
      <c r="B46" s="4" t="s">
        <v>104</v>
      </c>
      <c r="C46" s="36"/>
      <c r="D46" s="3"/>
      <c r="E46" s="3"/>
      <c r="F46" s="3"/>
      <c r="G46" s="3"/>
      <c r="H46" s="3"/>
      <c r="I46" s="3"/>
      <c r="J46" s="3"/>
      <c r="K46" s="3"/>
      <c r="L46" s="3"/>
      <c r="M46" s="3"/>
      <c r="N46" s="3"/>
    </row>
    <row r="47" spans="2:14" ht="21" customHeight="1">
      <c r="B47" s="1" t="s">
        <v>227</v>
      </c>
    </row>
    <row r="48" spans="2:14" ht="21" customHeight="1">
      <c r="B48" s="1" t="s">
        <v>228</v>
      </c>
    </row>
    <row r="49" spans="2:2" ht="21" customHeight="1">
      <c r="B49" s="1" t="s">
        <v>229</v>
      </c>
    </row>
    <row r="50" spans="2:2" ht="21" customHeight="1">
      <c r="B50" s="1" t="s">
        <v>230</v>
      </c>
    </row>
    <row r="51" spans="2:2" ht="29.25" thickBot="1">
      <c r="B51" s="4" t="s">
        <v>107</v>
      </c>
    </row>
    <row r="52" spans="2:2" ht="21" customHeight="1">
      <c r="B52" s="1" t="s">
        <v>231</v>
      </c>
    </row>
    <row r="53" spans="2:2" ht="21" customHeight="1">
      <c r="B53" s="1" t="s">
        <v>232</v>
      </c>
    </row>
    <row r="54" spans="2:2" ht="21" customHeight="1">
      <c r="B54" s="1" t="s">
        <v>233</v>
      </c>
    </row>
  </sheetData>
  <sheetProtection insertRows="0" deleteRows="0"/>
  <pageMargins left="0.7" right="0.7" top="0.75" bottom="0.75" header="0.3" footer="0.3"/>
  <pageSetup paperSize="9" orientation="portrait" r:id="rId1"/>
  <tableParts count="2">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0.249977111117893"/>
  </sheetPr>
  <dimension ref="B2:L12"/>
  <sheetViews>
    <sheetView workbookViewId="0"/>
  </sheetViews>
  <sheetFormatPr defaultColWidth="9.140625" defaultRowHeight="21" customHeight="1"/>
  <cols>
    <col min="1" max="1" width="9.140625" style="20"/>
    <col min="2" max="2" width="42.85546875" style="20" customWidth="1"/>
    <col min="3" max="3" width="42.85546875" style="20" hidden="1" customWidth="1"/>
    <col min="4" max="4" width="9.140625" style="20" hidden="1" customWidth="1"/>
    <col min="5" max="6" width="23" style="20" hidden="1" customWidth="1"/>
    <col min="7" max="7" width="21.5703125" style="20" hidden="1" customWidth="1"/>
    <col min="8" max="8" width="54.85546875" style="20" hidden="1" customWidth="1"/>
    <col min="9" max="10" width="50.42578125" style="20" hidden="1" customWidth="1"/>
    <col min="11" max="11" width="47.42578125" style="20" hidden="1" customWidth="1"/>
    <col min="12" max="12" width="28.5703125" style="20" customWidth="1"/>
    <col min="13" max="13" width="21" style="20" customWidth="1"/>
    <col min="14" max="16384" width="9.140625" style="20"/>
  </cols>
  <sheetData>
    <row r="2" spans="2:12" ht="47.25" thickBot="1">
      <c r="B2" s="18" t="s">
        <v>792</v>
      </c>
      <c r="C2" s="18"/>
      <c r="D2" s="18"/>
      <c r="E2" s="18"/>
      <c r="F2" s="18"/>
      <c r="G2" s="18"/>
      <c r="H2" s="18"/>
      <c r="I2" s="18"/>
      <c r="J2" s="18"/>
      <c r="K2" s="18"/>
      <c r="L2" s="18"/>
    </row>
    <row r="4" spans="2:12" ht="21" customHeight="1">
      <c r="B4" s="20" t="s">
        <v>793</v>
      </c>
    </row>
    <row r="6" spans="2:12" ht="15">
      <c r="B6" s="15" t="s">
        <v>1</v>
      </c>
      <c r="C6" s="15" t="s">
        <v>2</v>
      </c>
      <c r="D6" s="15" t="s">
        <v>3</v>
      </c>
      <c r="E6" s="15" t="s">
        <v>4</v>
      </c>
      <c r="F6" s="15" t="s">
        <v>5</v>
      </c>
      <c r="G6" s="15" t="s">
        <v>46</v>
      </c>
      <c r="H6" s="15" t="s">
        <v>47</v>
      </c>
      <c r="I6" s="15" t="s">
        <v>673</v>
      </c>
      <c r="J6" s="15" t="s">
        <v>674</v>
      </c>
      <c r="K6" s="15" t="s">
        <v>788</v>
      </c>
      <c r="L6" s="15" t="s">
        <v>6</v>
      </c>
    </row>
    <row r="7" spans="2:12" ht="29.25" thickBot="1">
      <c r="B7" s="14" t="s">
        <v>794</v>
      </c>
      <c r="C7" s="14" t="s">
        <v>69</v>
      </c>
      <c r="D7" s="14"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
      </c>
      <c r="E7" s="14"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policy</v>
      </c>
      <c r="F7" s="14" t="str">
        <f>IF(Table_Policy[[#This Row],[Header]]="Yes","",IF(Table_Policy[[#This Row],[Property]]&lt;&gt;"",SUBSTITUTE(Table_Policy[[#This Row],[Type]]," ","")&amp;SUBSTITUTE(Table_Policy[[#This Row],[Property]]," ",""),""))</f>
        <v/>
      </c>
      <c r="G7" s="14" t="str">
        <f>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
      </c>
      <c r="H7" s="14" t="str">
        <f>IF(OR(Table_Policy[[#This Row],[Header]]="Yes",Table_Policy[[#This Row],[Text]]=""),"",IF(OR(Table_Policy[[#This Row],[Text]]="true",Table_Policy[[#This Row],[Text]]="false",ISNUMBER(Table_Policy[[#This Row],[Text]])),Table_Policy[[#This Row],[Text]],""""&amp;Table_Policy[[#This Row],[Text]]&amp;""""))</f>
        <v/>
      </c>
      <c r="I7" s="14" t="str">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 xml:space="preserve">    "Policy": {</v>
      </c>
      <c r="J7" s="14" t="str">
        <f ca="1">SUBSTITUTE(SUBSTITUTE(SUBSTITUTE(SUBSTITUTE(SUBSTITUTE(SUBSTITUTE(SUBSTITUTE(SUBSTITUTE(
TRIM(CLEAN(Table_Policy[[#This Row],[Quote]])),
" {","{"),
"{ ","{"),
" }","}"),
"} ","}"),
" [","["),
"[ ","["),
" ]","]"),
"] ","]")</f>
        <v>"Policy":{</v>
      </c>
      <c r="K7" s="14" t="str">
        <f>IF(Table_Policy[[#This Row],[Header]]="Yes","",IF(Table_Policy[[#This Row],[Property]]&lt;&gt;"",Table_Policy[[#This Row],[Key]]&amp;"="&amp;SUBSTITUTE(SUBSTITUTE(Table_Policy[[#This Row],[Text]],"&amp;","%26")," ","%20"),""))</f>
        <v/>
      </c>
      <c r="L7" s="14"/>
    </row>
    <row r="8" spans="2:12" s="21" customFormat="1" ht="21" hidden="1" customHeight="1">
      <c r="B8" s="10"/>
      <c r="C8" s="10"/>
      <c r="D8"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8" s="26"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
      </c>
      <c r="F8" s="26" t="str">
        <f>IF(Table_Policy[[#This Row],[Header]]="Yes","",IF(Table_Policy[[#This Row],[Property]]&lt;&gt;"",SUBSTITUTE(Table_Policy[[#This Row],[Type]]," ","")&amp;SUBSTITUTE(Table_Policy[[#This Row],[Property]]," ",""),""))</f>
        <v/>
      </c>
      <c r="G8" s="26" t="str">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
      </c>
      <c r="H8" s="26" t="str">
        <f ca="1">IF(OR(Table_Policy[[#This Row],[Header]]="Yes",Table_Policy[[#This Row],[Text]]=""),"",IF(OR(Table_Policy[[#This Row],[Text]]="true",Table_Policy[[#This Row],[Text]]="false",ISNUMBER(Table_Policy[[#This Row],[Text]])),Table_Policy[[#This Row],[Text]],""""&amp;Table_Policy[[#This Row],[Text]]&amp;""""))</f>
        <v/>
      </c>
      <c r="I8" s="26" t="str">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
      </c>
      <c r="J8" s="26" t="str">
        <f ca="1">SUBSTITUTE(SUBSTITUTE(SUBSTITUTE(SUBSTITUTE(SUBSTITUTE(SUBSTITUTE(SUBSTITUTE(SUBSTITUTE(
TRIM(CLEAN(Table_Policy[[#This Row],[Quote]])),
" {","{"),
"{ ","{"),
" }","}"),
"} ","}"),
" [","["),
"[ ","["),
" ]","]"),
"] ","]")</f>
        <v/>
      </c>
      <c r="K8" s="26" t="str">
        <f>IF(Table_Policy[[#This Row],[Header]]="Yes","",IF(Table_Policy[[#This Row],[Property]]&lt;&gt;"",Table_Policy[[#This Row],[Key]]&amp;"="&amp;SUBSTITUTE(SUBSTITUTE(Table_Policy[[#This Row],[Text]],"&amp;","%26")," ","%20"),""))</f>
        <v/>
      </c>
      <c r="L8" s="38"/>
    </row>
    <row r="9" spans="2:12" s="21" customFormat="1" ht="21" customHeight="1">
      <c r="B9" s="10" t="s">
        <v>93</v>
      </c>
      <c r="C9" s="10"/>
      <c r="D9"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9"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number</v>
      </c>
      <c r="F9" s="10" t="str">
        <f ca="1">IF(Table_Policy[[#This Row],[Header]]="Yes","",IF(Table_Policy[[#This Row],[Property]]&lt;&gt;"",SUBSTITUTE(Table_Policy[[#This Row],[Type]]," ","")&amp;SUBSTITUTE(Table_Policy[[#This Row],[Property]]," ",""),""))</f>
        <v>PolicyNumber</v>
      </c>
      <c r="G9" s="10"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9" s="10" t="e">
        <f ca="1">IF(OR(Table_Policy[[#This Row],[Header]]="Yes",Table_Policy[[#This Row],[Text]]=""),"",IF(OR(Table_Policy[[#This Row],[Text]]="true",Table_Policy[[#This Row],[Text]]="false",ISNUMBER(Table_Policy[[#This Row],[Text]])),Table_Policy[[#This Row],[Text]],""""&amp;Table_Policy[[#This Row],[Text]]&amp;""""))</f>
        <v>#REF!</v>
      </c>
      <c r="I9" s="26"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9" s="26" t="e">
        <f ca="1">SUBSTITUTE(SUBSTITUTE(SUBSTITUTE(SUBSTITUTE(SUBSTITUTE(SUBSTITUTE(SUBSTITUTE(SUBSTITUTE(
TRIM(CLEAN(Table_Policy[[#This Row],[Quote]])),
" {","{"),
"{ ","{"),
" }","}"),
"} ","}"),
" [","["),
"[ ","["),
" ]","]"),
"] ","]")</f>
        <v>#REF!</v>
      </c>
      <c r="K9" s="10" t="e">
        <f ca="1">IF(Table_Policy[[#This Row],[Header]]="Yes","",IF(Table_Policy[[#This Row],[Property]]&lt;&gt;"",Table_Policy[[#This Row],[Key]]&amp;"="&amp;SUBSTITUTE(SUBSTITUTE(Table_Policy[[#This Row],[Text]],"&amp;","%26")," ","%20"),""))</f>
        <v>#REF!</v>
      </c>
      <c r="L9" s="43" t="e">
        <f>'Question Sets'!#REF!</f>
        <v>#REF!</v>
      </c>
    </row>
    <row r="10" spans="2:12" s="21" customFormat="1" ht="21" customHeight="1">
      <c r="B10" s="10" t="s">
        <v>795</v>
      </c>
      <c r="C10" s="10"/>
      <c r="D10"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0"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issueDate</v>
      </c>
      <c r="F10" s="10" t="str">
        <f ca="1">IF(Table_Policy[[#This Row],[Header]]="Yes","",IF(Table_Policy[[#This Row],[Property]]&lt;&gt;"",SUBSTITUTE(Table_Policy[[#This Row],[Type]]," ","")&amp;SUBSTITUTE(Table_Policy[[#This Row],[Property]]," ",""),""))</f>
        <v>PolicyIssueDate</v>
      </c>
      <c r="G10" s="10"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10" s="10" t="e">
        <f ca="1">IF(OR(Table_Policy[[#This Row],[Header]]="Yes",Table_Policy[[#This Row],[Text]]=""),"",IF(OR(Table_Policy[[#This Row],[Text]]="true",Table_Policy[[#This Row],[Text]]="false",ISNUMBER(Table_Policy[[#This Row],[Text]])),Table_Policy[[#This Row],[Text]],""""&amp;Table_Policy[[#This Row],[Text]]&amp;""""))</f>
        <v>#REF!</v>
      </c>
      <c r="I10" s="26"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10" s="26" t="e">
        <f ca="1">SUBSTITUTE(SUBSTITUTE(SUBSTITUTE(SUBSTITUTE(SUBSTITUTE(SUBSTITUTE(SUBSTITUTE(SUBSTITUTE(
TRIM(CLEAN(Table_Policy[[#This Row],[Quote]])),
" {","{"),
"{ ","{"),
" }","}"),
"} ","}"),
" [","["),
"[ ","["),
" ]","]"),
"] ","]")</f>
        <v>#REF!</v>
      </c>
      <c r="K10" s="10" t="e">
        <f ca="1">IF(Table_Policy[[#This Row],[Header]]="Yes","",IF(Table_Policy[[#This Row],[Property]]&lt;&gt;"",Table_Policy[[#This Row],[Key]]&amp;"="&amp;SUBSTITUTE(SUBSTITUTE(Table_Policy[[#This Row],[Text]],"&amp;","%26")," ","%20"),""))</f>
        <v>#REF!</v>
      </c>
      <c r="L10" s="43" t="e">
        <f>'Question Sets'!#REF!</f>
        <v>#REF!</v>
      </c>
    </row>
    <row r="11" spans="2:12" s="21" customFormat="1" ht="21" customHeight="1">
      <c r="B11" s="10" t="s">
        <v>796</v>
      </c>
      <c r="C11" s="10"/>
      <c r="D11"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1"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periodFrom</v>
      </c>
      <c r="F11" s="10" t="str">
        <f ca="1">IF(Table_Policy[[#This Row],[Header]]="Yes","",IF(Table_Policy[[#This Row],[Property]]&lt;&gt;"",SUBSTITUTE(Table_Policy[[#This Row],[Type]]," ","")&amp;SUBSTITUTE(Table_Policy[[#This Row],[Property]]," ",""),""))</f>
        <v>PolicyPeriodFrom</v>
      </c>
      <c r="G11" s="10"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11" s="10" t="e">
        <f ca="1">IF(OR(Table_Policy[[#This Row],[Header]]="Yes",Table_Policy[[#This Row],[Text]]=""),"",IF(OR(Table_Policy[[#This Row],[Text]]="true",Table_Policy[[#This Row],[Text]]="false",ISNUMBER(Table_Policy[[#This Row],[Text]])),Table_Policy[[#This Row],[Text]],""""&amp;Table_Policy[[#This Row],[Text]]&amp;""""))</f>
        <v>#REF!</v>
      </c>
      <c r="I11" s="26"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11" s="26" t="e">
        <f ca="1">SUBSTITUTE(SUBSTITUTE(SUBSTITUTE(SUBSTITUTE(SUBSTITUTE(SUBSTITUTE(SUBSTITUTE(SUBSTITUTE(
TRIM(CLEAN(Table_Policy[[#This Row],[Quote]])),
" {","{"),
"{ ","{"),
" }","}"),
"} ","}"),
" [","["),
"[ ","["),
" ]","]"),
"] ","]")</f>
        <v>#REF!</v>
      </c>
      <c r="K11" s="10" t="e">
        <f ca="1">IF(Table_Policy[[#This Row],[Header]]="Yes","",IF(Table_Policy[[#This Row],[Property]]&lt;&gt;"",Table_Policy[[#This Row],[Key]]&amp;"="&amp;SUBSTITUTE(SUBSTITUTE(Table_Policy[[#This Row],[Text]],"&amp;","%26")," ","%20"),""))</f>
        <v>#REF!</v>
      </c>
      <c r="L11" s="43" t="e">
        <f>'Question Sets'!#REF!</f>
        <v>#REF!</v>
      </c>
    </row>
    <row r="12" spans="2:12" s="21" customFormat="1" ht="21" customHeight="1">
      <c r="B12" s="10" t="s">
        <v>797</v>
      </c>
      <c r="C12" s="10"/>
      <c r="D12"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2"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periodTo</v>
      </c>
      <c r="F12" s="10" t="str">
        <f ca="1">IF(Table_Policy[[#This Row],[Header]]="Yes","",IF(Table_Policy[[#This Row],[Property]]&lt;&gt;"",SUBSTITUTE(Table_Policy[[#This Row],[Type]]," ","")&amp;SUBSTITUTE(Table_Policy[[#This Row],[Property]]," ",""),""))</f>
        <v>PolicyPeriodTo</v>
      </c>
      <c r="G12" s="10"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12" s="10" t="e">
        <f ca="1">IF(OR(Table_Policy[[#This Row],[Header]]="Yes",Table_Policy[[#This Row],[Text]]=""),"",IF(OR(Table_Policy[[#This Row],[Text]]="true",Table_Policy[[#This Row],[Text]]="false",ISNUMBER(Table_Policy[[#This Row],[Text]])),Table_Policy[[#This Row],[Text]],""""&amp;Table_Policy[[#This Row],[Text]]&amp;""""))</f>
        <v>#REF!</v>
      </c>
      <c r="I12" s="26"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12" s="26" t="e">
        <f ca="1">SUBSTITUTE(SUBSTITUTE(SUBSTITUTE(SUBSTITUTE(SUBSTITUTE(SUBSTITUTE(SUBSTITUTE(SUBSTITUTE(
TRIM(CLEAN(Table_Policy[[#This Row],[Quote]])),
" {","{"),
"{ ","{"),
" }","}"),
"} ","}"),
" [","["),
"[ ","["),
" ]","]"),
"] ","]")</f>
        <v>#REF!</v>
      </c>
      <c r="K12" s="10" t="e">
        <f ca="1">IF(Table_Policy[[#This Row],[Header]]="Yes","",IF(Table_Policy[[#This Row],[Property]]&lt;&gt;"",Table_Policy[[#This Row],[Key]]&amp;"="&amp;SUBSTITUTE(SUBSTITUTE(Table_Policy[[#This Row],[Text]],"&amp;","%26")," ","%20"),""))</f>
        <v>#REF!</v>
      </c>
      <c r="L12" s="73" t="e">
        <f>'Question Sets'!#REF!</f>
        <v>#REF!</v>
      </c>
    </row>
  </sheetData>
  <sheetProtection insertRows="0" deleteRows="0"/>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0" tint="-0.249977111117893"/>
  </sheetPr>
  <dimension ref="B2:BB28"/>
  <sheetViews>
    <sheetView topLeftCell="A19" workbookViewId="0">
      <selection activeCell="E28" sqref="E28"/>
    </sheetView>
  </sheetViews>
  <sheetFormatPr defaultColWidth="9.140625" defaultRowHeight="21" customHeight="1"/>
  <cols>
    <col min="1" max="1" width="9.140625" style="3"/>
    <col min="2" max="2" width="41" style="3" customWidth="1"/>
    <col min="3" max="3" width="38.7109375" style="3" customWidth="1"/>
    <col min="4" max="4" width="14.42578125" style="153" customWidth="1"/>
    <col min="5" max="5" width="9.140625" style="3"/>
    <col min="6" max="6" width="12.5703125" style="3" customWidth="1"/>
    <col min="7" max="16384" width="9.140625" style="3"/>
  </cols>
  <sheetData>
    <row r="2" spans="2:54" ht="47.25" thickBot="1">
      <c r="B2" s="74" t="s">
        <v>798</v>
      </c>
      <c r="C2" s="74"/>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c r="BB2" s="74"/>
    </row>
    <row r="4" spans="2:54" ht="29.25" thickBot="1">
      <c r="B4" s="4" t="s">
        <v>799</v>
      </c>
      <c r="C4" s="4"/>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row>
    <row r="6" spans="2:54" ht="15">
      <c r="C6" s="6" t="s">
        <v>800</v>
      </c>
      <c r="D6" s="149" t="s">
        <v>146</v>
      </c>
      <c r="E6" s="6" t="s">
        <v>147</v>
      </c>
      <c r="F6" s="6" t="s">
        <v>148</v>
      </c>
      <c r="G6" s="6" t="s">
        <v>149</v>
      </c>
      <c r="H6" s="6" t="s">
        <v>150</v>
      </c>
      <c r="I6" s="6" t="s">
        <v>151</v>
      </c>
      <c r="J6" s="6" t="s">
        <v>152</v>
      </c>
      <c r="K6" s="6" t="s">
        <v>153</v>
      </c>
      <c r="L6" s="6" t="s">
        <v>154</v>
      </c>
      <c r="M6" s="6" t="s">
        <v>155</v>
      </c>
      <c r="N6" s="6" t="s">
        <v>801</v>
      </c>
      <c r="O6" s="6" t="s">
        <v>802</v>
      </c>
      <c r="P6" s="6" t="s">
        <v>803</v>
      </c>
      <c r="Q6" s="6" t="s">
        <v>804</v>
      </c>
      <c r="R6" s="6" t="s">
        <v>805</v>
      </c>
      <c r="S6" s="6" t="s">
        <v>806</v>
      </c>
      <c r="T6" s="6" t="s">
        <v>807</v>
      </c>
      <c r="U6" s="6" t="s">
        <v>808</v>
      </c>
      <c r="V6" s="6" t="s">
        <v>809</v>
      </c>
      <c r="W6" s="6" t="s">
        <v>810</v>
      </c>
      <c r="X6" s="6" t="s">
        <v>811</v>
      </c>
      <c r="Y6" s="6" t="s">
        <v>812</v>
      </c>
      <c r="Z6" s="6" t="s">
        <v>813</v>
      </c>
      <c r="AA6" s="6" t="s">
        <v>814</v>
      </c>
      <c r="AB6" s="6" t="s">
        <v>815</v>
      </c>
      <c r="AC6" s="6" t="s">
        <v>816</v>
      </c>
      <c r="AD6" s="6" t="s">
        <v>817</v>
      </c>
      <c r="AE6" s="6" t="s">
        <v>818</v>
      </c>
      <c r="AF6" s="6" t="s">
        <v>819</v>
      </c>
      <c r="AG6" s="6" t="s">
        <v>820</v>
      </c>
      <c r="AH6" s="6" t="s">
        <v>821</v>
      </c>
      <c r="AI6" s="6" t="s">
        <v>822</v>
      </c>
      <c r="AJ6" s="6" t="s">
        <v>823</v>
      </c>
      <c r="AK6" s="6" t="s">
        <v>824</v>
      </c>
      <c r="AL6" s="6" t="s">
        <v>825</v>
      </c>
      <c r="AM6" s="6" t="s">
        <v>826</v>
      </c>
      <c r="AN6" s="6" t="s">
        <v>827</v>
      </c>
      <c r="AO6" s="6" t="s">
        <v>828</v>
      </c>
      <c r="AP6" s="6" t="s">
        <v>829</v>
      </c>
      <c r="AQ6" s="6" t="s">
        <v>830</v>
      </c>
      <c r="AR6" s="6" t="s">
        <v>831</v>
      </c>
      <c r="AS6" s="6" t="s">
        <v>832</v>
      </c>
      <c r="AT6" s="6" t="s">
        <v>833</v>
      </c>
      <c r="AU6" s="6" t="s">
        <v>834</v>
      </c>
      <c r="AV6" s="6" t="s">
        <v>835</v>
      </c>
      <c r="AW6" s="6" t="s">
        <v>836</v>
      </c>
      <c r="AX6" s="6" t="s">
        <v>837</v>
      </c>
      <c r="AY6" s="6" t="s">
        <v>838</v>
      </c>
      <c r="AZ6" s="6" t="s">
        <v>839</v>
      </c>
      <c r="BA6" s="6" t="s">
        <v>840</v>
      </c>
      <c r="BB6" s="6" t="s">
        <v>841</v>
      </c>
    </row>
    <row r="7" spans="2:54" ht="21" customHeight="1">
      <c r="B7" s="3" t="s">
        <v>842</v>
      </c>
      <c r="C7" s="2" t="s">
        <v>843</v>
      </c>
      <c r="D7" s="150" t="str">
        <f>""""&amp;SUBSTITUTE(_xlfn.TEXTJOIN(""",""",FALSE,Table_Question_Sets[[#All],[Key]])," ","")&amp;""""</f>
        <v>"Key","promotion","","promotionHeading","promotionSelection","promotionID","promotionPremium","promotionPrize","promotionType","promotionImageURL","stateHeading","stateAllToggle","stateAll","usedStateNSW","usedStateQLD","usedStateTAS","usedStateNT","usedStateVIC","usedStateACT","usedStateWA","usedStateSA","stateValidation","SAMessage","permitMessage","summary","","promotionProbability","summaryTable","details1","","detailsHeading","name","phone","email","details2","","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details3","","businessHeading","businessName","businessABN","businessAddress","businessTown","businessState","businessPostcode","businessCountry","businessString","details4","","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details5","","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details6","","privacyPolicyHeading","privacyPolicyRequired","privacyPolicyUrl","logo","","logoHeading","logoUpload","logoMessage","bannerImage","bannerLoaderImage","bannerWebhook","review","","reviewHeading","confirmation1","confirmation2ChanceToWin","confirmation2Sweepstake","confirmation3","confirmation4","confirmation4Sweepstake","paymentOptions","","paymentHeading","reviewTable","creditCardHeading","creditCardNumber","creditCardName","creditCardExpiryDate","creditCardCCV","creditCardErrorMessage","paymentMethods","","paymentOption","paymentMethod","directDebitHeading","directDebitAccountName","directDebitBSB","directDebitAccountNumber","legalTerms","","termsAndConditions"</v>
      </c>
      <c r="E7" s="142"/>
      <c r="F7" s="142"/>
      <c r="G7" s="142"/>
      <c r="H7" s="142"/>
      <c r="I7" s="142"/>
      <c r="J7" s="142"/>
      <c r="K7" s="143"/>
      <c r="L7" s="143"/>
      <c r="M7" s="143"/>
      <c r="N7" s="143"/>
      <c r="O7" s="143"/>
      <c r="P7" s="143"/>
      <c r="Q7" s="143"/>
      <c r="R7" s="143"/>
      <c r="S7" s="143"/>
      <c r="T7" s="143"/>
      <c r="U7" s="143"/>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2" t="s">
        <v>844</v>
      </c>
    </row>
    <row r="8" spans="2:54" ht="21" customHeight="1">
      <c r="B8" s="3" t="s">
        <v>845</v>
      </c>
      <c r="C8" s="2" t="s">
        <v>846</v>
      </c>
      <c r="D8" s="150" t="str">
        <f>""""&amp;SUBSTITUTE(_xlfn.TEXTJOIN(""",""",FALSE,Table_Repeating_Question_Sets[[#All],[Key]])," ","")&amp;""""</f>
        <v>"Key","modificationsOrAccessories","","modificationOrAccessoryDescription","modificationOrAccessoryValue","repeating2","","repeating3","","repeating4","","repeating5",""</v>
      </c>
      <c r="E8" s="142"/>
      <c r="F8" s="142"/>
      <c r="G8" s="142"/>
      <c r="H8" s="142"/>
      <c r="I8" s="142"/>
      <c r="J8" s="142"/>
      <c r="K8" s="143"/>
      <c r="L8" s="143"/>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 t="s">
        <v>844</v>
      </c>
    </row>
    <row r="9" spans="2:54" ht="21" customHeight="1">
      <c r="B9" s="3" t="s">
        <v>847</v>
      </c>
      <c r="C9" s="2" t="s">
        <v>848</v>
      </c>
      <c r="D9" s="150" t="str">
        <f ca="1">IF(INDIRECT("'Question Sets'!"&amp;SUBSTITUTE(ADDRESS(1,COLUMN(Table_Question_Sets[[#Headers],[Output Config Keys Nested]]),4),"1","")&amp;COLUMN()+1)&lt;&gt;"",INDIRECT("'Question Sets'!"&amp;SUBSTITUTE(ADDRESS(1,COLUMN(Table_Question_Sets[[#Headers],[Output Config Keys Nested]]),4),"1","")&amp;COLUMN()+1),"")</f>
        <v>"promotion":["promotionHeading","promotionSelection","promotionID","promotionPremium","promotionPrize","promotionType","promotionImageURL","stateHeading","stateAllToggle","stateAll","usedStateNSW","usedStateQLD","usedStateTAS","usedStateNT","usedStateVIC","usedStateACT","usedStateWA","usedStateSA","stateValidation","SAMessage","permitMessage"],</v>
      </c>
      <c r="E9" s="142" t="str">
        <f ca="1">IF(INDIRECT("'Question Sets'!"&amp;SUBSTITUTE(ADDRESS(1,COLUMN(Table_Question_Sets[[#Headers],[Output Config Keys Nested]]),4),"1","")&amp;COLUMN()+1)&lt;&gt;"",INDIRECT("'Question Sets'!"&amp;SUBSTITUTE(ADDRESS(1,COLUMN(Table_Question_Sets[[#Headers],[Output Config Keys Nested]]),4),"1","")&amp;COLUMN()+1),"")</f>
        <v>"summary":["promotionProbability","summaryTable"],</v>
      </c>
      <c r="F9" s="142" t="str">
        <f ca="1">IF(INDIRECT("'Question Sets'!"&amp;SUBSTITUTE(ADDRESS(1,COLUMN(Table_Question_Sets[[#Headers],[Output Config Keys Nested]]),4),"1","")&amp;COLUMN()+1)&lt;&gt;"",INDIRECT("'Question Sets'!"&amp;SUBSTITUTE(ADDRESS(1,COLUMN(Table_Question_Sets[[#Headers],[Output Config Keys Nested]]),4),"1","")&amp;COLUMN()+1),"")</f>
        <v>"details1":["detailsHeading","name","phone","email"],</v>
      </c>
      <c r="G9" s="142" t="str">
        <f ca="1">IF(INDIRECT("'Question Sets'!"&amp;SUBSTITUTE(ADDRESS(1,COLUMN(Table_Question_Sets[[#Headers],[Output Config Keys Nested]]),4),"1","")&amp;COLUMN()+1)&lt;&gt;"",INDIRECT("'Question Sets'!"&amp;SUBSTITUTE(ADDRESS(1,COLUMN(Table_Question_Sets[[#Headers],[Output Config Keys Nested]]),4),"1","")&amp;COLUMN()+1),"")</f>
        <v>"details2":["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H9" s="142" t="str">
        <f ca="1">IF(INDIRECT("'Question Sets'!"&amp;SUBSTITUTE(ADDRESS(1,COLUMN(Table_Question_Sets[[#Headers],[Output Config Keys Nested]]),4),"1","")&amp;COLUMN()+1)&lt;&gt;"",INDIRECT("'Question Sets'!"&amp;SUBSTITUTE(ADDRESS(1,COLUMN(Table_Question_Sets[[#Headers],[Output Config Keys Nested]]),4),"1","")&amp;COLUMN()+1),"")</f>
        <v>"details3":["businessHeading","businessName","businessABN","businessAddress","businessTown","businessState","businessPostcode","businessCountry","businessString"],</v>
      </c>
      <c r="I9" s="142" t="str">
        <f ca="1">IF(INDIRECT("'Question Sets'!"&amp;SUBSTITUTE(ADDRESS(1,COLUMN(Table_Question_Sets[[#Headers],[Output Config Keys Nested]]),4),"1","")&amp;COLUMN()+1)&lt;&gt;"",INDIRECT("'Question Sets'!"&amp;SUBSTITUTE(ADDRESS(1,COLUMN(Table_Question_Sets[[#Headers],[Output Config Keys Nested]]),4),"1","")&amp;COLUMN()+1),"")</f>
        <v>"details4":["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J9" s="142" t="str">
        <f ca="1">IF(INDIRECT("'Question Sets'!"&amp;SUBSTITUTE(ADDRESS(1,COLUMN(Table_Question_Sets[[#Headers],[Output Config Keys Nested]]),4),"1","")&amp;COLUMN()+1)&lt;&gt;"",INDIRECT("'Question Sets'!"&amp;SUBSTITUTE(ADDRESS(1,COLUMN(Table_Question_Sets[[#Headers],[Output Config Keys Nested]]),4),"1","")&amp;COLUMN()+1),"")</f>
        <v>"details5":["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K9" s="142" t="str">
        <f ca="1">IF(INDIRECT("'Question Sets'!"&amp;SUBSTITUTE(ADDRESS(1,COLUMN(Table_Question_Sets[[#Headers],[Output Config Keys Nested]]),4),"1","")&amp;COLUMN()+1)&lt;&gt;"",INDIRECT("'Question Sets'!"&amp;SUBSTITUTE(ADDRESS(1,COLUMN(Table_Question_Sets[[#Headers],[Output Config Keys Nested]]),4),"1","")&amp;COLUMN()+1),"")</f>
        <v>"details6":["privacyPolicyHeading","privacyPolicyRequired","privacyPolicyUrl"],</v>
      </c>
      <c r="L9" s="142" t="str">
        <f ca="1">IF(INDIRECT("'Question Sets'!"&amp;SUBSTITUTE(ADDRESS(1,COLUMN(Table_Question_Sets[[#Headers],[Output Config Keys Nested]]),4),"1","")&amp;COLUMN()+1)&lt;&gt;"",INDIRECT("'Question Sets'!"&amp;SUBSTITUTE(ADDRESS(1,COLUMN(Table_Question_Sets[[#Headers],[Output Config Keys Nested]]),4),"1","")&amp;COLUMN()+1),"")</f>
        <v>"logo":["logoHeading","logoUpload","logoMessage","bannerImage","bannerLoaderImage","bannerWebhook"],</v>
      </c>
      <c r="M9" s="142" t="str">
        <f ca="1">IF(INDIRECT("'Question Sets'!"&amp;SUBSTITUTE(ADDRESS(1,COLUMN(Table_Question_Sets[[#Headers],[Output Config Keys Nested]]),4),"1","")&amp;COLUMN()+1)&lt;&gt;"",INDIRECT("'Question Sets'!"&amp;SUBSTITUTE(ADDRESS(1,COLUMN(Table_Question_Sets[[#Headers],[Output Config Keys Nested]]),4),"1","")&amp;COLUMN()+1),"")</f>
        <v>"review":["reviewHeading","confirmation1","confirmation2ChanceToWin","confirmation2Sweepstake","confirmation3","confirmation4","confirmation4Sweepstake"],</v>
      </c>
      <c r="N9" s="142" t="str">
        <f ca="1">IF(INDIRECT("'Question Sets'!"&amp;SUBSTITUTE(ADDRESS(1,COLUMN(Table_Question_Sets[[#Headers],[Output Config Keys Nested]]),4),"1","")&amp;COLUMN()+1)&lt;&gt;"",INDIRECT("'Question Sets'!"&amp;SUBSTITUTE(ADDRESS(1,COLUMN(Table_Question_Sets[[#Headers],[Output Config Keys Nested]]),4),"1","")&amp;COLUMN()+1),"")</f>
        <v>"paymentOptions":["paymentHeading","reviewTable","creditCardHeading","creditCardNumber","creditCardName","creditCardExpiryDate","creditCardCCV","creditCardErrorMessage"],</v>
      </c>
      <c r="O9" s="142" t="str">
        <f ca="1">IF(INDIRECT("'Question Sets'!"&amp;SUBSTITUTE(ADDRESS(1,COLUMN(Table_Question_Sets[[#Headers],[Output Config Keys Nested]]),4),"1","")&amp;COLUMN()+1)&lt;&gt;"",INDIRECT("'Question Sets'!"&amp;SUBSTITUTE(ADDRESS(1,COLUMN(Table_Question_Sets[[#Headers],[Output Config Keys Nested]]),4),"1","")&amp;COLUMN()+1),"")</f>
        <v>"paymentMethods":["paymentOption","paymentMethod","directDebitHeading","directDebitAccountName","directDebitBSB","directDebitAccountNumber"],</v>
      </c>
      <c r="P9" s="142" t="str">
        <f ca="1">IF(INDIRECT("'Question Sets'!"&amp;SUBSTITUTE(ADDRESS(1,COLUMN(Table_Question_Sets[[#Headers],[Output Config Keys Nested]]),4),"1","")&amp;COLUMN()+1)&lt;&gt;"",INDIRECT("'Question Sets'!"&amp;SUBSTITUTE(ADDRESS(1,COLUMN(Table_Question_Sets[[#Headers],[Output Config Keys Nested]]),4),"1","")&amp;COLUMN()+1),"")</f>
        <v>"legalTerms":["termsAndConditions"],</v>
      </c>
      <c r="Q9" s="142" t="str">
        <f ca="1">IF(INDIRECT("'Question Sets'!"&amp;SUBSTITUTE(ADDRESS(1,COLUMN(Table_Question_Sets[[#Headers],[Output Config Keys Nested]]),4),"1","")&amp;COLUMN()+1)&lt;&gt;"",INDIRECT("'Question Sets'!"&amp;SUBSTITUTE(ADDRESS(1,COLUMN(Table_Question_Sets[[#Headers],[Output Config Keys Nested]]),4),"1","")&amp;COLUMN()+1),"")</f>
        <v/>
      </c>
      <c r="R9" s="142" t="str">
        <f ca="1">IF(INDIRECT("'Question Sets'!"&amp;SUBSTITUTE(ADDRESS(1,COLUMN(Table_Question_Sets[[#Headers],[Output Config Keys Nested]]),4),"1","")&amp;COLUMN()+1)&lt;&gt;"",INDIRECT("'Question Sets'!"&amp;SUBSTITUTE(ADDRESS(1,COLUMN(Table_Question_Sets[[#Headers],[Output Config Keys Nested]]),4),"1","")&amp;COLUMN()+1),"")</f>
        <v/>
      </c>
      <c r="S9" s="142" t="str">
        <f ca="1">IF(INDIRECT("'Question Sets'!"&amp;SUBSTITUTE(ADDRESS(1,COLUMN(Table_Question_Sets[[#Headers],[Output Config Keys Nested]]),4),"1","")&amp;COLUMN()+1)&lt;&gt;"",INDIRECT("'Question Sets'!"&amp;SUBSTITUTE(ADDRESS(1,COLUMN(Table_Question_Sets[[#Headers],[Output Config Keys Nested]]),4),"1","")&amp;COLUMN()+1),"")</f>
        <v/>
      </c>
      <c r="T9" s="142" t="str">
        <f ca="1">IF(INDIRECT("'Question Sets'!"&amp;SUBSTITUTE(ADDRESS(1,COLUMN(Table_Question_Sets[[#Headers],[Output Config Keys Nested]]),4),"1","")&amp;COLUMN()+1)&lt;&gt;"",INDIRECT("'Question Sets'!"&amp;SUBSTITUTE(ADDRESS(1,COLUMN(Table_Question_Sets[[#Headers],[Output Config Keys Nested]]),4),"1","")&amp;COLUMN()+1),"")</f>
        <v/>
      </c>
      <c r="U9" s="142" t="str">
        <f ca="1">IF(INDIRECT("'Question Sets'!"&amp;SUBSTITUTE(ADDRESS(1,COLUMN(Table_Question_Sets[[#Headers],[Output Config Keys Nested]]),4),"1","")&amp;COLUMN()+1)&lt;&gt;"",INDIRECT("'Question Sets'!"&amp;SUBSTITUTE(ADDRESS(1,COLUMN(Table_Question_Sets[[#Headers],[Output Config Keys Nested]]),4),"1","")&amp;COLUMN()+1),"")</f>
        <v/>
      </c>
      <c r="V9" s="142" t="str">
        <f ca="1">IF(INDIRECT("'Question Sets'!"&amp;SUBSTITUTE(ADDRESS(1,COLUMN(Table_Question_Sets[[#Headers],[Output Config Keys Nested]]),4),"1","")&amp;COLUMN()+1)&lt;&gt;"",INDIRECT("'Question Sets'!"&amp;SUBSTITUTE(ADDRESS(1,COLUMN(Table_Question_Sets[[#Headers],[Output Config Keys Nested]]),4),"1","")&amp;COLUMN()+1),"")</f>
        <v/>
      </c>
      <c r="W9" s="142" t="str">
        <f ca="1">IF(INDIRECT("'Question Sets'!"&amp;SUBSTITUTE(ADDRESS(1,COLUMN(Table_Question_Sets[[#Headers],[Output Config Keys Nested]]),4),"1","")&amp;COLUMN()+1)&lt;&gt;"",INDIRECT("'Question Sets'!"&amp;SUBSTITUTE(ADDRESS(1,COLUMN(Table_Question_Sets[[#Headers],[Output Config Keys Nested]]),4),"1","")&amp;COLUMN()+1),"")</f>
        <v/>
      </c>
      <c r="X9" s="142" t="str">
        <f ca="1">IF(INDIRECT("'Question Sets'!"&amp;SUBSTITUTE(ADDRESS(1,COLUMN(Table_Question_Sets[[#Headers],[Output Config Keys Nested]]),4),"1","")&amp;COLUMN()+1)&lt;&gt;"",INDIRECT("'Question Sets'!"&amp;SUBSTITUTE(ADDRESS(1,COLUMN(Table_Question_Sets[[#Headers],[Output Config Keys Nested]]),4),"1","")&amp;COLUMN()+1),"")</f>
        <v/>
      </c>
      <c r="Y9" s="142" t="str">
        <f ca="1">IF(INDIRECT("'Question Sets'!"&amp;SUBSTITUTE(ADDRESS(1,COLUMN(Table_Question_Sets[[#Headers],[Output Config Keys Nested]]),4),"1","")&amp;COLUMN()+1)&lt;&gt;"",INDIRECT("'Question Sets'!"&amp;SUBSTITUTE(ADDRESS(1,COLUMN(Table_Question_Sets[[#Headers],[Output Config Keys Nested]]),4),"1","")&amp;COLUMN()+1),"")</f>
        <v/>
      </c>
      <c r="Z9" s="142" t="str">
        <f ca="1">IF(INDIRECT("'Question Sets'!"&amp;SUBSTITUTE(ADDRESS(1,COLUMN(Table_Question_Sets[[#Headers],[Output Config Keys Nested]]),4),"1","")&amp;COLUMN()+1)&lt;&gt;"",INDIRECT("'Question Sets'!"&amp;SUBSTITUTE(ADDRESS(1,COLUMN(Table_Question_Sets[[#Headers],[Output Config Keys Nested]]),4),"1","")&amp;COLUMN()+1),"")</f>
        <v/>
      </c>
      <c r="AA9" s="142" t="str">
        <f ca="1">IF(INDIRECT("'Question Sets'!"&amp;SUBSTITUTE(ADDRESS(1,COLUMN(Table_Question_Sets[[#Headers],[Output Config Keys Nested]]),4),"1","")&amp;COLUMN()+1)&lt;&gt;"",INDIRECT("'Question Sets'!"&amp;SUBSTITUTE(ADDRESS(1,COLUMN(Table_Question_Sets[[#Headers],[Output Config Keys Nested]]),4),"1","")&amp;COLUMN()+1),"")</f>
        <v/>
      </c>
      <c r="AB9" s="142" t="str">
        <f ca="1">IF(INDIRECT("'Question Sets'!"&amp;SUBSTITUTE(ADDRESS(1,COLUMN(Table_Question_Sets[[#Headers],[Output Config Keys Nested]]),4),"1","")&amp;COLUMN()+1)&lt;&gt;"",INDIRECT("'Question Sets'!"&amp;SUBSTITUTE(ADDRESS(1,COLUMN(Table_Question_Sets[[#Headers],[Output Config Keys Nested]]),4),"1","")&amp;COLUMN()+1),"")</f>
        <v/>
      </c>
      <c r="AC9" s="142" t="str">
        <f ca="1">IF(INDIRECT("'Question Sets'!"&amp;SUBSTITUTE(ADDRESS(1,COLUMN(Table_Question_Sets[[#Headers],[Output Config Keys Nested]]),4),"1","")&amp;COLUMN()+1)&lt;&gt;"",INDIRECT("'Question Sets'!"&amp;SUBSTITUTE(ADDRESS(1,COLUMN(Table_Question_Sets[[#Headers],[Output Config Keys Nested]]),4),"1","")&amp;COLUMN()+1),"")</f>
        <v/>
      </c>
      <c r="AD9" s="142" t="str">
        <f ca="1">IF(INDIRECT("'Question Sets'!"&amp;SUBSTITUTE(ADDRESS(1,COLUMN(Table_Question_Sets[[#Headers],[Output Config Keys Nested]]),4),"1","")&amp;COLUMN()+1)&lt;&gt;"",INDIRECT("'Question Sets'!"&amp;SUBSTITUTE(ADDRESS(1,COLUMN(Table_Question_Sets[[#Headers],[Output Config Keys Nested]]),4),"1","")&amp;COLUMN()+1),"")</f>
        <v/>
      </c>
      <c r="AE9" s="142" t="str">
        <f ca="1">IF(INDIRECT("'Question Sets'!"&amp;SUBSTITUTE(ADDRESS(1,COLUMN(Table_Question_Sets[[#Headers],[Output Config Keys Nested]]),4),"1","")&amp;COLUMN()+1)&lt;&gt;"",INDIRECT("'Question Sets'!"&amp;SUBSTITUTE(ADDRESS(1,COLUMN(Table_Question_Sets[[#Headers],[Output Config Keys Nested]]),4),"1","")&amp;COLUMN()+1),"")</f>
        <v/>
      </c>
      <c r="AF9" s="142" t="str">
        <f ca="1">IF(INDIRECT("'Question Sets'!"&amp;SUBSTITUTE(ADDRESS(1,COLUMN(Table_Question_Sets[[#Headers],[Output Config Keys Nested]]),4),"1","")&amp;COLUMN()+1)&lt;&gt;"",INDIRECT("'Question Sets'!"&amp;SUBSTITUTE(ADDRESS(1,COLUMN(Table_Question_Sets[[#Headers],[Output Config Keys Nested]]),4),"1","")&amp;COLUMN()+1),"")</f>
        <v/>
      </c>
      <c r="AG9" s="142" t="str">
        <f ca="1">IF(INDIRECT("'Question Sets'!"&amp;SUBSTITUTE(ADDRESS(1,COLUMN(Table_Question_Sets[[#Headers],[Output Config Keys Nested]]),4),"1","")&amp;COLUMN()+1)&lt;&gt;"",INDIRECT("'Question Sets'!"&amp;SUBSTITUTE(ADDRESS(1,COLUMN(Table_Question_Sets[[#Headers],[Output Config Keys Nested]]),4),"1","")&amp;COLUMN()+1),"")</f>
        <v/>
      </c>
      <c r="AH9" s="142" t="str">
        <f ca="1">IF(INDIRECT("'Question Sets'!"&amp;SUBSTITUTE(ADDRESS(1,COLUMN(Table_Question_Sets[[#Headers],[Output Config Keys Nested]]),4),"1","")&amp;COLUMN()+1)&lt;&gt;"",INDIRECT("'Question Sets'!"&amp;SUBSTITUTE(ADDRESS(1,COLUMN(Table_Question_Sets[[#Headers],[Output Config Keys Nested]]),4),"1","")&amp;COLUMN()+1),"")</f>
        <v/>
      </c>
      <c r="AI9" s="142" t="str">
        <f ca="1">IF(INDIRECT("'Question Sets'!"&amp;SUBSTITUTE(ADDRESS(1,COLUMN(Table_Question_Sets[[#Headers],[Output Config Keys Nested]]),4),"1","")&amp;COLUMN()+1)&lt;&gt;"",INDIRECT("'Question Sets'!"&amp;SUBSTITUTE(ADDRESS(1,COLUMN(Table_Question_Sets[[#Headers],[Output Config Keys Nested]]),4),"1","")&amp;COLUMN()+1),"")</f>
        <v/>
      </c>
      <c r="AJ9" s="142" t="str">
        <f ca="1">IF(INDIRECT("'Question Sets'!"&amp;SUBSTITUTE(ADDRESS(1,COLUMN(Table_Question_Sets[[#Headers],[Output Config Keys Nested]]),4),"1","")&amp;COLUMN()+1)&lt;&gt;"",INDIRECT("'Question Sets'!"&amp;SUBSTITUTE(ADDRESS(1,COLUMN(Table_Question_Sets[[#Headers],[Output Config Keys Nested]]),4),"1","")&amp;COLUMN()+1),"")</f>
        <v/>
      </c>
      <c r="AK9" s="142" t="str">
        <f ca="1">IF(INDIRECT("'Question Sets'!"&amp;SUBSTITUTE(ADDRESS(1,COLUMN(Table_Question_Sets[[#Headers],[Output Config Keys Nested]]),4),"1","")&amp;COLUMN()+1)&lt;&gt;"",INDIRECT("'Question Sets'!"&amp;SUBSTITUTE(ADDRESS(1,COLUMN(Table_Question_Sets[[#Headers],[Output Config Keys Nested]]),4),"1","")&amp;COLUMN()+1),"")</f>
        <v/>
      </c>
      <c r="AL9" s="142" t="str">
        <f ca="1">IF(INDIRECT("'Question Sets'!"&amp;SUBSTITUTE(ADDRESS(1,COLUMN(Table_Question_Sets[[#Headers],[Output Config Keys Nested]]),4),"1","")&amp;COLUMN()+1)&lt;&gt;"",INDIRECT("'Question Sets'!"&amp;SUBSTITUTE(ADDRESS(1,COLUMN(Table_Question_Sets[[#Headers],[Output Config Keys Nested]]),4),"1","")&amp;COLUMN()+1),"")</f>
        <v/>
      </c>
      <c r="AM9" s="142" t="str">
        <f ca="1">IF(INDIRECT("'Question Sets'!"&amp;SUBSTITUTE(ADDRESS(1,COLUMN(Table_Question_Sets[[#Headers],[Output Config Keys Nested]]),4),"1","")&amp;COLUMN()+1)&lt;&gt;"",INDIRECT("'Question Sets'!"&amp;SUBSTITUTE(ADDRESS(1,COLUMN(Table_Question_Sets[[#Headers],[Output Config Keys Nested]]),4),"1","")&amp;COLUMN()+1),"")</f>
        <v/>
      </c>
      <c r="AN9" s="142" t="str">
        <f ca="1">IF(INDIRECT("'Question Sets'!"&amp;SUBSTITUTE(ADDRESS(1,COLUMN(Table_Question_Sets[[#Headers],[Output Config Keys Nested]]),4),"1","")&amp;COLUMN()+1)&lt;&gt;"",INDIRECT("'Question Sets'!"&amp;SUBSTITUTE(ADDRESS(1,COLUMN(Table_Question_Sets[[#Headers],[Output Config Keys Nested]]),4),"1","")&amp;COLUMN()+1),"")</f>
        <v/>
      </c>
      <c r="AO9" s="142" t="str">
        <f ca="1">IF(INDIRECT("'Question Sets'!"&amp;SUBSTITUTE(ADDRESS(1,COLUMN(Table_Question_Sets[[#Headers],[Output Config Keys Nested]]),4),"1","")&amp;COLUMN()+1)&lt;&gt;"",INDIRECT("'Question Sets'!"&amp;SUBSTITUTE(ADDRESS(1,COLUMN(Table_Question_Sets[[#Headers],[Output Config Keys Nested]]),4),"1","")&amp;COLUMN()+1),"")</f>
        <v/>
      </c>
      <c r="AP9" s="142" t="str">
        <f ca="1">IF(INDIRECT("'Question Sets'!"&amp;SUBSTITUTE(ADDRESS(1,COLUMN(Table_Question_Sets[[#Headers],[Output Config Keys Nested]]),4),"1","")&amp;COLUMN()+1)&lt;&gt;"",INDIRECT("'Question Sets'!"&amp;SUBSTITUTE(ADDRESS(1,COLUMN(Table_Question_Sets[[#Headers],[Output Config Keys Nested]]),4),"1","")&amp;COLUMN()+1),"")</f>
        <v/>
      </c>
      <c r="AQ9" s="142" t="str">
        <f ca="1">IF(INDIRECT("'Question Sets'!"&amp;SUBSTITUTE(ADDRESS(1,COLUMN(Table_Question_Sets[[#Headers],[Output Config Keys Nested]]),4),"1","")&amp;COLUMN()+1)&lt;&gt;"",INDIRECT("'Question Sets'!"&amp;SUBSTITUTE(ADDRESS(1,COLUMN(Table_Question_Sets[[#Headers],[Output Config Keys Nested]]),4),"1","")&amp;COLUMN()+1),"")</f>
        <v/>
      </c>
      <c r="AR9" s="142" t="str">
        <f ca="1">IF(INDIRECT("'Question Sets'!"&amp;SUBSTITUTE(ADDRESS(1,COLUMN(Table_Question_Sets[[#Headers],[Output Config Keys Nested]]),4),"1","")&amp;COLUMN()+1)&lt;&gt;"",INDIRECT("'Question Sets'!"&amp;SUBSTITUTE(ADDRESS(1,COLUMN(Table_Question_Sets[[#Headers],[Output Config Keys Nested]]),4),"1","")&amp;COLUMN()+1),"")</f>
        <v/>
      </c>
      <c r="AS9" s="142" t="str">
        <f ca="1">IF(INDIRECT("'Question Sets'!"&amp;SUBSTITUTE(ADDRESS(1,COLUMN(Table_Question_Sets[[#Headers],[Output Config Keys Nested]]),4),"1","")&amp;COLUMN()+1)&lt;&gt;"",INDIRECT("'Question Sets'!"&amp;SUBSTITUTE(ADDRESS(1,COLUMN(Table_Question_Sets[[#Headers],[Output Config Keys Nested]]),4),"1","")&amp;COLUMN()+1),"")</f>
        <v/>
      </c>
      <c r="AT9" s="142" t="str">
        <f ca="1">IF(INDIRECT("'Question Sets'!"&amp;SUBSTITUTE(ADDRESS(1,COLUMN(Table_Question_Sets[[#Headers],[Output Config Keys Nested]]),4),"1","")&amp;COLUMN()+1)&lt;&gt;"",INDIRECT("'Question Sets'!"&amp;SUBSTITUTE(ADDRESS(1,COLUMN(Table_Question_Sets[[#Headers],[Output Config Keys Nested]]),4),"1","")&amp;COLUMN()+1),"")</f>
        <v/>
      </c>
      <c r="AU9" s="142" t="str">
        <f ca="1">IF(INDIRECT("'Question Sets'!"&amp;SUBSTITUTE(ADDRESS(1,COLUMN(Table_Question_Sets[[#Headers],[Output Config Keys Nested]]),4),"1","")&amp;COLUMN()+1)&lt;&gt;"",INDIRECT("'Question Sets'!"&amp;SUBSTITUTE(ADDRESS(1,COLUMN(Table_Question_Sets[[#Headers],[Output Config Keys Nested]]),4),"1","")&amp;COLUMN()+1),"")</f>
        <v/>
      </c>
      <c r="AV9" s="142" t="str">
        <f ca="1">IF(INDIRECT("'Question Sets'!"&amp;SUBSTITUTE(ADDRESS(1,COLUMN(Table_Question_Sets[[#Headers],[Output Config Keys Nested]]),4),"1","")&amp;COLUMN()+1)&lt;&gt;"",INDIRECT("'Question Sets'!"&amp;SUBSTITUTE(ADDRESS(1,COLUMN(Table_Question_Sets[[#Headers],[Output Config Keys Nested]]),4),"1","")&amp;COLUMN()+1),"")</f>
        <v/>
      </c>
      <c r="AW9" s="142" t="str">
        <f ca="1">IF(INDIRECT("'Question Sets'!"&amp;SUBSTITUTE(ADDRESS(1,COLUMN(Table_Question_Sets[[#Headers],[Output Config Keys Nested]]),4),"1","")&amp;COLUMN()+1)&lt;&gt;"",INDIRECT("'Question Sets'!"&amp;SUBSTITUTE(ADDRESS(1,COLUMN(Table_Question_Sets[[#Headers],[Output Config Keys Nested]]),4),"1","")&amp;COLUMN()+1),"")</f>
        <v/>
      </c>
      <c r="AX9" s="142" t="str">
        <f ca="1">IF(INDIRECT("'Question Sets'!"&amp;SUBSTITUTE(ADDRESS(1,COLUMN(Table_Question_Sets[[#Headers],[Output Config Keys Nested]]),4),"1","")&amp;COLUMN()+1)&lt;&gt;"",INDIRECT("'Question Sets'!"&amp;SUBSTITUTE(ADDRESS(1,COLUMN(Table_Question_Sets[[#Headers],[Output Config Keys Nested]]),4),"1","")&amp;COLUMN()+1),"")</f>
        <v/>
      </c>
      <c r="AY9" s="142" t="str">
        <f ca="1">IF(INDIRECT("'Question Sets'!"&amp;SUBSTITUTE(ADDRESS(1,COLUMN(Table_Question_Sets[[#Headers],[Output Config Keys Nested]]),4),"1","")&amp;COLUMN()+1)&lt;&gt;"",INDIRECT("'Question Sets'!"&amp;SUBSTITUTE(ADDRESS(1,COLUMN(Table_Question_Sets[[#Headers],[Output Config Keys Nested]]),4),"1","")&amp;COLUMN()+1),"")</f>
        <v/>
      </c>
      <c r="AZ9" s="142" t="str">
        <f ca="1">IF(INDIRECT("'Question Sets'!"&amp;SUBSTITUTE(ADDRESS(1,COLUMN(Table_Question_Sets[[#Headers],[Output Config Keys Nested]]),4),"1","")&amp;COLUMN()+1)&lt;&gt;"",INDIRECT("'Question Sets'!"&amp;SUBSTITUTE(ADDRESS(1,COLUMN(Table_Question_Sets[[#Headers],[Output Config Keys Nested]]),4),"1","")&amp;COLUMN()+1),"")</f>
        <v/>
      </c>
      <c r="BA9" s="142" t="str">
        <f ca="1">IF(INDIRECT("'Question Sets'!"&amp;SUBSTITUTE(ADDRESS(1,COLUMN(Table_Question_Sets[[#Headers],[Output Config Keys Nested]]),4),"1","")&amp;COLUMN()+1)&lt;&gt;"",INDIRECT("'Question Sets'!"&amp;SUBSTITUTE(ADDRESS(1,COLUMN(Table_Question_Sets[[#Headers],[Output Config Keys Nested]]),4),"1","")&amp;COLUMN()+1),"")</f>
        <v/>
      </c>
      <c r="BB9" s="6" t="s">
        <v>849</v>
      </c>
    </row>
    <row r="10" spans="2:54" ht="21" customHeight="1">
      <c r="B10" s="3" t="s">
        <v>850</v>
      </c>
      <c r="C10" s="2" t="s">
        <v>851</v>
      </c>
      <c r="D10" s="15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"modificationsOrAccessories":["modificationOrAccessoryDescription","modificationOrAccessoryValue"],</v>
      </c>
      <c r="E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"repeating2":[],</v>
      </c>
      <c r="F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"repeating3":[],</v>
      </c>
      <c r="G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"repeating4":[],</v>
      </c>
      <c r="H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"repeating5":[],</v>
      </c>
      <c r="I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J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K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L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M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N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O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P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Q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R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S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T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U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V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W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X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Y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Z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A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B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C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D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E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F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G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H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I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J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K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L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M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N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O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P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Q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R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S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T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U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V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W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X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Y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Z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BA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BB10" s="6" t="s">
        <v>849</v>
      </c>
    </row>
    <row r="11" spans="2:54" ht="21" customHeight="1">
      <c r="B11" s="3" t="s">
        <v>852</v>
      </c>
      <c r="C11" s="2" t="s">
        <v>853</v>
      </c>
      <c r="D11" s="150" t="str">
        <f>_xlfn.TEXTJOIN(",",TRUE,Table_Question_Sets[Summary Key Mapping])</f>
        <v/>
      </c>
      <c r="E11" s="142"/>
      <c r="F11" s="142"/>
      <c r="G11" s="142"/>
      <c r="H11" s="142"/>
      <c r="I11" s="142"/>
      <c r="J11" s="142"/>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6" t="s">
        <v>849</v>
      </c>
    </row>
    <row r="12" spans="2:54" ht="21" customHeight="1">
      <c r="B12" s="3" t="s">
        <v>854</v>
      </c>
      <c r="C12" s="1" t="s">
        <v>855</v>
      </c>
      <c r="D12" s="150" t="str">
        <f>_xlfn.TEXTJOIN(",",TRUE,Table_Question_Sets[Config Workflow Roles])</f>
        <v>"userName":"name","userEmail":"email","policyInceptionDate":"promotionStartDate","policyExpiryDate":"policyExpiryDate","creditCardNumber":"creditCardNumber","creditCardName":"creditCardName","creditCardExpiry":"creditCardExpiryDate","creditCardCCV":"creditCardCCV"</v>
      </c>
      <c r="E12" s="142"/>
      <c r="F12" s="142"/>
      <c r="G12" s="142"/>
      <c r="H12" s="142"/>
      <c r="I12" s="142"/>
      <c r="J12" s="142"/>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6" t="s">
        <v>849</v>
      </c>
    </row>
    <row r="13" spans="2:54" ht="21" customHeight="1">
      <c r="B13" s="3" t="s">
        <v>1344</v>
      </c>
      <c r="C13" s="2" t="s">
        <v>1346</v>
      </c>
      <c r="D13" s="150" t="str">
        <f>_xlfn.TEXTJOIN(",",TRUE,Table_Question_Sets[Config Private Fields])</f>
        <v>"promotionSelection","stateAllToggle","stateValidation","logoMessage","bannerImage","bannerLoaderImage","bannerWebhook"</v>
      </c>
      <c r="E13" s="142"/>
      <c r="F13" s="142"/>
      <c r="G13" s="142"/>
      <c r="H13" s="142"/>
      <c r="I13" s="142"/>
      <c r="J13" s="142"/>
      <c r="K13" s="143"/>
      <c r="L13" s="143"/>
      <c r="M13" s="143"/>
      <c r="N13" s="143"/>
      <c r="O13" s="143"/>
      <c r="P13" s="143"/>
      <c r="Q13" s="143"/>
      <c r="R13" s="143"/>
      <c r="S13" s="143"/>
      <c r="T13" s="143"/>
      <c r="U13" s="143"/>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6" t="s">
        <v>844</v>
      </c>
    </row>
    <row r="14" spans="2:54" ht="21" customHeight="1">
      <c r="B14" s="3" t="s">
        <v>235</v>
      </c>
      <c r="C14" s="2" t="s">
        <v>856</v>
      </c>
      <c r="D14" s="151" t="str">
        <f ca="1">IF(INDIRECT("'Triggers'!"&amp;SUBSTITUTE(ADDRESS(1,COLUMN(Table_Triggers[[#Headers],[Output Config]]),4),"1","")&amp;COLUMN()+1)&lt;&gt;"",INDIRECT("'Triggers'!"&amp;SUBSTITUTE(ADDRESS(1,COLUMN(Table_Triggers[[#Headers],[Output Config]]),4),"1","")&amp;COLUMN()+1),"")</f>
        <v>"softReferral":{},</v>
      </c>
      <c r="E14" t="str">
        <f ca="1">IF(INDIRECT("'Triggers'!"&amp;SUBSTITUTE(ADDRESS(1,COLUMN(Table_Triggers[[#Headers],[Output Config]]),4),"1","")&amp;COLUMN()+1)&lt;&gt;"",INDIRECT("'Triggers'!"&amp;SUBSTITUTE(ADDRESS(1,COLUMN(Table_Triggers[[#Headers],[Output Config]]),4),"1","")&amp;COLUMN()+1),"")</f>
        <v>"hardReferral":{},</v>
      </c>
      <c r="F14" t="str">
        <f ca="1">IF(INDIRECT("'Triggers'!"&amp;SUBSTITUTE(ADDRESS(1,COLUMN(Table_Triggers[[#Headers],[Output Config]]),4),"1","")&amp;COLUMN()+1)&lt;&gt;"",INDIRECT("'Triggers'!"&amp;SUBSTITUTE(ADDRESS(1,COLUMN(Table_Triggers[[#Headers],[Output Config]]),4),"1","")&amp;COLUMN()+1),"")</f>
        <v>"decline":{},</v>
      </c>
      <c r="G14" t="str">
        <f ca="1">IF(INDIRECT("'Triggers'!"&amp;SUBSTITUTE(ADDRESS(1,COLUMN(Table_Triggers[[#Headers],[Output Config]]),4),"1","")&amp;COLUMN()+1)&lt;&gt;"",INDIRECT("'Triggers'!"&amp;SUBSTITUTE(ADDRESS(1,COLUMN(Table_Triggers[[#Headers],[Output Config]]),4),"1","")&amp;COLUMN()+1),"")</f>
        <v>"error":{"noCoverSelected": ""},</v>
      </c>
      <c r="H14" t="str">
        <f ca="1">IF(INDIRECT("'Triggers'!"&amp;SUBSTITUTE(ADDRESS(1,COLUMN(Table_Triggers[[#Headers],[Output Config]]),4),"1","")&amp;COLUMN()+1)&lt;&gt;"",INDIRECT("'Triggers'!"&amp;SUBSTITUTE(ADDRESS(1,COLUMN(Table_Triggers[[#Headers],[Output Config]]),4),"1","")&amp;COLUMN()+1),"")</f>
        <v/>
      </c>
      <c r="I14" t="str">
        <f ca="1">IF(INDIRECT("'Triggers'!"&amp;SUBSTITUTE(ADDRESS(1,COLUMN(Table_Triggers[[#Headers],[Output Config]]),4),"1","")&amp;COLUMN()+1)&lt;&gt;"",INDIRECT("'Triggers'!"&amp;SUBSTITUTE(ADDRESS(1,COLUMN(Table_Triggers[[#Headers],[Output Config]]),4),"1","")&amp;COLUMN()+1),"")</f>
        <v/>
      </c>
      <c r="J14" t="str">
        <f ca="1">IF(INDIRECT("'Triggers'!"&amp;SUBSTITUTE(ADDRESS(1,COLUMN(Table_Triggers[[#Headers],[Output Config]]),4),"1","")&amp;COLUMN()+1)&lt;&gt;"",INDIRECT("'Triggers'!"&amp;SUBSTITUTE(ADDRESS(1,COLUMN(Table_Triggers[[#Headers],[Output Config]]),4),"1","")&amp;COLUMN()+1),"")</f>
        <v/>
      </c>
      <c r="K14" t="str">
        <f ca="1">IF(INDIRECT("'Triggers'!"&amp;SUBSTITUTE(ADDRESS(1,COLUMN(Table_Triggers[[#Headers],[Output Config]]),4),"1","")&amp;COLUMN()+1)&lt;&gt;"",INDIRECT("'Triggers'!"&amp;SUBSTITUTE(ADDRESS(1,COLUMN(Table_Triggers[[#Headers],[Output Config]]),4),"1","")&amp;COLUMN()+1),"")</f>
        <v/>
      </c>
      <c r="L14" t="str">
        <f ca="1">IF(INDIRECT("'Triggers'!"&amp;SUBSTITUTE(ADDRESS(1,COLUMN(Table_Triggers[[#Headers],[Output Config]]),4),"1","")&amp;COLUMN()+1)&lt;&gt;"",INDIRECT("'Triggers'!"&amp;SUBSTITUTE(ADDRESS(1,COLUMN(Table_Triggers[[#Headers],[Output Config]]),4),"1","")&amp;COLUMN()+1),"")</f>
        <v/>
      </c>
      <c r="M14" t="str">
        <f ca="1">IF(INDIRECT("'Triggers'!"&amp;SUBSTITUTE(ADDRESS(1,COLUMN(Table_Triggers[[#Headers],[Output Config]]),4),"1","")&amp;COLUMN()+1)&lt;&gt;"",INDIRECT("'Triggers'!"&amp;SUBSTITUTE(ADDRESS(1,COLUMN(Table_Triggers[[#Headers],[Output Config]]),4),"1","")&amp;COLUMN()+1),"")</f>
        <v/>
      </c>
      <c r="N14" t="str">
        <f ca="1">IF(INDIRECT("'Triggers'!"&amp;SUBSTITUTE(ADDRESS(1,COLUMN(Table_Triggers[[#Headers],[Output Config]]),4),"1","")&amp;COLUMN()+1)&lt;&gt;"",INDIRECT("'Triggers'!"&amp;SUBSTITUTE(ADDRESS(1,COLUMN(Table_Triggers[[#Headers],[Output Config]]),4),"1","")&amp;COLUMN()+1),"")</f>
        <v/>
      </c>
      <c r="O14" t="str">
        <f ca="1">IF(INDIRECT("'Triggers'!"&amp;SUBSTITUTE(ADDRESS(1,COLUMN(Table_Triggers[[#Headers],[Output Config]]),4),"1","")&amp;COLUMN()+1)&lt;&gt;"",INDIRECT("'Triggers'!"&amp;SUBSTITUTE(ADDRESS(1,COLUMN(Table_Triggers[[#Headers],[Output Config]]),4),"1","")&amp;COLUMN()+1),"")</f>
        <v/>
      </c>
      <c r="P14" t="str">
        <f ca="1">IF(INDIRECT("'Triggers'!"&amp;SUBSTITUTE(ADDRESS(1,COLUMN(Table_Triggers[[#Headers],[Output Config]]),4),"1","")&amp;COLUMN()+1)&lt;&gt;"",INDIRECT("'Triggers'!"&amp;SUBSTITUTE(ADDRESS(1,COLUMN(Table_Triggers[[#Headers],[Output Config]]),4),"1","")&amp;COLUMN()+1),"")</f>
        <v/>
      </c>
      <c r="Q14" t="str">
        <f ca="1">IF(INDIRECT("'Triggers'!"&amp;SUBSTITUTE(ADDRESS(1,COLUMN(Table_Triggers[[#Headers],[Output Config]]),4),"1","")&amp;COLUMN()+1)&lt;&gt;"",INDIRECT("'Triggers'!"&amp;SUBSTITUTE(ADDRESS(1,COLUMN(Table_Triggers[[#Headers],[Output Config]]),4),"1","")&amp;COLUMN()+1),"")</f>
        <v/>
      </c>
      <c r="R14" t="str">
        <f ca="1">IF(INDIRECT("'Triggers'!"&amp;SUBSTITUTE(ADDRESS(1,COLUMN(Table_Triggers[[#Headers],[Output Config]]),4),"1","")&amp;COLUMN()+1)&lt;&gt;"",INDIRECT("'Triggers'!"&amp;SUBSTITUTE(ADDRESS(1,COLUMN(Table_Triggers[[#Headers],[Output Config]]),4),"1","")&amp;COLUMN()+1),"")</f>
        <v/>
      </c>
      <c r="S14" t="str">
        <f ca="1">IF(INDIRECT("'Triggers'!"&amp;SUBSTITUTE(ADDRESS(1,COLUMN(Table_Triggers[[#Headers],[Output Config]]),4),"1","")&amp;COLUMN()+1)&lt;&gt;"",INDIRECT("'Triggers'!"&amp;SUBSTITUTE(ADDRESS(1,COLUMN(Table_Triggers[[#Headers],[Output Config]]),4),"1","")&amp;COLUMN()+1),"")</f>
        <v/>
      </c>
      <c r="T14" t="str">
        <f ca="1">IF(INDIRECT("'Triggers'!"&amp;SUBSTITUTE(ADDRESS(1,COLUMN(Table_Triggers[[#Headers],[Output Config]]),4),"1","")&amp;COLUMN()+1)&lt;&gt;"",INDIRECT("'Triggers'!"&amp;SUBSTITUTE(ADDRESS(1,COLUMN(Table_Triggers[[#Headers],[Output Config]]),4),"1","")&amp;COLUMN()+1),"")</f>
        <v/>
      </c>
      <c r="U14" t="str">
        <f ca="1">IF(INDIRECT("'Triggers'!"&amp;SUBSTITUTE(ADDRESS(1,COLUMN(Table_Triggers[[#Headers],[Output Config]]),4),"1","")&amp;COLUMN()+1)&lt;&gt;"",INDIRECT("'Triggers'!"&amp;SUBSTITUTE(ADDRESS(1,COLUMN(Table_Triggers[[#Headers],[Output Config]]),4),"1","")&amp;COLUMN()+1),"")</f>
        <v/>
      </c>
      <c r="V14" t="str">
        <f ca="1">IF(INDIRECT("'Triggers'!"&amp;SUBSTITUTE(ADDRESS(1,COLUMN(Table_Triggers[[#Headers],[Output Config]]),4),"1","")&amp;COLUMN()+1)&lt;&gt;"",INDIRECT("'Triggers'!"&amp;SUBSTITUTE(ADDRESS(1,COLUMN(Table_Triggers[[#Headers],[Output Config]]),4),"1","")&amp;COLUMN()+1),"")</f>
        <v/>
      </c>
      <c r="W14" t="str">
        <f ca="1">IF(INDIRECT("'Triggers'!"&amp;SUBSTITUTE(ADDRESS(1,COLUMN(Table_Triggers[[#Headers],[Output Config]]),4),"1","")&amp;COLUMN()+1)&lt;&gt;"",INDIRECT("'Triggers'!"&amp;SUBSTITUTE(ADDRESS(1,COLUMN(Table_Triggers[[#Headers],[Output Config]]),4),"1","")&amp;COLUMN()+1),"")</f>
        <v/>
      </c>
      <c r="X14" t="str">
        <f ca="1">IF(INDIRECT("'Triggers'!"&amp;SUBSTITUTE(ADDRESS(1,COLUMN(Table_Triggers[[#Headers],[Output Config]]),4),"1","")&amp;COLUMN()+1)&lt;&gt;"",INDIRECT("'Triggers'!"&amp;SUBSTITUTE(ADDRESS(1,COLUMN(Table_Triggers[[#Headers],[Output Config]]),4),"1","")&amp;COLUMN()+1),"")</f>
        <v/>
      </c>
      <c r="Y14" t="str">
        <f ca="1">IF(INDIRECT("'Triggers'!"&amp;SUBSTITUTE(ADDRESS(1,COLUMN(Table_Triggers[[#Headers],[Output Config]]),4),"1","")&amp;COLUMN()+1)&lt;&gt;"",INDIRECT("'Triggers'!"&amp;SUBSTITUTE(ADDRESS(1,COLUMN(Table_Triggers[[#Headers],[Output Config]]),4),"1","")&amp;COLUMN()+1),"")</f>
        <v/>
      </c>
      <c r="Z14" t="str">
        <f ca="1">IF(INDIRECT("'Triggers'!"&amp;SUBSTITUTE(ADDRESS(1,COLUMN(Table_Triggers[[#Headers],[Output Config]]),4),"1","")&amp;COLUMN()+1)&lt;&gt;"",INDIRECT("'Triggers'!"&amp;SUBSTITUTE(ADDRESS(1,COLUMN(Table_Triggers[[#Headers],[Output Config]]),4),"1","")&amp;COLUMN()+1),"")</f>
        <v/>
      </c>
      <c r="AA14" t="str">
        <f ca="1">IF(INDIRECT("'Triggers'!"&amp;SUBSTITUTE(ADDRESS(1,COLUMN(Table_Triggers[[#Headers],[Output Config]]),4),"1","")&amp;COLUMN()+1)&lt;&gt;"",INDIRECT("'Triggers'!"&amp;SUBSTITUTE(ADDRESS(1,COLUMN(Table_Triggers[[#Headers],[Output Config]]),4),"1","")&amp;COLUMN()+1),"")</f>
        <v/>
      </c>
      <c r="AB14" t="str">
        <f ca="1">IF(INDIRECT("'Triggers'!"&amp;SUBSTITUTE(ADDRESS(1,COLUMN(Table_Triggers[[#Headers],[Output Config]]),4),"1","")&amp;COLUMN()+1)&lt;&gt;"",INDIRECT("'Triggers'!"&amp;SUBSTITUTE(ADDRESS(1,COLUMN(Table_Triggers[[#Headers],[Output Config]]),4),"1","")&amp;COLUMN()+1),"")</f>
        <v/>
      </c>
      <c r="AC14" t="str">
        <f ca="1">IF(INDIRECT("'Triggers'!"&amp;SUBSTITUTE(ADDRESS(1,COLUMN(Table_Triggers[[#Headers],[Output Config]]),4),"1","")&amp;COLUMN()+1)&lt;&gt;"",INDIRECT("'Triggers'!"&amp;SUBSTITUTE(ADDRESS(1,COLUMN(Table_Triggers[[#Headers],[Output Config]]),4),"1","")&amp;COLUMN()+1),"")</f>
        <v/>
      </c>
      <c r="AD14" t="str">
        <f ca="1">IF(INDIRECT("'Triggers'!"&amp;SUBSTITUTE(ADDRESS(1,COLUMN(Table_Triggers[[#Headers],[Output Config]]),4),"1","")&amp;COLUMN()+1)&lt;&gt;"",INDIRECT("'Triggers'!"&amp;SUBSTITUTE(ADDRESS(1,COLUMN(Table_Triggers[[#Headers],[Output Config]]),4),"1","")&amp;COLUMN()+1),"")</f>
        <v/>
      </c>
      <c r="AE14" t="str">
        <f ca="1">IF(INDIRECT("'Triggers'!"&amp;SUBSTITUTE(ADDRESS(1,COLUMN(Table_Triggers[[#Headers],[Output Config]]),4),"1","")&amp;COLUMN()+1)&lt;&gt;"",INDIRECT("'Triggers'!"&amp;SUBSTITUTE(ADDRESS(1,COLUMN(Table_Triggers[[#Headers],[Output Config]]),4),"1","")&amp;COLUMN()+1),"")</f>
        <v/>
      </c>
      <c r="AF14" t="str">
        <f ca="1">IF(INDIRECT("'Triggers'!"&amp;SUBSTITUTE(ADDRESS(1,COLUMN(Table_Triggers[[#Headers],[Output Config]]),4),"1","")&amp;COLUMN()+1)&lt;&gt;"",INDIRECT("'Triggers'!"&amp;SUBSTITUTE(ADDRESS(1,COLUMN(Table_Triggers[[#Headers],[Output Config]]),4),"1","")&amp;COLUMN()+1),"")</f>
        <v/>
      </c>
      <c r="AG14" t="str">
        <f ca="1">IF(INDIRECT("'Triggers'!"&amp;SUBSTITUTE(ADDRESS(1,COLUMN(Table_Triggers[[#Headers],[Output Config]]),4),"1","")&amp;COLUMN()+1)&lt;&gt;"",INDIRECT("'Triggers'!"&amp;SUBSTITUTE(ADDRESS(1,COLUMN(Table_Triggers[[#Headers],[Output Config]]),4),"1","")&amp;COLUMN()+1),"")</f>
        <v/>
      </c>
      <c r="AH14" t="str">
        <f ca="1">IF(INDIRECT("'Triggers'!"&amp;SUBSTITUTE(ADDRESS(1,COLUMN(Table_Triggers[[#Headers],[Output Config]]),4),"1","")&amp;COLUMN()+1)&lt;&gt;"",INDIRECT("'Triggers'!"&amp;SUBSTITUTE(ADDRESS(1,COLUMN(Table_Triggers[[#Headers],[Output Config]]),4),"1","")&amp;COLUMN()+1),"")</f>
        <v/>
      </c>
      <c r="AI14" t="str">
        <f ca="1">IF(INDIRECT("'Triggers'!"&amp;SUBSTITUTE(ADDRESS(1,COLUMN(Table_Triggers[[#Headers],[Output Config]]),4),"1","")&amp;COLUMN()+1)&lt;&gt;"",INDIRECT("'Triggers'!"&amp;SUBSTITUTE(ADDRESS(1,COLUMN(Table_Triggers[[#Headers],[Output Config]]),4),"1","")&amp;COLUMN()+1),"")</f>
        <v/>
      </c>
      <c r="AJ14" t="str">
        <f ca="1">IF(INDIRECT("'Triggers'!"&amp;SUBSTITUTE(ADDRESS(1,COLUMN(Table_Triggers[[#Headers],[Output Config]]),4),"1","")&amp;COLUMN()+1)&lt;&gt;"",INDIRECT("'Triggers'!"&amp;SUBSTITUTE(ADDRESS(1,COLUMN(Table_Triggers[[#Headers],[Output Config]]),4),"1","")&amp;COLUMN()+1),"")</f>
        <v/>
      </c>
      <c r="AK14" t="str">
        <f ca="1">IF(INDIRECT("'Triggers'!"&amp;SUBSTITUTE(ADDRESS(1,COLUMN(Table_Triggers[[#Headers],[Output Config]]),4),"1","")&amp;COLUMN()+1)&lt;&gt;"",INDIRECT("'Triggers'!"&amp;SUBSTITUTE(ADDRESS(1,COLUMN(Table_Triggers[[#Headers],[Output Config]]),4),"1","")&amp;COLUMN()+1),"")</f>
        <v/>
      </c>
      <c r="AL14" t="str">
        <f ca="1">IF(INDIRECT("'Triggers'!"&amp;SUBSTITUTE(ADDRESS(1,COLUMN(Table_Triggers[[#Headers],[Output Config]]),4),"1","")&amp;COLUMN()+1)&lt;&gt;"",INDIRECT("'Triggers'!"&amp;SUBSTITUTE(ADDRESS(1,COLUMN(Table_Triggers[[#Headers],[Output Config]]),4),"1","")&amp;COLUMN()+1),"")</f>
        <v/>
      </c>
      <c r="AM14" t="str">
        <f ca="1">IF(INDIRECT("'Triggers'!"&amp;SUBSTITUTE(ADDRESS(1,COLUMN(Table_Triggers[[#Headers],[Output Config]]),4),"1","")&amp;COLUMN()+1)&lt;&gt;"",INDIRECT("'Triggers'!"&amp;SUBSTITUTE(ADDRESS(1,COLUMN(Table_Triggers[[#Headers],[Output Config]]),4),"1","")&amp;COLUMN()+1),"")</f>
        <v/>
      </c>
      <c r="AN14" t="str">
        <f ca="1">IF(INDIRECT("'Triggers'!"&amp;SUBSTITUTE(ADDRESS(1,COLUMN(Table_Triggers[[#Headers],[Output Config]]),4),"1","")&amp;COLUMN()+1)&lt;&gt;"",INDIRECT("'Triggers'!"&amp;SUBSTITUTE(ADDRESS(1,COLUMN(Table_Triggers[[#Headers],[Output Config]]),4),"1","")&amp;COLUMN()+1),"")</f>
        <v/>
      </c>
      <c r="AO14" t="str">
        <f ca="1">IF(INDIRECT("'Triggers'!"&amp;SUBSTITUTE(ADDRESS(1,COLUMN(Table_Triggers[[#Headers],[Output Config]]),4),"1","")&amp;COLUMN()+1)&lt;&gt;"",INDIRECT("'Triggers'!"&amp;SUBSTITUTE(ADDRESS(1,COLUMN(Table_Triggers[[#Headers],[Output Config]]),4),"1","")&amp;COLUMN()+1),"")</f>
        <v/>
      </c>
      <c r="AP14" t="str">
        <f ca="1">IF(INDIRECT("'Triggers'!"&amp;SUBSTITUTE(ADDRESS(1,COLUMN(Table_Triggers[[#Headers],[Output Config]]),4),"1","")&amp;COLUMN()+1)&lt;&gt;"",INDIRECT("'Triggers'!"&amp;SUBSTITUTE(ADDRESS(1,COLUMN(Table_Triggers[[#Headers],[Output Config]]),4),"1","")&amp;COLUMN()+1),"")</f>
        <v/>
      </c>
      <c r="AQ14" t="str">
        <f ca="1">IF(INDIRECT("'Triggers'!"&amp;SUBSTITUTE(ADDRESS(1,COLUMN(Table_Triggers[[#Headers],[Output Config]]),4),"1","")&amp;COLUMN()+1)&lt;&gt;"",INDIRECT("'Triggers'!"&amp;SUBSTITUTE(ADDRESS(1,COLUMN(Table_Triggers[[#Headers],[Output Config]]),4),"1","")&amp;COLUMN()+1),"")</f>
        <v/>
      </c>
      <c r="AR14" t="str">
        <f ca="1">IF(INDIRECT("'Triggers'!"&amp;SUBSTITUTE(ADDRESS(1,COLUMN(Table_Triggers[[#Headers],[Output Config]]),4),"1","")&amp;COLUMN()+1)&lt;&gt;"",INDIRECT("'Triggers'!"&amp;SUBSTITUTE(ADDRESS(1,COLUMN(Table_Triggers[[#Headers],[Output Config]]),4),"1","")&amp;COLUMN()+1),"")</f>
        <v/>
      </c>
      <c r="AS14" t="str">
        <f ca="1">IF(INDIRECT("'Triggers'!"&amp;SUBSTITUTE(ADDRESS(1,COLUMN(Table_Triggers[[#Headers],[Output Config]]),4),"1","")&amp;COLUMN()+1)&lt;&gt;"",INDIRECT("'Triggers'!"&amp;SUBSTITUTE(ADDRESS(1,COLUMN(Table_Triggers[[#Headers],[Output Config]]),4),"1","")&amp;COLUMN()+1),"")</f>
        <v/>
      </c>
      <c r="AT14" t="str">
        <f ca="1">IF(INDIRECT("'Triggers'!"&amp;SUBSTITUTE(ADDRESS(1,COLUMN(Table_Triggers[[#Headers],[Output Config]]),4),"1","")&amp;COLUMN()+1)&lt;&gt;"",INDIRECT("'Triggers'!"&amp;SUBSTITUTE(ADDRESS(1,COLUMN(Table_Triggers[[#Headers],[Output Config]]),4),"1","")&amp;COLUMN()+1),"")</f>
        <v/>
      </c>
      <c r="AU14" t="str">
        <f ca="1">IF(INDIRECT("'Triggers'!"&amp;SUBSTITUTE(ADDRESS(1,COLUMN(Table_Triggers[[#Headers],[Output Config]]),4),"1","")&amp;COLUMN()+1)&lt;&gt;"",INDIRECT("'Triggers'!"&amp;SUBSTITUTE(ADDRESS(1,COLUMN(Table_Triggers[[#Headers],[Output Config]]),4),"1","")&amp;COLUMN()+1),"")</f>
        <v/>
      </c>
      <c r="AV14" t="str">
        <f ca="1">IF(INDIRECT("'Triggers'!"&amp;SUBSTITUTE(ADDRESS(1,COLUMN(Table_Triggers[[#Headers],[Output Config]]),4),"1","")&amp;COLUMN()+1)&lt;&gt;"",INDIRECT("'Triggers'!"&amp;SUBSTITUTE(ADDRESS(1,COLUMN(Table_Triggers[[#Headers],[Output Config]]),4),"1","")&amp;COLUMN()+1),"")</f>
        <v/>
      </c>
      <c r="AW14" t="str">
        <f ca="1">IF(INDIRECT("'Triggers'!"&amp;SUBSTITUTE(ADDRESS(1,COLUMN(Table_Triggers[[#Headers],[Output Config]]),4),"1","")&amp;COLUMN()+1)&lt;&gt;"",INDIRECT("'Triggers'!"&amp;SUBSTITUTE(ADDRESS(1,COLUMN(Table_Triggers[[#Headers],[Output Config]]),4),"1","")&amp;COLUMN()+1),"")</f>
        <v/>
      </c>
      <c r="AX14" t="str">
        <f ca="1">IF(INDIRECT("'Triggers'!"&amp;SUBSTITUTE(ADDRESS(1,COLUMN(Table_Triggers[[#Headers],[Output Config]]),4),"1","")&amp;COLUMN()+1)&lt;&gt;"",INDIRECT("'Triggers'!"&amp;SUBSTITUTE(ADDRESS(1,COLUMN(Table_Triggers[[#Headers],[Output Config]]),4),"1","")&amp;COLUMN()+1),"")</f>
        <v/>
      </c>
      <c r="AY14" t="str">
        <f ca="1">IF(INDIRECT("'Triggers'!"&amp;SUBSTITUTE(ADDRESS(1,COLUMN(Table_Triggers[[#Headers],[Output Config]]),4),"1","")&amp;COLUMN()+1)&lt;&gt;"",INDIRECT("'Triggers'!"&amp;SUBSTITUTE(ADDRESS(1,COLUMN(Table_Triggers[[#Headers],[Output Config]]),4),"1","")&amp;COLUMN()+1),"")</f>
        <v/>
      </c>
      <c r="AZ14" t="str">
        <f ca="1">IF(INDIRECT("'Triggers'!"&amp;SUBSTITUTE(ADDRESS(1,COLUMN(Table_Triggers[[#Headers],[Output Config]]),4),"1","")&amp;COLUMN()+1)&lt;&gt;"",INDIRECT("'Triggers'!"&amp;SUBSTITUTE(ADDRESS(1,COLUMN(Table_Triggers[[#Headers],[Output Config]]),4),"1","")&amp;COLUMN()+1),"")</f>
        <v/>
      </c>
      <c r="BA14" t="str">
        <f ca="1">IF(INDIRECT("'Triggers'!"&amp;SUBSTITUTE(ADDRESS(1,COLUMN(Table_Triggers[[#Headers],[Output Config]]),4),"1","")&amp;COLUMN()+1)&lt;&gt;"",INDIRECT("'Triggers'!"&amp;SUBSTITUTE(ADDRESS(1,COLUMN(Table_Triggers[[#Headers],[Output Config]]),4),"1","")&amp;COLUMN()+1),"")</f>
        <v/>
      </c>
      <c r="BB14" s="6" t="s">
        <v>849</v>
      </c>
    </row>
    <row r="15" spans="2:54" ht="21" customHeight="1">
      <c r="B15" s="3" t="s">
        <v>857</v>
      </c>
      <c r="C15" s="144" t="s">
        <v>858</v>
      </c>
      <c r="D15" s="150" t="str">
        <f ca="1">_xlfn.TEXTJOIN("",TRUE,Table_Text[Config Min])</f>
        <v>"organisation":{"name":{"text": "Insure My Promo Pty Ltd"},"address":{"text": "PO Box 130"},"town":{"text": "Drummoyne"},"state":{"text": "NSW"},"postcode":{"text": "1470"},"ABN":{"text": "43 619 585 634"},"AFSL":{"text": "461299"},"phone":{"text": "02 9819 6782"},"website":{"text": "promoinabox.win"}},"product":{"title":{"text": "Promo In A Box"},"description":{"text": "Everything You Need To Run A Promotion"}},"sidebar":{"incompleteHeader":{"text": "Answer a few simple questions to get an instant quote online."},"incompleteLabel":{"text": "Need Assistance?"},"incompleteMessage":{"text": "Call 13 13 13 (Weekdays 8:30am-5:30pm)"},"premiumEstimateHeader":{"text": "We have calculated an estimated premium based on the information provided so far."},"premiumEstimateLabel":{"text": "Your Estimate"},"premiumEstimateMessage":{"text": "To calculate your final premium please complete the remaining questions."},"premiumCompleteHeader":{"text": "We have calculated a premium based on the information you have provided."},"premiumCompleteLabel":{"text": "Your Premium"},"premiumCompleteMessage":{"text": "To finalise your quote please complete the remaining questions and follow the prompts."},"bindingQuoteHeader":{"text": "We have finalised your quote using the information provided."},"bindingQuoteLabel":{"text": "Your Quote"},"bindingQuoteMessage":{"text": "To proceed with your quote please enter your payment details and follow the prompts."},"paymentDetailsCompleteHeader":{"text": "We have finalised your quote using the information provided."},"paymentDetailsCompleteLabel":{"text": "Your Quote"},"paymentDetailsCompleteMessage":{"text": "To complete your purchase please read and agree to our terms and conditions."},"legalTermsAcceptedHeader":{"text": "We have finalised your quote using the information provided."},"legalTermsAcceptedLabel":{"text": "Your Quote"},"legalTermsAcceptedMessage":{"text": "To complete your purchase please follow the prompts."},"softReferralHeader":{"text": "We cannot complete your purchase online."},"softReferralLabel":{"text": "Quote Referral"},"softReferralMessageDefault":{"text": "Unfortunately we are unable to complete your purchase online based on your selections."},"softReferralMessageAppendix":{"text": "However, if you enter your contact details one of our qualified insurance experts will assist you in completing your purchase offline."},"hardReferralHeader":{"text": "We cannot generate your quote online."},"hardReferralLabel":{"text": "Quote Referral"},"hardReferralMessageDefault":{"text": "Unfortunately our online channel cannot provide you with a quote based of your selections."},"hardReferralMessageAppendix":{"text": "However, if you enter your contact details one of our qualified insurance experts will assist you in completing your purchase offline."},"declineHeader":{"text": "We cannot generate your quote."},"declineLabel":{"text": "Quote Declined"},"declineMessageDefault":{"text": "Unfortunately you are ineligible to purchase this insurance product based on your selections."},"declineMessageAppendix":{"text": "However, if you enter your contact details one of our qualified insurance experts will assist you in exploring alternative insurance products that may suit your situation."},"errorHeader":{"text": "We cannot generate your quote online."},"errorLabel":{"text": "Calculation Error"},"errorMessageDefault":{"text": "Unfortunately our online channel cannot provide you with a quote based of your selections."},"errorMessageAppendix":{"text": "However, if you enter your contact details one of our qualified insurance experts will assist you in completing your purchase offline."},"summaryLabel":{"text": "Quote Summary"}},"formElements":{"helpMessageLabel":{"text": "What doest this mean and why is it important?"},"repeatingAddItemButton":{"text": "Add", "icon": "glyphicon glyphicon-plus"},"repeatingRemoveItemButton":{"text": "Remove", "icon": "glyphicon glyphicon-remove"}},"sidebarPanels":{"promotionImageBody":{"text": "&lt;h2&gt;Your chosen artwork&lt;/h2&gt;&lt;img src='%{promotionImageURL}%' width='270'&gt;"},"summary1Body":{"text": "&lt;h2&gt;Why&lt;br/&gt;Promo in a Box?&lt;/h2&gt;"},"summary2Header":{"text": "Get Noticed"},"summary2Body":{"text": "Create impact to make your business stand out from the crowd."},"summary3Header":{"text": "Excite &amp; Entice"},"summary3Body":{"text": "Engage new (and existing!) customers with irresistible promotions."},"summary4Header":{"text": "Score Goals"},"summary4Body":{"text": "Create your promotion.&lt;br/&gt;Convert your sales.&lt;br/&gt;Score!"},"details1Body":{"text": "&lt;img src='%{(stringContains(referrerUrl(), 'insuremypromo-promoinabox') || stringContains(referrerUrl(), 'promoinabox.win')) ? baseUrl(referrerUrl()) : 'https://insuremypromo-promoinabox-qa.aptiture.com'}%/wp-content/themes/bridge-child/assets/uBind/sidebar1.png'&gt;"},"details2Body":{"text": "&lt;h3&gt;Shout it from the roof tops!&lt;/h3&gt;"},"details3Header":{"text": "TIP #1"},"details3Body":{"text": "Don't forget to promote your promotion! We've given you the tools to make it work hard for your business so don't be afraid to put yourself out there!"},"logo1Body":{"text": "&lt;img src='%{(stringContains(referrerUrl(), 'insuremypromo-promoinabox') || stringContains(referrerUrl(), 'promoinabox.win')) ? baseUrl(referrerUrl()) : 'https://insuremypromo-promoinabox-qa.aptiture.com'}%/wp-content/themes/bridge-child/assets/uBind/sidebar2.png'&gt;"},"logo2Body":{"text": "&lt;h3&gt;Reward Loyalty.&lt;/h3&gt;"},"logo3Header":{"text": "TIP #2"},"logo3Body":{"text": "Once you've got your promo out there, don't forget to keep focusing on your current customers. Treat them like VIPs and reward their loyalty."},"review1Body":{"text": "&lt;h4&gt;SUMMARY&lt;/h4&gt;&lt;h4 style='font-weight: bold'&gt;'%{promotionType == 'chanceToWin' ? 'Chance to Win' : 'Sweepstake'}%' PROMOTION&lt;/h4&gt;"},"review2Body":{"text": "&lt;div class='sidebarSummary'&gt;%{promotionType == 'chanceToWin' ? '&lt;h3&gt;Insurance Charges&lt;/h3&gt;' : ''}%%{promotionType == 'chanceToWin' ? '&lt;table&gt;&lt;body&gt;&lt;tr&gt;&lt;td&gt;Insurance Premium:&lt;/td&gt;&lt;td&gt;' + (quoteStatus()['state']!= 'incomplete' ? quoteStatus()['payment']['custom']['insurancePremium']: '$0.00') + '&lt;/td&gt;&lt;/tr&gt;&lt;/body&gt;&lt;/table&gt;' : ''}%%{promotionType == 'chanceToWin' ? '&lt;table&gt;&lt;body&gt;&lt;tr&gt;&lt;td&gt;Premium GST:&lt;/td&gt;&lt;td&gt;' + (quoteStatus()['state']!= 'incomplete' ? quoteStatus()['payment']['custom']['premiumGST']: '$0.00') + '&lt;/td&gt;&lt;/tr&gt;&lt;/body&gt;&lt;/table&gt;' : ''}%%{promotionType == 'chanceToWin' ? '&lt;table&gt;&lt;body&gt;&lt;tr&gt;&lt;td&gt;Stamp Duty:&lt;/td&gt;&lt;td&gt;' + (quoteStatus()['state']!= 'incomplete' ? quoteStatus()['payment']['custom']['stampDuty']: '$0.00') + '&lt;/td&gt;&lt;/tr&gt;&lt;/body&gt;&lt;/table&gt;' : ''}%%{promotionType == 'chanceToWin' ? '&lt;table&gt;&lt;body&gt;&lt;tr&gt;&lt;td&gt;Total Insurance Cost:&lt;/td&gt;&lt;td&gt;' + (quoteStatus()['state']!= 'incomplete' ? quoteStatus()['payment']['custom']['totalInsuranceCost']: '$0.00') + '&lt;/td&gt;&lt;/tr&gt;&lt;/body&gt;&lt;/table&gt;' : ''}%&lt;h3&gt;Fulfilment Charges&lt;/h3&gt;%{promotionType == 'chanceToWin' ? '&lt;table&gt;&lt;body&gt;&lt;tr&gt;&lt;td&gt;Fulfilment Fee:&lt;/td&gt;&lt;td&gt;' + (quoteStatus()['state']!= 'incomplete' ? quoteStatus()['payment']['custom']['fulfilmentFee']: '$0.00') + '&lt;/td&gt;&lt;/tr&gt;&lt;/body&gt;&lt;/table&gt;' : ''}%%{promotionType == 'chanceToWin' ? '&lt;table&gt;&lt;body&gt;&lt;tr&gt;&lt;td&gt;Fee GST:&lt;/td&gt;&lt;td&gt;' + (quoteStatus()['state']!= 'incomplete' ? quoteStatus()['payment']['custom']['fulfilmentFeeGST']: '$0.00') + '&lt;/td&gt;&lt;/tr&gt;&lt;/body&gt;&lt;/table&gt;' : ''}%%{promotionType == 'chanceToWin' ? '&lt;table&gt;&lt;body&gt;&lt;tr&gt;&lt;td&gt;Total Fulfilment Cost:&lt;/td&gt;&lt;td&gt;' + (quoteStatus()['state']!= 'incomplete' ? quoteStatus()['payment']['custom']['totalFulfilmentCost']: '$0.00') + '&lt;/td&gt;&lt;/tr&gt;&lt;/body&gt;&lt;/table&gt;' : ''}%%{promotionType == 'sweepstake' ? '&lt;table&gt;&lt;body&gt;&lt;tr&gt;&lt;td&gt;Fulfilment Fee:&lt;/td&gt;&lt;td&gt;' + (quoteStatus()['state']!= 'incomplete' ? quoteStatus()['payment']['custom']['fulfilmentFee']: '$0.00') + '&lt;/td&gt;&lt;/tr&gt;&lt;/body&gt;&lt;/table&gt;' : ''}%%{promotionType == 'sweepstake' ? '&lt;table&gt;&lt;body&gt;&lt;tr&gt;&lt;td&gt;Fee GST:&lt;/td&gt;&lt;td&gt;' + (quoteStatus()['state']!= 'incomplete' ? quoteStatus()['payment']['custom']['fulfilmentFeeGST']: '$0.00') + '&lt;/td&gt;&lt;/tr&gt;&lt;/body&gt;&lt;/table&gt;' : ''}%%{promotionType == 'sweepstake' ? '&lt;table&gt;&lt;body&gt;&lt;tr&gt;&lt;td&gt;Total Fulfilment Cost:&lt;/td&gt;&lt;td&gt;' + (quoteStatus()['state']!= 'incomplete' ? quoteStatus()['payment']['custom']['totalFulfilmentCost']: '$0.00') + '&lt;/td&gt;&lt;/tr&gt;&lt;/body&gt;&lt;/table&gt;' : ''}%%{(usedStateNSW == true || usedStateACT == true) ? '&lt;h3&gt;State Permit Fees&lt;/h3&gt;' : ''}%%{usedStateNSW == true ? '&lt;table&gt;&lt;body&gt;&lt;tr&gt;&lt;td&gt;NSW Permit:&lt;/td&gt;&lt;td&gt;' + (quoteStatus()['state']!= 'incomplete' ? quoteStatus()['payment']['custom']['permitFeeNSW']: '$0.00') + '&lt;/td&gt;&lt;/tr&gt;&lt;/body&gt;&lt;/table&gt;' : ''}%%{usedStateACT == true ? '&lt;table&gt;&lt;body&gt;&lt;tr&gt;&lt;td&gt;ACT Permit:&lt;/td&gt;&lt;td&gt;' + (quoteStatus()['state']!= 'incomplete' ? quoteStatus()['payment']['custom']['permitFeeACT']: '$0.00') + '&lt;/td&gt;&lt;/tr&gt;&lt;/body&gt;&lt;/table&gt;' : ''}%%{true ? '&lt;table class=\"total\"&gt;&lt;body&gt;&lt;tr&gt;&lt;td&gt;TOTAL:&lt;/td&gt;&lt;td&gt;' + (quoteStatus()['state']!= 'incomplete' ? quoteStatus()['payment']['custom']['totalPayable']: '$0.00') + '&lt;/td&gt;&lt;/tr&gt;&lt;/body&gt;&lt;/table&gt;' : ''}%%{false ? '&lt;table class=\"total\"&gt;&lt;body&gt;&lt;tr&gt;&lt;td&gt;TOTAL:&lt;/td&gt;&lt;td&gt;' + (quoteStatus()['state']!= 'incomplete' ? quoteStatus()['payment']['custom']['totalFulfilmentCost']: '$0.00') + '&lt;/td&gt;&lt;/tr&gt;&lt;/body&gt;&lt;/table&gt;' : ''}%&lt;/div&gt;"},"paymentBody":{"text": "&lt;img src='%{(stringContains(referrerUrl(), 'insuremypromo-promoinabox') || stringContains(referrerUrl(), 'promoinabox.win')) ? baseUrl(referrerUrl()) : 'https://insuremypromo-promoinabox-qa.aptiture.com'}%/wp-content/themes/bridge-child/assets/uBind/sidebar3.png'&gt;"},"complete1Body":{"text": "&lt;img src='%{(stringContains(referrerUrl(), 'insuremypromo-promoinabox') || stringContains(referrerUrl(), 'promoinabox.win')) ? baseUrl(referrerUrl()) : 'https://insuremypromo-promoinabox-qa.aptiture.com'}%/wp-content/themes/bridge-child/assets/uBind/sidebar4.png'&gt;"},"complete2Header":{"text": "What next?"},"complete2Body":{"text":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customers!'}%"}},"workflow":{"step1":{"tabLabel":{"text": "1. Choose Promotion"},"topHeading":{"text": "Let's Get Started!"},"nextButton":{"text": "Next", "icon": "glyphicon glyphicon-arrow-right"},"enquiryButton":{"text": "Request a call-back", "icon": "glyphicon glyphicon-earphone"}},"step2":{"tabLabel":{"text": "2. Price Summary"},"topHeading":{"text": "Sweepstake Price Summary"},"summaryTable":{"text": "&lt;div class='test1'&gt;All inclusive price (including tax)&lt;/p&gt;&lt;div class='test2'&gt;%{quoteStatus()['state']!= 'incomplete' ? quoteStatus()['payment']['total']['premium']: '$0.00'}%&lt;/p&gt;&lt;div class='test3'&gt;This price is inclusive of:&lt;ul&gt;&lt;li&gt;Professionally designed artwork&lt;/li&gt;&lt;li&gt;Print ready artwork files (PDF format)&lt;/li&gt;&lt;li&gt;Print collateral delivered to your door&lt;/li&gt;&lt;li&gt;Social media banners (Twitter, Facebook, Instagram)&lt;/li&gt;&lt;li&gt;Legally compliant Promotional Terms &amp; Conditions&lt;/li&gt;&lt;/ul&gt;&lt;/div&gt;&lt;div class='test4'&gt;&lt;span class='tip'&gt;TIP: Some things you will need before you start&lt;/span&gt;&lt;ul&gt;&lt;li&gt;Your business logo (in high resolution)&lt;/li&gt;&lt;li&gt;Company ABN details&lt;/li&gt;&lt;li&gt;Credit/Debit Card&lt;/li&gt;&lt;/ul&gt;&lt;/div&gt;"},"nextButton":{"text": "Let's Go!", "icon": "glyphicon glyphicon-arrow-right"},"backButton":{"text": "Back", "icon": "glyphicon glyphicon-arrow-left"}},"step3":{"tabLabel":{"text": "3. Add Details"},"topHeading":{"text": "Now, Let's get some Details"},"nextButton":{"text": "Next", "icon": "glyphicon glyphicon-arrow-right"},"backButton":{"text": "Back", "icon": "glyphicon glyphicon-arrow-left"}},"step4":{"tabLabel":{"text": "4. Upload Logo"},"topHeading":{"text": "Upload your Logo"},"nextButton":{"text": "Next", "icon": "glyphicon glyphicon-arrow-right"},"backButton":{"text": "Back", "icon": "glyphicon glyphicon-arrow-left"}},"step5":{"tabLabel":{"text": "5. Review"},"topHeading":{"text": "Important Information"},"nextButton":{"text": "Next", "icon": "glyphicon glyphicon-arrow-right"},"backButton":{"text": "Back", "icon": "glyphicon glyphicon-arrow-left"}},"step6":{"tabLabel":{"text": "6. Payment"},"topHeading":{"text": "You're Just One Click Away"},"nextButton":{"text": "Buy now", "icon": "glyphicon glyphicon-arrow-right"},"backButton":{"text": "Back", "icon": "glyphicon glyphicon-arrow-left"}},"successPage":{"topHeading":{"text": "Promo In A Box"},"successHeading":{"text": "Congratulations!"},"successText":{"text": "&lt;h3 class='successPageHeading'&gt;Well done, you did it!&lt;/h3&gt;&lt;div class='successPageBlock'&gt;&lt;p&gt;Keep an eye on your inbox as you'll soon receive everything you need to run your promotion. And, to help you get the best bang for your promo buck, we'll send you some marketing tips and tricks along the way.&lt;/p&gt;&lt;p&gt;Thanks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luck!&lt;/p&gt;&lt;/div&gt;"}},"enquiryPage":{"topHeading":{"text": "Promo In A Box"},"enquiryHeading":{"text": "Call-back requested"},"enquiryText":{"text": "Thank you for registering your interest. Your details have been passed on to one of our qualified insurance specialists, who will contact you shortly and assist you in obtaining the right cover."},"backButton":{"text": "Return to your quote", "icon": "glyphicon glyphicon-arrow-left"}},"referralPage":{"topHeading":{"text": "Promo In A Box"},"referralHeading":{"text": "Quote Referred"},"referralText":{"text": "However, your details have been passed on to one of our qualified insurance specialists, who will contact you shortly and assist you in obtaining the right cover."}},"declinePage":{"topHeading":{"text": "Promo In A Box"},"declineHeading":{"text": "Quote declined"},"declineText":{"text": "However, one of our qualified insurance specialists may be able to recommend a different type of insurance product to provide the cover you need. If this would be of interest, please feel free to contact us today."},"enquiryButton":{"text": "Request a call-back", "icon": "glyphicon glyphicon-earphone"}}}</v>
      </c>
      <c r="E15" s="142"/>
      <c r="F15" s="142"/>
      <c r="G15" s="142"/>
      <c r="H15" s="142"/>
      <c r="I15" s="142"/>
      <c r="J15" s="142"/>
      <c r="K15" s="104"/>
      <c r="L15" s="104"/>
      <c r="M15" s="104"/>
      <c r="N15" s="104"/>
      <c r="O15" s="104"/>
      <c r="P15" s="104"/>
      <c r="Q15" s="104"/>
      <c r="R15" s="104"/>
      <c r="S15" s="104"/>
      <c r="T15" s="104"/>
      <c r="U15" s="104"/>
      <c r="V15" s="104"/>
      <c r="W15" s="104"/>
      <c r="X15" s="104"/>
      <c r="Y15" s="104"/>
      <c r="Z15" s="104"/>
      <c r="AA15" s="104"/>
      <c r="AB15" s="104"/>
      <c r="AC15" s="104"/>
      <c r="AD15" s="104"/>
      <c r="AE15" s="104"/>
      <c r="AF15" s="104"/>
      <c r="AG15" s="104"/>
      <c r="AH15" s="104"/>
      <c r="AI15" s="104"/>
      <c r="AJ15" s="104"/>
      <c r="AK15" s="104"/>
      <c r="AL15" s="104"/>
      <c r="AM15" s="104"/>
      <c r="AN15" s="104"/>
      <c r="AO15" s="104"/>
      <c r="AP15" s="104"/>
      <c r="AQ15" s="104"/>
      <c r="AR15" s="104"/>
      <c r="AS15" s="104"/>
      <c r="AT15" s="104"/>
      <c r="AU15" s="104"/>
      <c r="AV15" s="104"/>
      <c r="AW15" s="104"/>
      <c r="AX15" s="104"/>
      <c r="AY15" s="104"/>
      <c r="AZ15" s="104"/>
      <c r="BA15" s="104"/>
      <c r="BB15" s="6" t="s">
        <v>849</v>
      </c>
    </row>
    <row r="16" spans="2:54" ht="21" customHeight="1">
      <c r="B16" s="3" t="s">
        <v>247</v>
      </c>
      <c r="C16" s="2" t="s">
        <v>859</v>
      </c>
      <c r="D16" s="150" t="str">
        <f ca="1">_xlfn.TEXTJOIN("",TRUE,Table_Settings[Config Min])</f>
        <v>"permissions":{"productionDomains": "www.website.com","stagingDomains": "staging.website.com","developmentDomains": "dev.website.com"},"financial":{"commissionRate": 0,"serviceFeeOnceOff": 0,"serviceFeePremiumPercent": 0},"styling":{"googleFonts":{"headings": "Lato","bodyText": "Nunito","labels": "Nunito"},"fontWeight":{"headings": 400,"bodyText": 300,"labels": 700},"primaryColours":{"background1": "#FFFFFF","background2": "#f0f2f7","background3": "#bfc7d1","foreground1": "#303232","foreground2": "#4e4e4f","accent1": "#e10982","accent2": "#e10982","borders": "transparent"},"other":{"useProgressBar": "Yes","useTopHeading": "No","tooltipIcon": "fa-question-circle","defaultBorderRadius": 0,"scrollDurationMultiplier": 1,"sidebarWidth": 270,"sidebarPaymentOptions": true,"showPriceIfDeclined": false,"smallDeviceMargin": 20,"offsetTopXS": 65,"offsetTopSM": 65,"offsetTopMD": 75,"offsetTopLG": 75,"offsetTopXL": 75}}</v>
      </c>
      <c r="E16" s="142"/>
      <c r="F16" s="142"/>
      <c r="G16" s="142"/>
      <c r="H16" s="142"/>
      <c r="I16" s="142"/>
      <c r="J16" s="142"/>
      <c r="K16" s="104"/>
      <c r="L16" s="104"/>
      <c r="M16" s="104"/>
      <c r="N16" s="104"/>
      <c r="O16" s="104"/>
      <c r="P16" s="104"/>
      <c r="Q16" s="104"/>
      <c r="R16" s="104"/>
      <c r="S16" s="104"/>
      <c r="T16" s="104"/>
      <c r="U16" s="104"/>
      <c r="V16" s="104"/>
      <c r="W16" s="104"/>
      <c r="X16" s="104"/>
      <c r="Y16" s="104"/>
      <c r="Z16" s="104"/>
      <c r="AA16" s="104"/>
      <c r="AB16" s="104"/>
      <c r="AC16" s="104"/>
      <c r="AD16" s="104"/>
      <c r="AE16" s="104"/>
      <c r="AF16" s="104"/>
      <c r="AG16" s="104"/>
      <c r="AH16" s="104"/>
      <c r="AI16" s="104"/>
      <c r="AJ16" s="104"/>
      <c r="AK16" s="104"/>
      <c r="AL16" s="104"/>
      <c r="AM16" s="104"/>
      <c r="AN16" s="104"/>
      <c r="AO16" s="104"/>
      <c r="AP16" s="104"/>
      <c r="AQ16" s="104"/>
      <c r="AR16" s="104"/>
      <c r="AS16" s="104"/>
      <c r="AT16" s="104"/>
      <c r="AU16" s="104"/>
      <c r="AV16" s="104"/>
      <c r="AW16" s="104"/>
      <c r="AX16" s="104"/>
      <c r="AY16" s="104"/>
      <c r="AZ16" s="104"/>
      <c r="BA16" s="104"/>
      <c r="BB16" s="6" t="s">
        <v>849</v>
      </c>
    </row>
    <row r="17" spans="2:54" ht="21" customHeight="1">
      <c r="B17" s="3" t="s">
        <v>355</v>
      </c>
      <c r="C17" s="2" t="s">
        <v>860</v>
      </c>
      <c r="D17" s="145" t="str">
        <f>"""css"":"""&amp;
_xlfn.TEXTJOIN("",TRUE,Table_Styles[Config Min])&amp;
"#section-column{margin-right:"&amp;(Settings_Styling_Other_Sidebar_Width+20)&amp;"px}"&amp;
"#sidebar-column{width:"&amp;Settings_Styling_Other_Sidebar_Width&amp;"px}"&amp;
".input-group *:first-child .form-control{border-top-left-radius:"&amp;Settings_Styling_Other_Default_Border_Radius&amp;";border-bottom-left-radius:"&amp;Settings_Styling_Other_Default_Border_Radius&amp;";}"&amp;
".input-group *:last-child .form-control{border-top-right-radius:"&amp;Settings_Styling_Other_Default_Border_Radius&amp;";border-bottom-right-radius:"&amp;Settings_Styling_Other_Default_Border_Radius&amp;";}"&amp;
"@media(max-width:768px){"&amp;
"#sidebar-column{width:auto}"&amp;
"#section-column{margin-right:0}"&amp;
"body{margin-left:0;margin-right:0}"&amp;
"article{padding-left:"&amp;Settings_Styling_Other_Small_Device_Margin&amp;"px;padding-right:"&amp;Settings_Styling_Other_Small_Device_Margin&amp;"px}"&amp;
"nav#footer-actions{padding-left:"&amp;Settings_Styling_Other_Small_Device_Margin&amp;"px;padding-right:"&amp;Settings_Styling_Other_Small_Device_Margin&amp;"px}"&amp;
"#sidebar .body{margin-bottom:0}"&amp;
"h1{margin-left:"&amp;Settings_Styling_Other_Small_Device_Margin&amp;"px;margin-right:"&amp;Settings_Styling_Other_Small_Device_Margin&amp;"px}"&amp;
"}"&amp;
"@media(min-width:769px){"&amp;
"h1{margin-left:0;margin-right:0}"&amp;
"}"&amp;
"#sidebar #calculation.state-softReferral .header{background:"&amp;Colour_Soft_Referral&amp;"}"&amp;
"#sidebar #calculation.state-hardReferral .header{background:"&amp;Colour_Hard_Referral&amp;"}"&amp;
"#sidebar #calculation.state-decline .header{background:"&amp;Colour_Decline&amp;"}"&amp;
"#sidebar #calculation .header:before{border-right: 10px solid "&amp;Settings_Styling_Sidebar_Header_Background_Colour&amp;"}"&amp;
"#sidebar #calculation.state-softReferral .header:before{border-right: 10px solid "&amp;Colour_Soft_Referral&amp;"}"&amp;
"#sidebar #calculation.state-hardReferral .header:before{border-right: 10px solid "&amp;Colour_Hard_Referral&amp;"}"&amp;
"#sidebar #calculation.state-decline .header:before{border-right: 10px solid "&amp;Colour_Decline&amp;"}"&amp;
"#sidebar #calculation .arrow:after{border-top: 10px solid "&amp;Settings_Styling_Sidebar_Header_Background_Colour&amp;"}"&amp;
"#sidebar #calculation.state-softReferral .arrow:after{border-top: 10px solid "&amp;Colour_Soft_Referral&amp;"}"&amp;
"#sidebar #calculation.state-hardReferral .arrow:after{border-top: 10px solid "&amp;Colour_Hard_Referral&amp;"}"&amp;
"#sidebar #calculation.state-decline .arrow:after{border-top: 10px solid "&amp;Colour_Decline&amp;"}"&amp;
".popover.top&gt;.arrow:after{border-top-color:"&amp;Settings_Styling_Other_Tooltip_Panel_Background_Colour&amp;"}"&amp;
".popover.top&gt;.arrow{border-top-color:"&amp;Settings_Styling_Other_Tooltip_Panel_Border&amp;"}"&amp;
""","</f>
        <v>"css":"body{font-family:'Nunito';font-size:16px;font-weight:300;color:#303232;margin-right:0;margin-bottom:15px;margin-left:0}nav#progress-bar{margin-bottom:50px}h1{font-family:'Lato';font-size:45px;font-weight:400;color:#303232;margin-top:40px;margin-right:30px;margin-bottom:40px;margin-left:30px}aside#sidebar{font-family:'Nunito';font-weight:300}article{background:#FFFFFF;margin-bottom:30px;padding-top:23px;padding-right:30px;padding-bottom:20px;padding-left:30px}nav#footer-actions{top:-30px; position:relative;}section h2{font-family:'Merriweather';font-size:40px;font-weight:400;margin-top:10px;margin-bottom:0;text-align:center;}section h3{font-family:'Lato';font-size:25px;font-weight:400;margin-top:20px;margin-bottom:0;text-align:center;}section h4{font-family:'Lato';font-size:20px;font-weight:400;margin-top:0;margin-bottom:0;text-align:center;}section p{font-family:'Nunito';font-size:16px;font-weight:300;margin-top:5px;margin-bottom:5px;text-align:center;}formly-field .form-group{margin-top:15px;margin-bottom:15px}formly-field .field-content{margin-bottom:15px}formly-field label{font-family:'Nunito';font-size:16px;font-weight:700;color:#303232}formly-field .question{margin-top:0px;margin-bottom:15px;text-align:left;}formly-field small.text-muted{font-family:'Nunito';font-size:16px;font-weight:300;color:#4e4e4f}formly-field .form-control{font-family:'Nunito';font-size:16px;font-weight:300;color:#303232;background:#f0f2f7;border:none;border-radius:0;padding-top:10px;padding-right:12px;padding-bottom:10px;padding-left:12px}formly-field span.input-group-addon{color:#4e4e4f;background:#bfc7d1;border:none;border-radius:0}formly-field .form-control.ng-valid:focus,formly-field .form-control.ng-invalid:focus,formly-field .form-control.ng-pending:focus{border-left:none}formly-field .form-control.ng-valid.ng-touched{border-left:7px solid #e10982}formly-field .form-control.ng-invalid.ng-touched{border-left:7px solid #b33345}formly-field .form-control.ng-pending.ng-touched{border-left:7px solid #bfc7d1}formly-field .form-control[disabled]{background:#f6f8fd}formly-field formly-validation-message{font-family:'Nunito';font-size:16px;font-weight:300;color:#b33345}formly-field textarea{font-family:'Nunito'}formly-field div.terms-and-conditions{font-family:'Nunito';font-size:16px;background:#FFFFFF;padding-top:20px;padding-right:25px;padding-bottom:15px;padding-left:10px;height:300px}formly-field div.terms-and-conditions p{margin-left:15px}formly-field div.terms-and-conditions ol{padding-left:30px}formly-field .content-field{margin-bottom:-15px}formly-field div.btn-group{margin-bottom:-10px;text-align:center;}formly-field label.btn,formly-field label.btn:hover,formly-field label.btn:active{font-family:'Nunito';font-size:18px;font-weight:500;color:#303232;background:#FFFFFF;border:1px solid #e10982;border-radius:30px;margin-right:7px;margin-bottom:10px;margin-left:0;padding-top:12px;padding-right:18px;padding-bottom:12px;padding-left:18px}formly-field label.btn.selected,formly-field label.btn.selected:hover,formly-field label.selected:active{color:#FFFFFF;background:#e10982;border:3px solid #e10982;border-radius:30px;padding-top:10px;padding-right:16px;padding-bottom:10px;padding-left:16px}formly-field label .btn-icon{font-size:25px;margin-top:3px}formly-field label .btn-icon .sm{font-size:18px;top:-4px}formly-field label .btn-icon .md{font-size:25px;top:-2px}formly-field label .btn-icon .lg{font-size:30px}formly-field .repeating-question-set{margin-top:30px}formly-field .repeating .btn{font-family:'Nunito';font-size:16px;font-weight:300;border-radius:0;padding-top:15px;padding-right:20px;padding-bottom:15px;padding-left:20px}formly-field .repeating .btn.btn-add-item{color:#FFFFFF;background:#e10982;border:none;margin-top:20px}formly-field .repeating .btn.btn-add-item:hover{color:#FFFFFF;background:#e10982;border:none}formly-field .repeating .btn.btn-add-item:active{color:#FFFFFF;background:#e10982;border:none}formly-field .repeating .btn.btn-add-item .btn-icon{font-size:16px;margin-top:-4px;margin-right:5px;margin-left:2px;top:1px}formly-field .repeating .btn.btn-remove-item{color:#303232;background:#FFFFFF;border:none;margin-top:25px}formly-field .repeating .btn.btn-remove-item:hover{color:#303232;background:#FFFFFF;border:none}formly-field .repeating .btn.btn-remove-item:active{color:#303232;background:#FFFFFF;border:none}formly-field .repeating .btn.btn-remove-item .btn-icon{font-size:16px;margin-top:-4px;margin-right:5px;top:2px}.ui-datepicker.ui-widget.ui-widget-content{background:#FFFFFF;border:none;border-radius:0;padding-top:5px;padding-right:5px;padding-bottom:5px;padding-left:4px}.ui-datepicker .ui-datepicker-header{background:#f0f2f7;border:none;border-radius:0;margin-top:1px;margin-right:1px;margin-bottom:1px;margin-left:2px}.ui-datepicker .ui-datepicker-title select,.ui-datepicker select.ui-datepicker-month,.ui-datepicker select.ui-datepicker-year{font-family:'Nunito';font-size:16px;font-weight:300;color:#303232;background:#FFFFFF;border:none;border-radius:0;margin-top:2px;margin-right:2px;margin-bottom:2px;margin-left:2px;width:40%}.ui-datepicker .ui-datepicker-calendar th{font-family:'Nunito';font-size:16px;font-weight:700;color:#303232}.ui-widget-content .ui-state-default{font-family:'Nunito';font-size:16px;font-weight:300;color:#303232;background:#f0f2f7;border:none;padding-right:4px;padding-bottom:3px}.ui-widget-content .ui-state-hover{color:#303232;background:#bfc7d1;border:none}.ui-widget-content .ui-state-highlight{color:#FFFFFF;background:#4e4e4f;border:none}.ui-widget-content .ui-state-active{color:#FFFFFF;background:#e10982;border:none}formly-field radio-field{margin-top:10px}formly-field .radio label{font-family:'Nunito';font-size:16px;font-weight:300;color:#303232;margin-bottom:3px;margin-left:10px}formly-field .radio input[type=radio] ~ .check{background:#bfc7d1;border-radius:100%;margin-top:2px;width:16px;height:16px}formly-field .radio input[type=radio]:checked ~ .check .inside{background:#e10982;border-radius:100%;margin-top:4px;margin-left:4px;width:8px;height:8px}formly-field .checkbox label{font-family:'Nunito';font-size:16px;font-weight:300;color:#303232;margin-left:10px}formly-field .checkbox input[type=checkbox] ~ .check{background:#bfc7d1;width:16px;height:17px;top:2px}formly-field .checkbox input[type=checkbox] ~ .check .inside{font-size:16px;color:#e10982}formly-field .file-upload button{font-size:16px;font-weight:300;color:#FFFFFF;background:#e10982;border:none;border-radius:3px;margin-top:-5px;margin-right:12px;margin-bottom:5px;margin-left:-4px;padding-top:6px;padding-right:12px;padding-bottom:5px;padding-left:12px}.tooltip-icon{font-size:16px;color:#e10982}.popover{background:#FFFFFF;border:none;border-radius:0;padding-top:6px;padding-right:6px;padding-bottom:6px;padding-left:6px}.popover-title{font-family:'Nunito';font-size:16px;font-weight:700;color:#303232;background:#f0f2f7;border:none;border-radius:0;padding-top:10px;padding-right:10px;padding-bottom:10px;padding-left:10px}.popover-content{font-family:'Nunito';font-size:16px;font-weight:300;color:#303232;padding-top:10px;padding-right:10px;padding-bottom:10px;padding-left:10px}nav .btn-icon{font-size:16px;margin-top:-4px;margin-right:5px}nav .btn{font-family:'Nunito';font-size:16px;font-weight:300;border-radius:0;padding-top:18px;padding-right:30px;padding-bottom:18px;padding-left:30px}nav .btn.btn-primary{color:#FFFFFF;background:#e10982;border:none}nav .btn.btn-primary:hover{color:#FFFFFF;background:#e10982;border:none}nav .btn.btn-primary:active{color:#FFFFFF;background:#e10982;border:none}nav .btn.btn-secondary{color:#303232;background:#f0f2f7;border:none}nav .btn.btn-secondary:hover{color:#303232;background:#f0f2f7;border:none}nav .btn.btn-secondary:active{color:#303232;background:#f0f2f7;border:none}nav#progress-bar h4{font-family:'Lato';font-size:20px;font-weight:400;margin-top:30px;margin-bottom:3px;padding-bottom:10px}nav#progress-bar h4.active{color:#303232;border-bottom:4px solid #e10982}nav#progress-bar h4.inactive{color:#d6dce0;border-bottom:4px solid #e4eaee}#sidebar aside{background:#f8f9fd;border:1px solid #bfc7d1;margin-bottom:20px}#sidebar .header{font-family:'Nunito';font-size:18px;font-weight:500;color:#e10982;background:none;border:none;padding-top:10px;padding-right:15px;padding-bottom:5px;padding-left:15px;text-align:center;}#sidebar .body{font-family:'Nunito';font-weight:300;color:#303232;background:none;border:none;padding-top:0px;padding-right:15px;padding-bottom:10px;padding-left:15px;text-align:center;}#sidebar .footer{color:#303232;background:none;border:none;padding-top:20px;padding-right:20px;padding-bottom:20px;padding-left:20px;border-top:1px solid #4e4e4f}#sidebar .body h3{font-family:'Nunito';font-size:16px;font-weight:700;color:#FFFFFF;margin-top:0;margin-bottom:5px}#sidebar .body .message{font-family:'Nunito';font-size:16px;font-weight:300;color:#FFFFFF;margin-top:0;margin-bottom:0}#sidebar .body .price{height:62px}#sidebar .body .price .dollars{font-family:'Lato';font-size:45px;font-weight:400;color:#FFFFFF;margin-top:0;margin-bottom:0}#sidebar .body .price .cents{font-family:'Lato';font-size:16px;font-weight:700;color:#FFFFFF;margin-left:-10px}#sidebar .loader{color:#FFFFFF;margin-top:15px}#sidebar buttons-field label.btn{font-family:'Nunito';font-size:16px;font-weight:700;color:#FFFFFF;background:none;padding-top:4px;padding-right:2px;padding-bottom:4px;padding-left:2px}#sidebar buttons-field label.btn.selected{color:#FFFFFF;background:#e10982;padding-right:8px;padding-left:8px}#sidebar .body .summary{margin-top:15px}#sidebar .body .summary h4{font-family:'Nunito';font-size:16px;font-weight:700;color:#FFFFFF;margin-top:0;margin-bottom:10px}#sidebar .body .summary .key{font-family:'Nunito';font-size:16px;font-weight:700;color:#FFFFFF;padding-right:3px}#sidebar .body .summary .value{font-family:'Nunito';font-size:16px;font-weight:300;color:#FFFFFF}#sidebar .body nav .btn{margin-top:20px;padding-top:13px;padding-bottom:13px;width:100%}#sidebar .header nav{margin-top:10px}#sidebar .header nav .btn{margin-top:10px;padding-top:10px;padding-right:20px;padding-bottom:10px;padding-left:20px}#sidebar .header nav .btn.btn-primary{color:#303232;background:#FFFFFF}#sidebar .header nav .btn.btn-secondary{color:#303232;background:#FFFFFF}nav#footer-actions{text-align:center;}nav#footer-actions .btn{margin-right:15px;margin-bottom:15px}nav#footer-actions .btn.btn-primary{font-size:18px;font-weight:500;color:#FFFFFF;background:#e10982;border:1px solid #e10982;border-radius:30px}nav#footer-actions .btn.btn-secondary{font-size:18px;font-weight:500;color:#FFFFFF;background:#e10982;border:1px solid #e10982;border-radius:30px}.promoSAMessageHeader{font-size:22px;font-weight:500;color:#FFFFFF;background:#4990e2;padding-top:15px;padding-right:30px;padding-bottom:12px;padding-left:30px}.promoSAMessageBody{border:1px solid #4990e2;padding-top:30px;padding-right:30px;padding-bottom:30px;padding-left:30px}.promoSummaryHeader{background:#f0f2f7;margin-top:40px;padding-top:9px;padding-bottom:3px;text-align:center;}.promoSummaryCost{font-size:35px;font-weight:500;color:#FFFFFF;background:#303232;padding-top:7px;padding-bottom:5px;height:60px;text-align:center;}.promoSummaryFeatureListTop{background:#f0f2f7;padding-top:15px;padding-bottom:15px;text-align:center;}.promoSummaryFeatureListTop ul{padding-left:0}.promoSummaryFeatureListTop ul li{list-style-type:none;}.promoSummaryFeatureListTop ul li span{background:url(%{(stringContains(referrerUrl(),'insuremypromo-promoinabox') || stringContains(referrerUrl(),'promoinabox.win')) ? baseUrl(referrerUrl()):'https://insuremypromo-promoinabox-qa.aptiture.com'}%/wp-content/themes/bridge-child/assets/uBind/summary-tick-icon.png) 0 3px/15px 15px no-repeat;margin-right:5px;width:15px;height:18px;top:2px;display:inline-block; position:relative;}.promoSummaryFeatureListTop ul li span.cross{background:url(%{(stringContains(referrerUrl(),'insuremypromo-promoinabox') || stringContains(referrerUrl(),'promoinabox.win')) ? baseUrl(referrerUrl()):'https://insuremypromo-promoinabox-qa.aptiture.com'}%/wp-content/themes/bridge-child/assets/uBind/summary-close-icon.png) 0 3px/15px 15px no-repeat;display:inline-block; background-position:left; float:none; opacity:1;}.promoSummaryFeatureListBottom{background:url(%{(stringContains(referrerUrl(),'insuremypromo-promoinabox') || stringContains(referrerUrl(),'promoinabox.win')) ? baseUrl(referrerUrl()):'https://insuremypromo-promoinabox-qa.aptiture.com'}%/wp-content/themes/bridge-child/assets/uBind/summary-arrow-left.png) 0 25px/100px 75px no-repeat,url(%{(stringContains(referrerUrl(),'insuremypromo-promoinabox') || stringContains(referrerUrl(),'promoinabox.win')) ? baseUrl(referrerUrl()):'https://insuremypromo-promoinabox-qa.aptiture.com'}%/wp-content/themes/bridge-child/assets/uBind/summary-arrow-right.png) 450px 25px/100px 75px no-repeat;margin-bottom:20px;padding-top:15px;padding-bottom:15px;width:550px;text-align:center; margin:auto;}.promoSummaryFeatureListBottom .tip{color:#e10982}.promoSummaryFeatureListBottom ul{padding-left:0}.promoSummaryFeatureListBottom ul li{list-style-type:none;}.promoSummaryFeatureListBottom ul li span{background:url(%{(stringContains(referrerUrl(),'insuremypromo-promoinabox') || stringContains(referrerUrl(),'promoinabox.win')) ? baseUrl(referrerUrl()):'https://insuremypromo-promoinabox-qa.aptiture.com'}%/wp-content/themes/bridge-child/assets/uBind/summary-chevron-icon.png) 0 3px/15px 15px no-repeat;margin-right:5px;width:15px;height:18px;top:2px;display:inline-block; position:relative;}#anchor-promotionSelection{text-align:center;}.promo-important-information{font-weight:500;border:1px solid #e10982;padding-top:15px;padding-right:30px;padding-bottom:15px;padding-left:30px}.promo-important-information p.header{font-size:22px;background:url(%{(stringContains(referrerUrl(),'insuremypromo-promoinabox') || stringContains(referrerUrl(),'promoinabox.win')) ? baseUrl(referrerUrl()):'https://insuremypromo-promoinabox-qa.aptiture.com'}%/wp-content/themes/bridge-child/assets/uBind/details-information-icon.png) 0 1px/25px 25px no-repeat;padding-left:30px;text-align:left;}.promo-important-information p.body{text-align:left;}#sidebar .sidebarSummary h3{font-weight:800;color:#303232;margin-top:15px;margin-bottom:10px}#sidebar .sidebarSummary table{margin-bottom:5px;width:100%}#sidebar .sidebarSummary table.total{margin-top:20px;margin-bottom:0;width:100%}#sidebar .sidebarSummary table td:first-child{background:#FFFFFF;padding-right:10px;text-align:left;}#sidebar .sidebarSummary table td:last-child{font-weight:800;color:#e10982;background:#FFFFFF;padding-top:2px;padding-right:2px;padding-bottom:2px;padding-left:2px;text-align:right;}#sidebar .sidebarSummary table.total td:first-child{font-weight:800;text-align:right;}#sidebar .sidebarSummary table.total td:last-child{font-size:22px;text-align:left;}.promoReview{margin-bottom:40px}.promoReview table{margin-bottom:10px;width:100%}.promoReview table tr{border-bottom:2px solid white}.promoReview table td{background:#f0f2f7;padding-top:2px;padding-right:10px;padding-bottom:2px;padding-left:10px}.promoReview table td:first-child{font-weight:800;background:#f0f2f7;padding-right:30px;padding-left:10px;border-right:2px solid white}.promoReview table.small-labels td:first-child{width:25%}.promoReview .promoReviewCost{font-size:28px;font-weight:800;color:#e10982;margin-top:40px;padding-top:12px;padding-bottom:10px;border-top:2px solid #f0f2f7;border-bottom:2px solid #f0f2f7;width:100%;text-align:center;}.promoReview table.large-labels td:first-child{width:50%}.webhook-loading{display:none;}#anchor-bannerImage,#anchor-bannerLoaderImage{text-align:center;}#sidebar #summary1,#sidebar #details2,#sidebar #logo2,#sidebar #review1,#sidebar #promotionImage{background:transparent;border:none}#summary1 .body,#details2 .body,#logo2 .body,#review1 .body,#promotionImage .body{background:transparent;border:none;padding-top:0;padding-right:0;padding-bottom:0;padding-left:0;text-align:left;}#sidebar aside .body h2{font-family:'Merriweather';font-size:26px;color:#303232;margin-top:0}#sidebar aside .body h3{font-size:18px;color:#303232;text-align:left;}#sidebar aside .body h4{font-size:17px;color:#303232;margin-top:0;text-transform:uppercase;}article{padding-top:0}.successPageBlock{background:#f0f2f7;padding-top:15px;padding-right:30px;padding-bottom:15px;padding-left:30px;text-align:center;}.successPageHeading{color:#e10982;padding-top:10px;padding-bottom:10px;border-top:2px solid #f0f2f7}.successPageBold{font-size:20px;font-weight:800}.payment-error{background:#ffd6d9;border:1px solid #db0010;padding-top:15px;padding-right:25px;padding-bottom:15px;padding-left:25px}@media(max-width:768px){.promoSummaryFeatureListTop{text-align:left !important; padding-left:20px;}}@media(max-width:768px){.promoSummaryFeatureListBottom{text-align:left !important; background:none !important; width:100%; padding-left:20px;}}@media print{#footer-actions,#print-button,.promoSummaryFeatureListTop ul li span,.promoSummaryFeatureListBottom ul li span,#progress-bar{display:none !important;}}@media print{.promoSummaryFeatureListBottom,.promoSummaryFeatureListTop,.promoSummaryCost,.promoSummaryHeader,h2,h3,p,formly-field div.btn-group{text-align:left !important;}}@media print{.promoSummaryFeatureListTop ul li,.promoSummaryFeatureListBottom ul li{list-style-type:disc; text-align:left !important;;}}@media print{.promoSummaryFeatureListTop ul,.promoSummaryFeatureListBottom ul{margin-left:30px !important; margin-top:20px !important;}}@media print{.promoSummaryFeatureListBottom{margin:0px !important;}}@media print{#sidebar-column{width:200px !important; margin-top:30px !important;}}@media print{#section-column{margin-right:220px !important;}}img.banner-preview{max-width:100%;}.file-upload .file-name{display:table-cell;}.summary-loader{color:white !important}.summary-loading-animation{width:100px;height:30px;margin:auto; position:relative; top:-10px}@media (min-width:769px){#anchor-logoUpload{margin-bottom:0px;}}#anchor-stateValidation formly-wrapper-validation-messages{text-align:center;}#section-column{margin-right:290px}#sidebar-column{width:270px}.input-group *:first-child .form-control{border-top-left-radius:0;border-bottom-left-radius:0;}.input-group *:last-child .form-control{border-top-right-radius:0;border-bottom-right-radius:0;}@media(max-width:768px){#sidebar-column{width:auto}#section-column{margin-right:0}body{margin-left:0;margin-right:0}article{padding-left:20px;padding-right:20px}nav#footer-actions{padding-left:20px;padding-right:20px}#sidebar .body{margin-bottom:0}h1{margin-left:20px;margin-right:20px}}@media(min-width:769px){h1{margin-left:0;margin-right:0}}#sidebar #calculation.state-softReferral .header{background:#e4970a}#sidebar #calculation.state-hardReferral .header{background:#e40a20}#sidebar #calculation.state-decline .header{background:#e40a20}#sidebar #calculation .header:before{border-right: 10px solid none}#sidebar #calculation.state-softReferral .header:before{border-right: 10px solid #e4970a}#sidebar #calculation.state-hardReferral .header:before{border-right: 10px solid #e40a20}#sidebar #calculation.state-decline .header:before{border-right: 10px solid #e40a20}#sidebar #calculation .arrow:after{border-top: 10px solid none}#sidebar #calculation.state-softReferral .arrow:after{border-top: 10px solid #e4970a}#sidebar #calculation.state-hardReferral .arrow:after{border-top: 10px solid #e40a20}#sidebar #calculation.state-decline .arrow:after{border-top: 10px solid #e40a20}.popover.top&gt;.arrow:after{border-top-color:#FFFFFF}.popover.top&gt;.arrow{border-top-color:none}",</v>
      </c>
      <c r="E17" s="142" t="str">
        <f ca="1">"""fonts"":["&amp;
_xlfn.TEXTJOIN(",",TRUE,Table_Styles[Config Font])&amp;
"]"</f>
        <v>"fonts":[{"fontFamily":"Nunito","fontWeight":300},{"fontFamily":"Lato","fontWeight":400},{"fontFamily":"Merriweather","fontWeight":400},{"fontFamily":"Nunito","fontWeight":700},{"fontFamily":"Nunito","fontWeight":500},{"fontFamily":"Lato","fontWeight":700}]</v>
      </c>
      <c r="F17" s="142"/>
      <c r="G17" s="142"/>
      <c r="H17" s="142"/>
      <c r="I17" s="142"/>
      <c r="J17" s="142"/>
      <c r="K17" s="104"/>
      <c r="L17" s="104"/>
      <c r="M17" s="104"/>
      <c r="N17" s="104"/>
      <c r="O17" s="104"/>
      <c r="P17" s="104"/>
      <c r="Q17" s="104"/>
      <c r="R17" s="104"/>
      <c r="S17" s="104"/>
      <c r="T17" s="104"/>
      <c r="U17" s="104"/>
      <c r="V17" s="104"/>
      <c r="W17" s="104"/>
      <c r="X17" s="104"/>
      <c r="Y17" s="104"/>
      <c r="Z17" s="104"/>
      <c r="AA17" s="104"/>
      <c r="AB17" s="104"/>
      <c r="AC17" s="104"/>
      <c r="AD17" s="104"/>
      <c r="AE17" s="104"/>
      <c r="AF17" s="104"/>
      <c r="AG17" s="104"/>
      <c r="AH17" s="104"/>
      <c r="AI17" s="104"/>
      <c r="AJ17" s="104"/>
      <c r="AK17" s="104"/>
      <c r="AL17" s="104"/>
      <c r="AM17" s="104"/>
      <c r="AN17" s="104"/>
      <c r="AO17" s="104"/>
      <c r="AP17" s="104"/>
      <c r="AQ17" s="104"/>
      <c r="AR17" s="104"/>
      <c r="AS17" s="104"/>
      <c r="AT17" s="104"/>
      <c r="AU17" s="104"/>
      <c r="AV17" s="104"/>
      <c r="AW17" s="104"/>
      <c r="AX17" s="104"/>
      <c r="AY17" s="104"/>
      <c r="AZ17" s="104"/>
      <c r="BA17" s="104"/>
      <c r="BB17" s="2" t="s">
        <v>849</v>
      </c>
    </row>
    <row r="18" spans="2:54" ht="21" customHeight="1">
      <c r="B18" s="3" t="s">
        <v>0</v>
      </c>
      <c r="C18" s="6" t="s">
        <v>861</v>
      </c>
      <c r="D18" s="151" t="str">
        <f ca="1">IF(INDIRECT("'Question Sets'!"&amp;SUBSTITUTE(ADDRESS(1,COLUMN(Table_Question_Sets[[#Headers],[Output Config]]),4),"1","")&amp;COLUMN()+1)&lt;&gt;"",INDIRECT("'Question Sets'!"&amp;SUBSTITUTE(ADDRESS(1,COLUMN(Table_Question_Sets[[#Headers],[Output Config]]),4),"1","")&amp;COLUMN()+1),"")</f>
        <v>"promotion":[{"className": "row","fieldGroup":[{"key":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E18" t="str">
        <f ca="1">IF(INDIRECT("'Question Sets'!"&amp;SUBSTITUTE(ADDRESS(1,COLUMN(Table_Question_Sets[[#Headers],[Output Config]]),4),"1","")&amp;COLUMN()+1)&lt;&gt;"",INDIRECT("'Question Sets'!"&amp;SUBSTITUTE(ADDRESS(1,COLUMN(Table_Question_Sets[[#Headers],[Output Config]]),4),"1","")&amp;COLUMN()+1),"")</f>
        <v>"summary":[{"className": "row","fieldGroup":[{"key":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F18" t="str">
        <f ca="1">IF(INDIRECT("'Question Sets'!"&amp;SUBSTITUTE(ADDRESS(1,COLUMN(Table_Question_Sets[[#Headers],[Output Config]]),4),"1","")&amp;COLUMN()+1)&lt;&gt;"",INDIRECT("'Question Sets'!"&amp;SUBSTITUTE(ADDRESS(1,COLUMN(Table_Question_Sets[[#Headers],[Output Config]]),4),"1","")&amp;COLUMN()+1),"")</f>
        <v>"details1":[{"className": "row","fieldGroup":[{"key":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G18" t="str">
        <f ca="1">IF(INDIRECT("'Question Sets'!"&amp;SUBSTITUTE(ADDRESS(1,COLUMN(Table_Question_Sets[[#Headers],[Output Config]]),4),"1","")&amp;COLUMN()+1)&lt;&gt;"",INDIRECT("'Question Sets'!"&amp;SUBSTITUTE(ADDRESS(1,COLUMN(Table_Question_Sets[[#Headers],[Output Config]]),4),"1","")&amp;COLUMN()+1),"")</f>
        <v>"details2":[{"className": "row","fieldGroup":[{"key":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H18" t="str">
        <f ca="1">IF(INDIRECT("'Question Sets'!"&amp;SUBSTITUTE(ADDRESS(1,COLUMN(Table_Question_Sets[[#Headers],[Output Config]]),4),"1","")&amp;COLUMN()+1)&lt;&gt;"",INDIRECT("'Question Sets'!"&amp;SUBSTITUTE(ADDRESS(1,COLUMN(Table_Question_Sets[[#Headers],[Output Config]]),4),"1","")&amp;COLUMN()+1),"")</f>
        <v>"details3":[{"className": "row","fieldGroup":[{"key":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I18" t="str">
        <f ca="1">IF(INDIRECT("'Question Sets'!"&amp;SUBSTITUTE(ADDRESS(1,COLUMN(Table_Question_Sets[[#Headers],[Output Config]]),4),"1","")&amp;COLUMN()+1)&lt;&gt;"",INDIRECT("'Question Sets'!"&amp;SUBSTITUTE(ADDRESS(1,COLUMN(Table_Question_Sets[[#Headers],[Output Config]]),4),"1","")&amp;COLUMN()+1),"")</f>
        <v>"details4":[{"className": "row","fieldGroup":[{"key":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J18" t="str">
        <f ca="1">IF(INDIRECT("'Question Sets'!"&amp;SUBSTITUTE(ADDRESS(1,COLUMN(Table_Question_Sets[[#Headers],[Output Config]]),4),"1","")&amp;COLUMN()+1)&lt;&gt;"",INDIRECT("'Question Sets'!"&amp;SUBSTITUTE(ADDRESS(1,COLUMN(Table_Question_Sets[[#Headers],[Output Config]]),4),"1","")&amp;COLUMN()+1),"")</f>
        <v>"details5":[{"className": "row","fieldGroup":[{"key":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K18" t="str">
        <f ca="1">IF(INDIRECT("'Question Sets'!"&amp;SUBSTITUTE(ADDRESS(1,COLUMN(Table_Question_Sets[[#Headers],[Output Config]]),4),"1","")&amp;COLUMN()+1)&lt;&gt;"",INDIRECT("'Question Sets'!"&amp;SUBSTITUTE(ADDRESS(1,COLUMN(Table_Question_Sets[[#Headers],[Output Config]]),4),"1","")&amp;COLUMN()+1),"")</f>
        <v>"details6":[{"className": "row","fieldGroup":[{"key":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L18" t="str">
        <f ca="1">IF(INDIRECT("'Question Sets'!"&amp;SUBSTITUTE(ADDRESS(1,COLUMN(Table_Question_Sets[[#Headers],[Output Config]]),4),"1","")&amp;COLUMN()+1)&lt;&gt;"",INDIRECT("'Question Sets'!"&amp;SUBSTITUTE(ADDRESS(1,COLUMN(Table_Question_Sets[[#Headers],[Output Config]]),4),"1","")&amp;COLUMN()+1),"")</f>
        <v>"logo":[{"className": "row","fieldGroup":[{"key":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M18" t="str">
        <f ca="1">IF(INDIRECT("'Question Sets'!"&amp;SUBSTITUTE(ADDRESS(1,COLUMN(Table_Question_Sets[[#Headers],[Output Config]]),4),"1","")&amp;COLUMN()+1)&lt;&gt;"",INDIRECT("'Question Sets'!"&amp;SUBSTITUTE(ADDRESS(1,COLUMN(Table_Question_Sets[[#Headers],[Output Config]]),4),"1","")&amp;COLUMN()+1),"")</f>
        <v>"review":[{"className": "row","fieldGroup":[{"key":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N18" t="str">
        <f ca="1">IF(INDIRECT("'Question Sets'!"&amp;SUBSTITUTE(ADDRESS(1,COLUMN(Table_Question_Sets[[#Headers],[Output Config]]),4),"1","")&amp;COLUMN()+1)&lt;&gt;"",INDIRECT("'Question Sets'!"&amp;SUBSTITUTE(ADDRESS(1,COLUMN(Table_Question_Sets[[#Headers],[Output Config]]),4),"1","")&amp;COLUMN()+1),"")</f>
        <v>"paymentOptions":[{"className": "row","fieldGroup":[{"key":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O18" t="str">
        <f ca="1">IF(INDIRECT("'Question Sets'!"&amp;SUBSTITUTE(ADDRESS(1,COLUMN(Table_Question_Sets[[#Headers],[Output Config]]),4),"1","")&amp;COLUMN()+1)&lt;&gt;"",INDIRECT("'Question Sets'!"&amp;SUBSTITUTE(ADDRESS(1,COLUMN(Table_Question_Sets[[#Headers],[Output Config]]),4),"1","")&amp;COLUMN()+1),"")</f>
        <v>"paymentMethods":[{"className": "row","fieldGroup":[{"key":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P18" t="str">
        <f ca="1">IF(INDIRECT("'Question Sets'!"&amp;SUBSTITUTE(ADDRESS(1,COLUMN(Table_Question_Sets[[#Headers],[Output Config]]),4),"1","")&amp;COLUMN()+1)&lt;&gt;"",INDIRECT("'Question Sets'!"&amp;SUBSTITUTE(ADDRESS(1,COLUMN(Table_Question_Sets[[#Headers],[Output Config]]),4),"1","")&amp;COLUMN()+1),"")</f>
        <v>"legalTerms":[{"className": "row","fieldGroup":[{"key":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Q18" t="str">
        <f ca="1">IF(INDIRECT("'Question Sets'!"&amp;SUBSTITUTE(ADDRESS(1,COLUMN(Table_Question_Sets[[#Headers],[Output Config]]),4),"1","")&amp;COLUMN()+1)&lt;&gt;"",INDIRECT("'Question Sets'!"&amp;SUBSTITUTE(ADDRESS(1,COLUMN(Table_Question_Sets[[#Headers],[Output Config]]),4),"1","")&amp;COLUMN()+1),"")</f>
        <v/>
      </c>
      <c r="R18" t="str">
        <f ca="1">IF(INDIRECT("'Question Sets'!"&amp;SUBSTITUTE(ADDRESS(1,COLUMN(Table_Question_Sets[[#Headers],[Output Config]]),4),"1","")&amp;COLUMN()+1)&lt;&gt;"",INDIRECT("'Question Sets'!"&amp;SUBSTITUTE(ADDRESS(1,COLUMN(Table_Question_Sets[[#Headers],[Output Config]]),4),"1","")&amp;COLUMN()+1),"")</f>
        <v/>
      </c>
      <c r="S18" t="str">
        <f ca="1">IF(INDIRECT("'Question Sets'!"&amp;SUBSTITUTE(ADDRESS(1,COLUMN(Table_Question_Sets[[#Headers],[Output Config]]),4),"1","")&amp;COLUMN()+1)&lt;&gt;"",INDIRECT("'Question Sets'!"&amp;SUBSTITUTE(ADDRESS(1,COLUMN(Table_Question_Sets[[#Headers],[Output Config]]),4),"1","")&amp;COLUMN()+1),"")</f>
        <v/>
      </c>
      <c r="T18" t="str">
        <f ca="1">IF(INDIRECT("'Question Sets'!"&amp;SUBSTITUTE(ADDRESS(1,COLUMN(Table_Question_Sets[[#Headers],[Output Config]]),4),"1","")&amp;COLUMN()+1)&lt;&gt;"",INDIRECT("'Question Sets'!"&amp;SUBSTITUTE(ADDRESS(1,COLUMN(Table_Question_Sets[[#Headers],[Output Config]]),4),"1","")&amp;COLUMN()+1),"")</f>
        <v/>
      </c>
      <c r="U18" t="str">
        <f ca="1">IF(INDIRECT("'Question Sets'!"&amp;SUBSTITUTE(ADDRESS(1,COLUMN(Table_Question_Sets[[#Headers],[Output Config]]),4),"1","")&amp;COLUMN()+1)&lt;&gt;"",INDIRECT("'Question Sets'!"&amp;SUBSTITUTE(ADDRESS(1,COLUMN(Table_Question_Sets[[#Headers],[Output Config]]),4),"1","")&amp;COLUMN()+1),"")</f>
        <v/>
      </c>
      <c r="V18" t="str">
        <f ca="1">IF(INDIRECT("'Question Sets'!"&amp;SUBSTITUTE(ADDRESS(1,COLUMN(Table_Question_Sets[[#Headers],[Output Config]]),4),"1","")&amp;COLUMN()+1)&lt;&gt;"",INDIRECT("'Question Sets'!"&amp;SUBSTITUTE(ADDRESS(1,COLUMN(Table_Question_Sets[[#Headers],[Output Config]]),4),"1","")&amp;COLUMN()+1),"")</f>
        <v/>
      </c>
      <c r="W18" t="str">
        <f ca="1">IF(INDIRECT("'Question Sets'!"&amp;SUBSTITUTE(ADDRESS(1,COLUMN(Table_Question_Sets[[#Headers],[Output Config]]),4),"1","")&amp;COLUMN()+1)&lt;&gt;"",INDIRECT("'Question Sets'!"&amp;SUBSTITUTE(ADDRESS(1,COLUMN(Table_Question_Sets[[#Headers],[Output Config]]),4),"1","")&amp;COLUMN()+1),"")</f>
        <v/>
      </c>
      <c r="X18" t="str">
        <f ca="1">IF(INDIRECT("'Question Sets'!"&amp;SUBSTITUTE(ADDRESS(1,COLUMN(Table_Question_Sets[[#Headers],[Output Config]]),4),"1","")&amp;COLUMN()+1)&lt;&gt;"",INDIRECT("'Question Sets'!"&amp;SUBSTITUTE(ADDRESS(1,COLUMN(Table_Question_Sets[[#Headers],[Output Config]]),4),"1","")&amp;COLUMN()+1),"")</f>
        <v/>
      </c>
      <c r="Y18" t="str">
        <f ca="1">IF(INDIRECT("'Question Sets'!"&amp;SUBSTITUTE(ADDRESS(1,COLUMN(Table_Question_Sets[[#Headers],[Output Config]]),4),"1","")&amp;COLUMN()+1)&lt;&gt;"",INDIRECT("'Question Sets'!"&amp;SUBSTITUTE(ADDRESS(1,COLUMN(Table_Question_Sets[[#Headers],[Output Config]]),4),"1","")&amp;COLUMN()+1),"")</f>
        <v/>
      </c>
      <c r="Z18" t="str">
        <f ca="1">IF(INDIRECT("'Question Sets'!"&amp;SUBSTITUTE(ADDRESS(1,COLUMN(Table_Question_Sets[[#Headers],[Output Config]]),4),"1","")&amp;COLUMN()+1)&lt;&gt;"",INDIRECT("'Question Sets'!"&amp;SUBSTITUTE(ADDRESS(1,COLUMN(Table_Question_Sets[[#Headers],[Output Config]]),4),"1","")&amp;COLUMN()+1),"")</f>
        <v/>
      </c>
      <c r="AA18" t="str">
        <f ca="1">IF(INDIRECT("'Question Sets'!"&amp;SUBSTITUTE(ADDRESS(1,COLUMN(Table_Question_Sets[[#Headers],[Output Config]]),4),"1","")&amp;COLUMN()+1)&lt;&gt;"",INDIRECT("'Question Sets'!"&amp;SUBSTITUTE(ADDRESS(1,COLUMN(Table_Question_Sets[[#Headers],[Output Config]]),4),"1","")&amp;COLUMN()+1),"")</f>
        <v/>
      </c>
      <c r="AB18" t="str">
        <f ca="1">IF(INDIRECT("'Question Sets'!"&amp;SUBSTITUTE(ADDRESS(1,COLUMN(Table_Question_Sets[[#Headers],[Output Config]]),4),"1","")&amp;COLUMN()+1)&lt;&gt;"",INDIRECT("'Question Sets'!"&amp;SUBSTITUTE(ADDRESS(1,COLUMN(Table_Question_Sets[[#Headers],[Output Config]]),4),"1","")&amp;COLUMN()+1),"")</f>
        <v/>
      </c>
      <c r="AC18" t="str">
        <f ca="1">IF(INDIRECT("'Question Sets'!"&amp;SUBSTITUTE(ADDRESS(1,COLUMN(Table_Question_Sets[[#Headers],[Output Config]]),4),"1","")&amp;COLUMN()+1)&lt;&gt;"",INDIRECT("'Question Sets'!"&amp;SUBSTITUTE(ADDRESS(1,COLUMN(Table_Question_Sets[[#Headers],[Output Config]]),4),"1","")&amp;COLUMN()+1),"")</f>
        <v/>
      </c>
      <c r="AD18" t="str">
        <f ca="1">IF(INDIRECT("'Question Sets'!"&amp;SUBSTITUTE(ADDRESS(1,COLUMN(Table_Question_Sets[[#Headers],[Output Config]]),4),"1","")&amp;COLUMN()+1)&lt;&gt;"",INDIRECT("'Question Sets'!"&amp;SUBSTITUTE(ADDRESS(1,COLUMN(Table_Question_Sets[[#Headers],[Output Config]]),4),"1","")&amp;COLUMN()+1),"")</f>
        <v/>
      </c>
      <c r="AE18" t="str">
        <f ca="1">IF(INDIRECT("'Question Sets'!"&amp;SUBSTITUTE(ADDRESS(1,COLUMN(Table_Question_Sets[[#Headers],[Output Config]]),4),"1","")&amp;COLUMN()+1)&lt;&gt;"",INDIRECT("'Question Sets'!"&amp;SUBSTITUTE(ADDRESS(1,COLUMN(Table_Question_Sets[[#Headers],[Output Config]]),4),"1","")&amp;COLUMN()+1),"")</f>
        <v/>
      </c>
      <c r="AF18" t="str">
        <f ca="1">IF(INDIRECT("'Question Sets'!"&amp;SUBSTITUTE(ADDRESS(1,COLUMN(Table_Question_Sets[[#Headers],[Output Config]]),4),"1","")&amp;COLUMN()+1)&lt;&gt;"",INDIRECT("'Question Sets'!"&amp;SUBSTITUTE(ADDRESS(1,COLUMN(Table_Question_Sets[[#Headers],[Output Config]]),4),"1","")&amp;COLUMN()+1),"")</f>
        <v/>
      </c>
      <c r="AG18" t="str">
        <f ca="1">IF(INDIRECT("'Question Sets'!"&amp;SUBSTITUTE(ADDRESS(1,COLUMN(Table_Question_Sets[[#Headers],[Output Config]]),4),"1","")&amp;COLUMN()+1)&lt;&gt;"",INDIRECT("'Question Sets'!"&amp;SUBSTITUTE(ADDRESS(1,COLUMN(Table_Question_Sets[[#Headers],[Output Config]]),4),"1","")&amp;COLUMN()+1),"")</f>
        <v/>
      </c>
      <c r="AH18" t="str">
        <f ca="1">IF(INDIRECT("'Question Sets'!"&amp;SUBSTITUTE(ADDRESS(1,COLUMN(Table_Question_Sets[[#Headers],[Output Config]]),4),"1","")&amp;COLUMN()+1)&lt;&gt;"",INDIRECT("'Question Sets'!"&amp;SUBSTITUTE(ADDRESS(1,COLUMN(Table_Question_Sets[[#Headers],[Output Config]]),4),"1","")&amp;COLUMN()+1),"")</f>
        <v/>
      </c>
      <c r="AI18" t="str">
        <f ca="1">IF(INDIRECT("'Question Sets'!"&amp;SUBSTITUTE(ADDRESS(1,COLUMN(Table_Question_Sets[[#Headers],[Output Config]]),4),"1","")&amp;COLUMN()+1)&lt;&gt;"",INDIRECT("'Question Sets'!"&amp;SUBSTITUTE(ADDRESS(1,COLUMN(Table_Question_Sets[[#Headers],[Output Config]]),4),"1","")&amp;COLUMN()+1),"")</f>
        <v/>
      </c>
      <c r="AJ18" t="str">
        <f ca="1">IF(INDIRECT("'Question Sets'!"&amp;SUBSTITUTE(ADDRESS(1,COLUMN(Table_Question_Sets[[#Headers],[Output Config]]),4),"1","")&amp;COLUMN()+1)&lt;&gt;"",INDIRECT("'Question Sets'!"&amp;SUBSTITUTE(ADDRESS(1,COLUMN(Table_Question_Sets[[#Headers],[Output Config]]),4),"1","")&amp;COLUMN()+1),"")</f>
        <v/>
      </c>
      <c r="AK18" t="str">
        <f ca="1">IF(INDIRECT("'Question Sets'!"&amp;SUBSTITUTE(ADDRESS(1,COLUMN(Table_Question_Sets[[#Headers],[Output Config]]),4),"1","")&amp;COLUMN()+1)&lt;&gt;"",INDIRECT("'Question Sets'!"&amp;SUBSTITUTE(ADDRESS(1,COLUMN(Table_Question_Sets[[#Headers],[Output Config]]),4),"1","")&amp;COLUMN()+1),"")</f>
        <v/>
      </c>
      <c r="AL18" t="str">
        <f ca="1">IF(INDIRECT("'Question Sets'!"&amp;SUBSTITUTE(ADDRESS(1,COLUMN(Table_Question_Sets[[#Headers],[Output Config]]),4),"1","")&amp;COLUMN()+1)&lt;&gt;"",INDIRECT("'Question Sets'!"&amp;SUBSTITUTE(ADDRESS(1,COLUMN(Table_Question_Sets[[#Headers],[Output Config]]),4),"1","")&amp;COLUMN()+1),"")</f>
        <v/>
      </c>
      <c r="AM18" t="str">
        <f ca="1">IF(INDIRECT("'Question Sets'!"&amp;SUBSTITUTE(ADDRESS(1,COLUMN(Table_Question_Sets[[#Headers],[Output Config]]),4),"1","")&amp;COLUMN()+1)&lt;&gt;"",INDIRECT("'Question Sets'!"&amp;SUBSTITUTE(ADDRESS(1,COLUMN(Table_Question_Sets[[#Headers],[Output Config]]),4),"1","")&amp;COLUMN()+1),"")</f>
        <v/>
      </c>
      <c r="AN18" t="str">
        <f ca="1">IF(INDIRECT("'Question Sets'!"&amp;SUBSTITUTE(ADDRESS(1,COLUMN(Table_Question_Sets[[#Headers],[Output Config]]),4),"1","")&amp;COLUMN()+1)&lt;&gt;"",INDIRECT("'Question Sets'!"&amp;SUBSTITUTE(ADDRESS(1,COLUMN(Table_Question_Sets[[#Headers],[Output Config]]),4),"1","")&amp;COLUMN()+1),"")</f>
        <v/>
      </c>
      <c r="AO18" t="str">
        <f ca="1">IF(INDIRECT("'Question Sets'!"&amp;SUBSTITUTE(ADDRESS(1,COLUMN(Table_Question_Sets[[#Headers],[Output Config]]),4),"1","")&amp;COLUMN()+1)&lt;&gt;"",INDIRECT("'Question Sets'!"&amp;SUBSTITUTE(ADDRESS(1,COLUMN(Table_Question_Sets[[#Headers],[Output Config]]),4),"1","")&amp;COLUMN()+1),"")</f>
        <v/>
      </c>
      <c r="AP18" t="str">
        <f ca="1">IF(INDIRECT("'Question Sets'!"&amp;SUBSTITUTE(ADDRESS(1,COLUMN(Table_Question_Sets[[#Headers],[Output Config]]),4),"1","")&amp;COLUMN()+1)&lt;&gt;"",INDIRECT("'Question Sets'!"&amp;SUBSTITUTE(ADDRESS(1,COLUMN(Table_Question_Sets[[#Headers],[Output Config]]),4),"1","")&amp;COLUMN()+1),"")</f>
        <v/>
      </c>
      <c r="AQ18" t="str">
        <f ca="1">IF(INDIRECT("'Question Sets'!"&amp;SUBSTITUTE(ADDRESS(1,COLUMN(Table_Question_Sets[[#Headers],[Output Config]]),4),"1","")&amp;COLUMN()+1)&lt;&gt;"",INDIRECT("'Question Sets'!"&amp;SUBSTITUTE(ADDRESS(1,COLUMN(Table_Question_Sets[[#Headers],[Output Config]]),4),"1","")&amp;COLUMN()+1),"")</f>
        <v/>
      </c>
      <c r="AR18" t="str">
        <f ca="1">IF(INDIRECT("'Question Sets'!"&amp;SUBSTITUTE(ADDRESS(1,COLUMN(Table_Question_Sets[[#Headers],[Output Config]]),4),"1","")&amp;COLUMN()+1)&lt;&gt;"",INDIRECT("'Question Sets'!"&amp;SUBSTITUTE(ADDRESS(1,COLUMN(Table_Question_Sets[[#Headers],[Output Config]]),4),"1","")&amp;COLUMN()+1),"")</f>
        <v/>
      </c>
      <c r="AS18" t="str">
        <f ca="1">IF(INDIRECT("'Question Sets'!"&amp;SUBSTITUTE(ADDRESS(1,COLUMN(Table_Question_Sets[[#Headers],[Output Config]]),4),"1","")&amp;COLUMN()+1)&lt;&gt;"",INDIRECT("'Question Sets'!"&amp;SUBSTITUTE(ADDRESS(1,COLUMN(Table_Question_Sets[[#Headers],[Output Config]]),4),"1","")&amp;COLUMN()+1),"")</f>
        <v/>
      </c>
      <c r="AT18" t="str">
        <f ca="1">IF(INDIRECT("'Question Sets'!"&amp;SUBSTITUTE(ADDRESS(1,COLUMN(Table_Question_Sets[[#Headers],[Output Config]]),4),"1","")&amp;COLUMN()+1)&lt;&gt;"",INDIRECT("'Question Sets'!"&amp;SUBSTITUTE(ADDRESS(1,COLUMN(Table_Question_Sets[[#Headers],[Output Config]]),4),"1","")&amp;COLUMN()+1),"")</f>
        <v/>
      </c>
      <c r="AU18" t="str">
        <f ca="1">IF(INDIRECT("'Question Sets'!"&amp;SUBSTITUTE(ADDRESS(1,COLUMN(Table_Question_Sets[[#Headers],[Output Config]]),4),"1","")&amp;COLUMN()+1)&lt;&gt;"",INDIRECT("'Question Sets'!"&amp;SUBSTITUTE(ADDRESS(1,COLUMN(Table_Question_Sets[[#Headers],[Output Config]]),4),"1","")&amp;COLUMN()+1),"")</f>
        <v/>
      </c>
      <c r="AV18" t="str">
        <f ca="1">IF(INDIRECT("'Question Sets'!"&amp;SUBSTITUTE(ADDRESS(1,COLUMN(Table_Question_Sets[[#Headers],[Output Config]]),4),"1","")&amp;COLUMN()+1)&lt;&gt;"",INDIRECT("'Question Sets'!"&amp;SUBSTITUTE(ADDRESS(1,COLUMN(Table_Question_Sets[[#Headers],[Output Config]]),4),"1","")&amp;COLUMN()+1),"")</f>
        <v/>
      </c>
      <c r="AW18" t="str">
        <f ca="1">IF(INDIRECT("'Question Sets'!"&amp;SUBSTITUTE(ADDRESS(1,COLUMN(Table_Question_Sets[[#Headers],[Output Config]]),4),"1","")&amp;COLUMN()+1)&lt;&gt;"",INDIRECT("'Question Sets'!"&amp;SUBSTITUTE(ADDRESS(1,COLUMN(Table_Question_Sets[[#Headers],[Output Config]]),4),"1","")&amp;COLUMN()+1),"")</f>
        <v/>
      </c>
      <c r="AX18" t="str">
        <f ca="1">IF(INDIRECT("'Question Sets'!"&amp;SUBSTITUTE(ADDRESS(1,COLUMN(Table_Question_Sets[[#Headers],[Output Config]]),4),"1","")&amp;COLUMN()+1)&lt;&gt;"",INDIRECT("'Question Sets'!"&amp;SUBSTITUTE(ADDRESS(1,COLUMN(Table_Question_Sets[[#Headers],[Output Config]]),4),"1","")&amp;COLUMN()+1),"")</f>
        <v/>
      </c>
      <c r="AY18" t="str">
        <f ca="1">IF(INDIRECT("'Question Sets'!"&amp;SUBSTITUTE(ADDRESS(1,COLUMN(Table_Question_Sets[[#Headers],[Output Config]]),4),"1","")&amp;COLUMN()+1)&lt;&gt;"",INDIRECT("'Question Sets'!"&amp;SUBSTITUTE(ADDRESS(1,COLUMN(Table_Question_Sets[[#Headers],[Output Config]]),4),"1","")&amp;COLUMN()+1),"")</f>
        <v/>
      </c>
      <c r="AZ18" t="str">
        <f ca="1">IF(INDIRECT("'Question Sets'!"&amp;SUBSTITUTE(ADDRESS(1,COLUMN(Table_Question_Sets[[#Headers],[Output Config]]),4),"1","")&amp;COLUMN()+1)&lt;&gt;"",INDIRECT("'Question Sets'!"&amp;SUBSTITUTE(ADDRESS(1,COLUMN(Table_Question_Sets[[#Headers],[Output Config]]),4),"1","")&amp;COLUMN()+1),"")</f>
        <v/>
      </c>
      <c r="BA18" t="str">
        <f ca="1">IF(INDIRECT("'Question Sets'!"&amp;SUBSTITUTE(ADDRESS(1,COLUMN(Table_Question_Sets[[#Headers],[Output Config]]),4),"1","")&amp;COLUMN()+1)&lt;&gt;"",INDIRECT("'Question Sets'!"&amp;SUBSTITUTE(ADDRESS(1,COLUMN(Table_Question_Sets[[#Headers],[Output Config]]),4),"1","")&amp;COLUMN()+1),"")</f>
        <v/>
      </c>
      <c r="BB18" s="6" t="s">
        <v>849</v>
      </c>
    </row>
    <row r="19" spans="2:54" ht="21" customHeight="1">
      <c r="B19" s="3" t="s">
        <v>143</v>
      </c>
      <c r="C19" s="6" t="s">
        <v>862</v>
      </c>
      <c r="D19" s="151" t="str">
        <f ca="1">IF(INDIRECT("'Repeating Question Sets'!"&amp;SUBSTITUTE(ADDRESS(1,COLUMN(Table_Repeating_Question_Sets[[#Headers],[Output Config]]),4),"1","")&amp;COLUMN()+1)&lt;&gt;"",INDIRECT("'Repeating Question Sets'!"&amp;SUBSTITUTE(ADDRESS(1,COLUMN(Table_Repeating_Question_Sets[[#Headers],[Output Config]]),4),"1","")&amp;COLUMN()+1),"")</f>
        <v>"modificationsOrAccessories":[{"className": "row","fieldGroup":[{"key":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E19" t="str">
        <f ca="1">IF(INDIRECT("'Repeating Question Sets'!"&amp;SUBSTITUTE(ADDRESS(1,COLUMN(Table_Repeating_Question_Sets[[#Headers],[Output Config]]),4),"1","")&amp;COLUMN()+1)&lt;&gt;"",INDIRECT("'Repeating Question Sets'!"&amp;SUBSTITUTE(ADDRESS(1,COLUMN(Table_Repeating_Question_Sets[[#Headers],[Output Config]]),4),"1","")&amp;COLUMN()+1),"")</f>
        <v>"repeating2":[{"className": "row","fieldGroup":[]}],</v>
      </c>
      <c r="F19" t="str">
        <f ca="1">IF(INDIRECT("'Repeating Question Sets'!"&amp;SUBSTITUTE(ADDRESS(1,COLUMN(Table_Repeating_Question_Sets[[#Headers],[Output Config]]),4),"1","")&amp;COLUMN()+1)&lt;&gt;"",INDIRECT("'Repeating Question Sets'!"&amp;SUBSTITUTE(ADDRESS(1,COLUMN(Table_Repeating_Question_Sets[[#Headers],[Output Config]]),4),"1","")&amp;COLUMN()+1),"")</f>
        <v>"repeating3":[{"className": "row","fieldGroup":[]}],</v>
      </c>
      <c r="G19" t="str">
        <f ca="1">IF(INDIRECT("'Repeating Question Sets'!"&amp;SUBSTITUTE(ADDRESS(1,COLUMN(Table_Repeating_Question_Sets[[#Headers],[Output Config]]),4),"1","")&amp;COLUMN()+1)&lt;&gt;"",INDIRECT("'Repeating Question Sets'!"&amp;SUBSTITUTE(ADDRESS(1,COLUMN(Table_Repeating_Question_Sets[[#Headers],[Output Config]]),4),"1","")&amp;COLUMN()+1),"")</f>
        <v>"repeating4":[{"className": "row","fieldGroup":[]}],</v>
      </c>
      <c r="H19" t="str">
        <f ca="1">IF(INDIRECT("'Repeating Question Sets'!"&amp;SUBSTITUTE(ADDRESS(1,COLUMN(Table_Repeating_Question_Sets[[#Headers],[Output Config]]),4),"1","")&amp;COLUMN()+1)&lt;&gt;"",INDIRECT("'Repeating Question Sets'!"&amp;SUBSTITUTE(ADDRESS(1,COLUMN(Table_Repeating_Question_Sets[[#Headers],[Output Config]]),4),"1","")&amp;COLUMN()+1),"")</f>
        <v>"repeating5":[{"className": "row","fieldGroup":[]}],</v>
      </c>
      <c r="I19" t="str">
        <f ca="1">IF(INDIRECT("'Repeating Question Sets'!"&amp;SUBSTITUTE(ADDRESS(1,COLUMN(Table_Repeating_Question_Sets[[#Headers],[Output Config]]),4),"1","")&amp;COLUMN()+1)&lt;&gt;"",INDIRECT("'Repeating Question Sets'!"&amp;SUBSTITUTE(ADDRESS(1,COLUMN(Table_Repeating_Question_Sets[[#Headers],[Output Config]]),4),"1","")&amp;COLUMN()+1),"")</f>
        <v/>
      </c>
      <c r="J19" t="str">
        <f ca="1">IF(INDIRECT("'Repeating Question Sets'!"&amp;SUBSTITUTE(ADDRESS(1,COLUMN(Table_Repeating_Question_Sets[[#Headers],[Output Config]]),4),"1","")&amp;COLUMN()+1)&lt;&gt;"",INDIRECT("'Repeating Question Sets'!"&amp;SUBSTITUTE(ADDRESS(1,COLUMN(Table_Repeating_Question_Sets[[#Headers],[Output Config]]),4),"1","")&amp;COLUMN()+1),"")</f>
        <v/>
      </c>
      <c r="K19" t="str">
        <f ca="1">IF(INDIRECT("'Repeating Question Sets'!"&amp;SUBSTITUTE(ADDRESS(1,COLUMN(Table_Repeating_Question_Sets[[#Headers],[Output Config]]),4),"1","")&amp;COLUMN()+1)&lt;&gt;"",INDIRECT("'Repeating Question Sets'!"&amp;SUBSTITUTE(ADDRESS(1,COLUMN(Table_Repeating_Question_Sets[[#Headers],[Output Config]]),4),"1","")&amp;COLUMN()+1),"")</f>
        <v/>
      </c>
      <c r="L19" t="str">
        <f ca="1">IF(INDIRECT("'Repeating Question Sets'!"&amp;SUBSTITUTE(ADDRESS(1,COLUMN(Table_Repeating_Question_Sets[[#Headers],[Output Config]]),4),"1","")&amp;COLUMN()+1)&lt;&gt;"",INDIRECT("'Repeating Question Sets'!"&amp;SUBSTITUTE(ADDRESS(1,COLUMN(Table_Repeating_Question_Sets[[#Headers],[Output Config]]),4),"1","")&amp;COLUMN()+1),"")</f>
        <v/>
      </c>
      <c r="M19" t="str">
        <f ca="1">IF(INDIRECT("'Repeating Question Sets'!"&amp;SUBSTITUTE(ADDRESS(1,COLUMN(Table_Repeating_Question_Sets[[#Headers],[Output Config]]),4),"1","")&amp;COLUMN()+1)&lt;&gt;"",INDIRECT("'Repeating Question Sets'!"&amp;SUBSTITUTE(ADDRESS(1,COLUMN(Table_Repeating_Question_Sets[[#Headers],[Output Config]]),4),"1","")&amp;COLUMN()+1),"")</f>
        <v/>
      </c>
      <c r="N19" t="str">
        <f ca="1">IF(INDIRECT("'Repeating Question Sets'!"&amp;SUBSTITUTE(ADDRESS(1,COLUMN(Table_Repeating_Question_Sets[[#Headers],[Output Config]]),4),"1","")&amp;COLUMN()+1)&lt;&gt;"",INDIRECT("'Repeating Question Sets'!"&amp;SUBSTITUTE(ADDRESS(1,COLUMN(Table_Repeating_Question_Sets[[#Headers],[Output Config]]),4),"1","")&amp;COLUMN()+1),"")</f>
        <v/>
      </c>
      <c r="O19" t="str">
        <f ca="1">IF(INDIRECT("'Repeating Question Sets'!"&amp;SUBSTITUTE(ADDRESS(1,COLUMN(Table_Repeating_Question_Sets[[#Headers],[Output Config]]),4),"1","")&amp;COLUMN()+1)&lt;&gt;"",INDIRECT("'Repeating Question Sets'!"&amp;SUBSTITUTE(ADDRESS(1,COLUMN(Table_Repeating_Question_Sets[[#Headers],[Output Config]]),4),"1","")&amp;COLUMN()+1),"")</f>
        <v/>
      </c>
      <c r="P19" t="str">
        <f ca="1">IF(INDIRECT("'Repeating Question Sets'!"&amp;SUBSTITUTE(ADDRESS(1,COLUMN(Table_Repeating_Question_Sets[[#Headers],[Output Config]]),4),"1","")&amp;COLUMN()+1)&lt;&gt;"",INDIRECT("'Repeating Question Sets'!"&amp;SUBSTITUTE(ADDRESS(1,COLUMN(Table_Repeating_Question_Sets[[#Headers],[Output Config]]),4),"1","")&amp;COLUMN()+1),"")</f>
        <v/>
      </c>
      <c r="Q19" t="str">
        <f ca="1">IF(INDIRECT("'Repeating Question Sets'!"&amp;SUBSTITUTE(ADDRESS(1,COLUMN(Table_Repeating_Question_Sets[[#Headers],[Output Config]]),4),"1","")&amp;COLUMN()+1)&lt;&gt;"",INDIRECT("'Repeating Question Sets'!"&amp;SUBSTITUTE(ADDRESS(1,COLUMN(Table_Repeating_Question_Sets[[#Headers],[Output Config]]),4),"1","")&amp;COLUMN()+1),"")</f>
        <v/>
      </c>
      <c r="R19" t="str">
        <f ca="1">IF(INDIRECT("'Repeating Question Sets'!"&amp;SUBSTITUTE(ADDRESS(1,COLUMN(Table_Repeating_Question_Sets[[#Headers],[Output Config]]),4),"1","")&amp;COLUMN()+1)&lt;&gt;"",INDIRECT("'Repeating Question Sets'!"&amp;SUBSTITUTE(ADDRESS(1,COLUMN(Table_Repeating_Question_Sets[[#Headers],[Output Config]]),4),"1","")&amp;COLUMN()+1),"")</f>
        <v/>
      </c>
      <c r="S19" t="str">
        <f ca="1">IF(INDIRECT("'Repeating Question Sets'!"&amp;SUBSTITUTE(ADDRESS(1,COLUMN(Table_Repeating_Question_Sets[[#Headers],[Output Config]]),4),"1","")&amp;COLUMN()+1)&lt;&gt;"",INDIRECT("'Repeating Question Sets'!"&amp;SUBSTITUTE(ADDRESS(1,COLUMN(Table_Repeating_Question_Sets[[#Headers],[Output Config]]),4),"1","")&amp;COLUMN()+1),"")</f>
        <v/>
      </c>
      <c r="T19" t="str">
        <f ca="1">IF(INDIRECT("'Repeating Question Sets'!"&amp;SUBSTITUTE(ADDRESS(1,COLUMN(Table_Repeating_Question_Sets[[#Headers],[Output Config]]),4),"1","")&amp;COLUMN()+1)&lt;&gt;"",INDIRECT("'Repeating Question Sets'!"&amp;SUBSTITUTE(ADDRESS(1,COLUMN(Table_Repeating_Question_Sets[[#Headers],[Output Config]]),4),"1","")&amp;COLUMN()+1),"")</f>
        <v/>
      </c>
      <c r="U19" t="str">
        <f ca="1">IF(INDIRECT("'Repeating Question Sets'!"&amp;SUBSTITUTE(ADDRESS(1,COLUMN(Table_Repeating_Question_Sets[[#Headers],[Output Config]]),4),"1","")&amp;COLUMN()+1)&lt;&gt;"",INDIRECT("'Repeating Question Sets'!"&amp;SUBSTITUTE(ADDRESS(1,COLUMN(Table_Repeating_Question_Sets[[#Headers],[Output Config]]),4),"1","")&amp;COLUMN()+1),"")</f>
        <v/>
      </c>
      <c r="V19" t="str">
        <f ca="1">IF(INDIRECT("'Repeating Question Sets'!"&amp;SUBSTITUTE(ADDRESS(1,COLUMN(Table_Repeating_Question_Sets[[#Headers],[Output Config]]),4),"1","")&amp;COLUMN()+1)&lt;&gt;"",INDIRECT("'Repeating Question Sets'!"&amp;SUBSTITUTE(ADDRESS(1,COLUMN(Table_Repeating_Question_Sets[[#Headers],[Output Config]]),4),"1","")&amp;COLUMN()+1),"")</f>
        <v/>
      </c>
      <c r="W19" t="str">
        <f ca="1">IF(INDIRECT("'Repeating Question Sets'!"&amp;SUBSTITUTE(ADDRESS(1,COLUMN(Table_Repeating_Question_Sets[[#Headers],[Output Config]]),4),"1","")&amp;COLUMN()+1)&lt;&gt;"",INDIRECT("'Repeating Question Sets'!"&amp;SUBSTITUTE(ADDRESS(1,COLUMN(Table_Repeating_Question_Sets[[#Headers],[Output Config]]),4),"1","")&amp;COLUMN()+1),"")</f>
        <v/>
      </c>
      <c r="X19" t="str">
        <f ca="1">IF(INDIRECT("'Repeating Question Sets'!"&amp;SUBSTITUTE(ADDRESS(1,COLUMN(Table_Repeating_Question_Sets[[#Headers],[Output Config]]),4),"1","")&amp;COLUMN()+1)&lt;&gt;"",INDIRECT("'Repeating Question Sets'!"&amp;SUBSTITUTE(ADDRESS(1,COLUMN(Table_Repeating_Question_Sets[[#Headers],[Output Config]]),4),"1","")&amp;COLUMN()+1),"")</f>
        <v/>
      </c>
      <c r="Y19" t="str">
        <f ca="1">IF(INDIRECT("'Repeating Question Sets'!"&amp;SUBSTITUTE(ADDRESS(1,COLUMN(Table_Repeating_Question_Sets[[#Headers],[Output Config]]),4),"1","")&amp;COLUMN()+1)&lt;&gt;"",INDIRECT("'Repeating Question Sets'!"&amp;SUBSTITUTE(ADDRESS(1,COLUMN(Table_Repeating_Question_Sets[[#Headers],[Output Config]]),4),"1","")&amp;COLUMN()+1),"")</f>
        <v/>
      </c>
      <c r="Z19" t="str">
        <f ca="1">IF(INDIRECT("'Repeating Question Sets'!"&amp;SUBSTITUTE(ADDRESS(1,COLUMN(Table_Repeating_Question_Sets[[#Headers],[Output Config]]),4),"1","")&amp;COLUMN()+1)&lt;&gt;"",INDIRECT("'Repeating Question Sets'!"&amp;SUBSTITUTE(ADDRESS(1,COLUMN(Table_Repeating_Question_Sets[[#Headers],[Output Config]]),4),"1","")&amp;COLUMN()+1),"")</f>
        <v/>
      </c>
      <c r="AA19" t="str">
        <f ca="1">IF(INDIRECT("'Repeating Question Sets'!"&amp;SUBSTITUTE(ADDRESS(1,COLUMN(Table_Repeating_Question_Sets[[#Headers],[Output Config]]),4),"1","")&amp;COLUMN()+1)&lt;&gt;"",INDIRECT("'Repeating Question Sets'!"&amp;SUBSTITUTE(ADDRESS(1,COLUMN(Table_Repeating_Question_Sets[[#Headers],[Output Config]]),4),"1","")&amp;COLUMN()+1),"")</f>
        <v/>
      </c>
      <c r="AB19" t="str">
        <f ca="1">IF(INDIRECT("'Repeating Question Sets'!"&amp;SUBSTITUTE(ADDRESS(1,COLUMN(Table_Repeating_Question_Sets[[#Headers],[Output Config]]),4),"1","")&amp;COLUMN()+1)&lt;&gt;"",INDIRECT("'Repeating Question Sets'!"&amp;SUBSTITUTE(ADDRESS(1,COLUMN(Table_Repeating_Question_Sets[[#Headers],[Output Config]]),4),"1","")&amp;COLUMN()+1),"")</f>
        <v/>
      </c>
      <c r="AC19" t="str">
        <f ca="1">IF(INDIRECT("'Repeating Question Sets'!"&amp;SUBSTITUTE(ADDRESS(1,COLUMN(Table_Repeating_Question_Sets[[#Headers],[Output Config]]),4),"1","")&amp;COLUMN()+1)&lt;&gt;"",INDIRECT("'Repeating Question Sets'!"&amp;SUBSTITUTE(ADDRESS(1,COLUMN(Table_Repeating_Question_Sets[[#Headers],[Output Config]]),4),"1","")&amp;COLUMN()+1),"")</f>
        <v/>
      </c>
      <c r="AD19" t="str">
        <f ca="1">IF(INDIRECT("'Repeating Question Sets'!"&amp;SUBSTITUTE(ADDRESS(1,COLUMN(Table_Repeating_Question_Sets[[#Headers],[Output Config]]),4),"1","")&amp;COLUMN()+1)&lt;&gt;"",INDIRECT("'Repeating Question Sets'!"&amp;SUBSTITUTE(ADDRESS(1,COLUMN(Table_Repeating_Question_Sets[[#Headers],[Output Config]]),4),"1","")&amp;COLUMN()+1),"")</f>
        <v/>
      </c>
      <c r="AE19" t="str">
        <f ca="1">IF(INDIRECT("'Repeating Question Sets'!"&amp;SUBSTITUTE(ADDRESS(1,COLUMN(Table_Repeating_Question_Sets[[#Headers],[Output Config]]),4),"1","")&amp;COLUMN()+1)&lt;&gt;"",INDIRECT("'Repeating Question Sets'!"&amp;SUBSTITUTE(ADDRESS(1,COLUMN(Table_Repeating_Question_Sets[[#Headers],[Output Config]]),4),"1","")&amp;COLUMN()+1),"")</f>
        <v/>
      </c>
      <c r="AF19" t="str">
        <f ca="1">IF(INDIRECT("'Repeating Question Sets'!"&amp;SUBSTITUTE(ADDRESS(1,COLUMN(Table_Repeating_Question_Sets[[#Headers],[Output Config]]),4),"1","")&amp;COLUMN()+1)&lt;&gt;"",INDIRECT("'Repeating Question Sets'!"&amp;SUBSTITUTE(ADDRESS(1,COLUMN(Table_Repeating_Question_Sets[[#Headers],[Output Config]]),4),"1","")&amp;COLUMN()+1),"")</f>
        <v/>
      </c>
      <c r="AG19" t="str">
        <f ca="1">IF(INDIRECT("'Repeating Question Sets'!"&amp;SUBSTITUTE(ADDRESS(1,COLUMN(Table_Repeating_Question_Sets[[#Headers],[Output Config]]),4),"1","")&amp;COLUMN()+1)&lt;&gt;"",INDIRECT("'Repeating Question Sets'!"&amp;SUBSTITUTE(ADDRESS(1,COLUMN(Table_Repeating_Question_Sets[[#Headers],[Output Config]]),4),"1","")&amp;COLUMN()+1),"")</f>
        <v/>
      </c>
      <c r="AH19" t="str">
        <f ca="1">IF(INDIRECT("'Repeating Question Sets'!"&amp;SUBSTITUTE(ADDRESS(1,COLUMN(Table_Repeating_Question_Sets[[#Headers],[Output Config]]),4),"1","")&amp;COLUMN()+1)&lt;&gt;"",INDIRECT("'Repeating Question Sets'!"&amp;SUBSTITUTE(ADDRESS(1,COLUMN(Table_Repeating_Question_Sets[[#Headers],[Output Config]]),4),"1","")&amp;COLUMN()+1),"")</f>
        <v/>
      </c>
      <c r="AI19" t="str">
        <f ca="1">IF(INDIRECT("'Repeating Question Sets'!"&amp;SUBSTITUTE(ADDRESS(1,COLUMN(Table_Repeating_Question_Sets[[#Headers],[Output Config]]),4),"1","")&amp;COLUMN()+1)&lt;&gt;"",INDIRECT("'Repeating Question Sets'!"&amp;SUBSTITUTE(ADDRESS(1,COLUMN(Table_Repeating_Question_Sets[[#Headers],[Output Config]]),4),"1","")&amp;COLUMN()+1),"")</f>
        <v/>
      </c>
      <c r="AJ19" t="str">
        <f ca="1">IF(INDIRECT("'Repeating Question Sets'!"&amp;SUBSTITUTE(ADDRESS(1,COLUMN(Table_Repeating_Question_Sets[[#Headers],[Output Config]]),4),"1","")&amp;COLUMN()+1)&lt;&gt;"",INDIRECT("'Repeating Question Sets'!"&amp;SUBSTITUTE(ADDRESS(1,COLUMN(Table_Repeating_Question_Sets[[#Headers],[Output Config]]),4),"1","")&amp;COLUMN()+1),"")</f>
        <v/>
      </c>
      <c r="AK19" t="str">
        <f ca="1">IF(INDIRECT("'Repeating Question Sets'!"&amp;SUBSTITUTE(ADDRESS(1,COLUMN(Table_Repeating_Question_Sets[[#Headers],[Output Config]]),4),"1","")&amp;COLUMN()+1)&lt;&gt;"",INDIRECT("'Repeating Question Sets'!"&amp;SUBSTITUTE(ADDRESS(1,COLUMN(Table_Repeating_Question_Sets[[#Headers],[Output Config]]),4),"1","")&amp;COLUMN()+1),"")</f>
        <v/>
      </c>
      <c r="AL19" t="str">
        <f ca="1">IF(INDIRECT("'Repeating Question Sets'!"&amp;SUBSTITUTE(ADDRESS(1,COLUMN(Table_Repeating_Question_Sets[[#Headers],[Output Config]]),4),"1","")&amp;COLUMN()+1)&lt;&gt;"",INDIRECT("'Repeating Question Sets'!"&amp;SUBSTITUTE(ADDRESS(1,COLUMN(Table_Repeating_Question_Sets[[#Headers],[Output Config]]),4),"1","")&amp;COLUMN()+1),"")</f>
        <v/>
      </c>
      <c r="AM19" t="str">
        <f ca="1">IF(INDIRECT("'Repeating Question Sets'!"&amp;SUBSTITUTE(ADDRESS(1,COLUMN(Table_Repeating_Question_Sets[[#Headers],[Output Config]]),4),"1","")&amp;COLUMN()+1)&lt;&gt;"",INDIRECT("'Repeating Question Sets'!"&amp;SUBSTITUTE(ADDRESS(1,COLUMN(Table_Repeating_Question_Sets[[#Headers],[Output Config]]),4),"1","")&amp;COLUMN()+1),"")</f>
        <v/>
      </c>
      <c r="AN19" t="str">
        <f ca="1">IF(INDIRECT("'Repeating Question Sets'!"&amp;SUBSTITUTE(ADDRESS(1,COLUMN(Table_Repeating_Question_Sets[[#Headers],[Output Config]]),4),"1","")&amp;COLUMN()+1)&lt;&gt;"",INDIRECT("'Repeating Question Sets'!"&amp;SUBSTITUTE(ADDRESS(1,COLUMN(Table_Repeating_Question_Sets[[#Headers],[Output Config]]),4),"1","")&amp;COLUMN()+1),"")</f>
        <v/>
      </c>
      <c r="AO19" t="str">
        <f ca="1">IF(INDIRECT("'Repeating Question Sets'!"&amp;SUBSTITUTE(ADDRESS(1,COLUMN(Table_Repeating_Question_Sets[[#Headers],[Output Config]]),4),"1","")&amp;COLUMN()+1)&lt;&gt;"",INDIRECT("'Repeating Question Sets'!"&amp;SUBSTITUTE(ADDRESS(1,COLUMN(Table_Repeating_Question_Sets[[#Headers],[Output Config]]),4),"1","")&amp;COLUMN()+1),"")</f>
        <v/>
      </c>
      <c r="AP19" t="str">
        <f ca="1">IF(INDIRECT("'Repeating Question Sets'!"&amp;SUBSTITUTE(ADDRESS(1,COLUMN(Table_Repeating_Question_Sets[[#Headers],[Output Config]]),4),"1","")&amp;COLUMN()+1)&lt;&gt;"",INDIRECT("'Repeating Question Sets'!"&amp;SUBSTITUTE(ADDRESS(1,COLUMN(Table_Repeating_Question_Sets[[#Headers],[Output Config]]),4),"1","")&amp;COLUMN()+1),"")</f>
        <v/>
      </c>
      <c r="AQ19" t="str">
        <f ca="1">IF(INDIRECT("'Repeating Question Sets'!"&amp;SUBSTITUTE(ADDRESS(1,COLUMN(Table_Repeating_Question_Sets[[#Headers],[Output Config]]),4),"1","")&amp;COLUMN()+1)&lt;&gt;"",INDIRECT("'Repeating Question Sets'!"&amp;SUBSTITUTE(ADDRESS(1,COLUMN(Table_Repeating_Question_Sets[[#Headers],[Output Config]]),4),"1","")&amp;COLUMN()+1),"")</f>
        <v/>
      </c>
      <c r="AR19" t="str">
        <f ca="1">IF(INDIRECT("'Repeating Question Sets'!"&amp;SUBSTITUTE(ADDRESS(1,COLUMN(Table_Repeating_Question_Sets[[#Headers],[Output Config]]),4),"1","")&amp;COLUMN()+1)&lt;&gt;"",INDIRECT("'Repeating Question Sets'!"&amp;SUBSTITUTE(ADDRESS(1,COLUMN(Table_Repeating_Question_Sets[[#Headers],[Output Config]]),4),"1","")&amp;COLUMN()+1),"")</f>
        <v/>
      </c>
      <c r="AS19" t="str">
        <f ca="1">IF(INDIRECT("'Repeating Question Sets'!"&amp;SUBSTITUTE(ADDRESS(1,COLUMN(Table_Repeating_Question_Sets[[#Headers],[Output Config]]),4),"1","")&amp;COLUMN()+1)&lt;&gt;"",INDIRECT("'Repeating Question Sets'!"&amp;SUBSTITUTE(ADDRESS(1,COLUMN(Table_Repeating_Question_Sets[[#Headers],[Output Config]]),4),"1","")&amp;COLUMN()+1),"")</f>
        <v/>
      </c>
      <c r="AT19" t="str">
        <f ca="1">IF(INDIRECT("'Repeating Question Sets'!"&amp;SUBSTITUTE(ADDRESS(1,COLUMN(Table_Repeating_Question_Sets[[#Headers],[Output Config]]),4),"1","")&amp;COLUMN()+1)&lt;&gt;"",INDIRECT("'Repeating Question Sets'!"&amp;SUBSTITUTE(ADDRESS(1,COLUMN(Table_Repeating_Question_Sets[[#Headers],[Output Config]]),4),"1","")&amp;COLUMN()+1),"")</f>
        <v/>
      </c>
      <c r="AU19" t="str">
        <f ca="1">IF(INDIRECT("'Repeating Question Sets'!"&amp;SUBSTITUTE(ADDRESS(1,COLUMN(Table_Repeating_Question_Sets[[#Headers],[Output Config]]),4),"1","")&amp;COLUMN()+1)&lt;&gt;"",INDIRECT("'Repeating Question Sets'!"&amp;SUBSTITUTE(ADDRESS(1,COLUMN(Table_Repeating_Question_Sets[[#Headers],[Output Config]]),4),"1","")&amp;COLUMN()+1),"")</f>
        <v/>
      </c>
      <c r="AV19" t="str">
        <f ca="1">IF(INDIRECT("'Repeating Question Sets'!"&amp;SUBSTITUTE(ADDRESS(1,COLUMN(Table_Repeating_Question_Sets[[#Headers],[Output Config]]),4),"1","")&amp;COLUMN()+1)&lt;&gt;"",INDIRECT("'Repeating Question Sets'!"&amp;SUBSTITUTE(ADDRESS(1,COLUMN(Table_Repeating_Question_Sets[[#Headers],[Output Config]]),4),"1","")&amp;COLUMN()+1),"")</f>
        <v/>
      </c>
      <c r="AW19" t="str">
        <f ca="1">IF(INDIRECT("'Repeating Question Sets'!"&amp;SUBSTITUTE(ADDRESS(1,COLUMN(Table_Repeating_Question_Sets[[#Headers],[Output Config]]),4),"1","")&amp;COLUMN()+1)&lt;&gt;"",INDIRECT("'Repeating Question Sets'!"&amp;SUBSTITUTE(ADDRESS(1,COLUMN(Table_Repeating_Question_Sets[[#Headers],[Output Config]]),4),"1","")&amp;COLUMN()+1),"")</f>
        <v/>
      </c>
      <c r="AX19" t="str">
        <f ca="1">IF(INDIRECT("'Repeating Question Sets'!"&amp;SUBSTITUTE(ADDRESS(1,COLUMN(Table_Repeating_Question_Sets[[#Headers],[Output Config]]),4),"1","")&amp;COLUMN()+1)&lt;&gt;"",INDIRECT("'Repeating Question Sets'!"&amp;SUBSTITUTE(ADDRESS(1,COLUMN(Table_Repeating_Question_Sets[[#Headers],[Output Config]]),4),"1","")&amp;COLUMN()+1),"")</f>
        <v/>
      </c>
      <c r="AY19" t="str">
        <f ca="1">IF(INDIRECT("'Repeating Question Sets'!"&amp;SUBSTITUTE(ADDRESS(1,COLUMN(Table_Repeating_Question_Sets[[#Headers],[Output Config]]),4),"1","")&amp;COLUMN()+1)&lt;&gt;"",INDIRECT("'Repeating Question Sets'!"&amp;SUBSTITUTE(ADDRESS(1,COLUMN(Table_Repeating_Question_Sets[[#Headers],[Output Config]]),4),"1","")&amp;COLUMN()+1),"")</f>
        <v/>
      </c>
      <c r="AZ19" t="str">
        <f ca="1">IF(INDIRECT("'Repeating Question Sets'!"&amp;SUBSTITUTE(ADDRESS(1,COLUMN(Table_Repeating_Question_Sets[[#Headers],[Output Config]]),4),"1","")&amp;COLUMN()+1)&lt;&gt;"",INDIRECT("'Repeating Question Sets'!"&amp;SUBSTITUTE(ADDRESS(1,COLUMN(Table_Repeating_Question_Sets[[#Headers],[Output Config]]),4),"1","")&amp;COLUMN()+1),"")</f>
        <v/>
      </c>
      <c r="BA19" t="str">
        <f ca="1">IF(INDIRECT("'Repeating Question Sets'!"&amp;SUBSTITUTE(ADDRESS(1,COLUMN(Table_Repeating_Question_Sets[[#Headers],[Output Config]]),4),"1","")&amp;COLUMN()+1)&lt;&gt;"",INDIRECT("'Repeating Question Sets'!"&amp;SUBSTITUTE(ADDRESS(1,COLUMN(Table_Repeating_Question_Sets[[#Headers],[Output Config]]),4),"1","")&amp;COLUMN()+1),"")</f>
        <v/>
      </c>
      <c r="BB19" s="6" t="s">
        <v>863</v>
      </c>
    </row>
    <row r="21" spans="2:54" ht="29.25" thickBot="1">
      <c r="B21" s="4" t="s">
        <v>64</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row>
    <row r="23" spans="2:54" ht="15">
      <c r="C23" s="6" t="s">
        <v>800</v>
      </c>
      <c r="D23" s="149" t="s">
        <v>146</v>
      </c>
      <c r="E23" s="6" t="s">
        <v>147</v>
      </c>
      <c r="F23" s="6" t="s">
        <v>148</v>
      </c>
      <c r="G23" s="6" t="s">
        <v>149</v>
      </c>
      <c r="H23" s="6" t="s">
        <v>150</v>
      </c>
      <c r="I23" s="6" t="s">
        <v>151</v>
      </c>
      <c r="J23" s="6" t="s">
        <v>152</v>
      </c>
      <c r="K23" s="6" t="s">
        <v>153</v>
      </c>
      <c r="L23" s="6" t="s">
        <v>154</v>
      </c>
      <c r="M23" s="6" t="s">
        <v>155</v>
      </c>
      <c r="N23" s="6" t="s">
        <v>801</v>
      </c>
      <c r="O23" s="6" t="s">
        <v>802</v>
      </c>
      <c r="P23" s="6" t="s">
        <v>803</v>
      </c>
      <c r="Q23" s="6" t="s">
        <v>804</v>
      </c>
      <c r="R23" s="6" t="s">
        <v>805</v>
      </c>
      <c r="S23" s="6" t="s">
        <v>806</v>
      </c>
      <c r="T23" s="6" t="s">
        <v>807</v>
      </c>
      <c r="U23" s="6" t="s">
        <v>808</v>
      </c>
      <c r="V23" s="6" t="s">
        <v>809</v>
      </c>
      <c r="W23" s="6" t="s">
        <v>810</v>
      </c>
      <c r="X23" s="6" t="s">
        <v>811</v>
      </c>
      <c r="Y23" s="6" t="s">
        <v>812</v>
      </c>
      <c r="Z23" s="6" t="s">
        <v>813</v>
      </c>
      <c r="AA23" s="6" t="s">
        <v>814</v>
      </c>
      <c r="AB23" s="6" t="s">
        <v>815</v>
      </c>
      <c r="AC23" s="6" t="s">
        <v>816</v>
      </c>
      <c r="AD23" s="6" t="s">
        <v>817</v>
      </c>
      <c r="AE23" s="6" t="s">
        <v>818</v>
      </c>
      <c r="AF23" s="6" t="s">
        <v>819</v>
      </c>
      <c r="AG23" s="6" t="s">
        <v>820</v>
      </c>
      <c r="AH23" s="6" t="s">
        <v>821</v>
      </c>
      <c r="AI23" s="6" t="s">
        <v>822</v>
      </c>
      <c r="AJ23" s="6" t="s">
        <v>823</v>
      </c>
      <c r="AK23" s="6" t="s">
        <v>824</v>
      </c>
      <c r="AL23" s="6" t="s">
        <v>825</v>
      </c>
      <c r="AM23" s="6" t="s">
        <v>826</v>
      </c>
      <c r="AN23" s="6" t="s">
        <v>827</v>
      </c>
      <c r="AO23" s="6" t="s">
        <v>828</v>
      </c>
      <c r="AP23" s="6" t="s">
        <v>829</v>
      </c>
      <c r="AQ23" s="6" t="s">
        <v>830</v>
      </c>
      <c r="AR23" s="6" t="s">
        <v>831</v>
      </c>
      <c r="AS23" s="6" t="s">
        <v>832</v>
      </c>
      <c r="AT23" s="6" t="s">
        <v>833</v>
      </c>
      <c r="AU23" s="6" t="s">
        <v>834</v>
      </c>
      <c r="AV23" s="6" t="s">
        <v>835</v>
      </c>
      <c r="AW23" s="6" t="s">
        <v>836</v>
      </c>
      <c r="AX23" s="6" t="s">
        <v>837</v>
      </c>
      <c r="AY23" s="6" t="s">
        <v>838</v>
      </c>
      <c r="AZ23" s="6" t="s">
        <v>839</v>
      </c>
      <c r="BA23" s="6" t="s">
        <v>840</v>
      </c>
      <c r="BB23" s="6" t="s">
        <v>841</v>
      </c>
    </row>
    <row r="24" spans="2:54" ht="15">
      <c r="B24" s="3" t="s">
        <v>74</v>
      </c>
      <c r="C24" s="148" t="s">
        <v>864</v>
      </c>
      <c r="D24" s="152" t="str">
        <f ca="1" xml:space="preserve">
IF(OFFSET(Table_Question_Sets[[#Headers],[Property]],MATCH("Promotion",Table_Question_Sets[Property],0),MATCH("Invalid Rollup",Table_Question_Sets[#Headers],0)-1,1,1)="Yes","""incomplete""",
IF(OFFSET(Table_Question_Sets[[#Headers],[Property]],MATCH("Promotion",Table_Question_Sets[Property],0),MATCH("Invalid Rollup",Table_Question_Sets[#Headers],0)-1,1,1)="Yes","""premiumEstimate""",
IF(OR(OFFSET(Table_Question_Sets[[#Headers],[Property]],MATCH("Details 1",Table_Question_Sets[Property],0),MATCH("Invalid Rollup",Table_Question_Sets[#Headers],0)-1,1,1)="Yes",OFFSET(Table_Question_Sets[[#Headers],[Property]],MATCH("Details 2",Table_Question_Sets[Property],0),MATCH("Invalid Rollup",Table_Question_Sets[#Headers],0)-1,1,1)="Yes",OFFSET(Table_Question_Sets[[#Headers],[Property]],MATCH("Logo",Table_Question_Sets[Property],0),MATCH("Invalid Rollup",Table_Question_Sets[#Headers],0)-1,1,1)="Yes"),"""premiumComplete""",
IF(OR(OFFSET(Table_Question_Sets[[#Headers],[Property]],MATCH("Payment Options",Table_Question_Sets[Property],0),MATCH("Invalid Rollup",Table_Question_Sets[#Headers],0)-1,1,1)="Yes",OFFSET(Table_Question_Sets[[#Headers],[Property]],MATCH("Payment Methods",Table_Question_Sets[Property],0),MATCH("Invalid Rollup",Table_Question_Sets[#Headers],0)-1,1,1)="Yes"),"""bindingQuote""",
IF(_xlfn.TEXTJOIN("",TRUE,Table_Question_Sets[Invalid])&lt;&gt;"","""paymentDetailsComplete""","""legalTermsAccepted""")))))</f>
        <v>"premiumComplete"</v>
      </c>
      <c r="E24" s="147"/>
      <c r="F24" s="147"/>
      <c r="G24" s="147"/>
      <c r="H24" s="147"/>
      <c r="I24" s="147"/>
      <c r="J24" s="147"/>
      <c r="K24" s="147"/>
      <c r="L24" s="147"/>
      <c r="M24" s="147"/>
      <c r="N24" s="147"/>
      <c r="O24" s="147"/>
      <c r="P24" s="147"/>
      <c r="Q24" s="147"/>
      <c r="R24" s="147"/>
      <c r="S24" s="147"/>
      <c r="T24" s="147"/>
      <c r="U24" s="147"/>
      <c r="V24" s="147"/>
      <c r="W24" s="147"/>
      <c r="X24" s="147"/>
      <c r="Y24" s="147"/>
      <c r="Z24" s="147"/>
      <c r="AA24" s="147"/>
      <c r="AB24" s="147"/>
      <c r="AC24" s="147"/>
      <c r="AD24" s="147"/>
      <c r="AE24" s="147"/>
      <c r="AF24" s="147"/>
      <c r="AG24" s="147"/>
      <c r="AH24" s="147"/>
      <c r="AI24" s="147"/>
      <c r="AJ24" s="147"/>
      <c r="AK24" s="147"/>
      <c r="AL24" s="147"/>
      <c r="AM24" s="147"/>
      <c r="AN24" s="147"/>
      <c r="AO24" s="147"/>
      <c r="AP24" s="147"/>
      <c r="AQ24" s="147"/>
      <c r="AR24" s="147"/>
      <c r="AS24" s="147"/>
      <c r="AT24" s="147"/>
      <c r="AU24" s="147"/>
      <c r="AV24" s="147"/>
      <c r="AW24" s="147"/>
      <c r="AX24" s="147"/>
      <c r="AY24" s="147"/>
      <c r="AZ24" s="147"/>
      <c r="BA24" s="147"/>
      <c r="BB24" s="144" t="s">
        <v>865</v>
      </c>
    </row>
    <row r="25" spans="2:54" ht="21" customHeight="1">
      <c r="B25" s="3" t="s">
        <v>866</v>
      </c>
      <c r="C25" s="144" t="s">
        <v>867</v>
      </c>
      <c r="D25" s="152" t="str">
        <f ca="1">IF(INDIRECT("'Question Sets'!"&amp;SUBSTITUTE(ADDRESS(1,COLUMN(Table_Question_Sets[[#Headers],[Output Calculation]]),4),"1","")&amp;COLUMN()+1)&lt;&gt;"",INDIRECT("'Question Sets'!"&amp;SUBSTITUTE(ADDRESS(1,COLUMN(Table_Question_Sets[[#Headers],[Output Calculation]]),4),"1","")&amp;COLUMN()+1),"")</f>
        <v>"promotion":{"promotionID": "ctw-car-100k","promotionPremium": "$5,961.00","promotionPrize": "$100,000.00","promotionType": "chanceToWin","promotionImageURL": "https://insuremypromo-promoinabox-qa.aptiture.com/wp-content/uploads/2018/04/PIAB_10k-Groceries_FB-Post-504x504px.png","usedStateNSW": true,"usedStateVIC": true},</v>
      </c>
      <c r="E25" s="152" t="str">
        <f ca="1">IF(INDIRECT("'Question Sets'!"&amp;SUBSTITUTE(ADDRESS(1,COLUMN(Table_Question_Sets[[#Headers],[Output Calculation]]),4),"1","")&amp;COLUMN()+1)&lt;&gt;"",INDIRECT("'Question Sets'!"&amp;SUBSTITUTE(ADDRESS(1,COLUMN(Table_Question_Sets[[#Headers],[Output Calculation]]),4),"1","")&amp;COLUMN()+1),"")</f>
        <v>"summary":{"promotionProbability": "1 in 100"},</v>
      </c>
      <c r="F25" s="152" t="str">
        <f ca="1">IF(INDIRECT("'Question Sets'!"&amp;SUBSTITUTE(ADDRESS(1,COLUMN(Table_Question_Sets[[#Headers],[Output Calculation]]),4),"1","")&amp;COLUMN()+1)&lt;&gt;"",INDIRECT("'Question Sets'!"&amp;SUBSTITUTE(ADDRESS(1,COLUMN(Table_Question_Sets[[#Headers],[Output Calculation]]),4),"1","")&amp;COLUMN()+1),"")</f>
        <v>"details1":{},</v>
      </c>
      <c r="G25" s="152" t="str">
        <f ca="1">IF(INDIRECT("'Question Sets'!"&amp;SUBSTITUTE(ADDRESS(1,COLUMN(Table_Question_Sets[[#Headers],[Output Calculation]]),4),"1","")&amp;COLUMN()+1)&lt;&gt;"",INDIRECT("'Question Sets'!"&amp;SUBSTITUTE(ADDRESS(1,COLUMN(Table_Question_Sets[[#Headers],[Output Calculation]]),4),"1","")&amp;COLUMN()+1),"")</f>
        <v>"details2":{},</v>
      </c>
      <c r="H25" s="152" t="str">
        <f ca="1">IF(INDIRECT("'Question Sets'!"&amp;SUBSTITUTE(ADDRESS(1,COLUMN(Table_Question_Sets[[#Headers],[Output Calculation]]),4),"1","")&amp;COLUMN()+1)&lt;&gt;"",INDIRECT("'Question Sets'!"&amp;SUBSTITUTE(ADDRESS(1,COLUMN(Table_Question_Sets[[#Headers],[Output Calculation]]),4),"1","")&amp;COLUMN()+1),"")</f>
        <v>"details3":{},</v>
      </c>
      <c r="I25" s="152" t="str">
        <f ca="1">IF(INDIRECT("'Question Sets'!"&amp;SUBSTITUTE(ADDRESS(1,COLUMN(Table_Question_Sets[[#Headers],[Output Calculation]]),4),"1","")&amp;COLUMN()+1)&lt;&gt;"",INDIRECT("'Question Sets'!"&amp;SUBSTITUTE(ADDRESS(1,COLUMN(Table_Question_Sets[[#Headers],[Output Calculation]]),4),"1","")&amp;COLUMN()+1),"")</f>
        <v>"details4":{"prizeGameDate": "10/09/YYYY"},</v>
      </c>
      <c r="J25" s="152" t="str">
        <f ca="1">IF(INDIRECT("'Question Sets'!"&amp;SUBSTITUTE(ADDRESS(1,COLUMN(Table_Question_Sets[[#Headers],[Output Calculation]]),4),"1","")&amp;COLUMN()+1)&lt;&gt;"",INDIRECT("'Question Sets'!"&amp;SUBSTITUTE(ADDRESS(1,COLUMN(Table_Question_Sets[[#Headers],[Output Calculation]]),4),"1","")&amp;COLUMN()+1),"")</f>
        <v>"details5":{},</v>
      </c>
      <c r="K25" s="152" t="str">
        <f ca="1">IF(INDIRECT("'Question Sets'!"&amp;SUBSTITUTE(ADDRESS(1,COLUMN(Table_Question_Sets[[#Headers],[Output Calculation]]),4),"1","")&amp;COLUMN()+1)&lt;&gt;"",INDIRECT("'Question Sets'!"&amp;SUBSTITUTE(ADDRESS(1,COLUMN(Table_Question_Sets[[#Headers],[Output Calculation]]),4),"1","")&amp;COLUMN()+1),"")</f>
        <v>"details6":{},</v>
      </c>
      <c r="L25" s="152" t="str">
        <f ca="1">IF(INDIRECT("'Question Sets'!"&amp;SUBSTITUTE(ADDRESS(1,COLUMN(Table_Question_Sets[[#Headers],[Output Calculation]]),4),"1","")&amp;COLUMN()+1)&lt;&gt;"",INDIRECT("'Question Sets'!"&amp;SUBSTITUTE(ADDRESS(1,COLUMN(Table_Question_Sets[[#Headers],[Output Calculation]]),4),"1","")&amp;COLUMN()+1),"")</f>
        <v>"logo":{},</v>
      </c>
      <c r="M25" s="152" t="str">
        <f ca="1">IF(INDIRECT("'Question Sets'!"&amp;SUBSTITUTE(ADDRESS(1,COLUMN(Table_Question_Sets[[#Headers],[Output Calculation]]),4),"1","")&amp;COLUMN()+1)&lt;&gt;"",INDIRECT("'Question Sets'!"&amp;SUBSTITUTE(ADDRESS(1,COLUMN(Table_Question_Sets[[#Headers],[Output Calculation]]),4),"1","")&amp;COLUMN()+1),"")</f>
        <v>"review":{"reviewHeading": "No"},</v>
      </c>
      <c r="N25" s="152" t="str">
        <f ca="1">IF(INDIRECT("'Question Sets'!"&amp;SUBSTITUTE(ADDRESS(1,COLUMN(Table_Question_Sets[[#Headers],[Output Calculation]]),4),"1","")&amp;COLUMN()+1)&lt;&gt;"",INDIRECT("'Question Sets'!"&amp;SUBSTITUTE(ADDRESS(1,COLUMN(Table_Question_Sets[[#Headers],[Output Calculation]]),4),"1","")&amp;COLUMN()+1),"")</f>
        <v>"paymentOptions":{},</v>
      </c>
      <c r="O25" s="152" t="str">
        <f ca="1">IF(INDIRECT("'Question Sets'!"&amp;SUBSTITUTE(ADDRESS(1,COLUMN(Table_Question_Sets[[#Headers],[Output Calculation]]),4),"1","")&amp;COLUMN()+1)&lt;&gt;"",INDIRECT("'Question Sets'!"&amp;SUBSTITUTE(ADDRESS(1,COLUMN(Table_Question_Sets[[#Headers],[Output Calculation]]),4),"1","")&amp;COLUMN()+1),"")</f>
        <v>"paymentMethods":{"paymentOption": "Monthly","paymentMethod": "Direct Debit"},</v>
      </c>
      <c r="P25" s="152" t="str">
        <f ca="1">IF(INDIRECT("'Question Sets'!"&amp;SUBSTITUTE(ADDRESS(1,COLUMN(Table_Question_Sets[[#Headers],[Output Calculation]]),4),"1","")&amp;COLUMN()+1)&lt;&gt;"",INDIRECT("'Question Sets'!"&amp;SUBSTITUTE(ADDRESS(1,COLUMN(Table_Question_Sets[[#Headers],[Output Calculation]]),4),"1","")&amp;COLUMN()+1),"")</f>
        <v>"legalTerms":{},</v>
      </c>
      <c r="Q25" s="152" t="str">
        <f ca="1">IF(INDIRECT("'Question Sets'!"&amp;SUBSTITUTE(ADDRESS(1,COLUMN(Table_Question_Sets[[#Headers],[Output Calculation]]),4),"1","")&amp;COLUMN()+1)&lt;&gt;"",INDIRECT("'Question Sets'!"&amp;SUBSTITUTE(ADDRESS(1,COLUMN(Table_Question_Sets[[#Headers],[Output Calculation]]),4),"1","")&amp;COLUMN()+1),"")</f>
        <v/>
      </c>
      <c r="R25" s="152" t="str">
        <f ca="1">IF(INDIRECT("'Question Sets'!"&amp;SUBSTITUTE(ADDRESS(1,COLUMN(Table_Question_Sets[[#Headers],[Output Calculation]]),4),"1","")&amp;COLUMN()+1)&lt;&gt;"",INDIRECT("'Question Sets'!"&amp;SUBSTITUTE(ADDRESS(1,COLUMN(Table_Question_Sets[[#Headers],[Output Calculation]]),4),"1","")&amp;COLUMN()+1),"")</f>
        <v/>
      </c>
      <c r="S25" s="152" t="str">
        <f ca="1">IF(INDIRECT("'Question Sets'!"&amp;SUBSTITUTE(ADDRESS(1,COLUMN(Table_Question_Sets[[#Headers],[Output Calculation]]),4),"1","")&amp;COLUMN()+1)&lt;&gt;"",INDIRECT("'Question Sets'!"&amp;SUBSTITUTE(ADDRESS(1,COLUMN(Table_Question_Sets[[#Headers],[Output Calculation]]),4),"1","")&amp;COLUMN()+1),"")</f>
        <v/>
      </c>
      <c r="T25" s="152" t="str">
        <f ca="1">IF(INDIRECT("'Question Sets'!"&amp;SUBSTITUTE(ADDRESS(1,COLUMN(Table_Question_Sets[[#Headers],[Output Calculation]]),4),"1","")&amp;COLUMN()+1)&lt;&gt;"",INDIRECT("'Question Sets'!"&amp;SUBSTITUTE(ADDRESS(1,COLUMN(Table_Question_Sets[[#Headers],[Output Calculation]]),4),"1","")&amp;COLUMN()+1),"")</f>
        <v/>
      </c>
      <c r="U25" s="152" t="str">
        <f ca="1">IF(INDIRECT("'Question Sets'!"&amp;SUBSTITUTE(ADDRESS(1,COLUMN(Table_Question_Sets[[#Headers],[Output Calculation]]),4),"1","")&amp;COLUMN()+1)&lt;&gt;"",INDIRECT("'Question Sets'!"&amp;SUBSTITUTE(ADDRESS(1,COLUMN(Table_Question_Sets[[#Headers],[Output Calculation]]),4),"1","")&amp;COLUMN()+1),"")</f>
        <v/>
      </c>
      <c r="V25" s="152" t="str">
        <f ca="1">IF(INDIRECT("'Question Sets'!"&amp;SUBSTITUTE(ADDRESS(1,COLUMN(Table_Question_Sets[[#Headers],[Output Calculation]]),4),"1","")&amp;COLUMN()+1)&lt;&gt;"",INDIRECT("'Question Sets'!"&amp;SUBSTITUTE(ADDRESS(1,COLUMN(Table_Question_Sets[[#Headers],[Output Calculation]]),4),"1","")&amp;COLUMN()+1),"")</f>
        <v/>
      </c>
      <c r="W25" s="152" t="str">
        <f ca="1">IF(INDIRECT("'Question Sets'!"&amp;SUBSTITUTE(ADDRESS(1,COLUMN(Table_Question_Sets[[#Headers],[Output Calculation]]),4),"1","")&amp;COLUMN()+1)&lt;&gt;"",INDIRECT("'Question Sets'!"&amp;SUBSTITUTE(ADDRESS(1,COLUMN(Table_Question_Sets[[#Headers],[Output Calculation]]),4),"1","")&amp;COLUMN()+1),"")</f>
        <v/>
      </c>
      <c r="X25" s="152" t="str">
        <f ca="1">IF(INDIRECT("'Question Sets'!"&amp;SUBSTITUTE(ADDRESS(1,COLUMN(Table_Question_Sets[[#Headers],[Output Calculation]]),4),"1","")&amp;COLUMN()+1)&lt;&gt;"",INDIRECT("'Question Sets'!"&amp;SUBSTITUTE(ADDRESS(1,COLUMN(Table_Question_Sets[[#Headers],[Output Calculation]]),4),"1","")&amp;COLUMN()+1),"")</f>
        <v/>
      </c>
      <c r="Y25" s="152" t="str">
        <f ca="1">IF(INDIRECT("'Question Sets'!"&amp;SUBSTITUTE(ADDRESS(1,COLUMN(Table_Question_Sets[[#Headers],[Output Calculation]]),4),"1","")&amp;COLUMN()+1)&lt;&gt;"",INDIRECT("'Question Sets'!"&amp;SUBSTITUTE(ADDRESS(1,COLUMN(Table_Question_Sets[[#Headers],[Output Calculation]]),4),"1","")&amp;COLUMN()+1),"")</f>
        <v/>
      </c>
      <c r="Z25" s="152" t="str">
        <f ca="1">IF(INDIRECT("'Question Sets'!"&amp;SUBSTITUTE(ADDRESS(1,COLUMN(Table_Question_Sets[[#Headers],[Output Calculation]]),4),"1","")&amp;COLUMN()+1)&lt;&gt;"",INDIRECT("'Question Sets'!"&amp;SUBSTITUTE(ADDRESS(1,COLUMN(Table_Question_Sets[[#Headers],[Output Calculation]]),4),"1","")&amp;COLUMN()+1),"")</f>
        <v/>
      </c>
      <c r="AA25" s="152" t="str">
        <f ca="1">IF(INDIRECT("'Question Sets'!"&amp;SUBSTITUTE(ADDRESS(1,COLUMN(Table_Question_Sets[[#Headers],[Output Calculation]]),4),"1","")&amp;COLUMN()+1)&lt;&gt;"",INDIRECT("'Question Sets'!"&amp;SUBSTITUTE(ADDRESS(1,COLUMN(Table_Question_Sets[[#Headers],[Output Calculation]]),4),"1","")&amp;COLUMN()+1),"")</f>
        <v/>
      </c>
      <c r="AB25" s="152" t="str">
        <f ca="1">IF(INDIRECT("'Question Sets'!"&amp;SUBSTITUTE(ADDRESS(1,COLUMN(Table_Question_Sets[[#Headers],[Output Calculation]]),4),"1","")&amp;COLUMN()+1)&lt;&gt;"",INDIRECT("'Question Sets'!"&amp;SUBSTITUTE(ADDRESS(1,COLUMN(Table_Question_Sets[[#Headers],[Output Calculation]]),4),"1","")&amp;COLUMN()+1),"")</f>
        <v/>
      </c>
      <c r="AC25" s="152" t="str">
        <f ca="1">IF(INDIRECT("'Question Sets'!"&amp;SUBSTITUTE(ADDRESS(1,COLUMN(Table_Question_Sets[[#Headers],[Output Calculation]]),4),"1","")&amp;COLUMN()+1)&lt;&gt;"",INDIRECT("'Question Sets'!"&amp;SUBSTITUTE(ADDRESS(1,COLUMN(Table_Question_Sets[[#Headers],[Output Calculation]]),4),"1","")&amp;COLUMN()+1),"")</f>
        <v/>
      </c>
      <c r="AD25" s="152" t="str">
        <f ca="1">IF(INDIRECT("'Question Sets'!"&amp;SUBSTITUTE(ADDRESS(1,COLUMN(Table_Question_Sets[[#Headers],[Output Calculation]]),4),"1","")&amp;COLUMN()+1)&lt;&gt;"",INDIRECT("'Question Sets'!"&amp;SUBSTITUTE(ADDRESS(1,COLUMN(Table_Question_Sets[[#Headers],[Output Calculation]]),4),"1","")&amp;COLUMN()+1),"")</f>
        <v/>
      </c>
      <c r="AE25" s="152" t="str">
        <f ca="1">IF(INDIRECT("'Question Sets'!"&amp;SUBSTITUTE(ADDRESS(1,COLUMN(Table_Question_Sets[[#Headers],[Output Calculation]]),4),"1","")&amp;COLUMN()+1)&lt;&gt;"",INDIRECT("'Question Sets'!"&amp;SUBSTITUTE(ADDRESS(1,COLUMN(Table_Question_Sets[[#Headers],[Output Calculation]]),4),"1","")&amp;COLUMN()+1),"")</f>
        <v/>
      </c>
      <c r="AF25" s="152" t="str">
        <f ca="1">IF(INDIRECT("'Question Sets'!"&amp;SUBSTITUTE(ADDRESS(1,COLUMN(Table_Question_Sets[[#Headers],[Output Calculation]]),4),"1","")&amp;COLUMN()+1)&lt;&gt;"",INDIRECT("'Question Sets'!"&amp;SUBSTITUTE(ADDRESS(1,COLUMN(Table_Question_Sets[[#Headers],[Output Calculation]]),4),"1","")&amp;COLUMN()+1),"")</f>
        <v/>
      </c>
      <c r="AG25" s="152" t="str">
        <f ca="1">IF(INDIRECT("'Question Sets'!"&amp;SUBSTITUTE(ADDRESS(1,COLUMN(Table_Question_Sets[[#Headers],[Output Calculation]]),4),"1","")&amp;COLUMN()+1)&lt;&gt;"",INDIRECT("'Question Sets'!"&amp;SUBSTITUTE(ADDRESS(1,COLUMN(Table_Question_Sets[[#Headers],[Output Calculation]]),4),"1","")&amp;COLUMN()+1),"")</f>
        <v/>
      </c>
      <c r="AH25" s="152" t="str">
        <f ca="1">IF(INDIRECT("'Question Sets'!"&amp;SUBSTITUTE(ADDRESS(1,COLUMN(Table_Question_Sets[[#Headers],[Output Calculation]]),4),"1","")&amp;COLUMN()+1)&lt;&gt;"",INDIRECT("'Question Sets'!"&amp;SUBSTITUTE(ADDRESS(1,COLUMN(Table_Question_Sets[[#Headers],[Output Calculation]]),4),"1","")&amp;COLUMN()+1),"")</f>
        <v/>
      </c>
      <c r="AI25" s="152" t="str">
        <f ca="1">IF(INDIRECT("'Question Sets'!"&amp;SUBSTITUTE(ADDRESS(1,COLUMN(Table_Question_Sets[[#Headers],[Output Calculation]]),4),"1","")&amp;COLUMN()+1)&lt;&gt;"",INDIRECT("'Question Sets'!"&amp;SUBSTITUTE(ADDRESS(1,COLUMN(Table_Question_Sets[[#Headers],[Output Calculation]]),4),"1","")&amp;COLUMN()+1),"")</f>
        <v/>
      </c>
      <c r="AJ25" s="152" t="str">
        <f ca="1">IF(INDIRECT("'Question Sets'!"&amp;SUBSTITUTE(ADDRESS(1,COLUMN(Table_Question_Sets[[#Headers],[Output Calculation]]),4),"1","")&amp;COLUMN()+1)&lt;&gt;"",INDIRECT("'Question Sets'!"&amp;SUBSTITUTE(ADDRESS(1,COLUMN(Table_Question_Sets[[#Headers],[Output Calculation]]),4),"1","")&amp;COLUMN()+1),"")</f>
        <v/>
      </c>
      <c r="AK25" s="152" t="str">
        <f ca="1">IF(INDIRECT("'Question Sets'!"&amp;SUBSTITUTE(ADDRESS(1,COLUMN(Table_Question_Sets[[#Headers],[Output Calculation]]),4),"1","")&amp;COLUMN()+1)&lt;&gt;"",INDIRECT("'Question Sets'!"&amp;SUBSTITUTE(ADDRESS(1,COLUMN(Table_Question_Sets[[#Headers],[Output Calculation]]),4),"1","")&amp;COLUMN()+1),"")</f>
        <v/>
      </c>
      <c r="AL25" s="152" t="str">
        <f ca="1">IF(INDIRECT("'Question Sets'!"&amp;SUBSTITUTE(ADDRESS(1,COLUMN(Table_Question_Sets[[#Headers],[Output Calculation]]),4),"1","")&amp;COLUMN()+1)&lt;&gt;"",INDIRECT("'Question Sets'!"&amp;SUBSTITUTE(ADDRESS(1,COLUMN(Table_Question_Sets[[#Headers],[Output Calculation]]),4),"1","")&amp;COLUMN()+1),"")</f>
        <v/>
      </c>
      <c r="AM25" s="152" t="str">
        <f ca="1">IF(INDIRECT("'Question Sets'!"&amp;SUBSTITUTE(ADDRESS(1,COLUMN(Table_Question_Sets[[#Headers],[Output Calculation]]),4),"1","")&amp;COLUMN()+1)&lt;&gt;"",INDIRECT("'Question Sets'!"&amp;SUBSTITUTE(ADDRESS(1,COLUMN(Table_Question_Sets[[#Headers],[Output Calculation]]),4),"1","")&amp;COLUMN()+1),"")</f>
        <v/>
      </c>
      <c r="AN25" s="152" t="str">
        <f ca="1">IF(INDIRECT("'Question Sets'!"&amp;SUBSTITUTE(ADDRESS(1,COLUMN(Table_Question_Sets[[#Headers],[Output Calculation]]),4),"1","")&amp;COLUMN()+1)&lt;&gt;"",INDIRECT("'Question Sets'!"&amp;SUBSTITUTE(ADDRESS(1,COLUMN(Table_Question_Sets[[#Headers],[Output Calculation]]),4),"1","")&amp;COLUMN()+1),"")</f>
        <v/>
      </c>
      <c r="AO25" s="152" t="str">
        <f ca="1">IF(INDIRECT("'Question Sets'!"&amp;SUBSTITUTE(ADDRESS(1,COLUMN(Table_Question_Sets[[#Headers],[Output Calculation]]),4),"1","")&amp;COLUMN()+1)&lt;&gt;"",INDIRECT("'Question Sets'!"&amp;SUBSTITUTE(ADDRESS(1,COLUMN(Table_Question_Sets[[#Headers],[Output Calculation]]),4),"1","")&amp;COLUMN()+1),"")</f>
        <v/>
      </c>
      <c r="AP25" s="152" t="str">
        <f ca="1">IF(INDIRECT("'Question Sets'!"&amp;SUBSTITUTE(ADDRESS(1,COLUMN(Table_Question_Sets[[#Headers],[Output Calculation]]),4),"1","")&amp;COLUMN()+1)&lt;&gt;"",INDIRECT("'Question Sets'!"&amp;SUBSTITUTE(ADDRESS(1,COLUMN(Table_Question_Sets[[#Headers],[Output Calculation]]),4),"1","")&amp;COLUMN()+1),"")</f>
        <v/>
      </c>
      <c r="AQ25" s="152" t="str">
        <f ca="1">IF(INDIRECT("'Question Sets'!"&amp;SUBSTITUTE(ADDRESS(1,COLUMN(Table_Question_Sets[[#Headers],[Output Calculation]]),4),"1","")&amp;COLUMN()+1)&lt;&gt;"",INDIRECT("'Question Sets'!"&amp;SUBSTITUTE(ADDRESS(1,COLUMN(Table_Question_Sets[[#Headers],[Output Calculation]]),4),"1","")&amp;COLUMN()+1),"")</f>
        <v/>
      </c>
      <c r="AR25" s="152" t="str">
        <f ca="1">IF(INDIRECT("'Question Sets'!"&amp;SUBSTITUTE(ADDRESS(1,COLUMN(Table_Question_Sets[[#Headers],[Output Calculation]]),4),"1","")&amp;COLUMN()+1)&lt;&gt;"",INDIRECT("'Question Sets'!"&amp;SUBSTITUTE(ADDRESS(1,COLUMN(Table_Question_Sets[[#Headers],[Output Calculation]]),4),"1","")&amp;COLUMN()+1),"")</f>
        <v/>
      </c>
      <c r="AS25" s="152" t="str">
        <f ca="1">IF(INDIRECT("'Question Sets'!"&amp;SUBSTITUTE(ADDRESS(1,COLUMN(Table_Question_Sets[[#Headers],[Output Calculation]]),4),"1","")&amp;COLUMN()+1)&lt;&gt;"",INDIRECT("'Question Sets'!"&amp;SUBSTITUTE(ADDRESS(1,COLUMN(Table_Question_Sets[[#Headers],[Output Calculation]]),4),"1","")&amp;COLUMN()+1),"")</f>
        <v/>
      </c>
      <c r="AT25" s="152" t="str">
        <f ca="1">IF(INDIRECT("'Question Sets'!"&amp;SUBSTITUTE(ADDRESS(1,COLUMN(Table_Question_Sets[[#Headers],[Output Calculation]]),4),"1","")&amp;COLUMN()+1)&lt;&gt;"",INDIRECT("'Question Sets'!"&amp;SUBSTITUTE(ADDRESS(1,COLUMN(Table_Question_Sets[[#Headers],[Output Calculation]]),4),"1","")&amp;COLUMN()+1),"")</f>
        <v/>
      </c>
      <c r="AU25" s="152" t="str">
        <f ca="1">IF(INDIRECT("'Question Sets'!"&amp;SUBSTITUTE(ADDRESS(1,COLUMN(Table_Question_Sets[[#Headers],[Output Calculation]]),4),"1","")&amp;COLUMN()+1)&lt;&gt;"",INDIRECT("'Question Sets'!"&amp;SUBSTITUTE(ADDRESS(1,COLUMN(Table_Question_Sets[[#Headers],[Output Calculation]]),4),"1","")&amp;COLUMN()+1),"")</f>
        <v/>
      </c>
      <c r="AV25" s="152" t="str">
        <f ca="1">IF(INDIRECT("'Question Sets'!"&amp;SUBSTITUTE(ADDRESS(1,COLUMN(Table_Question_Sets[[#Headers],[Output Calculation]]),4),"1","")&amp;COLUMN()+1)&lt;&gt;"",INDIRECT("'Question Sets'!"&amp;SUBSTITUTE(ADDRESS(1,COLUMN(Table_Question_Sets[[#Headers],[Output Calculation]]),4),"1","")&amp;COLUMN()+1),"")</f>
        <v/>
      </c>
      <c r="AW25" s="152" t="str">
        <f ca="1">IF(INDIRECT("'Question Sets'!"&amp;SUBSTITUTE(ADDRESS(1,COLUMN(Table_Question_Sets[[#Headers],[Output Calculation]]),4),"1","")&amp;COLUMN()+1)&lt;&gt;"",INDIRECT("'Question Sets'!"&amp;SUBSTITUTE(ADDRESS(1,COLUMN(Table_Question_Sets[[#Headers],[Output Calculation]]),4),"1","")&amp;COLUMN()+1),"")</f>
        <v/>
      </c>
      <c r="AX25" s="152" t="str">
        <f ca="1">IF(INDIRECT("'Question Sets'!"&amp;SUBSTITUTE(ADDRESS(1,COLUMN(Table_Question_Sets[[#Headers],[Output Calculation]]),4),"1","")&amp;COLUMN()+1)&lt;&gt;"",INDIRECT("'Question Sets'!"&amp;SUBSTITUTE(ADDRESS(1,COLUMN(Table_Question_Sets[[#Headers],[Output Calculation]]),4),"1","")&amp;COLUMN()+1),"")</f>
        <v/>
      </c>
      <c r="AY25" s="152" t="str">
        <f ca="1">IF(INDIRECT("'Question Sets'!"&amp;SUBSTITUTE(ADDRESS(1,COLUMN(Table_Question_Sets[[#Headers],[Output Calculation]]),4),"1","")&amp;COLUMN()+1)&lt;&gt;"",INDIRECT("'Question Sets'!"&amp;SUBSTITUTE(ADDRESS(1,COLUMN(Table_Question_Sets[[#Headers],[Output Calculation]]),4),"1","")&amp;COLUMN()+1),"")</f>
        <v/>
      </c>
      <c r="AZ25" s="152" t="str">
        <f ca="1">IF(INDIRECT("'Question Sets'!"&amp;SUBSTITUTE(ADDRESS(1,COLUMN(Table_Question_Sets[[#Headers],[Output Calculation]]),4),"1","")&amp;COLUMN()+1)&lt;&gt;"",INDIRECT("'Question Sets'!"&amp;SUBSTITUTE(ADDRESS(1,COLUMN(Table_Question_Sets[[#Headers],[Output Calculation]]),4),"1","")&amp;COLUMN()+1),"")</f>
        <v/>
      </c>
      <c r="BA25" s="152" t="str">
        <f ca="1">IF(INDIRECT("'Question Sets'!"&amp;SUBSTITUTE(ADDRESS(1,COLUMN(Table_Question_Sets[[#Headers],[Output Calculation]]),4),"1","")&amp;COLUMN()+1)&lt;&gt;"",INDIRECT("'Question Sets'!"&amp;SUBSTITUTE(ADDRESS(1,COLUMN(Table_Question_Sets[[#Headers],[Output Calculation]]),4),"1","")&amp;COLUMN()+1),"")</f>
        <v/>
      </c>
      <c r="BB25" s="144" t="s">
        <v>849</v>
      </c>
    </row>
    <row r="26" spans="2:54" ht="21" customHeight="1">
      <c r="B26" s="3" t="s">
        <v>868</v>
      </c>
      <c r="C26" s="144" t="s">
        <v>869</v>
      </c>
      <c r="D26" s="152" t="str">
        <f ca="1">_xlfn.TEXTJOIN("",TRUE,Table_Risk_1[Output Calculation])</f>
        <v>"settings":{"riskName":"Promotion","fieldCodePrefix":"P"},"ratingFactors":{"promotionPrize":"100000","promotionProbability":"1 in 100","promotionType":"chanceToWin","usedStateNSW":true,"usedStateQLD":"","usedStateTAS":"","usedStateNT":"","usedStateVIC":true,"usedStateACT":"","usedStateWA":"","usedStateSA":"","promotionStartDate":""},"checks":{"includeRisk":true},"prizeCosts":{"prize":0,"insurance":0.01,"insuranceGST":0.001,"insuranceSD":0.00103903847102864},"otherCosts":{"assessmentFee":0,"consolationPrize":0,"postageAndPrinting":0,"fulfillmentFee":0,"otherCostsGST":0},"permitCosts":{"NSWPermitCost":0,"ACTPermitCost":0,"permitHandlingFee":0,"manualLegalReview":0,"permitCostsGST":0},"other":{"something":"value"},"statutoryRates":{"riskType":"General","ESLApplicability":"Not Applicable","policyStartDate":""}</v>
      </c>
      <c r="E26" s="147"/>
      <c r="F26" s="147"/>
      <c r="G26" s="147"/>
      <c r="H26" s="147"/>
      <c r="I26" s="147"/>
      <c r="J26" s="147"/>
      <c r="K26" s="147"/>
      <c r="L26" s="147"/>
      <c r="M26" s="147"/>
      <c r="N26" s="147"/>
      <c r="O26" s="147"/>
      <c r="P26" s="147"/>
      <c r="Q26" s="147"/>
      <c r="R26" s="147"/>
      <c r="S26" s="147"/>
      <c r="T26" s="147"/>
      <c r="U26" s="147"/>
      <c r="V26" s="147"/>
      <c r="W26" s="147"/>
      <c r="X26" s="147"/>
      <c r="Y26" s="147"/>
      <c r="Z26" s="147"/>
      <c r="AA26" s="147"/>
      <c r="AB26" s="147"/>
      <c r="AC26" s="147"/>
      <c r="AD26" s="147"/>
      <c r="AE26" s="147"/>
      <c r="AF26" s="147"/>
      <c r="AG26" s="147"/>
      <c r="AH26" s="147"/>
      <c r="AI26" s="147"/>
      <c r="AJ26" s="147"/>
      <c r="AK26" s="147"/>
      <c r="AL26" s="147"/>
      <c r="AM26" s="147"/>
      <c r="AN26" s="147"/>
      <c r="AO26" s="147"/>
      <c r="AP26" s="147"/>
      <c r="AQ26" s="147"/>
      <c r="AR26" s="147"/>
      <c r="AS26" s="147"/>
      <c r="AT26" s="147"/>
      <c r="AU26" s="147"/>
      <c r="AV26" s="147"/>
      <c r="AW26" s="147"/>
      <c r="AX26" s="147"/>
      <c r="AY26" s="147"/>
      <c r="AZ26" s="147"/>
      <c r="BA26" s="147"/>
      <c r="BB26" s="144" t="s">
        <v>849</v>
      </c>
    </row>
    <row r="27" spans="2:54" ht="21" customHeight="1">
      <c r="B27" s="3" t="s">
        <v>235</v>
      </c>
      <c r="C27" s="144" t="s">
        <v>856</v>
      </c>
      <c r="D27" s="152" t="str">
        <f ca="1">IF(INDIRECT("'Triggers'!"&amp;SUBSTITUTE(ADDRESS(1,COLUMN(Table_Triggers[[#Headers],[Output Calculation]]),4),"1","")&amp;COLUMN()+1)&lt;&gt;"",INDIRECT("'Triggers'!"&amp;SUBSTITUTE(ADDRESS(1,COLUMN(Table_Triggers[[#Headers],[Output Calculation]]),4),"1","")&amp;COLUMN()+1),"")</f>
        <v>"softReferral":{},</v>
      </c>
      <c r="E27" s="152" t="str">
        <f ca="1">IF(INDIRECT("'Triggers'!"&amp;SUBSTITUTE(ADDRESS(1,COLUMN(Table_Triggers[[#Headers],[Output Calculation]]),4),"1","")&amp;COLUMN()+1)&lt;&gt;"",INDIRECT("'Triggers'!"&amp;SUBSTITUTE(ADDRESS(1,COLUMN(Table_Triggers[[#Headers],[Output Calculation]]),4),"1","")&amp;COLUMN()+1),"")</f>
        <v>"hardReferral":{},</v>
      </c>
      <c r="F27" s="152" t="str">
        <f ca="1">IF(INDIRECT("'Triggers'!"&amp;SUBSTITUTE(ADDRESS(1,COLUMN(Table_Triggers[[#Headers],[Output Calculation]]),4),"1","")&amp;COLUMN()+1)&lt;&gt;"",INDIRECT("'Triggers'!"&amp;SUBSTITUTE(ADDRESS(1,COLUMN(Table_Triggers[[#Headers],[Output Calculation]]),4),"1","")&amp;COLUMN()+1),"")</f>
        <v>"decline":{},</v>
      </c>
      <c r="G27" s="152" t="str">
        <f ca="1">IF(INDIRECT("'Triggers'!"&amp;SUBSTITUTE(ADDRESS(1,COLUMN(Table_Triggers[[#Headers],[Output Calculation]]),4),"1","")&amp;COLUMN()+1)&lt;&gt;"",INDIRECT("'Triggers'!"&amp;SUBSTITUTE(ADDRESS(1,COLUMN(Table_Triggers[[#Headers],[Output Calculation]]),4),"1","")&amp;COLUMN()+1),"")</f>
        <v>"error":{"noCoverSelected":false},</v>
      </c>
      <c r="H27" s="152" t="str">
        <f ca="1">IF(INDIRECT("'Triggers'!"&amp;SUBSTITUTE(ADDRESS(1,COLUMN(Table_Triggers[[#Headers],[Output Calculation]]),4),"1","")&amp;COLUMN()+1)&lt;&gt;"",INDIRECT("'Triggers'!"&amp;SUBSTITUTE(ADDRESS(1,COLUMN(Table_Triggers[[#Headers],[Output Calculation]]),4),"1","")&amp;COLUMN()+1),"")</f>
        <v/>
      </c>
      <c r="I27" s="152" t="str">
        <f ca="1">IF(INDIRECT("'Triggers'!"&amp;SUBSTITUTE(ADDRESS(1,COLUMN(Table_Triggers[[#Headers],[Output Calculation]]),4),"1","")&amp;COLUMN()+1)&lt;&gt;"",INDIRECT("'Triggers'!"&amp;SUBSTITUTE(ADDRESS(1,COLUMN(Table_Triggers[[#Headers],[Output Calculation]]),4),"1","")&amp;COLUMN()+1),"")</f>
        <v/>
      </c>
      <c r="J27" s="152" t="str">
        <f ca="1">IF(INDIRECT("'Triggers'!"&amp;SUBSTITUTE(ADDRESS(1,COLUMN(Table_Triggers[[#Headers],[Output Calculation]]),4),"1","")&amp;COLUMN()+1)&lt;&gt;"",INDIRECT("'Triggers'!"&amp;SUBSTITUTE(ADDRESS(1,COLUMN(Table_Triggers[[#Headers],[Output Calculation]]),4),"1","")&amp;COLUMN()+1),"")</f>
        <v/>
      </c>
      <c r="K27" s="152" t="str">
        <f ca="1">IF(INDIRECT("'Triggers'!"&amp;SUBSTITUTE(ADDRESS(1,COLUMN(Table_Triggers[[#Headers],[Output Calculation]]),4),"1","")&amp;COLUMN()+1)&lt;&gt;"",INDIRECT("'Triggers'!"&amp;SUBSTITUTE(ADDRESS(1,COLUMN(Table_Triggers[[#Headers],[Output Calculation]]),4),"1","")&amp;COLUMN()+1),"")</f>
        <v/>
      </c>
      <c r="L27" s="152" t="str">
        <f ca="1">IF(INDIRECT("'Triggers'!"&amp;SUBSTITUTE(ADDRESS(1,COLUMN(Table_Triggers[[#Headers],[Output Calculation]]),4),"1","")&amp;COLUMN()+1)&lt;&gt;"",INDIRECT("'Triggers'!"&amp;SUBSTITUTE(ADDRESS(1,COLUMN(Table_Triggers[[#Headers],[Output Calculation]]),4),"1","")&amp;COLUMN()+1),"")</f>
        <v/>
      </c>
      <c r="M27" s="152" t="str">
        <f ca="1">IF(INDIRECT("'Triggers'!"&amp;SUBSTITUTE(ADDRESS(1,COLUMN(Table_Triggers[[#Headers],[Output Calculation]]),4),"1","")&amp;COLUMN()+1)&lt;&gt;"",INDIRECT("'Triggers'!"&amp;SUBSTITUTE(ADDRESS(1,COLUMN(Table_Triggers[[#Headers],[Output Calculation]]),4),"1","")&amp;COLUMN()+1),"")</f>
        <v/>
      </c>
      <c r="N27" s="152" t="str">
        <f ca="1">IF(INDIRECT("'Triggers'!"&amp;SUBSTITUTE(ADDRESS(1,COLUMN(Table_Triggers[[#Headers],[Output Calculation]]),4),"1","")&amp;COLUMN()+1)&lt;&gt;"",INDIRECT("'Triggers'!"&amp;SUBSTITUTE(ADDRESS(1,COLUMN(Table_Triggers[[#Headers],[Output Calculation]]),4),"1","")&amp;COLUMN()+1),"")</f>
        <v/>
      </c>
      <c r="O27" s="152" t="str">
        <f ca="1">IF(INDIRECT("'Triggers'!"&amp;SUBSTITUTE(ADDRESS(1,COLUMN(Table_Triggers[[#Headers],[Output Calculation]]),4),"1","")&amp;COLUMN()+1)&lt;&gt;"",INDIRECT("'Triggers'!"&amp;SUBSTITUTE(ADDRESS(1,COLUMN(Table_Triggers[[#Headers],[Output Calculation]]),4),"1","")&amp;COLUMN()+1),"")</f>
        <v/>
      </c>
      <c r="P27" s="152" t="str">
        <f ca="1">IF(INDIRECT("'Triggers'!"&amp;SUBSTITUTE(ADDRESS(1,COLUMN(Table_Triggers[[#Headers],[Output Calculation]]),4),"1","")&amp;COLUMN()+1)&lt;&gt;"",INDIRECT("'Triggers'!"&amp;SUBSTITUTE(ADDRESS(1,COLUMN(Table_Triggers[[#Headers],[Output Calculation]]),4),"1","")&amp;COLUMN()+1),"")</f>
        <v/>
      </c>
      <c r="Q27" s="152" t="str">
        <f ca="1">IF(INDIRECT("'Triggers'!"&amp;SUBSTITUTE(ADDRESS(1,COLUMN(Table_Triggers[[#Headers],[Output Calculation]]),4),"1","")&amp;COLUMN()+1)&lt;&gt;"",INDIRECT("'Triggers'!"&amp;SUBSTITUTE(ADDRESS(1,COLUMN(Table_Triggers[[#Headers],[Output Calculation]]),4),"1","")&amp;COLUMN()+1),"")</f>
        <v/>
      </c>
      <c r="R27" s="152" t="str">
        <f ca="1">IF(INDIRECT("'Triggers'!"&amp;SUBSTITUTE(ADDRESS(1,COLUMN(Table_Triggers[[#Headers],[Output Calculation]]),4),"1","")&amp;COLUMN()+1)&lt;&gt;"",INDIRECT("'Triggers'!"&amp;SUBSTITUTE(ADDRESS(1,COLUMN(Table_Triggers[[#Headers],[Output Calculation]]),4),"1","")&amp;COLUMN()+1),"")</f>
        <v/>
      </c>
      <c r="S27" s="152" t="str">
        <f ca="1">IF(INDIRECT("'Triggers'!"&amp;SUBSTITUTE(ADDRESS(1,COLUMN(Table_Triggers[[#Headers],[Output Calculation]]),4),"1","")&amp;COLUMN()+1)&lt;&gt;"",INDIRECT("'Triggers'!"&amp;SUBSTITUTE(ADDRESS(1,COLUMN(Table_Triggers[[#Headers],[Output Calculation]]),4),"1","")&amp;COLUMN()+1),"")</f>
        <v/>
      </c>
      <c r="T27" s="152" t="str">
        <f ca="1">IF(INDIRECT("'Triggers'!"&amp;SUBSTITUTE(ADDRESS(1,COLUMN(Table_Triggers[[#Headers],[Output Calculation]]),4),"1","")&amp;COLUMN()+1)&lt;&gt;"",INDIRECT("'Triggers'!"&amp;SUBSTITUTE(ADDRESS(1,COLUMN(Table_Triggers[[#Headers],[Output Calculation]]),4),"1","")&amp;COLUMN()+1),"")</f>
        <v/>
      </c>
      <c r="U27" s="152" t="str">
        <f ca="1">IF(INDIRECT("'Triggers'!"&amp;SUBSTITUTE(ADDRESS(1,COLUMN(Table_Triggers[[#Headers],[Output Calculation]]),4),"1","")&amp;COLUMN()+1)&lt;&gt;"",INDIRECT("'Triggers'!"&amp;SUBSTITUTE(ADDRESS(1,COLUMN(Table_Triggers[[#Headers],[Output Calculation]]),4),"1","")&amp;COLUMN()+1),"")</f>
        <v/>
      </c>
      <c r="V27" s="152" t="str">
        <f ca="1">IF(INDIRECT("'Triggers'!"&amp;SUBSTITUTE(ADDRESS(1,COLUMN(Table_Triggers[[#Headers],[Output Calculation]]),4),"1","")&amp;COLUMN()+1)&lt;&gt;"",INDIRECT("'Triggers'!"&amp;SUBSTITUTE(ADDRESS(1,COLUMN(Table_Triggers[[#Headers],[Output Calculation]]),4),"1","")&amp;COLUMN()+1),"")</f>
        <v/>
      </c>
      <c r="W27" s="152" t="str">
        <f ca="1">IF(INDIRECT("'Triggers'!"&amp;SUBSTITUTE(ADDRESS(1,COLUMN(Table_Triggers[[#Headers],[Output Calculation]]),4),"1","")&amp;COLUMN()+1)&lt;&gt;"",INDIRECT("'Triggers'!"&amp;SUBSTITUTE(ADDRESS(1,COLUMN(Table_Triggers[[#Headers],[Output Calculation]]),4),"1","")&amp;COLUMN()+1),"")</f>
        <v/>
      </c>
      <c r="X27" s="152" t="str">
        <f ca="1">IF(INDIRECT("'Triggers'!"&amp;SUBSTITUTE(ADDRESS(1,COLUMN(Table_Triggers[[#Headers],[Output Calculation]]),4),"1","")&amp;COLUMN()+1)&lt;&gt;"",INDIRECT("'Triggers'!"&amp;SUBSTITUTE(ADDRESS(1,COLUMN(Table_Triggers[[#Headers],[Output Calculation]]),4),"1","")&amp;COLUMN()+1),"")</f>
        <v/>
      </c>
      <c r="Y27" s="152" t="str">
        <f ca="1">IF(INDIRECT("'Triggers'!"&amp;SUBSTITUTE(ADDRESS(1,COLUMN(Table_Triggers[[#Headers],[Output Calculation]]),4),"1","")&amp;COLUMN()+1)&lt;&gt;"",INDIRECT("'Triggers'!"&amp;SUBSTITUTE(ADDRESS(1,COLUMN(Table_Triggers[[#Headers],[Output Calculation]]),4),"1","")&amp;COLUMN()+1),"")</f>
        <v/>
      </c>
      <c r="Z27" s="152" t="str">
        <f ca="1">IF(INDIRECT("'Triggers'!"&amp;SUBSTITUTE(ADDRESS(1,COLUMN(Table_Triggers[[#Headers],[Output Calculation]]),4),"1","")&amp;COLUMN()+1)&lt;&gt;"",INDIRECT("'Triggers'!"&amp;SUBSTITUTE(ADDRESS(1,COLUMN(Table_Triggers[[#Headers],[Output Calculation]]),4),"1","")&amp;COLUMN()+1),"")</f>
        <v/>
      </c>
      <c r="AA27" s="152" t="str">
        <f ca="1">IF(INDIRECT("'Triggers'!"&amp;SUBSTITUTE(ADDRESS(1,COLUMN(Table_Triggers[[#Headers],[Output Calculation]]),4),"1","")&amp;COLUMN()+1)&lt;&gt;"",INDIRECT("'Triggers'!"&amp;SUBSTITUTE(ADDRESS(1,COLUMN(Table_Triggers[[#Headers],[Output Calculation]]),4),"1","")&amp;COLUMN()+1),"")</f>
        <v/>
      </c>
      <c r="AB27" s="152" t="str">
        <f ca="1">IF(INDIRECT("'Triggers'!"&amp;SUBSTITUTE(ADDRESS(1,COLUMN(Table_Triggers[[#Headers],[Output Calculation]]),4),"1","")&amp;COLUMN()+1)&lt;&gt;"",INDIRECT("'Triggers'!"&amp;SUBSTITUTE(ADDRESS(1,COLUMN(Table_Triggers[[#Headers],[Output Calculation]]),4),"1","")&amp;COLUMN()+1),"")</f>
        <v/>
      </c>
      <c r="AC27" s="152" t="str">
        <f ca="1">IF(INDIRECT("'Triggers'!"&amp;SUBSTITUTE(ADDRESS(1,COLUMN(Table_Triggers[[#Headers],[Output Calculation]]),4),"1","")&amp;COLUMN()+1)&lt;&gt;"",INDIRECT("'Triggers'!"&amp;SUBSTITUTE(ADDRESS(1,COLUMN(Table_Triggers[[#Headers],[Output Calculation]]),4),"1","")&amp;COLUMN()+1),"")</f>
        <v/>
      </c>
      <c r="AD27" s="152" t="str">
        <f ca="1">IF(INDIRECT("'Triggers'!"&amp;SUBSTITUTE(ADDRESS(1,COLUMN(Table_Triggers[[#Headers],[Output Calculation]]),4),"1","")&amp;COLUMN()+1)&lt;&gt;"",INDIRECT("'Triggers'!"&amp;SUBSTITUTE(ADDRESS(1,COLUMN(Table_Triggers[[#Headers],[Output Calculation]]),4),"1","")&amp;COLUMN()+1),"")</f>
        <v/>
      </c>
      <c r="AE27" s="152" t="str">
        <f ca="1">IF(INDIRECT("'Triggers'!"&amp;SUBSTITUTE(ADDRESS(1,COLUMN(Table_Triggers[[#Headers],[Output Calculation]]),4),"1","")&amp;COLUMN()+1)&lt;&gt;"",INDIRECT("'Triggers'!"&amp;SUBSTITUTE(ADDRESS(1,COLUMN(Table_Triggers[[#Headers],[Output Calculation]]),4),"1","")&amp;COLUMN()+1),"")</f>
        <v/>
      </c>
      <c r="AF27" s="152" t="str">
        <f ca="1">IF(INDIRECT("'Triggers'!"&amp;SUBSTITUTE(ADDRESS(1,COLUMN(Table_Triggers[[#Headers],[Output Calculation]]),4),"1","")&amp;COLUMN()+1)&lt;&gt;"",INDIRECT("'Triggers'!"&amp;SUBSTITUTE(ADDRESS(1,COLUMN(Table_Triggers[[#Headers],[Output Calculation]]),4),"1","")&amp;COLUMN()+1),"")</f>
        <v/>
      </c>
      <c r="AG27" s="152" t="str">
        <f ca="1">IF(INDIRECT("'Triggers'!"&amp;SUBSTITUTE(ADDRESS(1,COLUMN(Table_Triggers[[#Headers],[Output Calculation]]),4),"1","")&amp;COLUMN()+1)&lt;&gt;"",INDIRECT("'Triggers'!"&amp;SUBSTITUTE(ADDRESS(1,COLUMN(Table_Triggers[[#Headers],[Output Calculation]]),4),"1","")&amp;COLUMN()+1),"")</f>
        <v/>
      </c>
      <c r="AH27" s="152" t="str">
        <f ca="1">IF(INDIRECT("'Triggers'!"&amp;SUBSTITUTE(ADDRESS(1,COLUMN(Table_Triggers[[#Headers],[Output Calculation]]),4),"1","")&amp;COLUMN()+1)&lt;&gt;"",INDIRECT("'Triggers'!"&amp;SUBSTITUTE(ADDRESS(1,COLUMN(Table_Triggers[[#Headers],[Output Calculation]]),4),"1","")&amp;COLUMN()+1),"")</f>
        <v/>
      </c>
      <c r="AI27" s="152" t="str">
        <f ca="1">IF(INDIRECT("'Triggers'!"&amp;SUBSTITUTE(ADDRESS(1,COLUMN(Table_Triggers[[#Headers],[Output Calculation]]),4),"1","")&amp;COLUMN()+1)&lt;&gt;"",INDIRECT("'Triggers'!"&amp;SUBSTITUTE(ADDRESS(1,COLUMN(Table_Triggers[[#Headers],[Output Calculation]]),4),"1","")&amp;COLUMN()+1),"")</f>
        <v/>
      </c>
      <c r="AJ27" s="152" t="str">
        <f ca="1">IF(INDIRECT("'Triggers'!"&amp;SUBSTITUTE(ADDRESS(1,COLUMN(Table_Triggers[[#Headers],[Output Calculation]]),4),"1","")&amp;COLUMN()+1)&lt;&gt;"",INDIRECT("'Triggers'!"&amp;SUBSTITUTE(ADDRESS(1,COLUMN(Table_Triggers[[#Headers],[Output Calculation]]),4),"1","")&amp;COLUMN()+1),"")</f>
        <v/>
      </c>
      <c r="AK27" s="152" t="str">
        <f ca="1">IF(INDIRECT("'Triggers'!"&amp;SUBSTITUTE(ADDRESS(1,COLUMN(Table_Triggers[[#Headers],[Output Calculation]]),4),"1","")&amp;COLUMN()+1)&lt;&gt;"",INDIRECT("'Triggers'!"&amp;SUBSTITUTE(ADDRESS(1,COLUMN(Table_Triggers[[#Headers],[Output Calculation]]),4),"1","")&amp;COLUMN()+1),"")</f>
        <v/>
      </c>
      <c r="AL27" s="152" t="str">
        <f ca="1">IF(INDIRECT("'Triggers'!"&amp;SUBSTITUTE(ADDRESS(1,COLUMN(Table_Triggers[[#Headers],[Output Calculation]]),4),"1","")&amp;COLUMN()+1)&lt;&gt;"",INDIRECT("'Triggers'!"&amp;SUBSTITUTE(ADDRESS(1,COLUMN(Table_Triggers[[#Headers],[Output Calculation]]),4),"1","")&amp;COLUMN()+1),"")</f>
        <v/>
      </c>
      <c r="AM27" s="152" t="str">
        <f ca="1">IF(INDIRECT("'Triggers'!"&amp;SUBSTITUTE(ADDRESS(1,COLUMN(Table_Triggers[[#Headers],[Output Calculation]]),4),"1","")&amp;COLUMN()+1)&lt;&gt;"",INDIRECT("'Triggers'!"&amp;SUBSTITUTE(ADDRESS(1,COLUMN(Table_Triggers[[#Headers],[Output Calculation]]),4),"1","")&amp;COLUMN()+1),"")</f>
        <v/>
      </c>
      <c r="AN27" s="152" t="str">
        <f ca="1">IF(INDIRECT("'Triggers'!"&amp;SUBSTITUTE(ADDRESS(1,COLUMN(Table_Triggers[[#Headers],[Output Calculation]]),4),"1","")&amp;COLUMN()+1)&lt;&gt;"",INDIRECT("'Triggers'!"&amp;SUBSTITUTE(ADDRESS(1,COLUMN(Table_Triggers[[#Headers],[Output Calculation]]),4),"1","")&amp;COLUMN()+1),"")</f>
        <v/>
      </c>
      <c r="AO27" s="152" t="str">
        <f ca="1">IF(INDIRECT("'Triggers'!"&amp;SUBSTITUTE(ADDRESS(1,COLUMN(Table_Triggers[[#Headers],[Output Calculation]]),4),"1","")&amp;COLUMN()+1)&lt;&gt;"",INDIRECT("'Triggers'!"&amp;SUBSTITUTE(ADDRESS(1,COLUMN(Table_Triggers[[#Headers],[Output Calculation]]),4),"1","")&amp;COLUMN()+1),"")</f>
        <v/>
      </c>
      <c r="AP27" s="152" t="str">
        <f ca="1">IF(INDIRECT("'Triggers'!"&amp;SUBSTITUTE(ADDRESS(1,COLUMN(Table_Triggers[[#Headers],[Output Calculation]]),4),"1","")&amp;COLUMN()+1)&lt;&gt;"",INDIRECT("'Triggers'!"&amp;SUBSTITUTE(ADDRESS(1,COLUMN(Table_Triggers[[#Headers],[Output Calculation]]),4),"1","")&amp;COLUMN()+1),"")</f>
        <v/>
      </c>
      <c r="AQ27" s="152" t="str">
        <f ca="1">IF(INDIRECT("'Triggers'!"&amp;SUBSTITUTE(ADDRESS(1,COLUMN(Table_Triggers[[#Headers],[Output Calculation]]),4),"1","")&amp;COLUMN()+1)&lt;&gt;"",INDIRECT("'Triggers'!"&amp;SUBSTITUTE(ADDRESS(1,COLUMN(Table_Triggers[[#Headers],[Output Calculation]]),4),"1","")&amp;COLUMN()+1),"")</f>
        <v/>
      </c>
      <c r="AR27" s="152" t="str">
        <f ca="1">IF(INDIRECT("'Triggers'!"&amp;SUBSTITUTE(ADDRESS(1,COLUMN(Table_Triggers[[#Headers],[Output Calculation]]),4),"1","")&amp;COLUMN()+1)&lt;&gt;"",INDIRECT("'Triggers'!"&amp;SUBSTITUTE(ADDRESS(1,COLUMN(Table_Triggers[[#Headers],[Output Calculation]]),4),"1","")&amp;COLUMN()+1),"")</f>
        <v/>
      </c>
      <c r="AS27" s="152" t="str">
        <f ca="1">IF(INDIRECT("'Triggers'!"&amp;SUBSTITUTE(ADDRESS(1,COLUMN(Table_Triggers[[#Headers],[Output Calculation]]),4),"1","")&amp;COLUMN()+1)&lt;&gt;"",INDIRECT("'Triggers'!"&amp;SUBSTITUTE(ADDRESS(1,COLUMN(Table_Triggers[[#Headers],[Output Calculation]]),4),"1","")&amp;COLUMN()+1),"")</f>
        <v/>
      </c>
      <c r="AT27" s="152" t="str">
        <f ca="1">IF(INDIRECT("'Triggers'!"&amp;SUBSTITUTE(ADDRESS(1,COLUMN(Table_Triggers[[#Headers],[Output Calculation]]),4),"1","")&amp;COLUMN()+1)&lt;&gt;"",INDIRECT("'Triggers'!"&amp;SUBSTITUTE(ADDRESS(1,COLUMN(Table_Triggers[[#Headers],[Output Calculation]]),4),"1","")&amp;COLUMN()+1),"")</f>
        <v/>
      </c>
      <c r="AU27" s="152" t="str">
        <f ca="1">IF(INDIRECT("'Triggers'!"&amp;SUBSTITUTE(ADDRESS(1,COLUMN(Table_Triggers[[#Headers],[Output Calculation]]),4),"1","")&amp;COLUMN()+1)&lt;&gt;"",INDIRECT("'Triggers'!"&amp;SUBSTITUTE(ADDRESS(1,COLUMN(Table_Triggers[[#Headers],[Output Calculation]]),4),"1","")&amp;COLUMN()+1),"")</f>
        <v/>
      </c>
      <c r="AV27" s="152" t="str">
        <f ca="1">IF(INDIRECT("'Triggers'!"&amp;SUBSTITUTE(ADDRESS(1,COLUMN(Table_Triggers[[#Headers],[Output Calculation]]),4),"1","")&amp;COLUMN()+1)&lt;&gt;"",INDIRECT("'Triggers'!"&amp;SUBSTITUTE(ADDRESS(1,COLUMN(Table_Triggers[[#Headers],[Output Calculation]]),4),"1","")&amp;COLUMN()+1),"")</f>
        <v/>
      </c>
      <c r="AW27" s="152" t="str">
        <f ca="1">IF(INDIRECT("'Triggers'!"&amp;SUBSTITUTE(ADDRESS(1,COLUMN(Table_Triggers[[#Headers],[Output Calculation]]),4),"1","")&amp;COLUMN()+1)&lt;&gt;"",INDIRECT("'Triggers'!"&amp;SUBSTITUTE(ADDRESS(1,COLUMN(Table_Triggers[[#Headers],[Output Calculation]]),4),"1","")&amp;COLUMN()+1),"")</f>
        <v/>
      </c>
      <c r="AX27" s="152" t="str">
        <f ca="1">IF(INDIRECT("'Triggers'!"&amp;SUBSTITUTE(ADDRESS(1,COLUMN(Table_Triggers[[#Headers],[Output Calculation]]),4),"1","")&amp;COLUMN()+1)&lt;&gt;"",INDIRECT("'Triggers'!"&amp;SUBSTITUTE(ADDRESS(1,COLUMN(Table_Triggers[[#Headers],[Output Calculation]]),4),"1","")&amp;COLUMN()+1),"")</f>
        <v/>
      </c>
      <c r="AY27" s="152" t="str">
        <f ca="1">IF(INDIRECT("'Triggers'!"&amp;SUBSTITUTE(ADDRESS(1,COLUMN(Table_Triggers[[#Headers],[Output Calculation]]),4),"1","")&amp;COLUMN()+1)&lt;&gt;"",INDIRECT("'Triggers'!"&amp;SUBSTITUTE(ADDRESS(1,COLUMN(Table_Triggers[[#Headers],[Output Calculation]]),4),"1","")&amp;COLUMN()+1),"")</f>
        <v/>
      </c>
      <c r="AZ27" s="152" t="str">
        <f ca="1">IF(INDIRECT("'Triggers'!"&amp;SUBSTITUTE(ADDRESS(1,COLUMN(Table_Triggers[[#Headers],[Output Calculation]]),4),"1","")&amp;COLUMN()+1)&lt;&gt;"",INDIRECT("'Triggers'!"&amp;SUBSTITUTE(ADDRESS(1,COLUMN(Table_Triggers[[#Headers],[Output Calculation]]),4),"1","")&amp;COLUMN()+1),"")</f>
        <v/>
      </c>
      <c r="BA27" s="152" t="str">
        <f ca="1">IF(INDIRECT("'Triggers'!"&amp;SUBSTITUTE(ADDRESS(1,COLUMN(Table_Triggers[[#Headers],[Output Calculation]]),4),"1","")&amp;COLUMN()+1)&lt;&gt;"",INDIRECT("'Triggers'!"&amp;SUBSTITUTE(ADDRESS(1,COLUMN(Table_Triggers[[#Headers],[Output Calculation]]),4),"1","")&amp;COLUMN()+1),"")</f>
        <v/>
      </c>
      <c r="BB27" s="144" t="s">
        <v>849</v>
      </c>
    </row>
    <row r="28" spans="2:54" ht="21" customHeight="1">
      <c r="B28" s="3" t="s">
        <v>262</v>
      </c>
      <c r="C28" s="144" t="s">
        <v>870</v>
      </c>
      <c r="D28" s="152" t="str">
        <f ca="1" xml:space="preserve">
"""total"": {"&amp;
"""premium"": """&amp;TEXT(Table_Premium_Breakdown[[#Totals],[Premium]],"$#,##0.00")&amp;""","&amp;
"""ESL"": """&amp;TEXT(Table_Premium_Breakdown[[#Totals],[ESL]],"$#,##0.00")&amp;""","&amp;
"""GST"": """&amp;TEXT(Table_Premium_Breakdown[[#Totals],[GST]],"$#,##0.00")&amp;""","&amp;
"""stampDuty"": """&amp;TEXT(Table_Premium_Breakdown[[#Totals],[Stamp Duty]],"$#,##0.00")&amp;""","&amp;
"""serviceFees"": """&amp;TEXT(Table_Premium_Breakdown[[#Totals],[Service Fees]],"$#,##0.00")&amp;""","&amp;
"""interest"": """&amp;TEXT(Table_Premium_Breakdown[[#Totals],[Interest]],"$#,##0.00")&amp;""","&amp;
"""merchantFees"": """&amp;TEXT(Table_Premium_Breakdown[[#Totals],[Merchant Fees]],"$#,##0.00")&amp;""","&amp;
"""transactionCosts"": """&amp;TEXT(Table_Premium_Breakdown[[#Totals],[Transaction Costs]],"$#,##0.00")&amp;""","&amp;
"""exGST"": """&amp;TEXT(Table_Premium_Breakdown[[#Totals],[Total]]-Table_Premium_Breakdown[[#Totals],[GST]],"$#,##0.00")&amp;""","&amp;
"""payable"": """&amp;TEXT(Table_Premium_Breakdown[[#Totals],[Total]],"$#,##0.00")&amp;""""&amp;
"},"&amp;
"""instalments"": {"&amp;
"""instalmentsPerYear"": """&amp;Totals_Instalment_Yearly_Instalments&amp;""","&amp;
"""instalmentAmount"": """&amp;TEXT(Totals_Instalment_Instalment_Amount,"$#,##0.00")&amp;""""&amp;
"},"&amp;
"""stampDuty"": {"&amp;
"""stampDutyACT"": """&amp;TEXT(Stamp_Duty_ACT,"$#,##0.00")&amp;""","&amp;
"""stampDutyNSW"": """&amp;TEXT(Stamp_Duty_NSW,"$#,##0.00")&amp;""","&amp;
"""stampDutyNT"": """&amp;TEXT(Stamp_Duty_NT,"$#,##0.00")&amp;""","&amp;
"""stampDutyQLD"": """&amp;TEXT(Stamp_Duty_QLD,"$#,##0.00")&amp;""","&amp;
"""stampDutySA"": """&amp;TEXT(Stamp_Duty_SA,"$#,##0.00")&amp;""","&amp;
"""stampDutyTAS"": """&amp;TEXT(Stamp_Duty_TAS,"$#,##0.00")&amp;""","&amp;
"""stampDutyVIC"": """&amp;TEXT(Stamp_Duty_VIC,"$#,##0.00")&amp;""","&amp;
"""stampDutyWA"": """&amp;TEXT(Stamp_Duty_WA,"$#,##0.00")&amp;""","&amp;
"""stampDutyTotal"": """&amp;TEXT(Stamp_Duty_Total,"$#,##0.00")&amp;""""&amp;
"}"</f>
        <v>"total": {"premium": "$0.01","ESL": "$0.00","GST": "$0.00","stampDuty": "$0.00","serviceFees": "$0.00","interest": "$0.00","merchantFees": "$0.00","transactionCosts": "$0.00","exGST": "$0.01","payable": "$0.01"},"instalments": {"instalmentsPerYear": "12","instalmentAmount": "$0.00"},"stampDuty": {"stampDutyACT": "$0.00","stampDutyNSW": "$0.00","stampDutyNT": "$0.00","stampDutyQLD": "$0.00","stampDutySA": "$0.00","stampDutyTAS": "$0.00","stampDutyVIC": "$0.00","stampDutyWA": "$0.00","stampDutyTotal": "$0.00"}</v>
      </c>
      <c r="E28" s="147" t="str">
        <f ca="1">",""custom"":{"&amp;
"""insurancePremium"":"""&amp;TEXT(Totals!C50,"$#,##0.00")&amp;""","&amp;
"""premiumGST"":"""&amp;TEXT(Totals!C51,"$#,##0.00")&amp;""","&amp;
"""stampDuty"":"""&amp;TEXT(Totals!C52,"$#,##0.00")&amp;""","&amp;
"""totalInsuranceCost"":"""&amp;TEXT(Totals!C53,"$#,##0.00")&amp;""","&amp;
"""fulfilmentFee"":"""&amp;TEXT(Totals!C54,"$#,##0.00")&amp;""","&amp;
"""fulfilmentFeeGST"":"""&amp;TEXT(Totals!C55,"$#,##0.00")&amp;""","&amp;
"""totalFulfilmentCost"":"""&amp;TEXT(Totals!C56,"$#,##0.00")&amp;""","&amp;
"""permitFeeNSW"":"""&amp;TEXT(Totals!C57,"$#,##0.00")&amp;""","&amp;
"""permitFeeACT"":"""&amp;TEXT(Totals!C58,"$#,##0.00")&amp;""","&amp;
"""totalPayable"":"""&amp;TEXT(Totals!C59,"$#,##0.00")&amp;""","&amp;
"""invoiceNumberPrefix"":"""&amp;IF('Question Sets'!AM12="chanceToWin","CTW","SWP")&amp;""","&amp;
"""invoicePromotionType"":"""&amp;IF('Question Sets'!AM12="chanceToWin","Chance to Win - "&amp;'Question Sets'!AM30&amp;" - "&amp;TEXT('Question Sets'!AM11,"$#,##0"),"Sweepstake - "&amp;TEXT('Question Sets'!AM11,"$#,##0"))&amp;""","&amp;
"""invoiceInsurer"":"""&amp;IF('Question Sets'!AM12="chanceToWin","Chubb Insurance Australia Limited","N/A")&amp;""","&amp;
"""invoiceClassOfInsurance"":"""&amp;IF('Question Sets'!AM12="chanceToWin","Prize Indemnity Insurance (Game of Chance)","N/A")&amp;""","&amp;
"""invoicePolicyNumberLabel"":"""&amp;IF('Question Sets'!AM12="chanceToWin","Policy number","Reference number")&amp;""","&amp;
"""invoicePeriodOfInsuranceLabel"":"""&amp;IF('Question Sets'!AM12="chanceToWin","Period of insurance","Promotion period")&amp;""","&amp;
"""invoicePeriodOfInsuranceEndDate"":"""&amp;IF('Question Sets'!AM12="chanceToWin",'Question Sets'!AY91,'Question Sets'!AY82)&amp;""","&amp;
"""invoiceFulfilmentFee"":"""&amp;TEXT(Totals!C54-('Risk 1'!J41+'Risk 1'!J42),"$#,##0.00")&amp;""","&amp;
"""invoiceFulfilmentFeeGST"":"""&amp;TEXT(Totals!C55-'Risk 1'!J43,"$#,##0.00")&amp;""","&amp;
"""invoiceInsurancePremium"":"""&amp;IF('Question Sets'!AM12="chanceToWin",TEXT(Totals!C50,"$#,##0.00"),"N/A")&amp;""","&amp;
"""invoiceInsurancePremiumGST"":"""&amp;IF('Question Sets'!AM12="chanceToWin",TEXT(Totals!C51,"$#,##0.00"),"N/A")&amp;""","&amp;
"""invoiceStampDuty"":"""&amp;IF('Question Sets'!AM12="chanceToWin",TEXT(Totals!C52,"$#,##0.00"),"N/A")&amp;""","&amp;
"""invoiceStatePermits"":"""&amp;IF('Risk 1'!J39+'Risk 1'!J40&gt;0,TEXT('Risk 1'!J39+'Risk 1'!J40,"$#,##0.00"),"N/A")&amp;""","&amp;
"""invoicePermitsHandlingFee"":"""&amp;IF('Risk 1'!J41&gt;0,TEXT('Risk 1'!J41,"$#,##0.00"),"N/A")&amp;""","&amp;
"""invoiceManualLegalReview"":"""&amp;IF('Risk 1'!J42&gt;0,TEXT('Risk 1'!J42,"$#,##0.00"),"N/A")&amp;""","&amp;
"""invoiceExtraServicesGST"":"""&amp;IF('Risk 1'!J43&gt;0,TEXT('Risk 1'!J43,"$#,##0.00"),"N/A")&amp;""","&amp;
"""invoiceTotalAmountPaid"":"""&amp;TEXT(Totals!C59,"$#,##0.00")&amp;""","&amp;
"}"</f>
        <v>,"custom":{"insurancePremium":"$0.01","premiumGST":"$0.00","stampDuty":"$0.00","totalInsuranceCost":"$0.01","fulfilmentFee":"$0.00","fulfilmentFeeGST":"$0.00","totalFulfilmentCost":"$0.00","permitFeeNSW":"$0.00","permitFeeACT":"$0.00","totalPayable":"$0.01","invoiceNumberPrefix":"CTW","invoicePromotionType":"Chance to Win - 1 in 100 - $100,000","invoiceInsurer":"Chubb Insurance Australia Limited","invoiceClassOfInsurance":"Prize Indemnity Insurance (Game of Chance)","invoicePolicyNumberLabel":"Policy number","invoicePeriodOfInsuranceLabel":"Period of insurance","invoicePeriodOfInsuranceEndDate":"10/09/YYYY","invoiceFulfilmentFee":"$0.00","invoiceFulfilmentFeeGST":"$0.00","invoiceInsurancePremium":"$0.01","invoiceInsurancePremiumGST":"$0.00","invoiceStampDuty":"$0.00","invoiceStatePermits":"N/A","invoicePermitsHandlingFee":"N/A","invoiceManualLegalReview":"N/A","invoiceExtraServicesGST":"N/A","invoiceTotalAmountPaid":"$0.01",}</v>
      </c>
      <c r="F28" s="147"/>
      <c r="G28" s="147"/>
      <c r="H28" s="147"/>
      <c r="I28" s="147"/>
      <c r="J28" s="147"/>
      <c r="K28" s="147"/>
      <c r="L28" s="147"/>
      <c r="M28" s="147"/>
      <c r="N28" s="147"/>
      <c r="O28" s="147"/>
      <c r="P28" s="147"/>
      <c r="Q28" s="147"/>
      <c r="R28" s="147"/>
      <c r="S28" s="147"/>
      <c r="T28" s="147"/>
      <c r="U28" s="147"/>
      <c r="V28" s="147"/>
      <c r="W28" s="147"/>
      <c r="X28" s="147"/>
      <c r="Y28" s="147"/>
      <c r="Z28" s="147"/>
      <c r="AA28" s="147"/>
      <c r="AB28" s="147"/>
      <c r="AC28" s="147"/>
      <c r="AD28" s="147"/>
      <c r="AE28" s="147"/>
      <c r="AF28" s="147"/>
      <c r="AG28" s="147"/>
      <c r="AH28" s="147"/>
      <c r="AI28" s="147"/>
      <c r="AJ28" s="147"/>
      <c r="AK28" s="147"/>
      <c r="AL28" s="147"/>
      <c r="AM28" s="147"/>
      <c r="AN28" s="147"/>
      <c r="AO28" s="147"/>
      <c r="AP28" s="147"/>
      <c r="AQ28" s="147"/>
      <c r="AR28" s="147"/>
      <c r="AS28" s="147"/>
      <c r="AT28" s="147"/>
      <c r="AU28" s="147"/>
      <c r="AV28" s="147"/>
      <c r="AW28" s="147"/>
      <c r="AX28" s="147"/>
      <c r="AY28" s="147"/>
      <c r="AZ28" s="147"/>
      <c r="BA28" s="147"/>
      <c r="BB28" s="144" t="s">
        <v>863</v>
      </c>
    </row>
  </sheetData>
  <pageMargins left="0.7" right="0.7" top="0.75" bottom="0.75" header="0.3" footer="0.3"/>
  <pageSetup paperSize="9" orientation="portrait" r:id="rId1"/>
  <tableParts count="2">
    <tablePart r:id="rId2"/>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2:D62"/>
  <sheetViews>
    <sheetView workbookViewId="0">
      <selection activeCell="C11" sqref="C11"/>
    </sheetView>
  </sheetViews>
  <sheetFormatPr defaultColWidth="9" defaultRowHeight="21" customHeight="1"/>
  <cols>
    <col min="1" max="1" width="9.140625" style="3" customWidth="1"/>
    <col min="2" max="2" width="27.42578125" style="3" customWidth="1"/>
    <col min="3" max="6" width="18" style="3" customWidth="1"/>
    <col min="7" max="16384" width="9" style="3"/>
  </cols>
  <sheetData>
    <row r="2" spans="2:4" ht="47.25" thickBot="1">
      <c r="B2" s="74" t="s">
        <v>871</v>
      </c>
      <c r="C2" s="74"/>
      <c r="D2" s="74"/>
    </row>
    <row r="4" spans="2:4" ht="29.25" thickBot="1">
      <c r="B4" s="4" t="s">
        <v>872</v>
      </c>
      <c r="C4" s="4"/>
    </row>
    <row r="6" spans="2:4" ht="15">
      <c r="B6" t="s">
        <v>873</v>
      </c>
      <c r="C6" t="s">
        <v>6</v>
      </c>
    </row>
    <row r="7" spans="2:4" ht="21" customHeight="1">
      <c r="B7" s="1" t="s">
        <v>1033</v>
      </c>
      <c r="C7" s="183">
        <v>60</v>
      </c>
    </row>
    <row r="8" spans="2:4" ht="21" customHeight="1">
      <c r="B8" s="6" t="s">
        <v>1034</v>
      </c>
      <c r="C8" s="5">
        <v>150</v>
      </c>
    </row>
    <row r="9" spans="2:4" ht="21" customHeight="1">
      <c r="B9" s="1" t="s">
        <v>1035</v>
      </c>
      <c r="C9" s="232">
        <v>1</v>
      </c>
    </row>
    <row r="10" spans="2:4" ht="21" customHeight="1">
      <c r="B10" s="1" t="s">
        <v>1040</v>
      </c>
      <c r="C10" s="183">
        <v>275</v>
      </c>
    </row>
    <row r="11" spans="2:4" ht="21" customHeight="1">
      <c r="B11" s="1" t="s">
        <v>1041</v>
      </c>
      <c r="C11" s="183">
        <v>150</v>
      </c>
    </row>
    <row r="12" spans="2:4" ht="21" customHeight="1">
      <c r="B12" s="1" t="s">
        <v>1054</v>
      </c>
      <c r="C12" s="183">
        <v>1000</v>
      </c>
    </row>
    <row r="15" spans="2:4" ht="29.25" thickBot="1">
      <c r="B15" s="4" t="s">
        <v>1027</v>
      </c>
      <c r="C15" s="4"/>
      <c r="D15" s="4"/>
    </row>
    <row r="17" spans="2:4" ht="15">
      <c r="B17" t="s">
        <v>1028</v>
      </c>
      <c r="C17" t="s">
        <v>1037</v>
      </c>
      <c r="D17" s="1" t="s">
        <v>1036</v>
      </c>
    </row>
    <row r="18" spans="2:4" ht="21" customHeight="1">
      <c r="B18" s="175" t="s">
        <v>1029</v>
      </c>
      <c r="C18" s="230">
        <v>0.1</v>
      </c>
      <c r="D18" s="183">
        <v>120.75</v>
      </c>
    </row>
    <row r="19" spans="2:4" ht="21" customHeight="1">
      <c r="B19" s="175" t="s">
        <v>1030</v>
      </c>
      <c r="C19" s="230">
        <v>4.4999999999999998E-2</v>
      </c>
      <c r="D19" s="183">
        <v>184</v>
      </c>
    </row>
    <row r="20" spans="2:4" ht="21" customHeight="1">
      <c r="B20" s="175" t="s">
        <v>1031</v>
      </c>
      <c r="C20" s="230">
        <v>0.03</v>
      </c>
      <c r="D20" s="183">
        <v>247.25</v>
      </c>
    </row>
    <row r="21" spans="2:4" ht="21" customHeight="1">
      <c r="B21" s="182" t="s">
        <v>1032</v>
      </c>
      <c r="C21" s="231">
        <v>0.02</v>
      </c>
      <c r="D21" s="183">
        <v>310.5</v>
      </c>
    </row>
    <row r="23" spans="2:4" ht="29.25" thickBot="1">
      <c r="B23" s="4" t="s">
        <v>1066</v>
      </c>
      <c r="C23" s="4"/>
      <c r="D23" s="4"/>
    </row>
    <row r="25" spans="2:4" ht="15">
      <c r="B25" t="s">
        <v>1043</v>
      </c>
      <c r="C25" t="s">
        <v>1067</v>
      </c>
    </row>
    <row r="26" spans="2:4" ht="21" customHeight="1">
      <c r="B26" s="5">
        <v>500</v>
      </c>
      <c r="C26" s="5">
        <v>1000</v>
      </c>
    </row>
    <row r="27" spans="2:4" ht="21" customHeight="1">
      <c r="B27" s="5">
        <v>1000</v>
      </c>
      <c r="C27" s="5">
        <v>1250</v>
      </c>
    </row>
    <row r="28" spans="2:4" ht="21" customHeight="1">
      <c r="B28" s="5">
        <v>2500</v>
      </c>
      <c r="C28" s="5">
        <v>1500</v>
      </c>
    </row>
    <row r="29" spans="2:4" ht="21" customHeight="1">
      <c r="B29" s="5">
        <v>5000</v>
      </c>
      <c r="C29" s="5">
        <v>1750</v>
      </c>
    </row>
    <row r="30" spans="2:4" ht="21" customHeight="1">
      <c r="B30" s="5">
        <v>10000</v>
      </c>
      <c r="C30" s="5">
        <v>2000</v>
      </c>
    </row>
    <row r="32" spans="2:4" ht="29.25" thickBot="1">
      <c r="B32" s="4" t="s">
        <v>1042</v>
      </c>
      <c r="C32" s="4"/>
      <c r="D32" s="4"/>
    </row>
    <row r="34" spans="2:4" ht="21.75" thickBot="1">
      <c r="B34" s="102" t="s">
        <v>1044</v>
      </c>
      <c r="C34" s="102"/>
      <c r="D34" s="102"/>
    </row>
    <row r="36" spans="2:4" ht="15">
      <c r="B36" t="s">
        <v>1043</v>
      </c>
      <c r="C36" t="s">
        <v>205</v>
      </c>
      <c r="D36" t="s">
        <v>204</v>
      </c>
    </row>
    <row r="37" spans="2:4" ht="21" customHeight="1">
      <c r="B37" s="5">
        <v>100000</v>
      </c>
      <c r="C37" s="5">
        <v>587.34</v>
      </c>
      <c r="D37" s="5">
        <v>843</v>
      </c>
    </row>
    <row r="38" spans="2:4" ht="21" customHeight="1">
      <c r="B38" s="5">
        <v>50000</v>
      </c>
      <c r="C38" s="5">
        <v>321.27999999999997</v>
      </c>
      <c r="D38" s="5">
        <v>590</v>
      </c>
    </row>
    <row r="39" spans="2:4" ht="21" customHeight="1">
      <c r="B39" s="5">
        <v>25000</v>
      </c>
      <c r="C39" s="5">
        <v>321.27999999999997</v>
      </c>
      <c r="D39" s="5">
        <v>590</v>
      </c>
    </row>
    <row r="40" spans="2:4" ht="21" customHeight="1">
      <c r="B40" s="5">
        <v>10000</v>
      </c>
      <c r="C40" s="5">
        <v>80.319999999999993</v>
      </c>
      <c r="D40" s="5">
        <v>307</v>
      </c>
    </row>
    <row r="42" spans="2:4" ht="21.75" thickBot="1">
      <c r="B42" s="102" t="s">
        <v>1045</v>
      </c>
      <c r="C42" s="102"/>
      <c r="D42" s="102"/>
    </row>
    <row r="44" spans="2:4" ht="15">
      <c r="B44" t="s">
        <v>1043</v>
      </c>
      <c r="C44" t="s">
        <v>205</v>
      </c>
      <c r="D44" t="s">
        <v>204</v>
      </c>
    </row>
    <row r="45" spans="2:4" ht="21" customHeight="1">
      <c r="B45" s="5">
        <v>500</v>
      </c>
      <c r="C45" s="5">
        <v>80.319999999999993</v>
      </c>
      <c r="D45" s="5">
        <v>0</v>
      </c>
    </row>
    <row r="46" spans="2:4" ht="21" customHeight="1">
      <c r="B46" s="5">
        <v>1000</v>
      </c>
      <c r="C46" s="5">
        <v>80.319999999999993</v>
      </c>
      <c r="D46" s="5">
        <v>0</v>
      </c>
    </row>
    <row r="47" spans="2:4" ht="21" customHeight="1">
      <c r="B47" s="5">
        <v>2500</v>
      </c>
      <c r="C47" s="5">
        <v>80.319999999999993</v>
      </c>
      <c r="D47" s="5">
        <v>0</v>
      </c>
    </row>
    <row r="48" spans="2:4" ht="21" customHeight="1">
      <c r="B48" s="5">
        <v>5000</v>
      </c>
      <c r="C48" s="5">
        <v>80.319999999999993</v>
      </c>
      <c r="D48" s="5">
        <v>211</v>
      </c>
    </row>
    <row r="49" spans="2:4" ht="21" customHeight="1">
      <c r="B49" s="183">
        <v>10000</v>
      </c>
      <c r="C49" s="5">
        <v>80.319999999999993</v>
      </c>
      <c r="D49" s="183">
        <v>211</v>
      </c>
    </row>
    <row r="52" spans="2:4" ht="29.25" thickBot="1">
      <c r="B52" s="4" t="s">
        <v>1061</v>
      </c>
      <c r="C52" s="4"/>
    </row>
    <row r="54" spans="2:4" ht="15">
      <c r="B54" t="s">
        <v>74</v>
      </c>
      <c r="C54" t="s">
        <v>1062</v>
      </c>
    </row>
    <row r="55" spans="2:4" ht="21" customHeight="1">
      <c r="B55" t="s">
        <v>204</v>
      </c>
      <c r="C55" s="237">
        <v>410300</v>
      </c>
    </row>
    <row r="56" spans="2:4" ht="21" customHeight="1">
      <c r="B56" t="s">
        <v>205</v>
      </c>
      <c r="C56" s="237">
        <v>7861100</v>
      </c>
    </row>
    <row r="57" spans="2:4" ht="21" customHeight="1">
      <c r="B57" t="s">
        <v>206</v>
      </c>
      <c r="C57" s="237">
        <v>246100</v>
      </c>
    </row>
    <row r="58" spans="2:4" ht="21" customHeight="1">
      <c r="B58" t="s">
        <v>207</v>
      </c>
      <c r="C58" s="237">
        <v>4928500</v>
      </c>
    </row>
    <row r="59" spans="2:4" ht="21" customHeight="1">
      <c r="B59" t="s">
        <v>208</v>
      </c>
      <c r="C59" s="237">
        <v>1723500</v>
      </c>
    </row>
    <row r="60" spans="2:4" ht="21" customHeight="1">
      <c r="B60" t="s">
        <v>209</v>
      </c>
      <c r="C60" s="237">
        <v>520900</v>
      </c>
    </row>
    <row r="61" spans="2:4" ht="21" customHeight="1">
      <c r="B61" t="s">
        <v>71</v>
      </c>
      <c r="C61" s="237">
        <v>6323600</v>
      </c>
    </row>
    <row r="62" spans="2:4" ht="21" customHeight="1">
      <c r="B62" t="s">
        <v>210</v>
      </c>
      <c r="C62" s="237">
        <v>2580400</v>
      </c>
    </row>
  </sheetData>
  <pageMargins left="0.69930555555555596" right="0.69930555555555596" top="0.75" bottom="0.75" header="0.3" footer="0.3"/>
  <pageSetup orientation="portrait" r:id="rId1"/>
  <tableParts count="6">
    <tablePart r:id="rId2"/>
    <tablePart r:id="rId3"/>
    <tablePart r:id="rId4"/>
    <tablePart r:id="rId5"/>
    <tablePart r:id="rId6"/>
    <tablePart r:id="rId7"/>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75</vt:i4>
      </vt:variant>
    </vt:vector>
  </HeadingPairs>
  <TitlesOfParts>
    <vt:vector size="90" baseType="lpstr">
      <vt:lpstr>Question Sets</vt:lpstr>
      <vt:lpstr>Repeating Question Sets</vt:lpstr>
      <vt:lpstr>Question Options</vt:lpstr>
      <vt:lpstr>Triggers</vt:lpstr>
      <vt:lpstr>Risk 1</vt:lpstr>
      <vt:lpstr>Statutory Rates</vt:lpstr>
      <vt:lpstr>Payments</vt:lpstr>
      <vt:lpstr>Totals</vt:lpstr>
      <vt:lpstr>Settings</vt:lpstr>
      <vt:lpstr>Styles</vt:lpstr>
      <vt:lpstr>Text</vt:lpstr>
      <vt:lpstr>Drop Downs</vt:lpstr>
      <vt:lpstr>Policy</vt:lpstr>
      <vt:lpstr>Outputs</vt:lpstr>
      <vt:lpstr>Rating Factors</vt:lpstr>
      <vt:lpstr>Colour_Accent_1</vt:lpstr>
      <vt:lpstr>Colour_Accent_2</vt:lpstr>
      <vt:lpstr>Colour_Background_1</vt:lpstr>
      <vt:lpstr>Colour_Background_2</vt:lpstr>
      <vt:lpstr>Colour_Background_3</vt:lpstr>
      <vt:lpstr>Colour_Borders</vt:lpstr>
      <vt:lpstr>Colour_Decline</vt:lpstr>
      <vt:lpstr>Colour_Foreground_1</vt:lpstr>
      <vt:lpstr>Colour_Foreground_2</vt:lpstr>
      <vt:lpstr>Colour_Hard_Referral</vt:lpstr>
      <vt:lpstr>Colour_Soft_Referral</vt:lpstr>
      <vt:lpstr>Input_Payment_Method</vt:lpstr>
      <vt:lpstr>Input_Payment_Option</vt:lpstr>
      <vt:lpstr>Payment_Methods_Direct_Default</vt:lpstr>
      <vt:lpstr>Payment_Methods_Direct_Enabled</vt:lpstr>
      <vt:lpstr>Payment_Methods_Direct_Merchant_Fee</vt:lpstr>
      <vt:lpstr>Payment_Methods_Direct_Transaction_Fee</vt:lpstr>
      <vt:lpstr>Payment_Methods_Funded_Default</vt:lpstr>
      <vt:lpstr>Payment_Methods_Funded_Enabled</vt:lpstr>
      <vt:lpstr>Payment_Methods_Funded_Merchant_Fee</vt:lpstr>
      <vt:lpstr>Payment_Methods_Funded_Transaction_Fee</vt:lpstr>
      <vt:lpstr>Payment_Option_Annual</vt:lpstr>
      <vt:lpstr>Payment_Option_Fortnightly</vt:lpstr>
      <vt:lpstr>Payment_Option_Monthly</vt:lpstr>
      <vt:lpstr>Payment_Option_Weekly</vt:lpstr>
      <vt:lpstr>Payment_Options_Default</vt:lpstr>
      <vt:lpstr>Payment_Options_Direct_Interest_Rate</vt:lpstr>
      <vt:lpstr>Payment_Options_Direct_Once_Off_Fee</vt:lpstr>
      <vt:lpstr>Payment_Options_Direct_Per_Instalment_Fee</vt:lpstr>
      <vt:lpstr>Payment_Options_Funded_Interest_Rate</vt:lpstr>
      <vt:lpstr>Payment_Options_Funded_Once_Off_Fee</vt:lpstr>
      <vt:lpstr>Payment_Options_Funded_Per_Instalment_Fee</vt:lpstr>
      <vt:lpstr>Payment_Options_Number_Of_Instalments</vt:lpstr>
      <vt:lpstr>Payment_Options_Type</vt:lpstr>
      <vt:lpstr>Repeating_Question_Sets_Values</vt:lpstr>
      <vt:lpstr>Risk_1_ESL</vt:lpstr>
      <vt:lpstr>Risk_1_Name</vt:lpstr>
      <vt:lpstr>Risk_1_Prefix</vt:lpstr>
      <vt:lpstr>Risk_1_Type</vt:lpstr>
      <vt:lpstr>Select_Bootstrap_Columns</vt:lpstr>
      <vt:lpstr>Select_Data_Type</vt:lpstr>
      <vt:lpstr>Select_ESL_Eligibility</vt:lpstr>
      <vt:lpstr>Select_Payment_Methods</vt:lpstr>
      <vt:lpstr>Select_Payment_Options</vt:lpstr>
      <vt:lpstr>Select_Rating_Factor</vt:lpstr>
      <vt:lpstr>Select_Repeating_Data_Type</vt:lpstr>
      <vt:lpstr>Select_Risk_Type</vt:lpstr>
      <vt:lpstr>Select_Yes_No</vt:lpstr>
      <vt:lpstr>Settings_Financial_Commission_Rate</vt:lpstr>
      <vt:lpstr>Settings_Financial_Service_Fee_Once_Off</vt:lpstr>
      <vt:lpstr>Settings_Financial_Service_Fee_Premium_Percent</vt:lpstr>
      <vt:lpstr>settings_organisation_name</vt:lpstr>
      <vt:lpstr>Settings_Styling_Font_Body_Text</vt:lpstr>
      <vt:lpstr>Settings_Styling_Font_Headings</vt:lpstr>
      <vt:lpstr>Settings_Styling_Font_Labels</vt:lpstr>
      <vt:lpstr>Settings_Styling_Font_Weight_Body_Text</vt:lpstr>
      <vt:lpstr>Settings_Styling_Font_Weight_Headings</vt:lpstr>
      <vt:lpstr>Settings_Styling_Font_Weight_Labels</vt:lpstr>
      <vt:lpstr>Settings_Styling_Other_Default_Border_Radius</vt:lpstr>
      <vt:lpstr>Settings_Styling_Other_Sidebar_Width</vt:lpstr>
      <vt:lpstr>Settings_Styling_Other_Small_Device_Margin</vt:lpstr>
      <vt:lpstr>Settings_Styling_Other_Tooltip_Panel_Background_Colour</vt:lpstr>
      <vt:lpstr>Settings_Styling_Other_Tooltip_Panel_Border</vt:lpstr>
      <vt:lpstr>Settings_Styling_Sidebar_Header_Background_Colour</vt:lpstr>
      <vt:lpstr>Stamp_Duty_ACT</vt:lpstr>
      <vt:lpstr>Stamp_Duty_NSW</vt:lpstr>
      <vt:lpstr>Stamp_Duty_NT</vt:lpstr>
      <vt:lpstr>Stamp_Duty_QLD</vt:lpstr>
      <vt:lpstr>Stamp_Duty_SA</vt:lpstr>
      <vt:lpstr>Stamp_Duty_TAS</vt:lpstr>
      <vt:lpstr>Stamp_Duty_Total</vt:lpstr>
      <vt:lpstr>Stamp_Duty_VIC</vt:lpstr>
      <vt:lpstr>Stamp_Duty_WA</vt:lpstr>
      <vt:lpstr>Totals_Instalment_Instalment_Amount</vt:lpstr>
      <vt:lpstr>Totals_Instalment_Yearly_Instalments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carl.andersson@aptiture.com</dc:creator>
  <cp:keywords/>
  <dc:description/>
  <cp:lastModifiedBy>Carl Andersson</cp:lastModifiedBy>
  <cp:revision/>
  <dcterms:created xsi:type="dcterms:W3CDTF">2016-05-31T05:49:00Z</dcterms:created>
  <dcterms:modified xsi:type="dcterms:W3CDTF">2019-02-15T03:51:00Z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1033-10.1.0.5601</vt:lpwstr>
  </property>
</Properties>
</file>