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mc:AlternateContent xmlns:mc="http://schemas.openxmlformats.org/markup-compatibility/2006">
    <mc:Choice Requires="x15">
      <x15ac:absPath xmlns:x15ac="http://schemas.microsoft.com/office/spreadsheetml/2010/11/ac" url="C:\Users\Gene Rivera\Aptiture\uBind Platform - UBindProduction\Development\Motorpac\"/>
    </mc:Choice>
  </mc:AlternateContent>
  <xr:revisionPtr revIDLastSave="3" documentId="10_ncr:100000_{18648CD7-3B3B-40A5-A242-DABF54C1EDA5}" xr6:coauthVersionLast="43" xr6:coauthVersionMax="43" xr10:uidLastSave="{8FA36EBE-15E4-407C-8185-33422A7993AD}"/>
  <bookViews>
    <workbookView xWindow="0" yWindow="0" windowWidth="21876" windowHeight="9456" tabRatio="800" xr2:uid="{00000000-000D-0000-FFFF-FFFF00000000}"/>
  </bookViews>
  <sheets>
    <sheet name="Question Sets" sheetId="15" r:id="rId1"/>
    <sheet name="Repeating Question Sets" sheetId="28" r:id="rId2"/>
    <sheet name="Question Options" sheetId="29" r:id="rId3"/>
    <sheet name="Triggers" sheetId="25" r:id="rId4"/>
    <sheet name="Risk 1" sheetId="18" r:id="rId5"/>
    <sheet name="Risk 2" sheetId="24" r:id="rId6"/>
    <sheet name="Statutory Rates" sheetId="26" r:id="rId7"/>
    <sheet name="Payments" sheetId="33" r:id="rId8"/>
    <sheet name="Totals" sheetId="13" r:id="rId9"/>
    <sheet name="Settings" sheetId="32" r:id="rId10"/>
    <sheet name="Styles" sheetId="31" r:id="rId11"/>
    <sheet name="Text" sheetId="14" r:id="rId12"/>
    <sheet name="Drop Downs" sheetId="30" r:id="rId13"/>
    <sheet name="Policy" sheetId="16" state="hidden" r:id="rId14"/>
    <sheet name="Outputs" sheetId="10" r:id="rId15"/>
    <sheet name="Rating Factors" sheetId="2" r:id="rId16"/>
  </sheets>
  <definedNames>
    <definedName name="Colour_Accent_1">Settings!$K$28</definedName>
    <definedName name="Colour_Accent_2">Settings!$K$29</definedName>
    <definedName name="Colour_Background_1">Settings!$K$23</definedName>
    <definedName name="Colour_Background_2">Settings!$K$24</definedName>
    <definedName name="Colour_Background_3">Settings!$K$25</definedName>
    <definedName name="Colour_Borders">Settings!$K$30</definedName>
    <definedName name="Colour_Decline">Settings!$K$33</definedName>
    <definedName name="Colour_Foreground_1">Settings!$K$26</definedName>
    <definedName name="Colour_Foreground_2">Settings!$K$27</definedName>
    <definedName name="Colour_Hard_Referral">Settings!$K$32</definedName>
    <definedName name="Colour_Soft_Referral">Settings!$K$31</definedName>
    <definedName name="Input_Payment_Method">'Question Sets'!$AM$207</definedName>
    <definedName name="Input_Payment_Option">'Question Sets'!$AM$204</definedName>
    <definedName name="mobile_animals_in_transit_premium">'Rating Factors'!#REF!</definedName>
    <definedName name="mobile_staff_covered_under_base_PL_premium">'Rating Factors'!$C$52</definedName>
    <definedName name="mobile_tools_premium">'Rating Factors'!#REF!</definedName>
    <definedName name="mobile_tools_sum_insured">'Rating Factors'!#REF!</definedName>
    <definedName name="mobile_trailers_premium">'Rating Factors'!$C$53</definedName>
    <definedName name="mobile_trailers_sum_insured">'Rating Factors'!#REF!</definedName>
    <definedName name="Payment_Methods_Direct_Default">Payments!$B$24:$F$24</definedName>
    <definedName name="Payment_Methods_Direct_Enabled">Payments!$B$23:$F$23</definedName>
    <definedName name="Payment_Methods_Direct_Merchant_Fee">Payments!$B$26:$F$26</definedName>
    <definedName name="Payment_Methods_Direct_Transaction_Fee">Payments!$B$25:$F$25</definedName>
    <definedName name="Payment_Methods_Funded_Default">Payments!$B$29:$F$29</definedName>
    <definedName name="Payment_Methods_Funded_Enabled">Payments!$B$28:$F$28</definedName>
    <definedName name="Payment_Methods_Funded_Merchant_Fee">Payments!$B$31:$F$31</definedName>
    <definedName name="Payment_Methods_Funded_Transaction_Fee">Payments!$B$30:$F$30</definedName>
    <definedName name="Payment_Option_Annual">Payments!$C$7</definedName>
    <definedName name="Payment_Option_Fortnightly">Payments!$E$7</definedName>
    <definedName name="Payment_Option_Monthly">Payments!$D$7</definedName>
    <definedName name="Payment_Option_Weekly">Payments!$F$7</definedName>
    <definedName name="Payment_Options_Default">Payments!$B$8:$F$8</definedName>
    <definedName name="Payment_Options_Direct_Interest_Rate">Payments!$B$13:$F$13</definedName>
    <definedName name="Payment_Options_Direct_Once_Off_Fee">Payments!$B$11:$F$11</definedName>
    <definedName name="Payment_Options_Direct_Per_Instalment_Fee">Payments!$B$12:$F$12</definedName>
    <definedName name="Payment_Options_Funded_Interest_Rate">Payments!$B$17:$F$17</definedName>
    <definedName name="Payment_Options_Funded_Once_Off_Fee">Payments!$B$15:$F$15</definedName>
    <definedName name="Payment_Options_Funded_Per_Instalment_Fee">Payments!$B$16:$F$16</definedName>
    <definedName name="Payment_Options_Number_Of_Instalments">Payments!$B$9:$F$9</definedName>
    <definedName name="Payment_Options_Type">Payments!$B$7:$F$7</definedName>
    <definedName name="Repeating_Question_Sets_Values">Table_Repeating_Question_Sets[[#All],[Value 1]:[Value 10]]</definedName>
    <definedName name="Risk_1_ESL">'Risk 1'!$J$98</definedName>
    <definedName name="Risk_1_Name">'Risk 1'!$J$7</definedName>
    <definedName name="Risk_1_Prefix">'Risk 1'!$J$8</definedName>
    <definedName name="Risk_1_Type">'Risk 1'!$J$97</definedName>
    <definedName name="Risk_2_ESL">'Risk 2'!$J$25</definedName>
    <definedName name="Risk_2_Name">'Risk 2'!$J$7</definedName>
    <definedName name="Risk_2_Prefix">'Risk 2'!$J$8</definedName>
    <definedName name="Risk_2_Type">'Risk 2'!$J$24</definedName>
    <definedName name="Select_Bootstrap_Columns">'Drop Downs'!$B$53:$B$64</definedName>
    <definedName name="Select_Data_Type">'Drop Downs'!$B$7:$B$20</definedName>
    <definedName name="Select_ESL_Eligibility">Table_ESL[Value]</definedName>
    <definedName name="Select_Input_Type">'Drop Downs'!$B$38:$B$51</definedName>
    <definedName name="Select_Payment_Methods">'Drop Downs'!$B$75:$B$77</definedName>
    <definedName name="Select_Payment_Options">'Drop Downs'!$B$70:$B$73</definedName>
    <definedName name="Select_Rating_Factor">'Question Sets'!$B$5:$B$79</definedName>
    <definedName name="Select_Repeating_Data_Type">'Drop Downs'!$B$23:$B$35</definedName>
    <definedName name="Select_Risk_Type">Table_Risk_Types[Value]</definedName>
    <definedName name="Select_Yes_No">'Drop Downs'!$B$67:$B$68</definedName>
    <definedName name="Settings_Financial_Commission_Rate">Settings!$K$10</definedName>
    <definedName name="Settings_Financial_Service_Fee_Once_Off">Settings!$K$11</definedName>
    <definedName name="Settings_Financial_Service_Fee_Premium_Percent">Settings!$K$12</definedName>
    <definedName name="settings_organisation_name">Text!$L$7</definedName>
    <definedName name="Settings_Styling_Font_Body_Text">Settings!$K$16</definedName>
    <definedName name="Settings_Styling_Font_Headings">Settings!$K$15</definedName>
    <definedName name="Settings_Styling_Font_Labels">Settings!$K$17</definedName>
    <definedName name="Settings_Styling_Font_Weight_Body_Text">Settings!$K$20</definedName>
    <definedName name="Settings_Styling_Font_Weight_Headings">Settings!$K$19</definedName>
    <definedName name="Settings_Styling_Font_Weight_Labels">Settings!$K$21</definedName>
    <definedName name="Settings_Styling_Other_Default_Border_Radius">Settings!$K$36</definedName>
    <definedName name="Settings_Styling_Other_Sidebar_Width">Settings!$K$38</definedName>
    <definedName name="Settings_Styling_Other_Small_Device_Margin">Settings!$K$41</definedName>
    <definedName name="Settings_Styling_Other_Tooltip_Panel_Background_Colour">Styles!$R$79</definedName>
    <definedName name="Settings_Styling_Other_Tooltip_Panel_Border">Styles!$U$79</definedName>
    <definedName name="Settings_Styling_Sidebar_Header_Background_Colour">Styles!$R$97</definedName>
    <definedName name="Totals_Instalment_Instalment_Amount">Totals!$C$23</definedName>
    <definedName name="Totals_Instalment_Yearly_Instalments">Totals!$C$22</definedName>
  </definedNames>
  <calcPr calcId="191028" calcCompleted="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5" i="28" l="1"/>
  <c r="D7" i="28"/>
  <c r="D9" i="28"/>
  <c r="D11" i="28"/>
  <c r="D13" i="28"/>
  <c r="D5" i="15"/>
  <c r="D14" i="15"/>
  <c r="D17" i="15"/>
  <c r="D24" i="15"/>
  <c r="D111" i="15"/>
  <c r="D196" i="15"/>
  <c r="D199" i="15"/>
  <c r="D202" i="15"/>
  <c r="D205" i="15"/>
  <c r="D208" i="15"/>
  <c r="D18" i="15"/>
  <c r="D203" i="15"/>
  <c r="D15" i="15"/>
  <c r="D14" i="28"/>
  <c r="D12" i="28"/>
  <c r="D200" i="15"/>
  <c r="D25" i="15"/>
  <c r="D206" i="15"/>
  <c r="D209" i="15"/>
  <c r="D6" i="15"/>
  <c r="D8" i="28"/>
  <c r="D6" i="28"/>
  <c r="D197" i="15"/>
  <c r="D112" i="15"/>
  <c r="D10" i="28"/>
  <c r="BG5" i="15"/>
  <c r="BG6" i="15"/>
  <c r="BG14" i="15"/>
  <c r="BG15" i="15"/>
  <c r="BG17" i="15"/>
  <c r="BG18" i="15"/>
  <c r="BG24" i="15"/>
  <c r="BG25" i="15"/>
  <c r="BG111" i="15"/>
  <c r="BG112" i="15"/>
  <c r="BG196" i="15"/>
  <c r="BG197" i="15"/>
  <c r="BG199" i="15"/>
  <c r="BG200" i="15"/>
  <c r="BG202" i="15"/>
  <c r="BG203" i="15"/>
  <c r="BG205" i="15"/>
  <c r="BG206" i="15"/>
  <c r="BG208" i="15"/>
  <c r="BG209" i="15"/>
  <c r="BF5" i="15"/>
  <c r="BF6" i="15"/>
  <c r="BF14" i="15"/>
  <c r="BF15" i="15"/>
  <c r="BF17" i="15"/>
  <c r="BF18" i="15"/>
  <c r="BF24" i="15"/>
  <c r="BF25" i="15"/>
  <c r="BF111" i="15"/>
  <c r="BF112" i="15"/>
  <c r="BF196" i="15"/>
  <c r="BF197" i="15"/>
  <c r="BF199" i="15"/>
  <c r="BF200" i="15"/>
  <c r="BF202" i="15"/>
  <c r="BF203" i="15"/>
  <c r="BF205" i="15"/>
  <c r="BF206" i="15"/>
  <c r="BF208" i="15"/>
  <c r="BF209" i="15"/>
  <c r="D113" i="15"/>
  <c r="D7" i="15"/>
  <c r="D114" i="15"/>
  <c r="D26" i="15"/>
  <c r="D16" i="15"/>
  <c r="D207" i="15"/>
  <c r="D19" i="15"/>
  <c r="D198" i="15"/>
  <c r="D204" i="15"/>
  <c r="D201" i="15"/>
  <c r="D210" i="15"/>
  <c r="F164" i="31"/>
  <c r="I164" i="31"/>
  <c r="L164" i="31"/>
  <c r="O164" i="31"/>
  <c r="R164" i="31"/>
  <c r="U164" i="31"/>
  <c r="X164" i="31"/>
  <c r="AA164" i="31"/>
  <c r="AD164" i="31"/>
  <c r="AG164" i="31"/>
  <c r="AJ164" i="31"/>
  <c r="AM164" i="31"/>
  <c r="AP164" i="31"/>
  <c r="AS164" i="31"/>
  <c r="AV164" i="31"/>
  <c r="AY164" i="31"/>
  <c r="BB164" i="31"/>
  <c r="BE164" i="31"/>
  <c r="BH164" i="31"/>
  <c r="BK164" i="31"/>
  <c r="BN164" i="31"/>
  <c r="BQ164" i="31"/>
  <c r="BT164" i="31"/>
  <c r="BW164" i="31"/>
  <c r="BZ164" i="31"/>
  <c r="CB164" i="31"/>
  <c r="F163" i="31"/>
  <c r="I163" i="31"/>
  <c r="L163" i="31"/>
  <c r="O163" i="31"/>
  <c r="R163" i="31"/>
  <c r="U163" i="31"/>
  <c r="X163" i="31"/>
  <c r="AA163" i="31"/>
  <c r="AD163" i="31"/>
  <c r="AG163" i="31"/>
  <c r="AJ163" i="31"/>
  <c r="AM163" i="31"/>
  <c r="AP163" i="31"/>
  <c r="AS163" i="31"/>
  <c r="AV163" i="31"/>
  <c r="AY163" i="31"/>
  <c r="BB163" i="31"/>
  <c r="BE163" i="31"/>
  <c r="BH163" i="31"/>
  <c r="BK163" i="31"/>
  <c r="BN163" i="31"/>
  <c r="BQ163" i="31"/>
  <c r="BT163" i="31"/>
  <c r="BW163" i="31"/>
  <c r="BZ163" i="31"/>
  <c r="BZ165" i="31"/>
  <c r="BW165" i="31"/>
  <c r="BT165" i="31"/>
  <c r="BQ165" i="31"/>
  <c r="BN165" i="31"/>
  <c r="BK165" i="31"/>
  <c r="BH165" i="31"/>
  <c r="BE165" i="31"/>
  <c r="BB165" i="31"/>
  <c r="AY165" i="31"/>
  <c r="AV165" i="31"/>
  <c r="AS165" i="31"/>
  <c r="AP165" i="31"/>
  <c r="AM165" i="31"/>
  <c r="AJ165" i="31"/>
  <c r="AG165" i="31"/>
  <c r="AD165" i="31"/>
  <c r="AA165" i="31"/>
  <c r="X165" i="31"/>
  <c r="U165" i="31"/>
  <c r="R165" i="31"/>
  <c r="O165" i="31"/>
  <c r="L165" i="31"/>
  <c r="I165" i="31"/>
  <c r="F165" i="31"/>
  <c r="BZ162" i="31"/>
  <c r="BW162" i="31"/>
  <c r="BT162" i="31"/>
  <c r="BQ162" i="31"/>
  <c r="BN162" i="31"/>
  <c r="BK162" i="31"/>
  <c r="BH162" i="31"/>
  <c r="BE162" i="31"/>
  <c r="BB162" i="31"/>
  <c r="AY162" i="31"/>
  <c r="AV162" i="31"/>
  <c r="AS162" i="31"/>
  <c r="AP162" i="31"/>
  <c r="AM162" i="31"/>
  <c r="AJ162" i="31"/>
  <c r="AG162" i="31"/>
  <c r="AD162" i="31"/>
  <c r="AA162" i="31"/>
  <c r="X162" i="31"/>
  <c r="U162" i="31"/>
  <c r="R162" i="31"/>
  <c r="O162" i="31"/>
  <c r="L162" i="31"/>
  <c r="I162" i="31"/>
  <c r="F162" i="31"/>
  <c r="D20" i="15"/>
  <c r="D8" i="15"/>
  <c r="D115" i="15"/>
  <c r="D27" i="15"/>
  <c r="CB163" i="31"/>
  <c r="CE164" i="31"/>
  <c r="CF164" i="31"/>
  <c r="CG164" i="31"/>
  <c r="CE163" i="31"/>
  <c r="CF163" i="31"/>
  <c r="CG163" i="31"/>
  <c r="CB165" i="31"/>
  <c r="CE165" i="31"/>
  <c r="CF165" i="31"/>
  <c r="CG165" i="31"/>
  <c r="CE162" i="31"/>
  <c r="CF162" i="31"/>
  <c r="CG162" i="31"/>
  <c r="CB162" i="31"/>
  <c r="D28" i="15"/>
  <c r="D21" i="15"/>
  <c r="D29" i="15"/>
  <c r="D116" i="15"/>
  <c r="D9" i="15"/>
  <c r="E94" i="15"/>
  <c r="BK94" i="15"/>
  <c r="F94" i="15"/>
  <c r="AM94" i="15"/>
  <c r="AX94" i="15"/>
  <c r="AY94" i="15"/>
  <c r="AZ94" i="15"/>
  <c r="BC94" i="15" a="1"/>
  <c r="BC94" i="15"/>
  <c r="BF94" i="15"/>
  <c r="BD94" i="15"/>
  <c r="BE94" i="15"/>
  <c r="BM94" i="15"/>
  <c r="BO94" i="15"/>
  <c r="D117" i="15"/>
  <c r="D30" i="15"/>
  <c r="D10" i="15"/>
  <c r="D22" i="15"/>
  <c r="D118" i="15"/>
  <c r="BG94" i="15"/>
  <c r="BH94" i="15"/>
  <c r="BP94" i="15"/>
  <c r="AO94" i="15"/>
  <c r="F159" i="31"/>
  <c r="F160" i="31"/>
  <c r="I159" i="31"/>
  <c r="I160" i="31"/>
  <c r="L159" i="31"/>
  <c r="L160" i="31"/>
  <c r="O159" i="31"/>
  <c r="O160" i="31"/>
  <c r="R159" i="31"/>
  <c r="R160" i="31"/>
  <c r="U159" i="31"/>
  <c r="U160" i="31"/>
  <c r="X159" i="31"/>
  <c r="X160" i="31"/>
  <c r="AA159" i="31"/>
  <c r="AA160" i="31"/>
  <c r="AD159" i="31"/>
  <c r="AD160" i="31"/>
  <c r="AG159" i="31"/>
  <c r="AG160" i="31"/>
  <c r="AJ159" i="31"/>
  <c r="AJ160" i="31"/>
  <c r="AM159" i="31"/>
  <c r="AM160" i="31"/>
  <c r="AP159" i="31"/>
  <c r="AP160" i="31"/>
  <c r="AS159" i="31"/>
  <c r="AS160" i="31"/>
  <c r="AV159" i="31"/>
  <c r="AV160" i="31"/>
  <c r="AY159" i="31"/>
  <c r="AY160" i="31"/>
  <c r="BB159" i="31"/>
  <c r="BB160" i="31"/>
  <c r="BE159" i="31"/>
  <c r="BE160" i="31"/>
  <c r="BH159" i="31"/>
  <c r="BH160" i="31"/>
  <c r="BK159" i="31"/>
  <c r="BK160" i="31"/>
  <c r="BN159" i="31"/>
  <c r="BN160" i="31"/>
  <c r="BQ159" i="31"/>
  <c r="BQ160" i="31"/>
  <c r="BT159" i="31"/>
  <c r="BT160" i="31"/>
  <c r="BW159" i="31"/>
  <c r="BW160" i="31"/>
  <c r="BZ159" i="31"/>
  <c r="BZ160" i="31"/>
  <c r="F161" i="31"/>
  <c r="I161" i="31"/>
  <c r="L161" i="31"/>
  <c r="O161" i="31"/>
  <c r="R161" i="31"/>
  <c r="U161" i="31"/>
  <c r="X161" i="31"/>
  <c r="AA161" i="31"/>
  <c r="AD161" i="31"/>
  <c r="AG161" i="31"/>
  <c r="AJ161" i="31"/>
  <c r="AM161" i="31"/>
  <c r="AP161" i="31"/>
  <c r="AS161" i="31"/>
  <c r="AV161" i="31"/>
  <c r="AY161" i="31"/>
  <c r="BB161" i="31"/>
  <c r="BE161" i="31"/>
  <c r="BH161" i="31"/>
  <c r="BK161" i="31"/>
  <c r="BN161" i="31"/>
  <c r="BQ161" i="31"/>
  <c r="BT161" i="31"/>
  <c r="BW161" i="31"/>
  <c r="BZ161" i="31"/>
  <c r="F156" i="31"/>
  <c r="F157" i="31"/>
  <c r="I156" i="31"/>
  <c r="I157" i="31"/>
  <c r="L156" i="31"/>
  <c r="L157" i="31"/>
  <c r="O156" i="31"/>
  <c r="O157" i="31"/>
  <c r="R156" i="31"/>
  <c r="R157" i="31"/>
  <c r="U156" i="31"/>
  <c r="U157" i="31"/>
  <c r="X156" i="31"/>
  <c r="X157" i="31"/>
  <c r="AA156" i="31"/>
  <c r="AA157" i="31"/>
  <c r="AD156" i="31"/>
  <c r="AD157" i="31"/>
  <c r="AG156" i="31"/>
  <c r="AG157" i="31"/>
  <c r="AJ156" i="31"/>
  <c r="AJ157" i="31"/>
  <c r="AM156" i="31"/>
  <c r="AM157" i="31"/>
  <c r="AP156" i="31"/>
  <c r="AP157" i="31"/>
  <c r="AS156" i="31"/>
  <c r="AS157" i="31"/>
  <c r="AV156" i="31"/>
  <c r="AV157" i="31"/>
  <c r="AY156" i="31"/>
  <c r="AY157" i="31"/>
  <c r="BB156" i="31"/>
  <c r="BB157" i="31"/>
  <c r="BE156" i="31"/>
  <c r="BE157" i="31"/>
  <c r="BH156" i="31"/>
  <c r="BH157" i="31"/>
  <c r="BK156" i="31"/>
  <c r="BK157" i="31"/>
  <c r="BN156" i="31"/>
  <c r="BN157" i="31"/>
  <c r="BQ156" i="31"/>
  <c r="BQ157" i="31"/>
  <c r="BT156" i="31"/>
  <c r="BT157" i="31"/>
  <c r="BW156" i="31"/>
  <c r="BW157" i="31"/>
  <c r="BZ156" i="31"/>
  <c r="BZ157" i="31"/>
  <c r="F158" i="31"/>
  <c r="I158" i="31"/>
  <c r="L158" i="31"/>
  <c r="O158" i="31"/>
  <c r="R158" i="31"/>
  <c r="U158" i="31"/>
  <c r="X158" i="31"/>
  <c r="AA158" i="31"/>
  <c r="AD158" i="31"/>
  <c r="AG158" i="31"/>
  <c r="AJ158" i="31"/>
  <c r="AM158" i="31"/>
  <c r="AP158" i="31"/>
  <c r="AS158" i="31"/>
  <c r="AV158" i="31"/>
  <c r="AY158" i="31"/>
  <c r="BB158" i="31"/>
  <c r="BE158" i="31"/>
  <c r="BH158" i="31"/>
  <c r="BK158" i="31"/>
  <c r="BN158" i="31"/>
  <c r="BQ158" i="31"/>
  <c r="BT158" i="31"/>
  <c r="BW158" i="31"/>
  <c r="BZ158" i="31"/>
  <c r="F153" i="31"/>
  <c r="F154" i="31"/>
  <c r="I153" i="31"/>
  <c r="I154" i="31"/>
  <c r="L153" i="31"/>
  <c r="L154" i="31"/>
  <c r="O153" i="31"/>
  <c r="O154" i="31"/>
  <c r="R153" i="31"/>
  <c r="R154" i="31"/>
  <c r="U153" i="31"/>
  <c r="U154" i="31"/>
  <c r="X153" i="31"/>
  <c r="X154" i="31"/>
  <c r="AA153" i="31"/>
  <c r="AA154" i="31"/>
  <c r="AD153" i="31"/>
  <c r="AD154" i="31"/>
  <c r="AG153" i="31"/>
  <c r="AG154" i="31"/>
  <c r="AJ153" i="31"/>
  <c r="AJ154" i="31"/>
  <c r="AM153" i="31"/>
  <c r="AM154" i="31"/>
  <c r="AP153" i="31"/>
  <c r="AP154" i="31"/>
  <c r="AS153" i="31"/>
  <c r="AS154" i="31"/>
  <c r="AV153" i="31"/>
  <c r="AV154" i="31"/>
  <c r="AY153" i="31"/>
  <c r="AY154" i="31"/>
  <c r="BB153" i="31"/>
  <c r="BB154" i="31"/>
  <c r="BE153" i="31"/>
  <c r="BE154" i="31"/>
  <c r="BH153" i="31"/>
  <c r="BH154" i="31"/>
  <c r="BK153" i="31"/>
  <c r="BK154" i="31"/>
  <c r="BN153" i="31"/>
  <c r="BN154" i="31"/>
  <c r="BQ153" i="31"/>
  <c r="BQ154" i="31"/>
  <c r="BT153" i="31"/>
  <c r="BT154" i="31"/>
  <c r="BW153" i="31"/>
  <c r="BW154" i="31"/>
  <c r="BZ153" i="31"/>
  <c r="BZ154" i="31"/>
  <c r="BZ148" i="31"/>
  <c r="BW148" i="31"/>
  <c r="BT148" i="31"/>
  <c r="BQ148" i="31"/>
  <c r="BN148" i="31"/>
  <c r="BK148" i="31"/>
  <c r="BH148" i="31"/>
  <c r="BE148" i="31"/>
  <c r="BB148" i="31"/>
  <c r="AY148" i="31"/>
  <c r="AV148" i="31"/>
  <c r="AS148" i="31"/>
  <c r="AP148" i="31"/>
  <c r="AM148" i="31"/>
  <c r="AJ148" i="31"/>
  <c r="AG148" i="31"/>
  <c r="AD148" i="31"/>
  <c r="AA148" i="31"/>
  <c r="X148" i="31"/>
  <c r="U148" i="31"/>
  <c r="R148" i="31"/>
  <c r="O148" i="31"/>
  <c r="L148" i="31"/>
  <c r="I148" i="31"/>
  <c r="F148" i="31"/>
  <c r="F149" i="31"/>
  <c r="I149" i="31"/>
  <c r="L149" i="31"/>
  <c r="O149" i="31"/>
  <c r="R149" i="31"/>
  <c r="U149" i="31"/>
  <c r="X149" i="31"/>
  <c r="AA149" i="31"/>
  <c r="AD149" i="31"/>
  <c r="AG149" i="31"/>
  <c r="AJ149" i="31"/>
  <c r="AM149" i="31"/>
  <c r="AP149" i="31"/>
  <c r="AS149" i="31"/>
  <c r="AV149" i="31"/>
  <c r="AY149" i="31"/>
  <c r="BB149" i="31"/>
  <c r="BE149" i="31"/>
  <c r="BH149" i="31"/>
  <c r="BK149" i="31"/>
  <c r="BN149" i="31"/>
  <c r="BQ149" i="31"/>
  <c r="BT149" i="31"/>
  <c r="BW149" i="31"/>
  <c r="BZ149" i="31"/>
  <c r="F150" i="31"/>
  <c r="F151" i="31"/>
  <c r="I150" i="31"/>
  <c r="I151" i="31"/>
  <c r="L150" i="31"/>
  <c r="L151" i="31"/>
  <c r="O150" i="31"/>
  <c r="O151" i="31"/>
  <c r="R150" i="31"/>
  <c r="R151" i="31"/>
  <c r="U150" i="31"/>
  <c r="U151" i="31"/>
  <c r="X150" i="31"/>
  <c r="X151" i="31"/>
  <c r="AA150" i="31"/>
  <c r="AA151" i="31"/>
  <c r="AD150" i="31"/>
  <c r="AD151" i="31"/>
  <c r="AG150" i="31"/>
  <c r="AG151" i="31"/>
  <c r="AJ150" i="31"/>
  <c r="AJ151" i="31"/>
  <c r="AM150" i="31"/>
  <c r="AM151" i="31"/>
  <c r="AP150" i="31"/>
  <c r="AP151" i="31"/>
  <c r="AS150" i="31"/>
  <c r="AS151" i="31"/>
  <c r="AV150" i="31"/>
  <c r="AV151" i="31"/>
  <c r="AY150" i="31"/>
  <c r="AY151" i="31"/>
  <c r="BB150" i="31"/>
  <c r="BB151" i="31"/>
  <c r="BE150" i="31"/>
  <c r="BE151" i="31"/>
  <c r="BH150" i="31"/>
  <c r="BH151" i="31"/>
  <c r="BK150" i="31"/>
  <c r="BK151" i="31"/>
  <c r="BN150" i="31"/>
  <c r="BN151" i="31"/>
  <c r="BQ150" i="31"/>
  <c r="BQ151" i="31"/>
  <c r="BT150" i="31"/>
  <c r="BT151" i="31"/>
  <c r="BW150" i="31"/>
  <c r="BW151" i="31"/>
  <c r="BZ150" i="31"/>
  <c r="BZ151" i="31"/>
  <c r="F152" i="31"/>
  <c r="F155" i="31"/>
  <c r="I152" i="31"/>
  <c r="I155" i="31"/>
  <c r="L152" i="31"/>
  <c r="L155" i="31"/>
  <c r="O152" i="31"/>
  <c r="O155" i="31"/>
  <c r="R152" i="31"/>
  <c r="R155" i="31"/>
  <c r="U152" i="31"/>
  <c r="U155" i="31"/>
  <c r="X152" i="31"/>
  <c r="X155" i="31"/>
  <c r="AA152" i="31"/>
  <c r="AA155" i="31"/>
  <c r="AD152" i="31"/>
  <c r="AD155" i="31"/>
  <c r="AG152" i="31"/>
  <c r="AG155" i="31"/>
  <c r="AJ152" i="31"/>
  <c r="AJ155" i="31"/>
  <c r="AM152" i="31"/>
  <c r="AM155" i="31"/>
  <c r="AP152" i="31"/>
  <c r="AP155" i="31"/>
  <c r="AS152" i="31"/>
  <c r="AS155" i="31"/>
  <c r="AV152" i="31"/>
  <c r="AV155" i="31"/>
  <c r="AY152" i="31"/>
  <c r="AY155" i="31"/>
  <c r="BB152" i="31"/>
  <c r="BB155" i="31"/>
  <c r="BE152" i="31"/>
  <c r="BE155" i="31"/>
  <c r="BH152" i="31"/>
  <c r="BH155" i="31"/>
  <c r="BK152" i="31"/>
  <c r="BK155" i="31"/>
  <c r="BN152" i="31"/>
  <c r="BN155" i="31"/>
  <c r="BQ152" i="31"/>
  <c r="BQ155" i="31"/>
  <c r="BT152" i="31"/>
  <c r="BT155" i="31"/>
  <c r="BW152" i="31"/>
  <c r="BW155" i="31"/>
  <c r="BZ152" i="31"/>
  <c r="BZ155" i="31"/>
  <c r="D23" i="15"/>
  <c r="D31" i="15"/>
  <c r="D32" i="15"/>
  <c r="D33" i="15"/>
  <c r="D11" i="15"/>
  <c r="D119" i="15"/>
  <c r="CB160" i="31"/>
  <c r="CE159" i="31"/>
  <c r="CF159" i="31"/>
  <c r="CG159" i="31"/>
  <c r="CB159" i="31"/>
  <c r="CE160" i="31"/>
  <c r="CF160" i="31"/>
  <c r="CG160" i="31"/>
  <c r="CE161" i="31"/>
  <c r="CF161" i="31"/>
  <c r="CG161" i="31"/>
  <c r="CE158" i="31"/>
  <c r="CF158" i="31"/>
  <c r="CG158" i="31"/>
  <c r="CB161" i="31"/>
  <c r="CB156" i="31"/>
  <c r="CB158" i="31"/>
  <c r="CE157" i="31"/>
  <c r="CF157" i="31"/>
  <c r="CG157" i="31"/>
  <c r="CE150" i="31"/>
  <c r="CF150" i="31"/>
  <c r="CG150" i="31"/>
  <c r="CB157" i="31"/>
  <c r="CE156" i="31"/>
  <c r="CF156" i="31"/>
  <c r="CG156" i="31"/>
  <c r="CE151" i="31"/>
  <c r="CF151" i="31"/>
  <c r="CG151" i="31"/>
  <c r="CE154" i="31"/>
  <c r="CF154" i="31"/>
  <c r="CG154" i="31"/>
  <c r="CE153" i="31"/>
  <c r="CF153" i="31"/>
  <c r="CG153" i="31"/>
  <c r="CE152" i="31"/>
  <c r="CF152" i="31"/>
  <c r="CG152" i="31"/>
  <c r="CE155" i="31"/>
  <c r="CF155" i="31"/>
  <c r="CG155" i="31"/>
  <c r="CB153" i="31"/>
  <c r="CB154" i="31"/>
  <c r="CB149" i="31"/>
  <c r="CB151" i="31"/>
  <c r="CE149" i="31"/>
  <c r="CF149" i="31"/>
  <c r="CG149" i="31"/>
  <c r="CB155" i="31"/>
  <c r="CE148" i="31"/>
  <c r="CF148" i="31"/>
  <c r="CG148" i="31"/>
  <c r="CB148" i="31"/>
  <c r="CB150" i="31"/>
  <c r="CB152" i="31"/>
  <c r="D12" i="15"/>
  <c r="D34" i="15"/>
  <c r="D120" i="15"/>
  <c r="BP196" i="15"/>
  <c r="BO196" i="15"/>
  <c r="BN196" i="15"/>
  <c r="BM196" i="15"/>
  <c r="BK196" i="15"/>
  <c r="BH196" i="15"/>
  <c r="BE196" i="15"/>
  <c r="BD196" i="15"/>
  <c r="BC196" i="15" a="1"/>
  <c r="BC196" i="15"/>
  <c r="BB196" i="15"/>
  <c r="BA196" i="15"/>
  <c r="AZ196" i="15"/>
  <c r="AO196" i="15"/>
  <c r="AM196" i="15"/>
  <c r="AX196" i="15"/>
  <c r="AY196" i="15"/>
  <c r="F196" i="15"/>
  <c r="E196" i="15"/>
  <c r="E198" i="15"/>
  <c r="BK198" i="15"/>
  <c r="F198" i="15"/>
  <c r="AM198" i="15"/>
  <c r="AX198" i="15"/>
  <c r="AY198" i="15"/>
  <c r="AZ198" i="15"/>
  <c r="BC198" i="15" a="1"/>
  <c r="BC198" i="15"/>
  <c r="BF198" i="15"/>
  <c r="BD198" i="15"/>
  <c r="BE198" i="15"/>
  <c r="BM198" i="15"/>
  <c r="BO198" i="15"/>
  <c r="E197" i="15"/>
  <c r="F197" i="15"/>
  <c r="AM197" i="15"/>
  <c r="AX197" i="15"/>
  <c r="AY197" i="15"/>
  <c r="AO197" i="15"/>
  <c r="AZ197" i="15"/>
  <c r="BC197" i="15" a="1"/>
  <c r="BC197" i="15"/>
  <c r="BD197" i="15"/>
  <c r="BE197" i="15"/>
  <c r="BH197" i="15"/>
  <c r="BK197" i="15"/>
  <c r="BM197" i="15"/>
  <c r="BO197" i="15"/>
  <c r="BP197" i="15"/>
  <c r="D13" i="15"/>
  <c r="D121" i="15"/>
  <c r="D35" i="15"/>
  <c r="BL198" i="15"/>
  <c r="BG198" i="15"/>
  <c r="BH198" i="15"/>
  <c r="AO198" i="15"/>
  <c r="BP198" i="15"/>
  <c r="D122" i="15"/>
  <c r="D123" i="15"/>
  <c r="AP198" i="15"/>
  <c r="BL197" i="15"/>
  <c r="BQ198" i="15"/>
  <c r="D124" i="15"/>
  <c r="D36" i="15"/>
  <c r="D37" i="15"/>
  <c r="BI198" i="15"/>
  <c r="E23" i="15"/>
  <c r="BK23" i="15"/>
  <c r="F23" i="15"/>
  <c r="AM23" i="15"/>
  <c r="AX23" i="15"/>
  <c r="AY23" i="15"/>
  <c r="AZ23" i="15"/>
  <c r="BC23" i="15" a="1"/>
  <c r="BC23" i="15"/>
  <c r="BF23" i="15"/>
  <c r="BE23" i="15"/>
  <c r="BD23" i="15"/>
  <c r="BG23" i="15"/>
  <c r="BM23" i="15"/>
  <c r="BO23" i="15"/>
  <c r="E8" i="15"/>
  <c r="BK8" i="15"/>
  <c r="F8" i="15"/>
  <c r="AM8" i="15"/>
  <c r="AO8" i="15"/>
  <c r="AZ8" i="15"/>
  <c r="BC8" i="15" a="1"/>
  <c r="BC8" i="15"/>
  <c r="BF8" i="15"/>
  <c r="BD8" i="15"/>
  <c r="BE8" i="15"/>
  <c r="BM8" i="15"/>
  <c r="BO8" i="15"/>
  <c r="E9" i="15"/>
  <c r="BK9" i="15"/>
  <c r="F9" i="15"/>
  <c r="AM9" i="15"/>
  <c r="AO9" i="15"/>
  <c r="AZ9" i="15"/>
  <c r="BC9" i="15" a="1"/>
  <c r="BC9" i="15"/>
  <c r="BF9" i="15"/>
  <c r="BE9" i="15"/>
  <c r="BD9" i="15"/>
  <c r="BG9" i="15"/>
  <c r="BM9" i="15"/>
  <c r="BO9" i="15"/>
  <c r="BL23" i="15"/>
  <c r="BQ197" i="15"/>
  <c r="AP197" i="15"/>
  <c r="D38" i="15"/>
  <c r="BL196" i="15"/>
  <c r="BI197" i="15"/>
  <c r="D125" i="15"/>
  <c r="BG8" i="15"/>
  <c r="BH8" i="15"/>
  <c r="BP23" i="15"/>
  <c r="BH23" i="15"/>
  <c r="AO23" i="15"/>
  <c r="BH9" i="15"/>
  <c r="BP8" i="15"/>
  <c r="AX8" i="15"/>
  <c r="AY8" i="15"/>
  <c r="BP9" i="15"/>
  <c r="AX9" i="15"/>
  <c r="AY9" i="15"/>
  <c r="AM5" i="15"/>
  <c r="AM6" i="15"/>
  <c r="AM7" i="15"/>
  <c r="AM10" i="15"/>
  <c r="AM11" i="15"/>
  <c r="AM12" i="15"/>
  <c r="AM13" i="15"/>
  <c r="AM14" i="15"/>
  <c r="AM15" i="15"/>
  <c r="AM16" i="15"/>
  <c r="AM17" i="15"/>
  <c r="AM18" i="15"/>
  <c r="AM19" i="15"/>
  <c r="AM20" i="15"/>
  <c r="AM21" i="15"/>
  <c r="AM22" i="15"/>
  <c r="AM24" i="15"/>
  <c r="AM25" i="15"/>
  <c r="AM26" i="15"/>
  <c r="AM27" i="15"/>
  <c r="AM28" i="15"/>
  <c r="AM29" i="15"/>
  <c r="AM30" i="15"/>
  <c r="AM31" i="15"/>
  <c r="AM32" i="15"/>
  <c r="AM33" i="15"/>
  <c r="AM34" i="15"/>
  <c r="AM35" i="15"/>
  <c r="AM36" i="15"/>
  <c r="AM37" i="15"/>
  <c r="AM38" i="15"/>
  <c r="AM39" i="15"/>
  <c r="AM40" i="15"/>
  <c r="AM41" i="15"/>
  <c r="AM42" i="15"/>
  <c r="AM43" i="15"/>
  <c r="AM44" i="15"/>
  <c r="AM45" i="15"/>
  <c r="AM46" i="15"/>
  <c r="AM47" i="15"/>
  <c r="AM48" i="15"/>
  <c r="AM49" i="15"/>
  <c r="AM50" i="15"/>
  <c r="AM51" i="15"/>
  <c r="AM52" i="15"/>
  <c r="AM53" i="15"/>
  <c r="AM54" i="15"/>
  <c r="AM55" i="15"/>
  <c r="AM56" i="15"/>
  <c r="AM57" i="15"/>
  <c r="AM58" i="15"/>
  <c r="AM59" i="15"/>
  <c r="AM60" i="15"/>
  <c r="AM61" i="15"/>
  <c r="AM62" i="15"/>
  <c r="AM63" i="15"/>
  <c r="AM64" i="15"/>
  <c r="AM65" i="15"/>
  <c r="AM66" i="15"/>
  <c r="AM67" i="15"/>
  <c r="AM68" i="15"/>
  <c r="AM69" i="15"/>
  <c r="AM70" i="15"/>
  <c r="AM71" i="15"/>
  <c r="AM72" i="15"/>
  <c r="AM73" i="15"/>
  <c r="AM74" i="15"/>
  <c r="AM75" i="15"/>
  <c r="AM76" i="15"/>
  <c r="AM77" i="15"/>
  <c r="AM78" i="15"/>
  <c r="AM79" i="15"/>
  <c r="AM80" i="15"/>
  <c r="AM81" i="15"/>
  <c r="AM82" i="15"/>
  <c r="AM83" i="15"/>
  <c r="AM84" i="15"/>
  <c r="AM85" i="15"/>
  <c r="AM86" i="15"/>
  <c r="AM87" i="15"/>
  <c r="AM88" i="15"/>
  <c r="AM89" i="15"/>
  <c r="AM90" i="15"/>
  <c r="AM91" i="15"/>
  <c r="AM92" i="15"/>
  <c r="AM93" i="15"/>
  <c r="AM95" i="15"/>
  <c r="AM96" i="15"/>
  <c r="AM97" i="15"/>
  <c r="AM98" i="15"/>
  <c r="AM99" i="15"/>
  <c r="AM100" i="15"/>
  <c r="AM101" i="15"/>
  <c r="AM102" i="15"/>
  <c r="AM103" i="15"/>
  <c r="AM104" i="15"/>
  <c r="AM105" i="15"/>
  <c r="AM106" i="15"/>
  <c r="AM107" i="15"/>
  <c r="AM108" i="15"/>
  <c r="AM109" i="15"/>
  <c r="AM110" i="15"/>
  <c r="AM111" i="15"/>
  <c r="AM112" i="15"/>
  <c r="AM113" i="15"/>
  <c r="AM114" i="15"/>
  <c r="AM115" i="15"/>
  <c r="AM116" i="15"/>
  <c r="AM117" i="15"/>
  <c r="AM118" i="15"/>
  <c r="AM119" i="15"/>
  <c r="AM120" i="15"/>
  <c r="AM121" i="15"/>
  <c r="AM122" i="15"/>
  <c r="AM123" i="15"/>
  <c r="AM124" i="15"/>
  <c r="AM125" i="15"/>
  <c r="AM126" i="15"/>
  <c r="AM127" i="15"/>
  <c r="AM128" i="15"/>
  <c r="AM129" i="15"/>
  <c r="AM130" i="15"/>
  <c r="AM131" i="15"/>
  <c r="AM132" i="15"/>
  <c r="AM133" i="15"/>
  <c r="AM134" i="15"/>
  <c r="AM135" i="15"/>
  <c r="AM136" i="15"/>
  <c r="AM137" i="15"/>
  <c r="AM138" i="15"/>
  <c r="AM139" i="15"/>
  <c r="AM140" i="15"/>
  <c r="AM141" i="15"/>
  <c r="AM142" i="15"/>
  <c r="AM143" i="15"/>
  <c r="AM144" i="15"/>
  <c r="AM145" i="15"/>
  <c r="AM146" i="15"/>
  <c r="AM147" i="15"/>
  <c r="AM148" i="15"/>
  <c r="AM149" i="15"/>
  <c r="AM150" i="15"/>
  <c r="AM151" i="15"/>
  <c r="AM152" i="15"/>
  <c r="AM153" i="15"/>
  <c r="AM154" i="15"/>
  <c r="AM155" i="15"/>
  <c r="AM156" i="15"/>
  <c r="AM157" i="15"/>
  <c r="AM158" i="15"/>
  <c r="AM159" i="15"/>
  <c r="AM160" i="15"/>
  <c r="AM161" i="15"/>
  <c r="AM162" i="15"/>
  <c r="AM163" i="15"/>
  <c r="AM164" i="15"/>
  <c r="AM165" i="15"/>
  <c r="AM166" i="15"/>
  <c r="AM167" i="15"/>
  <c r="AM168" i="15"/>
  <c r="AM169" i="15"/>
  <c r="AM170" i="15"/>
  <c r="AM171" i="15"/>
  <c r="AM172" i="15"/>
  <c r="AM173" i="15"/>
  <c r="AM174" i="15"/>
  <c r="AM175" i="15"/>
  <c r="AM176" i="15"/>
  <c r="AM177" i="15"/>
  <c r="AM178" i="15"/>
  <c r="AM179" i="15"/>
  <c r="AM180" i="15"/>
  <c r="AM181" i="15"/>
  <c r="AM182" i="15"/>
  <c r="AM183" i="15"/>
  <c r="AM184" i="15"/>
  <c r="AM185" i="15"/>
  <c r="AM186" i="15"/>
  <c r="AM187" i="15"/>
  <c r="AM188" i="15"/>
  <c r="AM189" i="15"/>
  <c r="AM190" i="15"/>
  <c r="AM191" i="15"/>
  <c r="AM192" i="15"/>
  <c r="AM193" i="15"/>
  <c r="AM194" i="15"/>
  <c r="AM195" i="15"/>
  <c r="AM199" i="15"/>
  <c r="AM200" i="15"/>
  <c r="AM201" i="15"/>
  <c r="AM202" i="15"/>
  <c r="AM203" i="15"/>
  <c r="AM205" i="15"/>
  <c r="AM206" i="15"/>
  <c r="AM208" i="15"/>
  <c r="AM209" i="15"/>
  <c r="AM210" i="15"/>
  <c r="BQ196" i="15"/>
  <c r="BI23" i="15"/>
  <c r="D126" i="15"/>
  <c r="D127" i="15"/>
  <c r="BI196" i="15"/>
  <c r="D39" i="15"/>
  <c r="BQ23" i="15"/>
  <c r="AP196" i="15"/>
  <c r="AP23" i="15"/>
  <c r="L80" i="14"/>
  <c r="L87" i="14"/>
  <c r="L93" i="14"/>
  <c r="D40" i="15"/>
  <c r="D128" i="15"/>
  <c r="E194" i="15"/>
  <c r="BK194" i="15"/>
  <c r="F194" i="15"/>
  <c r="AX194" i="15"/>
  <c r="AY194" i="15"/>
  <c r="AZ194" i="15"/>
  <c r="BC194" i="15" a="1"/>
  <c r="BC194" i="15"/>
  <c r="BF194" i="15"/>
  <c r="BE194" i="15"/>
  <c r="BD194" i="15"/>
  <c r="BG194" i="15"/>
  <c r="BM194" i="15"/>
  <c r="BO194" i="15"/>
  <c r="E195" i="15"/>
  <c r="BK195" i="15"/>
  <c r="F195" i="15"/>
  <c r="BP195" i="15"/>
  <c r="AZ195" i="15"/>
  <c r="BC195" i="15" a="1"/>
  <c r="BC195" i="15"/>
  <c r="BF195" i="15"/>
  <c r="BE195" i="15"/>
  <c r="BD195" i="15"/>
  <c r="BM195" i="15"/>
  <c r="BO195" i="15"/>
  <c r="BP194" i="15"/>
  <c r="AO194" i="15"/>
  <c r="BH14" i="15"/>
  <c r="BH15" i="15"/>
  <c r="BH24" i="15"/>
  <c r="BH111" i="15"/>
  <c r="BH112" i="15"/>
  <c r="BH199" i="15"/>
  <c r="BH200" i="15"/>
  <c r="BH206" i="15"/>
  <c r="BH209" i="15"/>
  <c r="E199" i="15"/>
  <c r="E200" i="15"/>
  <c r="F199" i="15"/>
  <c r="F200" i="15"/>
  <c r="AX199" i="15"/>
  <c r="AY199" i="15"/>
  <c r="AX200" i="15"/>
  <c r="AY200" i="15"/>
  <c r="AO199" i="15"/>
  <c r="AO200" i="15"/>
  <c r="AZ199" i="15"/>
  <c r="AZ200" i="15"/>
  <c r="BC199" i="15" a="1"/>
  <c r="BC199" i="15"/>
  <c r="BC200" i="15" a="1"/>
  <c r="BC200" i="15"/>
  <c r="BD199" i="15"/>
  <c r="BD200" i="15"/>
  <c r="BE199" i="15"/>
  <c r="BE200" i="15"/>
  <c r="BK199" i="15"/>
  <c r="BK200" i="15"/>
  <c r="BM199" i="15"/>
  <c r="BM200" i="15"/>
  <c r="BO199" i="15"/>
  <c r="BO200" i="15"/>
  <c r="BP199" i="15"/>
  <c r="BP200" i="15"/>
  <c r="E201" i="15"/>
  <c r="BK201" i="15"/>
  <c r="F201" i="15"/>
  <c r="AZ201" i="15"/>
  <c r="G33" i="29"/>
  <c r="G34" i="29"/>
  <c r="BD201" i="15"/>
  <c r="BE201" i="15"/>
  <c r="BM201" i="15"/>
  <c r="BO201" i="15"/>
  <c r="E90" i="18"/>
  <c r="E89" i="18"/>
  <c r="E91" i="18"/>
  <c r="E88" i="18"/>
  <c r="E84" i="18"/>
  <c r="E82" i="18"/>
  <c r="E83" i="18"/>
  <c r="E85" i="18"/>
  <c r="E68" i="18"/>
  <c r="E69" i="18"/>
  <c r="E78" i="18"/>
  <c r="E79" i="18"/>
  <c r="E80" i="18"/>
  <c r="E77" i="18"/>
  <c r="E81" i="18"/>
  <c r="E86" i="18"/>
  <c r="E72" i="18"/>
  <c r="E73" i="18"/>
  <c r="E74" i="18"/>
  <c r="E75" i="18"/>
  <c r="E41" i="18"/>
  <c r="F41" i="18"/>
  <c r="H41" i="18"/>
  <c r="I41" i="18"/>
  <c r="E28" i="18"/>
  <c r="F28" i="18"/>
  <c r="H28" i="18"/>
  <c r="I28" i="18"/>
  <c r="E66" i="18"/>
  <c r="E67" i="18"/>
  <c r="E70" i="18"/>
  <c r="E71" i="18"/>
  <c r="E76" i="18"/>
  <c r="E87" i="18"/>
  <c r="F67" i="18"/>
  <c r="H67" i="18"/>
  <c r="I67" i="18"/>
  <c r="E122" i="15"/>
  <c r="BK122" i="15"/>
  <c r="F122" i="15"/>
  <c r="AZ122" i="15"/>
  <c r="BC122" i="15" a="1"/>
  <c r="BC122" i="15"/>
  <c r="BF122" i="15"/>
  <c r="BD122" i="15"/>
  <c r="BE122" i="15"/>
  <c r="BM122" i="15"/>
  <c r="BO122" i="15"/>
  <c r="E164" i="15"/>
  <c r="BK164" i="15"/>
  <c r="F164" i="15"/>
  <c r="AX164" i="15"/>
  <c r="AY164" i="15"/>
  <c r="AZ164" i="15"/>
  <c r="BC164" i="15" a="1"/>
  <c r="BC164" i="15"/>
  <c r="BF164" i="15"/>
  <c r="BD164" i="15"/>
  <c r="BE164" i="15"/>
  <c r="BM164" i="15"/>
  <c r="BO164" i="15"/>
  <c r="E155" i="15"/>
  <c r="BK155" i="15"/>
  <c r="F155" i="15"/>
  <c r="AO155" i="15"/>
  <c r="AZ155" i="15"/>
  <c r="BC155" i="15" a="1"/>
  <c r="BC155" i="15"/>
  <c r="BF155" i="15"/>
  <c r="BD155" i="15"/>
  <c r="BE155" i="15"/>
  <c r="BM155" i="15"/>
  <c r="BO155" i="15"/>
  <c r="E114" i="15"/>
  <c r="BK114" i="15"/>
  <c r="F114" i="15"/>
  <c r="AZ114" i="15"/>
  <c r="BC114" i="15" a="1"/>
  <c r="BC114" i="15"/>
  <c r="BF114" i="15"/>
  <c r="BD114" i="15"/>
  <c r="BE114" i="15"/>
  <c r="BM114" i="15"/>
  <c r="BO114" i="15"/>
  <c r="E142" i="15"/>
  <c r="BK142" i="15"/>
  <c r="F142" i="15"/>
  <c r="AO142" i="15"/>
  <c r="AZ142" i="15"/>
  <c r="BC142" i="15" a="1"/>
  <c r="BC142" i="15"/>
  <c r="BF142" i="15"/>
  <c r="BE142" i="15"/>
  <c r="BD142" i="15"/>
  <c r="BM142" i="15"/>
  <c r="BO142" i="15"/>
  <c r="E137" i="15"/>
  <c r="BK137" i="15"/>
  <c r="F137" i="15"/>
  <c r="AX137" i="15"/>
  <c r="AY137" i="15"/>
  <c r="AZ137" i="15"/>
  <c r="BC137" i="15" a="1"/>
  <c r="BC137" i="15"/>
  <c r="BF137" i="15"/>
  <c r="BD137" i="15"/>
  <c r="BE137" i="15"/>
  <c r="BM137" i="15"/>
  <c r="BO137" i="15"/>
  <c r="E134" i="15"/>
  <c r="BK134" i="15"/>
  <c r="F134" i="15"/>
  <c r="AZ134" i="15"/>
  <c r="BC134" i="15" a="1"/>
  <c r="BC134" i="15"/>
  <c r="BF134" i="15"/>
  <c r="BD134" i="15"/>
  <c r="BE134" i="15"/>
  <c r="BM134" i="15"/>
  <c r="BO134" i="15"/>
  <c r="E116" i="15"/>
  <c r="BK116" i="15"/>
  <c r="F116" i="15"/>
  <c r="AX116" i="15"/>
  <c r="AY116" i="15"/>
  <c r="AZ116" i="15"/>
  <c r="BC116" i="15" a="1"/>
  <c r="BC116" i="15"/>
  <c r="BF116" i="15"/>
  <c r="BD116" i="15"/>
  <c r="BE116" i="15"/>
  <c r="BM116" i="15"/>
  <c r="BO116" i="15"/>
  <c r="E119" i="15"/>
  <c r="BK119" i="15"/>
  <c r="F119" i="15"/>
  <c r="AX119" i="15"/>
  <c r="AY119" i="15"/>
  <c r="AZ119" i="15"/>
  <c r="BC119" i="15" a="1"/>
  <c r="BC119" i="15"/>
  <c r="BF119" i="15"/>
  <c r="BD119" i="15"/>
  <c r="BE119" i="15"/>
  <c r="BM119" i="15"/>
  <c r="BO119" i="15"/>
  <c r="E126" i="15"/>
  <c r="BK126" i="15"/>
  <c r="F126" i="15"/>
  <c r="AZ126" i="15"/>
  <c r="BC126" i="15" a="1"/>
  <c r="BC126" i="15"/>
  <c r="BF126" i="15"/>
  <c r="BD126" i="15"/>
  <c r="BE126" i="15"/>
  <c r="BM126" i="15"/>
  <c r="BO126" i="15"/>
  <c r="E29" i="15"/>
  <c r="BK29" i="15"/>
  <c r="F29" i="15"/>
  <c r="AX29" i="15"/>
  <c r="AY29" i="15"/>
  <c r="AZ29" i="15"/>
  <c r="BC29" i="15" a="1"/>
  <c r="BC29" i="15"/>
  <c r="BF29" i="15"/>
  <c r="BD29" i="15"/>
  <c r="BE29" i="15"/>
  <c r="BM29" i="15"/>
  <c r="BO29" i="15"/>
  <c r="E65" i="18"/>
  <c r="E141" i="15"/>
  <c r="BK141" i="15"/>
  <c r="F141" i="15"/>
  <c r="BP141" i="15"/>
  <c r="AZ141" i="15"/>
  <c r="BC141" i="15" a="1"/>
  <c r="BC141" i="15"/>
  <c r="BF141" i="15"/>
  <c r="BE141" i="15"/>
  <c r="BD141" i="15"/>
  <c r="BM141" i="15"/>
  <c r="BO141" i="15"/>
  <c r="E143" i="15"/>
  <c r="BK143" i="15"/>
  <c r="F143" i="15"/>
  <c r="AX143" i="15"/>
  <c r="AY143" i="15"/>
  <c r="AZ143" i="15"/>
  <c r="BC143" i="15" a="1"/>
  <c r="BC143" i="15"/>
  <c r="BF143" i="15"/>
  <c r="BE143" i="15"/>
  <c r="BD143" i="15"/>
  <c r="BG143" i="15"/>
  <c r="BM143" i="15"/>
  <c r="BO143" i="15"/>
  <c r="E144" i="15"/>
  <c r="BK144" i="15"/>
  <c r="F144" i="15"/>
  <c r="AO144" i="15"/>
  <c r="AZ144" i="15"/>
  <c r="BC144" i="15" a="1"/>
  <c r="BC144" i="15"/>
  <c r="BF144" i="15"/>
  <c r="BD144" i="15"/>
  <c r="BE144" i="15"/>
  <c r="BM144" i="15"/>
  <c r="BO144" i="15"/>
  <c r="E145" i="15"/>
  <c r="BK145" i="15"/>
  <c r="F145" i="15"/>
  <c r="AO145" i="15"/>
  <c r="AZ145" i="15"/>
  <c r="BC145" i="15" a="1"/>
  <c r="BC145" i="15"/>
  <c r="BF145" i="15"/>
  <c r="BD145" i="15"/>
  <c r="BE145" i="15"/>
  <c r="BM145" i="15"/>
  <c r="BO145" i="15"/>
  <c r="E146" i="15"/>
  <c r="BK146" i="15"/>
  <c r="F146" i="15"/>
  <c r="AX146" i="15"/>
  <c r="AY146" i="15"/>
  <c r="AZ146" i="15"/>
  <c r="BC146" i="15" a="1"/>
  <c r="BC146" i="15"/>
  <c r="BF146" i="15"/>
  <c r="BD146" i="15"/>
  <c r="BE146" i="15"/>
  <c r="BM146" i="15"/>
  <c r="BO146" i="15"/>
  <c r="E147" i="15"/>
  <c r="BK147" i="15"/>
  <c r="F147" i="15"/>
  <c r="AO147" i="15"/>
  <c r="AZ147" i="15"/>
  <c r="BC147" i="15" a="1"/>
  <c r="BC147" i="15"/>
  <c r="BF147" i="15"/>
  <c r="BD147" i="15"/>
  <c r="BE147" i="15"/>
  <c r="BM147" i="15"/>
  <c r="BO147" i="15"/>
  <c r="E148" i="15"/>
  <c r="BK148" i="15"/>
  <c r="F148" i="15"/>
  <c r="AX148" i="15"/>
  <c r="AY148" i="15"/>
  <c r="AZ148" i="15"/>
  <c r="BC148" i="15" a="1"/>
  <c r="BC148" i="15"/>
  <c r="BF148" i="15"/>
  <c r="BD148" i="15"/>
  <c r="BE148" i="15"/>
  <c r="BM148" i="15"/>
  <c r="BO148" i="15"/>
  <c r="E149" i="15"/>
  <c r="BK149" i="15"/>
  <c r="F149" i="15"/>
  <c r="AX149" i="15"/>
  <c r="AY149" i="15"/>
  <c r="AO149" i="15"/>
  <c r="AZ149" i="15"/>
  <c r="BC149" i="15" a="1"/>
  <c r="BC149" i="15"/>
  <c r="BF149" i="15"/>
  <c r="BD149" i="15"/>
  <c r="BE149" i="15"/>
  <c r="BM149" i="15"/>
  <c r="BO149" i="15"/>
  <c r="E150" i="15"/>
  <c r="BK150" i="15"/>
  <c r="F150" i="15"/>
  <c r="AZ150" i="15"/>
  <c r="BC150" i="15" a="1"/>
  <c r="BC150" i="15"/>
  <c r="BF150" i="15"/>
  <c r="BE150" i="15"/>
  <c r="BD150" i="15"/>
  <c r="BM150" i="15"/>
  <c r="BO150" i="15"/>
  <c r="E151" i="15"/>
  <c r="BK151" i="15"/>
  <c r="F151" i="15"/>
  <c r="AO151" i="15"/>
  <c r="AZ151" i="15"/>
  <c r="BC151" i="15" a="1"/>
  <c r="BC151" i="15"/>
  <c r="BF151" i="15"/>
  <c r="BE151" i="15"/>
  <c r="BD151" i="15"/>
  <c r="BG151" i="15"/>
  <c r="BM151" i="15"/>
  <c r="BO151" i="15"/>
  <c r="E152" i="15"/>
  <c r="BK152" i="15"/>
  <c r="F152" i="15"/>
  <c r="AO152" i="15"/>
  <c r="AZ152" i="15"/>
  <c r="BC152" i="15" a="1"/>
  <c r="BC152" i="15"/>
  <c r="BF152" i="15"/>
  <c r="BD152" i="15"/>
  <c r="BE152" i="15"/>
  <c r="BM152" i="15"/>
  <c r="BO152" i="15"/>
  <c r="E153" i="15"/>
  <c r="BK153" i="15"/>
  <c r="F153" i="15"/>
  <c r="AX153" i="15"/>
  <c r="AY153" i="15"/>
  <c r="AZ153" i="15"/>
  <c r="BC153" i="15" a="1"/>
  <c r="BC153" i="15"/>
  <c r="BF153" i="15"/>
  <c r="BD153" i="15"/>
  <c r="BE153" i="15"/>
  <c r="BM153" i="15"/>
  <c r="BO153" i="15"/>
  <c r="E154" i="15"/>
  <c r="BK154" i="15"/>
  <c r="F154" i="15"/>
  <c r="AO154" i="15"/>
  <c r="AZ154" i="15"/>
  <c r="BC154" i="15" a="1"/>
  <c r="BC154" i="15"/>
  <c r="BF154" i="15"/>
  <c r="BD154" i="15"/>
  <c r="BE154" i="15"/>
  <c r="BM154" i="15"/>
  <c r="BO154" i="15"/>
  <c r="E156" i="15"/>
  <c r="BK156" i="15"/>
  <c r="F156" i="15"/>
  <c r="AO156" i="15"/>
  <c r="AZ156" i="15"/>
  <c r="BC156" i="15" a="1"/>
  <c r="BC156" i="15"/>
  <c r="BF156" i="15"/>
  <c r="BD156" i="15"/>
  <c r="BE156" i="15"/>
  <c r="BM156" i="15"/>
  <c r="BO156" i="15"/>
  <c r="E157" i="15"/>
  <c r="BK157" i="15"/>
  <c r="F157" i="15"/>
  <c r="AO157" i="15"/>
  <c r="AZ157" i="15"/>
  <c r="BC157" i="15" a="1"/>
  <c r="BC157" i="15"/>
  <c r="BF157" i="15"/>
  <c r="BD157" i="15"/>
  <c r="BE157" i="15"/>
  <c r="BM157" i="15"/>
  <c r="BO157" i="15"/>
  <c r="E158" i="15"/>
  <c r="BK158" i="15"/>
  <c r="F158" i="15"/>
  <c r="AZ158" i="15"/>
  <c r="BC158" i="15" a="1"/>
  <c r="BC158" i="15"/>
  <c r="BF158" i="15"/>
  <c r="BD158" i="15"/>
  <c r="BE158" i="15"/>
  <c r="BM158" i="15"/>
  <c r="BO158" i="15"/>
  <c r="E159" i="15"/>
  <c r="BK159" i="15"/>
  <c r="F159" i="15"/>
  <c r="AX159" i="15"/>
  <c r="AY159" i="15"/>
  <c r="AO159" i="15"/>
  <c r="AZ159" i="15"/>
  <c r="BC159" i="15" a="1"/>
  <c r="BC159" i="15"/>
  <c r="BF159" i="15"/>
  <c r="BE159" i="15"/>
  <c r="BD159" i="15"/>
  <c r="BM159" i="15"/>
  <c r="BO159" i="15"/>
  <c r="E160" i="15"/>
  <c r="BK160" i="15"/>
  <c r="F160" i="15"/>
  <c r="AO160" i="15"/>
  <c r="AZ160" i="15"/>
  <c r="BC160" i="15" a="1"/>
  <c r="BC160" i="15"/>
  <c r="BF160" i="15"/>
  <c r="BE160" i="15"/>
  <c r="BD160" i="15"/>
  <c r="BG160" i="15"/>
  <c r="BM160" i="15"/>
  <c r="BO160" i="15"/>
  <c r="E161" i="15"/>
  <c r="BK161" i="15"/>
  <c r="F161" i="15"/>
  <c r="AO161" i="15"/>
  <c r="AZ161" i="15"/>
  <c r="BC161" i="15" a="1"/>
  <c r="BC161" i="15"/>
  <c r="BF161" i="15"/>
  <c r="BD161" i="15"/>
  <c r="BE161" i="15"/>
  <c r="BM161" i="15"/>
  <c r="BO161" i="15"/>
  <c r="E162" i="15"/>
  <c r="BK162" i="15"/>
  <c r="F162" i="15"/>
  <c r="AO162" i="15"/>
  <c r="AZ162" i="15"/>
  <c r="BC162" i="15" a="1"/>
  <c r="BC162" i="15"/>
  <c r="BF162" i="15"/>
  <c r="BD162" i="15"/>
  <c r="BE162" i="15"/>
  <c r="BM162" i="15"/>
  <c r="BO162" i="15"/>
  <c r="E163" i="15"/>
  <c r="BK163" i="15"/>
  <c r="F163" i="15"/>
  <c r="AX163" i="15"/>
  <c r="AY163" i="15"/>
  <c r="AZ163" i="15"/>
  <c r="BC163" i="15" a="1"/>
  <c r="BC163" i="15"/>
  <c r="BF163" i="15"/>
  <c r="BD163" i="15"/>
  <c r="BE163" i="15"/>
  <c r="BM163" i="15"/>
  <c r="BO163" i="15"/>
  <c r="E165" i="15"/>
  <c r="BK165" i="15"/>
  <c r="F165" i="15"/>
  <c r="AX165" i="15"/>
  <c r="AY165" i="15"/>
  <c r="AZ165" i="15"/>
  <c r="BC165" i="15" a="1"/>
  <c r="BC165" i="15"/>
  <c r="BF165" i="15"/>
  <c r="BD165" i="15"/>
  <c r="BE165" i="15"/>
  <c r="BM165" i="15"/>
  <c r="BO165" i="15"/>
  <c r="E166" i="15"/>
  <c r="BK166" i="15"/>
  <c r="F166" i="15"/>
  <c r="BP166" i="15"/>
  <c r="AZ166" i="15"/>
  <c r="BC166" i="15" a="1"/>
  <c r="BC166" i="15"/>
  <c r="BF166" i="15"/>
  <c r="BD166" i="15"/>
  <c r="BE166" i="15"/>
  <c r="BM166" i="15"/>
  <c r="BO166" i="15"/>
  <c r="E167" i="15"/>
  <c r="BK167" i="15"/>
  <c r="F167" i="15"/>
  <c r="AZ167" i="15"/>
  <c r="BC167" i="15" a="1"/>
  <c r="BC167" i="15"/>
  <c r="BF167" i="15"/>
  <c r="BD167" i="15"/>
  <c r="BE167" i="15"/>
  <c r="BM167" i="15"/>
  <c r="BO167" i="15"/>
  <c r="E168" i="15"/>
  <c r="BK168" i="15"/>
  <c r="F168" i="15"/>
  <c r="AZ168" i="15"/>
  <c r="BC168" i="15" a="1"/>
  <c r="BC168" i="15"/>
  <c r="BF168" i="15"/>
  <c r="BE168" i="15"/>
  <c r="BD168" i="15"/>
  <c r="BM168" i="15"/>
  <c r="BO168" i="15"/>
  <c r="E169" i="15"/>
  <c r="BK169" i="15"/>
  <c r="F169" i="15"/>
  <c r="AO169" i="15"/>
  <c r="AZ169" i="15"/>
  <c r="BC169" i="15" a="1"/>
  <c r="BC169" i="15"/>
  <c r="BF169" i="15"/>
  <c r="BD169" i="15"/>
  <c r="BE169" i="15"/>
  <c r="BM169" i="15"/>
  <c r="BO169" i="15"/>
  <c r="E170" i="15"/>
  <c r="BK170" i="15"/>
  <c r="F170" i="15"/>
  <c r="AO170" i="15"/>
  <c r="AZ170" i="15"/>
  <c r="BC170" i="15" a="1"/>
  <c r="BC170" i="15"/>
  <c r="BF170" i="15"/>
  <c r="BD170" i="15"/>
  <c r="BE170" i="15"/>
  <c r="BM170" i="15"/>
  <c r="BO170" i="15"/>
  <c r="E171" i="15"/>
  <c r="BK171" i="15"/>
  <c r="F171" i="15"/>
  <c r="AZ171" i="15"/>
  <c r="BC171" i="15" a="1"/>
  <c r="BC171" i="15"/>
  <c r="BF171" i="15"/>
  <c r="BD171" i="15"/>
  <c r="BE171" i="15"/>
  <c r="BM171" i="15"/>
  <c r="BO171" i="15"/>
  <c r="E172" i="15"/>
  <c r="BK172" i="15"/>
  <c r="F172" i="15"/>
  <c r="AX172" i="15"/>
  <c r="AY172" i="15"/>
  <c r="AZ172" i="15"/>
  <c r="BC172" i="15" a="1"/>
  <c r="BC172" i="15"/>
  <c r="BF172" i="15"/>
  <c r="BE172" i="15"/>
  <c r="BD172" i="15"/>
  <c r="BG172" i="15"/>
  <c r="BM172" i="15"/>
  <c r="BO172" i="15"/>
  <c r="E173" i="15"/>
  <c r="BK173" i="15"/>
  <c r="F173" i="15"/>
  <c r="AO173" i="15"/>
  <c r="AZ173" i="15"/>
  <c r="BC173" i="15" a="1"/>
  <c r="BC173" i="15"/>
  <c r="BF173" i="15"/>
  <c r="BD173" i="15"/>
  <c r="BE173" i="15"/>
  <c r="BM173" i="15"/>
  <c r="BO173" i="15"/>
  <c r="E174" i="15"/>
  <c r="BK174" i="15"/>
  <c r="F174" i="15"/>
  <c r="AO174" i="15"/>
  <c r="AZ174" i="15"/>
  <c r="BC174" i="15" a="1"/>
  <c r="BC174" i="15"/>
  <c r="BF174" i="15"/>
  <c r="BD174" i="15"/>
  <c r="BE174" i="15"/>
  <c r="BM174" i="15"/>
  <c r="BO174" i="15"/>
  <c r="E175" i="15"/>
  <c r="BK175" i="15"/>
  <c r="F175" i="15"/>
  <c r="AZ175" i="15"/>
  <c r="BC175" i="15" a="1"/>
  <c r="BC175" i="15"/>
  <c r="BF175" i="15"/>
  <c r="BD175" i="15"/>
  <c r="BE175" i="15"/>
  <c r="BM175" i="15"/>
  <c r="BO175" i="15"/>
  <c r="E176" i="15"/>
  <c r="BK176" i="15"/>
  <c r="F176" i="15"/>
  <c r="AZ176" i="15"/>
  <c r="BC176" i="15" a="1"/>
  <c r="BC176" i="15"/>
  <c r="BF176" i="15"/>
  <c r="BE176" i="15"/>
  <c r="BD176" i="15"/>
  <c r="BM176" i="15"/>
  <c r="BO176" i="15"/>
  <c r="E177" i="15"/>
  <c r="BK177" i="15"/>
  <c r="F177" i="15"/>
  <c r="AX177" i="15"/>
  <c r="AY177" i="15"/>
  <c r="AZ177" i="15"/>
  <c r="BC177" i="15" a="1"/>
  <c r="BC177" i="15"/>
  <c r="BF177" i="15"/>
  <c r="BD177" i="15"/>
  <c r="BE177" i="15"/>
  <c r="BM177" i="15"/>
  <c r="BO177" i="15"/>
  <c r="E178" i="15"/>
  <c r="BK178" i="15"/>
  <c r="F178" i="15"/>
  <c r="AO178" i="15"/>
  <c r="AZ178" i="15"/>
  <c r="BC178" i="15" a="1"/>
  <c r="BC178" i="15"/>
  <c r="BF178" i="15"/>
  <c r="BD178" i="15"/>
  <c r="BE178" i="15"/>
  <c r="BM178" i="15"/>
  <c r="BO178" i="15"/>
  <c r="E179" i="15"/>
  <c r="BK179" i="15"/>
  <c r="F179" i="15"/>
  <c r="AO179" i="15"/>
  <c r="AZ179" i="15"/>
  <c r="BC179" i="15" a="1"/>
  <c r="BC179" i="15"/>
  <c r="BF179" i="15"/>
  <c r="BD179" i="15"/>
  <c r="BE179" i="15"/>
  <c r="BM179" i="15"/>
  <c r="BO179" i="15"/>
  <c r="E180" i="15"/>
  <c r="BK180" i="15"/>
  <c r="F180" i="15"/>
  <c r="AO180" i="15"/>
  <c r="AZ180" i="15"/>
  <c r="BC180" i="15" a="1"/>
  <c r="BC180" i="15"/>
  <c r="BF180" i="15"/>
  <c r="BD180" i="15"/>
  <c r="BE180" i="15"/>
  <c r="BM180" i="15"/>
  <c r="BO180" i="15"/>
  <c r="E181" i="15"/>
  <c r="BK181" i="15"/>
  <c r="F181" i="15"/>
  <c r="AX181" i="15"/>
  <c r="AY181" i="15"/>
  <c r="AZ181" i="15"/>
  <c r="BC181" i="15" a="1"/>
  <c r="BC181" i="15"/>
  <c r="BF181" i="15"/>
  <c r="BD181" i="15"/>
  <c r="BE181" i="15"/>
  <c r="BM181" i="15"/>
  <c r="BO181" i="15"/>
  <c r="E182" i="15"/>
  <c r="BK182" i="15"/>
  <c r="F182" i="15"/>
  <c r="AX182" i="15"/>
  <c r="AY182" i="15"/>
  <c r="AZ182" i="15"/>
  <c r="BC182" i="15" a="1"/>
  <c r="BC182" i="15"/>
  <c r="BF182" i="15"/>
  <c r="BD182" i="15"/>
  <c r="BE182" i="15"/>
  <c r="BM182" i="15"/>
  <c r="BO182" i="15"/>
  <c r="E183" i="15"/>
  <c r="BK183" i="15"/>
  <c r="F183" i="15"/>
  <c r="AO183" i="15"/>
  <c r="AZ183" i="15"/>
  <c r="BC183" i="15" a="1"/>
  <c r="BC183" i="15"/>
  <c r="BF183" i="15"/>
  <c r="BD183" i="15"/>
  <c r="BE183" i="15"/>
  <c r="BM183" i="15"/>
  <c r="BO183" i="15"/>
  <c r="E184" i="15"/>
  <c r="BK184" i="15"/>
  <c r="F184" i="15"/>
  <c r="AZ184" i="15"/>
  <c r="BC184" i="15" a="1"/>
  <c r="BC184" i="15"/>
  <c r="BF184" i="15"/>
  <c r="BE184" i="15"/>
  <c r="BD184" i="15"/>
  <c r="BM184" i="15"/>
  <c r="BO184" i="15"/>
  <c r="E185" i="15"/>
  <c r="BK185" i="15"/>
  <c r="F185" i="15"/>
  <c r="AZ185" i="15"/>
  <c r="BC185" i="15" a="1"/>
  <c r="BC185" i="15"/>
  <c r="BF185" i="15"/>
  <c r="BD185" i="15"/>
  <c r="BE185" i="15"/>
  <c r="BM185" i="15"/>
  <c r="BO185" i="15"/>
  <c r="E186" i="15"/>
  <c r="BK186" i="15"/>
  <c r="F186" i="15"/>
  <c r="AO186" i="15"/>
  <c r="BP186" i="15"/>
  <c r="AZ186" i="15"/>
  <c r="BC186" i="15" a="1"/>
  <c r="BC186" i="15"/>
  <c r="BF186" i="15"/>
  <c r="BD186" i="15"/>
  <c r="BE186" i="15"/>
  <c r="BM186" i="15"/>
  <c r="BO186" i="15"/>
  <c r="E187" i="15"/>
  <c r="BK187" i="15"/>
  <c r="F187" i="15"/>
  <c r="AX187" i="15"/>
  <c r="AY187" i="15"/>
  <c r="AZ187" i="15"/>
  <c r="BC187" i="15" a="1"/>
  <c r="BC187" i="15"/>
  <c r="BF187" i="15"/>
  <c r="BD187" i="15"/>
  <c r="BE187" i="15"/>
  <c r="BM187" i="15"/>
  <c r="BO187" i="15"/>
  <c r="E188" i="15"/>
  <c r="BK188" i="15"/>
  <c r="F188" i="15"/>
  <c r="AX188" i="15"/>
  <c r="AY188" i="15"/>
  <c r="AZ188" i="15"/>
  <c r="BC188" i="15" a="1"/>
  <c r="BC188" i="15"/>
  <c r="BF188" i="15"/>
  <c r="BD188" i="15"/>
  <c r="BE188" i="15"/>
  <c r="BM188" i="15"/>
  <c r="BO188" i="15"/>
  <c r="E189" i="15"/>
  <c r="BK189" i="15"/>
  <c r="F189" i="15"/>
  <c r="AO189" i="15"/>
  <c r="AZ189" i="15"/>
  <c r="BC189" i="15" a="1"/>
  <c r="BC189" i="15"/>
  <c r="BF189" i="15"/>
  <c r="BD189" i="15"/>
  <c r="BE189" i="15"/>
  <c r="BM189" i="15"/>
  <c r="BO189" i="15"/>
  <c r="E190" i="15"/>
  <c r="BK190" i="15"/>
  <c r="F190" i="15"/>
  <c r="AO190" i="15"/>
  <c r="AZ190" i="15"/>
  <c r="BC190" i="15" a="1"/>
  <c r="BC190" i="15"/>
  <c r="BF190" i="15"/>
  <c r="BD190" i="15"/>
  <c r="BE190" i="15"/>
  <c r="BM190" i="15"/>
  <c r="BO190" i="15"/>
  <c r="E191" i="15"/>
  <c r="BK191" i="15"/>
  <c r="F191" i="15"/>
  <c r="AO191" i="15"/>
  <c r="AZ191" i="15"/>
  <c r="BC191" i="15" a="1"/>
  <c r="BC191" i="15"/>
  <c r="BF191" i="15"/>
  <c r="BE191" i="15"/>
  <c r="BD191" i="15"/>
  <c r="BG191" i="15"/>
  <c r="BM191" i="15"/>
  <c r="BO191" i="15"/>
  <c r="E192" i="15"/>
  <c r="BK192" i="15"/>
  <c r="F192" i="15"/>
  <c r="AO192" i="15"/>
  <c r="AZ192" i="15"/>
  <c r="BC192" i="15" a="1"/>
  <c r="BC192" i="15"/>
  <c r="BF192" i="15"/>
  <c r="BE192" i="15"/>
  <c r="BD192" i="15"/>
  <c r="BM192" i="15"/>
  <c r="BO192" i="15"/>
  <c r="E193" i="15"/>
  <c r="BK193" i="15"/>
  <c r="F193" i="15"/>
  <c r="AO193" i="15"/>
  <c r="BP164" i="15"/>
  <c r="BP155" i="15"/>
  <c r="AO164" i="15"/>
  <c r="BP142" i="15"/>
  <c r="AX155" i="15"/>
  <c r="AY155" i="15"/>
  <c r="AX114" i="15"/>
  <c r="AY114" i="15"/>
  <c r="BP116" i="15"/>
  <c r="AX142" i="15"/>
  <c r="AY142" i="15"/>
  <c r="BP137" i="15"/>
  <c r="AO137" i="15"/>
  <c r="BP148" i="15"/>
  <c r="BP178" i="15"/>
  <c r="AO116" i="15"/>
  <c r="AO148" i="15"/>
  <c r="AO119" i="15"/>
  <c r="BP119" i="15"/>
  <c r="BP29" i="15"/>
  <c r="BP153" i="15"/>
  <c r="BP145" i="15"/>
  <c r="AO29" i="15"/>
  <c r="AO184" i="15"/>
  <c r="AX174" i="15"/>
  <c r="AY174" i="15"/>
  <c r="AX158" i="15"/>
  <c r="AY158" i="15"/>
  <c r="AO166" i="15"/>
  <c r="AO188" i="15"/>
  <c r="BP174" i="15"/>
  <c r="BP189" i="15"/>
  <c r="AX145" i="15"/>
  <c r="AY145" i="15"/>
  <c r="AX186" i="15"/>
  <c r="AY186" i="15"/>
  <c r="BP183" i="15"/>
  <c r="AX183" i="15"/>
  <c r="AY183" i="15"/>
  <c r="BP165" i="15"/>
  <c r="AX175" i="15"/>
  <c r="AY175" i="15"/>
  <c r="AX173" i="15"/>
  <c r="AY173" i="15"/>
  <c r="BP154" i="15"/>
  <c r="BP160" i="15"/>
  <c r="AX160" i="15"/>
  <c r="AY160" i="15"/>
  <c r="AX152" i="15"/>
  <c r="AY152" i="15"/>
  <c r="AX179" i="15"/>
  <c r="AY179" i="15"/>
  <c r="BP149" i="15"/>
  <c r="AO181" i="15"/>
  <c r="BP179" i="15"/>
  <c r="BP144" i="15"/>
  <c r="AX144" i="15"/>
  <c r="AY144" i="15"/>
  <c r="AO146" i="15"/>
  <c r="AO182" i="15"/>
  <c r="AO177" i="15"/>
  <c r="BP169" i="15"/>
  <c r="AX169" i="15"/>
  <c r="AY169" i="15"/>
  <c r="AO163" i="15"/>
  <c r="BP146" i="15"/>
  <c r="AO143" i="15"/>
  <c r="AX170" i="15"/>
  <c r="AY170" i="15"/>
  <c r="BP159" i="15"/>
  <c r="AX156" i="15"/>
  <c r="AY156" i="15"/>
  <c r="AX147" i="15"/>
  <c r="AY147" i="15"/>
  <c r="BP181" i="15"/>
  <c r="AX162" i="15"/>
  <c r="AY162" i="15"/>
  <c r="AX141" i="15"/>
  <c r="AY141" i="15"/>
  <c r="BP157" i="15"/>
  <c r="AX185" i="15"/>
  <c r="AY185" i="15"/>
  <c r="AX157" i="15"/>
  <c r="AY157" i="15"/>
  <c r="BP182" i="15"/>
  <c r="BP177" i="15"/>
  <c r="BP163" i="15"/>
  <c r="BP151" i="15"/>
  <c r="BP192" i="15"/>
  <c r="AX193" i="15"/>
  <c r="AY193" i="15"/>
  <c r="AZ193" i="15"/>
  <c r="BC193" i="15" a="1"/>
  <c r="BC193" i="15"/>
  <c r="BF193" i="15"/>
  <c r="BD193" i="15"/>
  <c r="BE193" i="15"/>
  <c r="BM193" i="15"/>
  <c r="BO193" i="15"/>
  <c r="BP193" i="15"/>
  <c r="E140" i="15"/>
  <c r="BK140" i="15"/>
  <c r="F140" i="15"/>
  <c r="AX140" i="15"/>
  <c r="AY140" i="15"/>
  <c r="AZ140" i="15"/>
  <c r="BC140" i="15" a="1"/>
  <c r="BC140" i="15"/>
  <c r="BF140" i="15"/>
  <c r="BE140" i="15"/>
  <c r="BD140" i="15"/>
  <c r="BG140" i="15"/>
  <c r="BM140" i="15"/>
  <c r="BO140" i="15"/>
  <c r="AO140" i="15"/>
  <c r="E115" i="15"/>
  <c r="BK115" i="15"/>
  <c r="F115" i="15"/>
  <c r="AX115" i="15"/>
  <c r="AY115" i="15"/>
  <c r="AZ115" i="15"/>
  <c r="BC115" i="15" a="1"/>
  <c r="BC115" i="15"/>
  <c r="BF115" i="15"/>
  <c r="BE115" i="15"/>
  <c r="BD115" i="15"/>
  <c r="BM115" i="15"/>
  <c r="BO115" i="15"/>
  <c r="E117" i="15"/>
  <c r="BK117" i="15"/>
  <c r="F117" i="15"/>
  <c r="AZ117" i="15"/>
  <c r="BC117" i="15" a="1"/>
  <c r="BC117" i="15"/>
  <c r="BF117" i="15"/>
  <c r="BE117" i="15"/>
  <c r="BD117" i="15"/>
  <c r="BM117" i="15"/>
  <c r="BO117" i="15"/>
  <c r="E118" i="15"/>
  <c r="BK118" i="15"/>
  <c r="F118" i="15"/>
  <c r="AZ118" i="15"/>
  <c r="BC118" i="15" a="1"/>
  <c r="BC118" i="15"/>
  <c r="BF118" i="15"/>
  <c r="BE118" i="15"/>
  <c r="BD118" i="15"/>
  <c r="BM118" i="15"/>
  <c r="BO118" i="15"/>
  <c r="E120" i="15"/>
  <c r="BK120" i="15"/>
  <c r="F120" i="15"/>
  <c r="AO120" i="15"/>
  <c r="AZ120" i="15"/>
  <c r="BC120" i="15" a="1"/>
  <c r="BC120" i="15"/>
  <c r="BF120" i="15"/>
  <c r="BD120" i="15"/>
  <c r="BE120" i="15"/>
  <c r="BM120" i="15"/>
  <c r="BO120" i="15"/>
  <c r="E121" i="15"/>
  <c r="BK121" i="15"/>
  <c r="F121" i="15"/>
  <c r="AO121" i="15"/>
  <c r="AZ121" i="15"/>
  <c r="BC121" i="15" a="1"/>
  <c r="BC121" i="15"/>
  <c r="BF121" i="15"/>
  <c r="BD121" i="15"/>
  <c r="BE121" i="15"/>
  <c r="BM121" i="15"/>
  <c r="BO121" i="15"/>
  <c r="E123" i="15"/>
  <c r="BK123" i="15"/>
  <c r="F123" i="15"/>
  <c r="AZ123" i="15"/>
  <c r="BC123" i="15" a="1"/>
  <c r="BC123" i="15"/>
  <c r="BF123" i="15"/>
  <c r="BD123" i="15"/>
  <c r="BE123" i="15"/>
  <c r="BM123" i="15"/>
  <c r="BO123" i="15"/>
  <c r="E124" i="15"/>
  <c r="BK124" i="15"/>
  <c r="F124" i="15"/>
  <c r="AO124" i="15"/>
  <c r="AZ124" i="15"/>
  <c r="BC124" i="15" a="1"/>
  <c r="BC124" i="15"/>
  <c r="BF124" i="15"/>
  <c r="BD124" i="15"/>
  <c r="BE124" i="15"/>
  <c r="BM124" i="15"/>
  <c r="BO124" i="15"/>
  <c r="E125" i="15"/>
  <c r="BK125" i="15"/>
  <c r="F125" i="15"/>
  <c r="AO125" i="15"/>
  <c r="AZ125" i="15"/>
  <c r="BC125" i="15" a="1"/>
  <c r="BC125" i="15"/>
  <c r="BF125" i="15"/>
  <c r="BD125" i="15"/>
  <c r="BE125" i="15"/>
  <c r="BM125" i="15"/>
  <c r="BO125" i="15"/>
  <c r="E127" i="15"/>
  <c r="BK127" i="15"/>
  <c r="F127" i="15"/>
  <c r="AZ127" i="15"/>
  <c r="BC127" i="15" a="1"/>
  <c r="BC127" i="15"/>
  <c r="BF127" i="15"/>
  <c r="BE127" i="15"/>
  <c r="BD127" i="15"/>
  <c r="BM127" i="15"/>
  <c r="BO127" i="15"/>
  <c r="E128" i="15"/>
  <c r="BK128" i="15"/>
  <c r="F128" i="15"/>
  <c r="AX128" i="15"/>
  <c r="AY128" i="15"/>
  <c r="AZ128" i="15"/>
  <c r="BC128" i="15" a="1"/>
  <c r="BC128" i="15"/>
  <c r="BF128" i="15"/>
  <c r="BE128" i="15"/>
  <c r="BD128" i="15"/>
  <c r="BM128" i="15"/>
  <c r="BO128" i="15"/>
  <c r="E129" i="15"/>
  <c r="BK129" i="15"/>
  <c r="F129" i="15"/>
  <c r="AZ129" i="15"/>
  <c r="BC129" i="15" a="1"/>
  <c r="BC129" i="15"/>
  <c r="BF129" i="15"/>
  <c r="BE129" i="15"/>
  <c r="BD129" i="15"/>
  <c r="BM129" i="15"/>
  <c r="BO129" i="15"/>
  <c r="E130" i="15"/>
  <c r="BK130" i="15"/>
  <c r="F130" i="15"/>
  <c r="AZ130" i="15"/>
  <c r="BC130" i="15" a="1"/>
  <c r="BC130" i="15"/>
  <c r="BF130" i="15"/>
  <c r="BD130" i="15"/>
  <c r="BE130" i="15"/>
  <c r="BM130" i="15"/>
  <c r="BO130" i="15"/>
  <c r="E131" i="15"/>
  <c r="BK131" i="15"/>
  <c r="F131" i="15"/>
  <c r="BP131" i="15"/>
  <c r="AZ131" i="15"/>
  <c r="BC131" i="15" a="1"/>
  <c r="BC131" i="15"/>
  <c r="BF131" i="15"/>
  <c r="BD131" i="15"/>
  <c r="BE131" i="15"/>
  <c r="BM131" i="15"/>
  <c r="BO131" i="15"/>
  <c r="E132" i="15"/>
  <c r="BK132" i="15"/>
  <c r="F132" i="15"/>
  <c r="AO132" i="15"/>
  <c r="AZ132" i="15"/>
  <c r="BC132" i="15" a="1"/>
  <c r="BC132" i="15"/>
  <c r="BF132" i="15"/>
  <c r="BD132" i="15"/>
  <c r="BE132" i="15"/>
  <c r="BM132" i="15"/>
  <c r="BO132" i="15"/>
  <c r="E133" i="15"/>
  <c r="BK133" i="15"/>
  <c r="F133" i="15"/>
  <c r="AX133" i="15"/>
  <c r="AY133" i="15"/>
  <c r="AZ133" i="15"/>
  <c r="BC133" i="15" a="1"/>
  <c r="BC133" i="15"/>
  <c r="BF133" i="15"/>
  <c r="BD133" i="15"/>
  <c r="BE133" i="15"/>
  <c r="BM133" i="15"/>
  <c r="BO133" i="15"/>
  <c r="E135" i="15"/>
  <c r="BK135" i="15"/>
  <c r="F135" i="15"/>
  <c r="BP135" i="15"/>
  <c r="AX135" i="15"/>
  <c r="AY135" i="15"/>
  <c r="AZ135" i="15"/>
  <c r="BC135" i="15" a="1"/>
  <c r="BC135" i="15"/>
  <c r="BF135" i="15"/>
  <c r="BD135" i="15"/>
  <c r="BE135" i="15"/>
  <c r="BM135" i="15"/>
  <c r="BO135" i="15"/>
  <c r="E136" i="15"/>
  <c r="BK136" i="15"/>
  <c r="F136" i="15"/>
  <c r="AO136" i="15"/>
  <c r="AZ136" i="15"/>
  <c r="BC136" i="15" a="1"/>
  <c r="BC136" i="15"/>
  <c r="BF136" i="15"/>
  <c r="BE136" i="15"/>
  <c r="BD136" i="15"/>
  <c r="BM136" i="15"/>
  <c r="BO136" i="15"/>
  <c r="E138" i="15"/>
  <c r="BK138" i="15"/>
  <c r="F138" i="15"/>
  <c r="AO138" i="15"/>
  <c r="AZ138" i="15"/>
  <c r="BC138" i="15" a="1"/>
  <c r="BC138" i="15"/>
  <c r="BF138" i="15"/>
  <c r="BE138" i="15"/>
  <c r="BD138" i="15"/>
  <c r="BM138" i="15"/>
  <c r="BO138" i="15"/>
  <c r="E139" i="15"/>
  <c r="BK139" i="15"/>
  <c r="F139" i="15"/>
  <c r="AO139" i="15"/>
  <c r="AZ139" i="15"/>
  <c r="BC139" i="15" a="1"/>
  <c r="BC139" i="15"/>
  <c r="BF139" i="15"/>
  <c r="BE139" i="15"/>
  <c r="BD139" i="15"/>
  <c r="BM139" i="15"/>
  <c r="BO139" i="15"/>
  <c r="AO115" i="15"/>
  <c r="AO135" i="15"/>
  <c r="BP139" i="15"/>
  <c r="AX139" i="15"/>
  <c r="AY139" i="15"/>
  <c r="BP128" i="15"/>
  <c r="AX138" i="15"/>
  <c r="AY138" i="15"/>
  <c r="AX131" i="15"/>
  <c r="AY131" i="15"/>
  <c r="BP125" i="15"/>
  <c r="BP120" i="15"/>
  <c r="AX120" i="15"/>
  <c r="AY120" i="15"/>
  <c r="BP115" i="15"/>
  <c r="BP136" i="15"/>
  <c r="BP132" i="15"/>
  <c r="AX132" i="15"/>
  <c r="AY132" i="15"/>
  <c r="BP121" i="15"/>
  <c r="G76" i="29"/>
  <c r="H76" i="29"/>
  <c r="I76" i="29"/>
  <c r="G75" i="29"/>
  <c r="H75" i="29"/>
  <c r="I75" i="29"/>
  <c r="G77" i="29"/>
  <c r="H77" i="29"/>
  <c r="I77" i="29"/>
  <c r="E111" i="15"/>
  <c r="F111" i="15"/>
  <c r="AX111" i="15"/>
  <c r="AY111" i="15"/>
  <c r="AO111" i="15"/>
  <c r="AZ111" i="15"/>
  <c r="BC111" i="15" a="1"/>
  <c r="BC111" i="15"/>
  <c r="BD111" i="15"/>
  <c r="BE111" i="15"/>
  <c r="BK111" i="15"/>
  <c r="BM111" i="15"/>
  <c r="BO111" i="15"/>
  <c r="BP111" i="15"/>
  <c r="E112" i="15"/>
  <c r="F112" i="15"/>
  <c r="AX112" i="15"/>
  <c r="AY112" i="15"/>
  <c r="AO112" i="15"/>
  <c r="AZ112" i="15"/>
  <c r="BC112" i="15" a="1"/>
  <c r="BC112" i="15"/>
  <c r="BD112" i="15"/>
  <c r="BE112" i="15"/>
  <c r="BK112" i="15"/>
  <c r="BM112" i="15"/>
  <c r="BO112" i="15"/>
  <c r="BP112" i="15"/>
  <c r="E40" i="18"/>
  <c r="E16" i="15"/>
  <c r="BK16" i="15"/>
  <c r="F16" i="15"/>
  <c r="AZ16" i="15"/>
  <c r="BC16" i="15" a="1"/>
  <c r="BC16" i="15"/>
  <c r="BF16" i="15"/>
  <c r="BD16" i="15"/>
  <c r="BE16" i="15"/>
  <c r="BM16" i="15"/>
  <c r="BO16" i="15"/>
  <c r="E28" i="15"/>
  <c r="BK28" i="15"/>
  <c r="F28" i="15"/>
  <c r="AO28" i="15"/>
  <c r="AZ28" i="15"/>
  <c r="BC28" i="15" a="1"/>
  <c r="BC28" i="15"/>
  <c r="BF28" i="15"/>
  <c r="BE28" i="15"/>
  <c r="BD28" i="15"/>
  <c r="BM28" i="15"/>
  <c r="BO28" i="15"/>
  <c r="E27" i="15"/>
  <c r="BK27" i="15"/>
  <c r="F27" i="15"/>
  <c r="AO27" i="15"/>
  <c r="AZ27" i="15"/>
  <c r="BD27" i="15"/>
  <c r="BE27" i="15"/>
  <c r="BM27" i="15"/>
  <c r="BO27" i="15"/>
  <c r="E30" i="15"/>
  <c r="BK30" i="15"/>
  <c r="F30" i="15"/>
  <c r="BP30" i="15"/>
  <c r="AZ30" i="15"/>
  <c r="BC30" i="15" a="1"/>
  <c r="BC30" i="15"/>
  <c r="BF30" i="15"/>
  <c r="BE30" i="15"/>
  <c r="BD30" i="15"/>
  <c r="BM30" i="15"/>
  <c r="BO30" i="15"/>
  <c r="E31" i="15"/>
  <c r="BK31" i="15"/>
  <c r="F31" i="15"/>
  <c r="AO31" i="15"/>
  <c r="AZ31" i="15"/>
  <c r="BC31" i="15" a="1"/>
  <c r="BC31" i="15"/>
  <c r="BF31" i="15"/>
  <c r="BE31" i="15"/>
  <c r="BD31" i="15"/>
  <c r="BM31" i="15"/>
  <c r="BO31" i="15"/>
  <c r="E32" i="15"/>
  <c r="BK32" i="15"/>
  <c r="F32" i="15"/>
  <c r="AZ32" i="15"/>
  <c r="BC32" i="15" a="1"/>
  <c r="BC32" i="15"/>
  <c r="BF32" i="15"/>
  <c r="BD32" i="15"/>
  <c r="BE32" i="15"/>
  <c r="BM32" i="15"/>
  <c r="BO32" i="15"/>
  <c r="E33" i="15"/>
  <c r="BK33" i="15"/>
  <c r="F33" i="15"/>
  <c r="AZ33" i="15"/>
  <c r="BD33" i="15"/>
  <c r="BE33" i="15"/>
  <c r="BM33" i="15"/>
  <c r="BO33" i="15"/>
  <c r="E34" i="15"/>
  <c r="BK34" i="15"/>
  <c r="F34" i="15"/>
  <c r="AO34" i="15"/>
  <c r="AZ34" i="15"/>
  <c r="BC34" i="15" a="1"/>
  <c r="BC34" i="15"/>
  <c r="BF34" i="15"/>
  <c r="BD34" i="15"/>
  <c r="BE34" i="15"/>
  <c r="BM34" i="15"/>
  <c r="BO34" i="15"/>
  <c r="E35" i="15"/>
  <c r="BK35" i="15"/>
  <c r="F35" i="15"/>
  <c r="BP35" i="15"/>
  <c r="AZ35" i="15"/>
  <c r="BC35" i="15" a="1"/>
  <c r="BC35" i="15"/>
  <c r="BF35" i="15"/>
  <c r="BD35" i="15"/>
  <c r="BE35" i="15"/>
  <c r="BM35" i="15"/>
  <c r="BO35" i="15"/>
  <c r="E36" i="15"/>
  <c r="BK36" i="15"/>
  <c r="F36" i="15"/>
  <c r="AZ36" i="15"/>
  <c r="BC36" i="15" a="1"/>
  <c r="BC36" i="15"/>
  <c r="BF36" i="15"/>
  <c r="BE36" i="15"/>
  <c r="BD36" i="15"/>
  <c r="BG36" i="15"/>
  <c r="BM36" i="15"/>
  <c r="BO36" i="15"/>
  <c r="E37" i="15"/>
  <c r="BK37" i="15"/>
  <c r="F37" i="15"/>
  <c r="AO37" i="15"/>
  <c r="AZ37" i="15"/>
  <c r="BC37" i="15" a="1"/>
  <c r="BC37" i="15"/>
  <c r="BF37" i="15"/>
  <c r="BD37" i="15"/>
  <c r="BE37" i="15"/>
  <c r="BM37" i="15"/>
  <c r="BO37" i="15"/>
  <c r="E38" i="15"/>
  <c r="BK38" i="15"/>
  <c r="F38" i="15"/>
  <c r="AO38" i="15"/>
  <c r="AZ38" i="15"/>
  <c r="BC38" i="15" a="1"/>
  <c r="BC38" i="15"/>
  <c r="BF38" i="15"/>
  <c r="BE38" i="15"/>
  <c r="BD38" i="15"/>
  <c r="BM38" i="15"/>
  <c r="BO38" i="15"/>
  <c r="E39" i="15"/>
  <c r="BK39" i="15"/>
  <c r="F39" i="15"/>
  <c r="AO39" i="15"/>
  <c r="AZ39" i="15"/>
  <c r="BC39" i="15" a="1"/>
  <c r="BC39" i="15"/>
  <c r="BF39" i="15"/>
  <c r="BE39" i="15"/>
  <c r="BD39" i="15"/>
  <c r="BM39" i="15"/>
  <c r="BO39" i="15"/>
  <c r="E40" i="15"/>
  <c r="BK40" i="15"/>
  <c r="F40" i="15"/>
  <c r="AO40" i="15"/>
  <c r="AZ40" i="15"/>
  <c r="BD40" i="15"/>
  <c r="BE40" i="15"/>
  <c r="BM40" i="15"/>
  <c r="BO40" i="15"/>
  <c r="E41" i="15"/>
  <c r="BK41" i="15"/>
  <c r="F41" i="15"/>
  <c r="AZ41" i="15"/>
  <c r="BC41" i="15" a="1"/>
  <c r="BC41" i="15"/>
  <c r="BF41" i="15"/>
  <c r="BE41" i="15"/>
  <c r="BD41" i="15"/>
  <c r="BM41" i="15"/>
  <c r="BO41" i="15"/>
  <c r="E42" i="15"/>
  <c r="BK42" i="15"/>
  <c r="F42" i="15"/>
  <c r="AO42" i="15"/>
  <c r="AZ42" i="15"/>
  <c r="BC42" i="15" a="1"/>
  <c r="BC42" i="15"/>
  <c r="BF42" i="15"/>
  <c r="BD42" i="15"/>
  <c r="BE42" i="15"/>
  <c r="BM42" i="15"/>
  <c r="BO42" i="15"/>
  <c r="E43" i="15"/>
  <c r="BK43" i="15"/>
  <c r="F43" i="15"/>
  <c r="BP43" i="15"/>
  <c r="AZ43" i="15"/>
  <c r="BC43" i="15" a="1"/>
  <c r="BC43" i="15"/>
  <c r="BF43" i="15"/>
  <c r="BD43" i="15"/>
  <c r="BE43" i="15"/>
  <c r="BM43" i="15"/>
  <c r="BO43" i="15"/>
  <c r="E44" i="15"/>
  <c r="BK44" i="15"/>
  <c r="F44" i="15"/>
  <c r="AX44" i="15"/>
  <c r="AY44" i="15"/>
  <c r="AZ44" i="15"/>
  <c r="BD44" i="15"/>
  <c r="BE44" i="15"/>
  <c r="BM44" i="15"/>
  <c r="BO44" i="15"/>
  <c r="E45" i="15"/>
  <c r="BK45" i="15"/>
  <c r="F45" i="15"/>
  <c r="AO45" i="15"/>
  <c r="AZ45" i="15"/>
  <c r="BC45" i="15" a="1"/>
  <c r="BC45" i="15"/>
  <c r="BF45" i="15"/>
  <c r="BD45" i="15"/>
  <c r="BE45" i="15"/>
  <c r="BM45" i="15"/>
  <c r="BO45" i="15"/>
  <c r="E46" i="15"/>
  <c r="BK46" i="15"/>
  <c r="F46" i="15"/>
  <c r="AZ46" i="15"/>
  <c r="BC46" i="15" a="1"/>
  <c r="BC46" i="15"/>
  <c r="BF46" i="15"/>
  <c r="BD46" i="15"/>
  <c r="BE46" i="15"/>
  <c r="BM46" i="15"/>
  <c r="BO46" i="15"/>
  <c r="E47" i="15"/>
  <c r="BK47" i="15"/>
  <c r="F47" i="15"/>
  <c r="AO47" i="15"/>
  <c r="AZ47" i="15"/>
  <c r="BC47" i="15" a="1"/>
  <c r="BC47" i="15"/>
  <c r="BF47" i="15"/>
  <c r="BD47" i="15"/>
  <c r="BE47" i="15"/>
  <c r="BM47" i="15"/>
  <c r="BO47" i="15"/>
  <c r="E48" i="15"/>
  <c r="BK48" i="15"/>
  <c r="F48" i="15"/>
  <c r="AX48" i="15"/>
  <c r="AY48" i="15"/>
  <c r="AO48" i="15"/>
  <c r="AZ48" i="15"/>
  <c r="BD48" i="15"/>
  <c r="BE48" i="15"/>
  <c r="BM48" i="15"/>
  <c r="BO48" i="15"/>
  <c r="E49" i="15"/>
  <c r="BK49" i="15"/>
  <c r="F49" i="15"/>
  <c r="BP49" i="15"/>
  <c r="AZ49" i="15"/>
  <c r="BC49" i="15" a="1"/>
  <c r="BC49" i="15"/>
  <c r="BF49" i="15"/>
  <c r="BE49" i="15"/>
  <c r="BD49" i="15"/>
  <c r="BM49" i="15"/>
  <c r="BO49" i="15"/>
  <c r="E50" i="15"/>
  <c r="BK50" i="15"/>
  <c r="F50" i="15"/>
  <c r="AZ50" i="15"/>
  <c r="BC50" i="15" a="1"/>
  <c r="BC50" i="15"/>
  <c r="BF50" i="15"/>
  <c r="BE50" i="15"/>
  <c r="BD50" i="15"/>
  <c r="BM50" i="15"/>
  <c r="BO50" i="15"/>
  <c r="E51" i="15"/>
  <c r="BK51" i="15"/>
  <c r="F51" i="15"/>
  <c r="AO51" i="15"/>
  <c r="AZ51" i="15"/>
  <c r="BC51" i="15" a="1"/>
  <c r="BC51" i="15"/>
  <c r="BF51" i="15"/>
  <c r="BD51" i="15"/>
  <c r="BE51" i="15"/>
  <c r="BM51" i="15"/>
  <c r="BO51" i="15"/>
  <c r="E52" i="15"/>
  <c r="BK52" i="15"/>
  <c r="F52" i="15"/>
  <c r="AO52" i="15"/>
  <c r="AZ52" i="15"/>
  <c r="BC52" i="15" a="1"/>
  <c r="BC52" i="15"/>
  <c r="BF52" i="15"/>
  <c r="BD52" i="15"/>
  <c r="BE52" i="15"/>
  <c r="BM52" i="15"/>
  <c r="BO52" i="15"/>
  <c r="E53" i="15"/>
  <c r="BK53" i="15"/>
  <c r="F53" i="15"/>
  <c r="AO53" i="15"/>
  <c r="AZ53" i="15"/>
  <c r="BC53" i="15" a="1"/>
  <c r="BC53" i="15"/>
  <c r="BF53" i="15"/>
  <c r="BD53" i="15"/>
  <c r="BE53" i="15"/>
  <c r="BM53" i="15"/>
  <c r="BO53" i="15"/>
  <c r="E54" i="15"/>
  <c r="BK54" i="15"/>
  <c r="F54" i="15"/>
  <c r="AO54" i="15"/>
  <c r="AZ54" i="15"/>
  <c r="BD54" i="15"/>
  <c r="BE54" i="15"/>
  <c r="BM54" i="15"/>
  <c r="BO54" i="15"/>
  <c r="E55" i="15"/>
  <c r="BK55" i="15"/>
  <c r="F55" i="15"/>
  <c r="AZ55" i="15"/>
  <c r="BD55" i="15"/>
  <c r="BE55" i="15"/>
  <c r="BM55" i="15"/>
  <c r="BO55" i="15"/>
  <c r="E56" i="15"/>
  <c r="BK56" i="15"/>
  <c r="F56" i="15"/>
  <c r="AO56" i="15"/>
  <c r="AZ56" i="15"/>
  <c r="BC56" i="15" a="1"/>
  <c r="BC56" i="15"/>
  <c r="BF56" i="15"/>
  <c r="BD56" i="15"/>
  <c r="BE56" i="15"/>
  <c r="BM56" i="15"/>
  <c r="BO56" i="15"/>
  <c r="E57" i="15"/>
  <c r="BK57" i="15"/>
  <c r="F57" i="15"/>
  <c r="AO57" i="15"/>
  <c r="AZ57" i="15"/>
  <c r="BC57" i="15" a="1"/>
  <c r="BC57" i="15"/>
  <c r="BF57" i="15"/>
  <c r="BD57" i="15"/>
  <c r="BE57" i="15"/>
  <c r="BM57" i="15"/>
  <c r="BO57" i="15"/>
  <c r="E58" i="15"/>
  <c r="BK58" i="15"/>
  <c r="F58" i="15"/>
  <c r="AZ58" i="15"/>
  <c r="BD58" i="15"/>
  <c r="BE58" i="15"/>
  <c r="BM58" i="15"/>
  <c r="BO58" i="15"/>
  <c r="E59" i="15"/>
  <c r="BK59" i="15"/>
  <c r="F59" i="15"/>
  <c r="AX59" i="15"/>
  <c r="AY59" i="15"/>
  <c r="AZ59" i="15"/>
  <c r="BC59" i="15" a="1"/>
  <c r="BC59" i="15"/>
  <c r="BF59" i="15"/>
  <c r="BD59" i="15"/>
  <c r="BE59" i="15"/>
  <c r="BM59" i="15"/>
  <c r="BO59" i="15"/>
  <c r="E60" i="15"/>
  <c r="BK60" i="15"/>
  <c r="F60" i="15"/>
  <c r="AO60" i="15"/>
  <c r="AZ60" i="15"/>
  <c r="BC60" i="15" a="1"/>
  <c r="BC60" i="15"/>
  <c r="BF60" i="15"/>
  <c r="BE60" i="15"/>
  <c r="BD60" i="15"/>
  <c r="BM60" i="15"/>
  <c r="BO60" i="15"/>
  <c r="E61" i="15"/>
  <c r="BK61" i="15"/>
  <c r="F61" i="15"/>
  <c r="AX61" i="15"/>
  <c r="AY61" i="15"/>
  <c r="AZ61" i="15"/>
  <c r="BC61" i="15" a="1"/>
  <c r="BC61" i="15"/>
  <c r="BF61" i="15"/>
  <c r="BD61" i="15"/>
  <c r="BE61" i="15"/>
  <c r="BM61" i="15"/>
  <c r="BO61" i="15"/>
  <c r="E62" i="15"/>
  <c r="BK62" i="15"/>
  <c r="F62" i="15"/>
  <c r="AX62" i="15"/>
  <c r="AY62" i="15"/>
  <c r="AZ62" i="15"/>
  <c r="BC62" i="15" a="1"/>
  <c r="BC62" i="15"/>
  <c r="BF62" i="15"/>
  <c r="BE62" i="15"/>
  <c r="BD62" i="15"/>
  <c r="BM62" i="15"/>
  <c r="BO62" i="15"/>
  <c r="E63" i="15"/>
  <c r="BK63" i="15"/>
  <c r="F63" i="15"/>
  <c r="AO63" i="15"/>
  <c r="AZ63" i="15"/>
  <c r="BC63" i="15" a="1"/>
  <c r="BC63" i="15"/>
  <c r="BF63" i="15"/>
  <c r="BD63" i="15"/>
  <c r="BE63" i="15"/>
  <c r="BM63" i="15"/>
  <c r="BO63" i="15"/>
  <c r="E64" i="15"/>
  <c r="BK64" i="15"/>
  <c r="F64" i="15"/>
  <c r="AZ64" i="15"/>
  <c r="BD64" i="15"/>
  <c r="BE64" i="15"/>
  <c r="BM64" i="15"/>
  <c r="BO64" i="15"/>
  <c r="E65" i="15"/>
  <c r="BK65" i="15"/>
  <c r="F65" i="15"/>
  <c r="AO65" i="15"/>
  <c r="AZ65" i="15"/>
  <c r="BC65" i="15" a="1"/>
  <c r="BC65" i="15"/>
  <c r="BF65" i="15"/>
  <c r="BD65" i="15"/>
  <c r="BE65" i="15"/>
  <c r="BM65" i="15"/>
  <c r="BO65" i="15"/>
  <c r="E66" i="15"/>
  <c r="BK66" i="15"/>
  <c r="F66" i="15"/>
  <c r="AO66" i="15"/>
  <c r="AZ66" i="15"/>
  <c r="BC66" i="15" a="1"/>
  <c r="BC66" i="15"/>
  <c r="BF66" i="15"/>
  <c r="BD66" i="15"/>
  <c r="BE66" i="15"/>
  <c r="BM66" i="15"/>
  <c r="BO66" i="15"/>
  <c r="E67" i="15"/>
  <c r="BK67" i="15"/>
  <c r="F67" i="15"/>
  <c r="AO67" i="15"/>
  <c r="AZ67" i="15"/>
  <c r="BC67" i="15" a="1"/>
  <c r="BC67" i="15"/>
  <c r="BF67" i="15"/>
  <c r="BD67" i="15"/>
  <c r="BE67" i="15"/>
  <c r="BM67" i="15"/>
  <c r="BO67" i="15"/>
  <c r="E68" i="15"/>
  <c r="BK68" i="15"/>
  <c r="F68" i="15"/>
  <c r="AO68" i="15"/>
  <c r="AZ68" i="15"/>
  <c r="BD68" i="15"/>
  <c r="BE68" i="15"/>
  <c r="BM68" i="15"/>
  <c r="BO68" i="15"/>
  <c r="E69" i="15"/>
  <c r="BK69" i="15"/>
  <c r="F69" i="15"/>
  <c r="AZ69" i="15"/>
  <c r="BC69" i="15" a="1"/>
  <c r="BC69" i="15"/>
  <c r="BF69" i="15"/>
  <c r="BD69" i="15"/>
  <c r="BE69" i="15"/>
  <c r="BM69" i="15"/>
  <c r="BO69" i="15"/>
  <c r="E70" i="15"/>
  <c r="BK70" i="15"/>
  <c r="F70" i="15"/>
  <c r="AZ70" i="15"/>
  <c r="BC70" i="15" a="1"/>
  <c r="BC70" i="15"/>
  <c r="BF70" i="15"/>
  <c r="BE70" i="15"/>
  <c r="BD70" i="15"/>
  <c r="BM70" i="15"/>
  <c r="BO70" i="15"/>
  <c r="E71" i="15"/>
  <c r="BK71" i="15"/>
  <c r="F71" i="15"/>
  <c r="AO71" i="15"/>
  <c r="AZ71" i="15"/>
  <c r="BC71" i="15" a="1"/>
  <c r="BC71" i="15"/>
  <c r="BF71" i="15"/>
  <c r="BD71" i="15"/>
  <c r="BE71" i="15"/>
  <c r="BM71" i="15"/>
  <c r="BO71" i="15"/>
  <c r="E72" i="15"/>
  <c r="BK72" i="15"/>
  <c r="F72" i="15"/>
  <c r="AO72" i="15"/>
  <c r="AZ72" i="15"/>
  <c r="BC72" i="15" a="1"/>
  <c r="BC72" i="15"/>
  <c r="BF72" i="15"/>
  <c r="BE72" i="15"/>
  <c r="BD72" i="15"/>
  <c r="BM72" i="15"/>
  <c r="BO72" i="15"/>
  <c r="E73" i="15"/>
  <c r="BK73" i="15"/>
  <c r="F73" i="15"/>
  <c r="AO73" i="15"/>
  <c r="AZ73" i="15"/>
  <c r="BC73" i="15" a="1"/>
  <c r="BC73" i="15"/>
  <c r="BF73" i="15"/>
  <c r="BD73" i="15"/>
  <c r="BE73" i="15"/>
  <c r="BM73" i="15"/>
  <c r="BO73" i="15"/>
  <c r="E74" i="15"/>
  <c r="BK74" i="15"/>
  <c r="F74" i="15"/>
  <c r="AO74" i="15"/>
  <c r="AZ74" i="15"/>
  <c r="BC74" i="15" a="1"/>
  <c r="BC74" i="15"/>
  <c r="BF74" i="15"/>
  <c r="BD74" i="15"/>
  <c r="BE74" i="15"/>
  <c r="BM74" i="15"/>
  <c r="BO74" i="15"/>
  <c r="E75" i="15"/>
  <c r="BK75" i="15"/>
  <c r="F75" i="15"/>
  <c r="AO75" i="15"/>
  <c r="AZ75" i="15"/>
  <c r="BC75" i="15" a="1"/>
  <c r="BC75" i="15"/>
  <c r="BF75" i="15"/>
  <c r="BD75" i="15"/>
  <c r="BE75" i="15"/>
  <c r="BM75" i="15"/>
  <c r="BO75" i="15"/>
  <c r="E76" i="15"/>
  <c r="BK76" i="15"/>
  <c r="F76" i="15"/>
  <c r="AZ76" i="15"/>
  <c r="BC76" i="15" a="1"/>
  <c r="BC76" i="15"/>
  <c r="BF76" i="15"/>
  <c r="BD76" i="15"/>
  <c r="BE76" i="15"/>
  <c r="BM76" i="15"/>
  <c r="BO76" i="15"/>
  <c r="E77" i="15"/>
  <c r="BK77" i="15"/>
  <c r="F77" i="15"/>
  <c r="BP77" i="15"/>
  <c r="AX77" i="15"/>
  <c r="AY77" i="15"/>
  <c r="AZ77" i="15"/>
  <c r="BC77" i="15" a="1"/>
  <c r="BC77" i="15"/>
  <c r="BF77" i="15"/>
  <c r="BD77" i="15"/>
  <c r="BE77" i="15"/>
  <c r="BM77" i="15"/>
  <c r="BO77" i="15"/>
  <c r="E78" i="15"/>
  <c r="BK78" i="15"/>
  <c r="F78" i="15"/>
  <c r="AO78" i="15"/>
  <c r="AZ78" i="15"/>
  <c r="BC78" i="15" a="1"/>
  <c r="BC78" i="15"/>
  <c r="BF78" i="15"/>
  <c r="BE78" i="15"/>
  <c r="BD78" i="15"/>
  <c r="BM78" i="15"/>
  <c r="BO78" i="15"/>
  <c r="E79" i="15"/>
  <c r="BK79" i="15"/>
  <c r="F79" i="15"/>
  <c r="AZ79" i="15"/>
  <c r="BC79" i="15" a="1"/>
  <c r="BC79" i="15"/>
  <c r="BF79" i="15"/>
  <c r="BD79" i="15"/>
  <c r="BE79" i="15"/>
  <c r="BM79" i="15"/>
  <c r="BO79" i="15"/>
  <c r="E80" i="15"/>
  <c r="BK80" i="15"/>
  <c r="F80" i="15"/>
  <c r="BP80" i="15"/>
  <c r="AZ80" i="15"/>
  <c r="BC80" i="15" a="1"/>
  <c r="BC80" i="15"/>
  <c r="BF80" i="15"/>
  <c r="BE80" i="15"/>
  <c r="BD80" i="15"/>
  <c r="BM80" i="15"/>
  <c r="BO80" i="15"/>
  <c r="E81" i="15"/>
  <c r="BK81" i="15"/>
  <c r="F81" i="15"/>
  <c r="AX81" i="15"/>
  <c r="AY81" i="15"/>
  <c r="AZ81" i="15"/>
  <c r="BD81" i="15"/>
  <c r="BE81" i="15"/>
  <c r="BM81" i="15"/>
  <c r="BO81" i="15"/>
  <c r="E82" i="15"/>
  <c r="BK82" i="15"/>
  <c r="F82" i="15"/>
  <c r="AO82" i="15"/>
  <c r="AZ82" i="15"/>
  <c r="BC82" i="15" a="1"/>
  <c r="BC82" i="15"/>
  <c r="BF82" i="15"/>
  <c r="BD82" i="15"/>
  <c r="BE82" i="15"/>
  <c r="BM82" i="15"/>
  <c r="BO82" i="15"/>
  <c r="E83" i="15"/>
  <c r="BK83" i="15"/>
  <c r="F83" i="15"/>
  <c r="AO83" i="15"/>
  <c r="AZ83" i="15"/>
  <c r="BC83" i="15" a="1"/>
  <c r="BC83" i="15"/>
  <c r="BF83" i="15"/>
  <c r="BD83" i="15"/>
  <c r="BE83" i="15"/>
  <c r="BM83" i="15"/>
  <c r="BO83" i="15"/>
  <c r="E84" i="15"/>
  <c r="BK84" i="15"/>
  <c r="F84" i="15"/>
  <c r="AO84" i="15"/>
  <c r="AZ84" i="15"/>
  <c r="BC84" i="15" a="1"/>
  <c r="BC84" i="15"/>
  <c r="BF84" i="15"/>
  <c r="BD84" i="15"/>
  <c r="BE84" i="15"/>
  <c r="BM84" i="15"/>
  <c r="BO84" i="15"/>
  <c r="E85" i="15"/>
  <c r="BK85" i="15"/>
  <c r="F85" i="15"/>
  <c r="AZ85" i="15"/>
  <c r="BC85" i="15" a="1"/>
  <c r="BC85" i="15"/>
  <c r="BF85" i="15"/>
  <c r="BD85" i="15"/>
  <c r="BE85" i="15"/>
  <c r="BM85" i="15"/>
  <c r="BO85" i="15"/>
  <c r="E86" i="15"/>
  <c r="BK86" i="15"/>
  <c r="F86" i="15"/>
  <c r="AO86" i="15"/>
  <c r="AZ86" i="15"/>
  <c r="BC86" i="15" a="1"/>
  <c r="BC86" i="15"/>
  <c r="BF86" i="15"/>
  <c r="BD86" i="15"/>
  <c r="BE86" i="15"/>
  <c r="BM86" i="15"/>
  <c r="BO86" i="15"/>
  <c r="E87" i="15"/>
  <c r="BK87" i="15"/>
  <c r="F87" i="15"/>
  <c r="AX87" i="15"/>
  <c r="AY87" i="15"/>
  <c r="AZ87" i="15"/>
  <c r="BC87" i="15" a="1"/>
  <c r="BC87" i="15"/>
  <c r="BF87" i="15"/>
  <c r="BE87" i="15"/>
  <c r="BD87" i="15"/>
  <c r="BM87" i="15"/>
  <c r="BO87" i="15"/>
  <c r="E88" i="15"/>
  <c r="BK88" i="15"/>
  <c r="F88" i="15"/>
  <c r="BP88" i="15"/>
  <c r="AZ88" i="15"/>
  <c r="BC88" i="15" a="1"/>
  <c r="BC88" i="15"/>
  <c r="BF88" i="15"/>
  <c r="BD88" i="15"/>
  <c r="BE88" i="15"/>
  <c r="BM88" i="15"/>
  <c r="BO88" i="15"/>
  <c r="E89" i="15"/>
  <c r="BK89" i="15"/>
  <c r="F89" i="15"/>
  <c r="AO89" i="15"/>
  <c r="AZ89" i="15"/>
  <c r="BC89" i="15" a="1"/>
  <c r="BC89" i="15"/>
  <c r="BF89" i="15"/>
  <c r="BE89" i="15"/>
  <c r="BD89" i="15"/>
  <c r="BM89" i="15"/>
  <c r="BO89" i="15"/>
  <c r="E90" i="15"/>
  <c r="BK90" i="15"/>
  <c r="F90" i="15"/>
  <c r="AZ90" i="15"/>
  <c r="BC90" i="15" a="1"/>
  <c r="BC90" i="15"/>
  <c r="BF90" i="15"/>
  <c r="BD90" i="15"/>
  <c r="BE90" i="15"/>
  <c r="BM90" i="15"/>
  <c r="BO90" i="15"/>
  <c r="E91" i="15"/>
  <c r="BK91" i="15"/>
  <c r="F91" i="15"/>
  <c r="AX91" i="15"/>
  <c r="AY91" i="15"/>
  <c r="AO91" i="15"/>
  <c r="AZ91" i="15"/>
  <c r="BC91" i="15" a="1"/>
  <c r="BC91" i="15"/>
  <c r="BF91" i="15"/>
  <c r="BD91" i="15"/>
  <c r="BE91" i="15"/>
  <c r="BM91" i="15"/>
  <c r="BO91" i="15"/>
  <c r="E92" i="15"/>
  <c r="BK92" i="15"/>
  <c r="F92" i="15"/>
  <c r="AZ92" i="15"/>
  <c r="BC92" i="15" a="1"/>
  <c r="BC92" i="15"/>
  <c r="BF92" i="15"/>
  <c r="BD92" i="15"/>
  <c r="BE92" i="15"/>
  <c r="BM92" i="15"/>
  <c r="BO92" i="15"/>
  <c r="E93" i="15"/>
  <c r="BK93" i="15"/>
  <c r="F93" i="15"/>
  <c r="AX93" i="15"/>
  <c r="AY93" i="15"/>
  <c r="AZ93" i="15"/>
  <c r="BC93" i="15" a="1"/>
  <c r="BC93" i="15"/>
  <c r="BF93" i="15"/>
  <c r="BD93" i="15"/>
  <c r="BE93" i="15"/>
  <c r="BM93" i="15"/>
  <c r="BO93" i="15"/>
  <c r="E95" i="15"/>
  <c r="BK95" i="15"/>
  <c r="F95" i="15"/>
  <c r="BP95" i="15"/>
  <c r="AZ95" i="15"/>
  <c r="BC95" i="15" a="1"/>
  <c r="BC95" i="15"/>
  <c r="BF95" i="15"/>
  <c r="BE95" i="15"/>
  <c r="BD95" i="15"/>
  <c r="BM95" i="15"/>
  <c r="BO95" i="15"/>
  <c r="E96" i="15"/>
  <c r="BK96" i="15"/>
  <c r="F96" i="15"/>
  <c r="AX96" i="15"/>
  <c r="AY96" i="15"/>
  <c r="AO96" i="15"/>
  <c r="AZ96" i="15"/>
  <c r="BC96" i="15" a="1"/>
  <c r="BC96" i="15"/>
  <c r="BF96" i="15"/>
  <c r="BD96" i="15"/>
  <c r="BE96" i="15"/>
  <c r="BM96" i="15"/>
  <c r="BO96" i="15"/>
  <c r="E97" i="15"/>
  <c r="BK97" i="15"/>
  <c r="F97" i="15"/>
  <c r="AZ97" i="15"/>
  <c r="BC97" i="15" a="1"/>
  <c r="BC97" i="15"/>
  <c r="BF97" i="15"/>
  <c r="BE97" i="15"/>
  <c r="BD97" i="15"/>
  <c r="BM97" i="15"/>
  <c r="BO97" i="15"/>
  <c r="E98" i="15"/>
  <c r="BK98" i="15"/>
  <c r="F98" i="15"/>
  <c r="AZ98" i="15"/>
  <c r="BC98" i="15" a="1"/>
  <c r="BC98" i="15"/>
  <c r="BF98" i="15"/>
  <c r="BD98" i="15"/>
  <c r="BE98" i="15"/>
  <c r="BM98" i="15"/>
  <c r="BO98" i="15"/>
  <c r="E99" i="15"/>
  <c r="BK99" i="15"/>
  <c r="F99" i="15"/>
  <c r="AZ99" i="15"/>
  <c r="BD99" i="15"/>
  <c r="BE99" i="15"/>
  <c r="BM99" i="15"/>
  <c r="BO99" i="15"/>
  <c r="E100" i="15"/>
  <c r="BK100" i="15"/>
  <c r="F100" i="15"/>
  <c r="AZ100" i="15"/>
  <c r="BC100" i="15" a="1"/>
  <c r="BC100" i="15"/>
  <c r="BF100" i="15"/>
  <c r="BD100" i="15"/>
  <c r="BE100" i="15"/>
  <c r="BM100" i="15"/>
  <c r="BO100" i="15"/>
  <c r="E101" i="15"/>
  <c r="BK101" i="15"/>
  <c r="F101" i="15"/>
  <c r="AZ101" i="15"/>
  <c r="BC101" i="15" a="1"/>
  <c r="BC101" i="15"/>
  <c r="BF101" i="15"/>
  <c r="BD101" i="15"/>
  <c r="BE101" i="15"/>
  <c r="BM101" i="15"/>
  <c r="BO101" i="15"/>
  <c r="E102" i="15"/>
  <c r="BK102" i="15"/>
  <c r="F102" i="15"/>
  <c r="AX102" i="15"/>
  <c r="AY102" i="15"/>
  <c r="AO102" i="15"/>
  <c r="AZ102" i="15"/>
  <c r="BC102" i="15" a="1"/>
  <c r="BC102" i="15"/>
  <c r="BF102" i="15"/>
  <c r="BD102" i="15"/>
  <c r="BE102" i="15"/>
  <c r="BM102" i="15"/>
  <c r="BO102" i="15"/>
  <c r="E103" i="15"/>
  <c r="BK103" i="15"/>
  <c r="F103" i="15"/>
  <c r="AX103" i="15"/>
  <c r="AY103" i="15"/>
  <c r="AZ103" i="15"/>
  <c r="BC103" i="15" a="1"/>
  <c r="BC103" i="15"/>
  <c r="BF103" i="15"/>
  <c r="BD103" i="15"/>
  <c r="BE103" i="15"/>
  <c r="BM103" i="15"/>
  <c r="BO103" i="15"/>
  <c r="E104" i="15"/>
  <c r="BK104" i="15"/>
  <c r="F104" i="15"/>
  <c r="AO104" i="15"/>
  <c r="AZ104" i="15"/>
  <c r="BC104" i="15" a="1"/>
  <c r="BC104" i="15"/>
  <c r="BF104" i="15"/>
  <c r="BE104" i="15"/>
  <c r="BD104" i="15"/>
  <c r="BM104" i="15"/>
  <c r="BO104" i="15"/>
  <c r="E105" i="15"/>
  <c r="BK105" i="15"/>
  <c r="F105" i="15"/>
  <c r="AZ105" i="15"/>
  <c r="BC105" i="15" a="1"/>
  <c r="BC105" i="15"/>
  <c r="BF105" i="15"/>
  <c r="BD105" i="15"/>
  <c r="BE105" i="15"/>
  <c r="BM105" i="15"/>
  <c r="BO105" i="15"/>
  <c r="E106" i="15"/>
  <c r="BK106" i="15"/>
  <c r="F106" i="15"/>
  <c r="BP106" i="15"/>
  <c r="AZ106" i="15"/>
  <c r="BC106" i="15" a="1"/>
  <c r="BC106" i="15"/>
  <c r="BF106" i="15"/>
  <c r="BE106" i="15"/>
  <c r="BD106" i="15"/>
  <c r="BM106" i="15"/>
  <c r="BO106" i="15"/>
  <c r="E107" i="15"/>
  <c r="BK107" i="15"/>
  <c r="F107" i="15"/>
  <c r="AZ107" i="15"/>
  <c r="BC107" i="15" a="1"/>
  <c r="BC107" i="15"/>
  <c r="BF107" i="15"/>
  <c r="BD107" i="15"/>
  <c r="BE107" i="15"/>
  <c r="BM107" i="15"/>
  <c r="BO107" i="15"/>
  <c r="E108" i="15"/>
  <c r="BK108" i="15"/>
  <c r="F108" i="15"/>
  <c r="AX108" i="15"/>
  <c r="AY108" i="15"/>
  <c r="AZ108" i="15"/>
  <c r="BC108" i="15" a="1"/>
  <c r="BC108" i="15"/>
  <c r="BF108" i="15"/>
  <c r="BD108" i="15"/>
  <c r="BE108" i="15"/>
  <c r="BM108" i="15"/>
  <c r="BO108" i="15"/>
  <c r="E109" i="15"/>
  <c r="BK109" i="15"/>
  <c r="F109" i="15"/>
  <c r="AX109" i="15"/>
  <c r="AY109" i="15"/>
  <c r="AO109" i="15"/>
  <c r="AZ109" i="15"/>
  <c r="BC109" i="15" a="1"/>
  <c r="BC109" i="15"/>
  <c r="BF109" i="15"/>
  <c r="BD109" i="15"/>
  <c r="BE109" i="15"/>
  <c r="BM109" i="15"/>
  <c r="BO109" i="15"/>
  <c r="E110" i="15"/>
  <c r="BK110" i="15"/>
  <c r="F110" i="15"/>
  <c r="AO110" i="15"/>
  <c r="AZ110" i="15"/>
  <c r="BC110" i="15" a="1"/>
  <c r="BC110" i="15"/>
  <c r="BF110" i="15"/>
  <c r="BD110" i="15"/>
  <c r="BE110" i="15"/>
  <c r="BM110" i="15"/>
  <c r="BO110" i="15"/>
  <c r="E113" i="15"/>
  <c r="BK113" i="15"/>
  <c r="F113" i="15"/>
  <c r="AO113" i="15"/>
  <c r="AZ113" i="15"/>
  <c r="BC113" i="15" a="1"/>
  <c r="BC113" i="15"/>
  <c r="BF113" i="15"/>
  <c r="BD113" i="15"/>
  <c r="BE113" i="15"/>
  <c r="BM113" i="15"/>
  <c r="BO113" i="15"/>
  <c r="BP62" i="15"/>
  <c r="AO62" i="15"/>
  <c r="BP75" i="15"/>
  <c r="AX75" i="15"/>
  <c r="AY75" i="15"/>
  <c r="BP113" i="15"/>
  <c r="AX113" i="15"/>
  <c r="AY113" i="15"/>
  <c r="BP102" i="15"/>
  <c r="BP104" i="15"/>
  <c r="AX104" i="15"/>
  <c r="AY104" i="15"/>
  <c r="BP68" i="15"/>
  <c r="AX68" i="15"/>
  <c r="AY68" i="15"/>
  <c r="AO44" i="15"/>
  <c r="AX100" i="15"/>
  <c r="AY100" i="15"/>
  <c r="AO77" i="15"/>
  <c r="BP86" i="15"/>
  <c r="AX86" i="15"/>
  <c r="AY86" i="15"/>
  <c r="AX82" i="15"/>
  <c r="AY82" i="15"/>
  <c r="AX106" i="15"/>
  <c r="AY106" i="15"/>
  <c r="AX84" i="15"/>
  <c r="AY84" i="15"/>
  <c r="AO59" i="15"/>
  <c r="BP54" i="15"/>
  <c r="AX54" i="15"/>
  <c r="AY54" i="15"/>
  <c r="BP52" i="15"/>
  <c r="AX52" i="15"/>
  <c r="AY52" i="15"/>
  <c r="BP48" i="15"/>
  <c r="AX42" i="15"/>
  <c r="AY42" i="15"/>
  <c r="BP40" i="15"/>
  <c r="AX40" i="15"/>
  <c r="AY40" i="15"/>
  <c r="BP38" i="15"/>
  <c r="AX38" i="15"/>
  <c r="AY38" i="15"/>
  <c r="BP31" i="15"/>
  <c r="BP34" i="15"/>
  <c r="BP96" i="15"/>
  <c r="AX35" i="15"/>
  <c r="AY35" i="15"/>
  <c r="AO35" i="15"/>
  <c r="BP27" i="15"/>
  <c r="AX27" i="15"/>
  <c r="AY27" i="15"/>
  <c r="AX80" i="15"/>
  <c r="AY80" i="15"/>
  <c r="BP53" i="15"/>
  <c r="AX53" i="15"/>
  <c r="AY53" i="15"/>
  <c r="BP51" i="15"/>
  <c r="AX49" i="15"/>
  <c r="AY49" i="15"/>
  <c r="BP47" i="15"/>
  <c r="AX47" i="15"/>
  <c r="AY47" i="15"/>
  <c r="BP39" i="15"/>
  <c r="AX39" i="15"/>
  <c r="AY39" i="15"/>
  <c r="BP109" i="15"/>
  <c r="BP103" i="15"/>
  <c r="AX67" i="15"/>
  <c r="AY67" i="15"/>
  <c r="AO87" i="15"/>
  <c r="AO79" i="15"/>
  <c r="AX79" i="15"/>
  <c r="AY79" i="15"/>
  <c r="BP79" i="15"/>
  <c r="AO69" i="15"/>
  <c r="AX69" i="15"/>
  <c r="AY69" i="15"/>
  <c r="BP69" i="15"/>
  <c r="AO43" i="15"/>
  <c r="AX43" i="15"/>
  <c r="AY43" i="15"/>
  <c r="AO81" i="15"/>
  <c r="BP81" i="15"/>
  <c r="AO93" i="15"/>
  <c r="BP89" i="15"/>
  <c r="BP83" i="15"/>
  <c r="AO76" i="15"/>
  <c r="AX76" i="15"/>
  <c r="AY76" i="15"/>
  <c r="BP76" i="15"/>
  <c r="AO58" i="15"/>
  <c r="AX58" i="15"/>
  <c r="AY58" i="15"/>
  <c r="BP58" i="15"/>
  <c r="AO85" i="15"/>
  <c r="AX85" i="15"/>
  <c r="AY85" i="15"/>
  <c r="BP85" i="15"/>
  <c r="AO64" i="15"/>
  <c r="AX64" i="15"/>
  <c r="AY64" i="15"/>
  <c r="BP64" i="15"/>
  <c r="AO33" i="15"/>
  <c r="AX33" i="15"/>
  <c r="AY33" i="15"/>
  <c r="BP33" i="15"/>
  <c r="BP92" i="15"/>
  <c r="BP90" i="15"/>
  <c r="BP72" i="15"/>
  <c r="AX72" i="15"/>
  <c r="AY72" i="15"/>
  <c r="BP65" i="15"/>
  <c r="AX65" i="15"/>
  <c r="AY65" i="15"/>
  <c r="BP59" i="15"/>
  <c r="AX34" i="15"/>
  <c r="AY34" i="15"/>
  <c r="BP57" i="15"/>
  <c r="AX57" i="15"/>
  <c r="AY57" i="15"/>
  <c r="AX78" i="15"/>
  <c r="AY78" i="15"/>
  <c r="BP66" i="15"/>
  <c r="BP91" i="15"/>
  <c r="BP73" i="15"/>
  <c r="BP71" i="15"/>
  <c r="BP45" i="15"/>
  <c r="AX45" i="15"/>
  <c r="AY45" i="15"/>
  <c r="AX28" i="15"/>
  <c r="AY28" i="15"/>
  <c r="J44" i="18"/>
  <c r="E44" i="18"/>
  <c r="J61" i="18"/>
  <c r="E58" i="18"/>
  <c r="E59" i="18"/>
  <c r="E60" i="18"/>
  <c r="E61" i="18"/>
  <c r="E62" i="18"/>
  <c r="J55" i="18"/>
  <c r="J24" i="18"/>
  <c r="E49" i="18"/>
  <c r="J47" i="18"/>
  <c r="J46" i="18"/>
  <c r="J43" i="18"/>
  <c r="E46" i="18"/>
  <c r="E47" i="18"/>
  <c r="E48" i="18"/>
  <c r="E50" i="18"/>
  <c r="E51" i="18"/>
  <c r="E52" i="18"/>
  <c r="E53" i="18"/>
  <c r="E54" i="18"/>
  <c r="E56" i="18"/>
  <c r="E55" i="18"/>
  <c r="E57" i="18"/>
  <c r="E63" i="18"/>
  <c r="E38" i="18"/>
  <c r="J35" i="18"/>
  <c r="E30" i="18"/>
  <c r="E26" i="18"/>
  <c r="J33" i="18"/>
  <c r="E27" i="18"/>
  <c r="E32" i="18"/>
  <c r="E33" i="18"/>
  <c r="E29" i="18"/>
  <c r="E31" i="18"/>
  <c r="E34" i="18"/>
  <c r="E35" i="18"/>
  <c r="E21" i="18"/>
  <c r="E22" i="18"/>
  <c r="E23" i="18"/>
  <c r="E24" i="18"/>
  <c r="E25" i="18"/>
  <c r="Q99" i="31"/>
  <c r="R99" i="31"/>
  <c r="F99" i="31"/>
  <c r="I99" i="31"/>
  <c r="L99" i="31"/>
  <c r="O99" i="31"/>
  <c r="U99" i="31"/>
  <c r="X99" i="31"/>
  <c r="AA99" i="31"/>
  <c r="AD99" i="31"/>
  <c r="AG99" i="31"/>
  <c r="AJ99" i="31"/>
  <c r="AM99" i="31"/>
  <c r="AP99" i="31"/>
  <c r="AS99" i="31"/>
  <c r="AV99" i="31"/>
  <c r="AY99" i="31"/>
  <c r="BB99" i="31"/>
  <c r="BE99" i="31"/>
  <c r="BH99" i="31"/>
  <c r="BK99" i="31"/>
  <c r="BN99" i="31"/>
  <c r="BQ99" i="31"/>
  <c r="BT99" i="31"/>
  <c r="BW99" i="31"/>
  <c r="BZ99" i="31"/>
  <c r="F96" i="31"/>
  <c r="I96" i="31"/>
  <c r="L96" i="31"/>
  <c r="O96" i="31"/>
  <c r="R96" i="31"/>
  <c r="U96" i="31"/>
  <c r="X96" i="31"/>
  <c r="AA96" i="31"/>
  <c r="AD96" i="31"/>
  <c r="AG96" i="31"/>
  <c r="AJ96" i="31"/>
  <c r="AM96" i="31"/>
  <c r="AP96" i="31"/>
  <c r="AS96" i="31"/>
  <c r="AV96" i="31"/>
  <c r="AY96" i="31"/>
  <c r="BB96" i="31"/>
  <c r="BE96" i="31"/>
  <c r="BH96" i="31"/>
  <c r="BK96" i="31"/>
  <c r="BN96" i="31"/>
  <c r="BQ96" i="31"/>
  <c r="BT96" i="31"/>
  <c r="BW96" i="31"/>
  <c r="BZ96" i="31"/>
  <c r="F147" i="31"/>
  <c r="I147" i="31"/>
  <c r="L147" i="31"/>
  <c r="O147" i="31"/>
  <c r="R147" i="31"/>
  <c r="U147" i="31"/>
  <c r="X147" i="31"/>
  <c r="AA147" i="31"/>
  <c r="AD147" i="31"/>
  <c r="AG147" i="31"/>
  <c r="AJ147" i="31"/>
  <c r="AM147" i="31"/>
  <c r="AP147" i="31"/>
  <c r="AS147" i="31"/>
  <c r="AV147" i="31"/>
  <c r="AY147" i="31"/>
  <c r="BB147" i="31"/>
  <c r="BE147" i="31"/>
  <c r="BH147" i="31"/>
  <c r="BK147" i="31"/>
  <c r="BN147" i="31"/>
  <c r="BQ147" i="31"/>
  <c r="BT147" i="31"/>
  <c r="BW147" i="31"/>
  <c r="BZ147" i="31"/>
  <c r="F146" i="31"/>
  <c r="I146" i="31"/>
  <c r="L146" i="31"/>
  <c r="O146" i="31"/>
  <c r="R146" i="31"/>
  <c r="U146" i="31"/>
  <c r="X146" i="31"/>
  <c r="AA146" i="31"/>
  <c r="AD146" i="31"/>
  <c r="AG146" i="31"/>
  <c r="AJ146" i="31"/>
  <c r="AM146" i="31"/>
  <c r="AP146" i="31"/>
  <c r="AS146" i="31"/>
  <c r="AV146" i="31"/>
  <c r="AY146" i="31"/>
  <c r="BB146" i="31"/>
  <c r="BE146" i="31"/>
  <c r="BH146" i="31"/>
  <c r="BK146" i="31"/>
  <c r="BN146" i="31"/>
  <c r="BQ146" i="31"/>
  <c r="BT146" i="31"/>
  <c r="BW146" i="31"/>
  <c r="BZ146" i="31"/>
  <c r="F145" i="31"/>
  <c r="I145" i="31"/>
  <c r="L145" i="31"/>
  <c r="O145" i="31"/>
  <c r="R145" i="31"/>
  <c r="U145" i="31"/>
  <c r="X145" i="31"/>
  <c r="AA145" i="31"/>
  <c r="AD145" i="31"/>
  <c r="AG145" i="31"/>
  <c r="AJ145" i="31"/>
  <c r="AM145" i="31"/>
  <c r="AP145" i="31"/>
  <c r="AS145" i="31"/>
  <c r="AV145" i="31"/>
  <c r="AY145" i="31"/>
  <c r="BB145" i="31"/>
  <c r="BE145" i="31"/>
  <c r="BH145" i="31"/>
  <c r="BK145" i="31"/>
  <c r="BN145" i="31"/>
  <c r="BQ145" i="31"/>
  <c r="BT145" i="31"/>
  <c r="BW145" i="31"/>
  <c r="BZ145" i="31"/>
  <c r="CE145" i="31"/>
  <c r="CF145" i="31"/>
  <c r="CG145" i="31"/>
  <c r="E62" i="14"/>
  <c r="G62" i="14"/>
  <c r="H62" i="14"/>
  <c r="E63" i="14"/>
  <c r="E64" i="14"/>
  <c r="E65" i="14"/>
  <c r="CE5" i="31"/>
  <c r="CF5" i="31"/>
  <c r="CG5" i="31"/>
  <c r="E6" i="31"/>
  <c r="F6" i="31"/>
  <c r="I6" i="31"/>
  <c r="K6" i="31"/>
  <c r="L6" i="31"/>
  <c r="N6" i="31"/>
  <c r="O6" i="31"/>
  <c r="P6" i="31"/>
  <c r="R6" i="31"/>
  <c r="U6" i="31"/>
  <c r="X6" i="31"/>
  <c r="AA6" i="31"/>
  <c r="AD6" i="31"/>
  <c r="AG6" i="31"/>
  <c r="AJ6" i="31"/>
  <c r="AM6" i="31"/>
  <c r="AP6" i="31"/>
  <c r="AS6" i="31"/>
  <c r="AV6" i="31"/>
  <c r="AY6" i="31"/>
  <c r="BB6" i="31"/>
  <c r="BE6" i="31"/>
  <c r="BH6" i="31"/>
  <c r="BK6" i="31"/>
  <c r="BN6" i="31"/>
  <c r="BQ6" i="31"/>
  <c r="BT6" i="31"/>
  <c r="BW6" i="31"/>
  <c r="BZ6" i="31"/>
  <c r="F7" i="31"/>
  <c r="I7" i="31"/>
  <c r="L7" i="31"/>
  <c r="O7" i="31"/>
  <c r="R7" i="31"/>
  <c r="U7" i="31"/>
  <c r="X7" i="31"/>
  <c r="AA7" i="31"/>
  <c r="AD7" i="31"/>
  <c r="AG7" i="31"/>
  <c r="AJ7" i="31"/>
  <c r="AM7" i="31"/>
  <c r="AP7" i="31"/>
  <c r="AS7" i="31"/>
  <c r="AV7" i="31"/>
  <c r="AY7" i="31"/>
  <c r="BB7" i="31"/>
  <c r="BE7" i="31"/>
  <c r="BH7" i="31"/>
  <c r="BK7" i="31"/>
  <c r="BN7" i="31"/>
  <c r="BQ7" i="31"/>
  <c r="BT7" i="31"/>
  <c r="BW7" i="31"/>
  <c r="BZ7" i="31"/>
  <c r="E8" i="31"/>
  <c r="F8" i="31"/>
  <c r="I8" i="31"/>
  <c r="K8" i="31"/>
  <c r="L8" i="31"/>
  <c r="N8" i="31"/>
  <c r="O8" i="31"/>
  <c r="R8" i="31"/>
  <c r="U8" i="31"/>
  <c r="X8" i="31"/>
  <c r="AA8" i="31"/>
  <c r="AD8" i="31"/>
  <c r="AG8" i="31"/>
  <c r="AJ8" i="31"/>
  <c r="AM8" i="31"/>
  <c r="AP8" i="31"/>
  <c r="AS8" i="31"/>
  <c r="AV8" i="31"/>
  <c r="AY8" i="31"/>
  <c r="BB8" i="31"/>
  <c r="BE8" i="31"/>
  <c r="BH8" i="31"/>
  <c r="BK8" i="31"/>
  <c r="BN8" i="31"/>
  <c r="BQ8" i="31"/>
  <c r="BT8" i="31"/>
  <c r="BW8" i="31"/>
  <c r="BZ8" i="31"/>
  <c r="E9" i="31"/>
  <c r="F9" i="31"/>
  <c r="I9" i="31"/>
  <c r="K9" i="31"/>
  <c r="L9" i="31"/>
  <c r="O9" i="31"/>
  <c r="R9" i="31"/>
  <c r="U9" i="31"/>
  <c r="X9" i="31"/>
  <c r="AA9" i="31"/>
  <c r="AD9" i="31"/>
  <c r="AG9" i="31"/>
  <c r="AJ9" i="31"/>
  <c r="AM9" i="31"/>
  <c r="AP9" i="31"/>
  <c r="AS9" i="31"/>
  <c r="AV9" i="31"/>
  <c r="AY9" i="31"/>
  <c r="BB9" i="31"/>
  <c r="BE9" i="31"/>
  <c r="BH9" i="31"/>
  <c r="BK9" i="31"/>
  <c r="BN9" i="31"/>
  <c r="BQ9" i="31"/>
  <c r="BT9" i="31"/>
  <c r="BW9" i="31"/>
  <c r="BZ9" i="31"/>
  <c r="F10" i="31"/>
  <c r="I10" i="31"/>
  <c r="L10" i="31"/>
  <c r="O10" i="31"/>
  <c r="R10" i="31"/>
  <c r="U10" i="31"/>
  <c r="X10" i="31"/>
  <c r="AA10" i="31"/>
  <c r="AD10" i="31"/>
  <c r="AG10" i="31"/>
  <c r="AJ10" i="31"/>
  <c r="AM10" i="31"/>
  <c r="AP10" i="31"/>
  <c r="AS10" i="31"/>
  <c r="AV10" i="31"/>
  <c r="AY10" i="31"/>
  <c r="BB10" i="31"/>
  <c r="BE10" i="31"/>
  <c r="BH10" i="31"/>
  <c r="BK10" i="31"/>
  <c r="BN10" i="31"/>
  <c r="BQ10" i="31"/>
  <c r="BT10" i="31"/>
  <c r="BW10" i="31"/>
  <c r="BZ10" i="31"/>
  <c r="F11" i="31"/>
  <c r="I11" i="31"/>
  <c r="L11" i="31"/>
  <c r="O11" i="31"/>
  <c r="Q11" i="31"/>
  <c r="R11" i="31"/>
  <c r="U11" i="31"/>
  <c r="X11" i="31"/>
  <c r="AA11" i="31"/>
  <c r="AD11" i="31"/>
  <c r="AG11" i="31"/>
  <c r="AJ11" i="31"/>
  <c r="AM11" i="31"/>
  <c r="AP11" i="31"/>
  <c r="AS11" i="31"/>
  <c r="AV11" i="31"/>
  <c r="AY11" i="31"/>
  <c r="BB11" i="31"/>
  <c r="BE11" i="31"/>
  <c r="BH11" i="31"/>
  <c r="BK11" i="31"/>
  <c r="BN11" i="31"/>
  <c r="BQ11" i="31"/>
  <c r="BT11" i="31"/>
  <c r="BW11" i="31"/>
  <c r="BZ11" i="31"/>
  <c r="F12" i="31"/>
  <c r="I12" i="31"/>
  <c r="L12" i="31"/>
  <c r="O12" i="31"/>
  <c r="R12" i="31"/>
  <c r="U12" i="31"/>
  <c r="X12" i="31"/>
  <c r="AA12" i="31"/>
  <c r="AD12" i="31"/>
  <c r="AG12" i="31"/>
  <c r="AJ12" i="31"/>
  <c r="AM12" i="31"/>
  <c r="AP12" i="31"/>
  <c r="AS12" i="31"/>
  <c r="AV12" i="31"/>
  <c r="AY12" i="31"/>
  <c r="BB12" i="31"/>
  <c r="BE12" i="31"/>
  <c r="BH12" i="31"/>
  <c r="BK12" i="31"/>
  <c r="BN12" i="31"/>
  <c r="BQ12" i="31"/>
  <c r="BT12" i="31"/>
  <c r="BW12" i="31"/>
  <c r="BZ12" i="31"/>
  <c r="CE13" i="31"/>
  <c r="CF13" i="31"/>
  <c r="CG13" i="31"/>
  <c r="F14" i="31"/>
  <c r="I14" i="31"/>
  <c r="L14" i="31"/>
  <c r="O14" i="31"/>
  <c r="R14" i="31"/>
  <c r="U14" i="31"/>
  <c r="X14" i="31"/>
  <c r="AA14" i="31"/>
  <c r="AD14" i="31"/>
  <c r="AG14" i="31"/>
  <c r="AJ14" i="31"/>
  <c r="AM14" i="31"/>
  <c r="AP14" i="31"/>
  <c r="AS14" i="31"/>
  <c r="AV14" i="31"/>
  <c r="AY14" i="31"/>
  <c r="BB14" i="31"/>
  <c r="BE14" i="31"/>
  <c r="BH14" i="31"/>
  <c r="BK14" i="31"/>
  <c r="BN14" i="31"/>
  <c r="BQ14" i="31"/>
  <c r="BT14" i="31"/>
  <c r="BW14" i="31"/>
  <c r="BZ14" i="31"/>
  <c r="E15" i="31"/>
  <c r="F15" i="31"/>
  <c r="I15" i="31"/>
  <c r="K15" i="31"/>
  <c r="L15" i="31"/>
  <c r="O15" i="31"/>
  <c r="R15" i="31"/>
  <c r="U15" i="31"/>
  <c r="X15" i="31"/>
  <c r="AA15" i="31"/>
  <c r="AD15" i="31"/>
  <c r="AG15" i="31"/>
  <c r="AJ15" i="31"/>
  <c r="AM15" i="31"/>
  <c r="AP15" i="31"/>
  <c r="AS15" i="31"/>
  <c r="AV15" i="31"/>
  <c r="AY15" i="31"/>
  <c r="BB15" i="31"/>
  <c r="BE15" i="31"/>
  <c r="BH15" i="31"/>
  <c r="BK15" i="31"/>
  <c r="BN15" i="31"/>
  <c r="BQ15" i="31"/>
  <c r="BT15" i="31"/>
  <c r="BW15" i="31"/>
  <c r="BZ15" i="31"/>
  <c r="E16" i="31"/>
  <c r="F16" i="31"/>
  <c r="I16" i="31"/>
  <c r="L16" i="31"/>
  <c r="O16" i="31"/>
  <c r="R16" i="31"/>
  <c r="U16" i="31"/>
  <c r="X16" i="31"/>
  <c r="AA16" i="31"/>
  <c r="AD16" i="31"/>
  <c r="AG16" i="31"/>
  <c r="AJ16" i="31"/>
  <c r="AM16" i="31"/>
  <c r="AP16" i="31"/>
  <c r="AS16" i="31"/>
  <c r="AV16" i="31"/>
  <c r="AY16" i="31"/>
  <c r="BB16" i="31"/>
  <c r="BE16" i="31"/>
  <c r="BH16" i="31"/>
  <c r="BK16" i="31"/>
  <c r="BN16" i="31"/>
  <c r="BQ16" i="31"/>
  <c r="BT16" i="31"/>
  <c r="BW16" i="31"/>
  <c r="BZ16" i="31"/>
  <c r="E17" i="31"/>
  <c r="F17" i="31"/>
  <c r="I17" i="31"/>
  <c r="L17" i="31"/>
  <c r="O17" i="31"/>
  <c r="R17" i="31"/>
  <c r="U17" i="31"/>
  <c r="X17" i="31"/>
  <c r="AA17" i="31"/>
  <c r="AD17" i="31"/>
  <c r="AG17" i="31"/>
  <c r="AJ17" i="31"/>
  <c r="AM17" i="31"/>
  <c r="AP17" i="31"/>
  <c r="AS17" i="31"/>
  <c r="AV17" i="31"/>
  <c r="AY17" i="31"/>
  <c r="BB17" i="31"/>
  <c r="BE17" i="31"/>
  <c r="BH17" i="31"/>
  <c r="BK17" i="31"/>
  <c r="BN17" i="31"/>
  <c r="BQ17" i="31"/>
  <c r="BT17" i="31"/>
  <c r="BW17" i="31"/>
  <c r="BZ17" i="31"/>
  <c r="E18" i="31"/>
  <c r="F18" i="31"/>
  <c r="I18" i="31"/>
  <c r="K18" i="31"/>
  <c r="L18" i="31"/>
  <c r="O18" i="31"/>
  <c r="R18" i="31"/>
  <c r="U18" i="31"/>
  <c r="X18" i="31"/>
  <c r="AA18" i="31"/>
  <c r="AD18" i="31"/>
  <c r="AG18" i="31"/>
  <c r="AJ18" i="31"/>
  <c r="AM18" i="31"/>
  <c r="AP18" i="31"/>
  <c r="AS18" i="31"/>
  <c r="AV18" i="31"/>
  <c r="AY18" i="31"/>
  <c r="BB18" i="31"/>
  <c r="BE18" i="31"/>
  <c r="BH18" i="31"/>
  <c r="BK18" i="31"/>
  <c r="BN18" i="31"/>
  <c r="BQ18" i="31"/>
  <c r="BT18" i="31"/>
  <c r="BW18" i="31"/>
  <c r="BZ18" i="31"/>
  <c r="CE19" i="31"/>
  <c r="CF19" i="31"/>
  <c r="CG19" i="31"/>
  <c r="F20" i="31"/>
  <c r="I20" i="31"/>
  <c r="L20" i="31"/>
  <c r="O20" i="31"/>
  <c r="R20" i="31"/>
  <c r="U20" i="31"/>
  <c r="X20" i="31"/>
  <c r="AA20" i="31"/>
  <c r="AD20" i="31"/>
  <c r="AG20" i="31"/>
  <c r="AJ20" i="31"/>
  <c r="AM20" i="31"/>
  <c r="AP20" i="31"/>
  <c r="AS20" i="31"/>
  <c r="AV20" i="31"/>
  <c r="AY20" i="31"/>
  <c r="BB20" i="31"/>
  <c r="BE20" i="31"/>
  <c r="BH20" i="31"/>
  <c r="BK20" i="31"/>
  <c r="BN20" i="31"/>
  <c r="BQ20" i="31"/>
  <c r="BT20" i="31"/>
  <c r="BW20" i="31"/>
  <c r="BZ20" i="31"/>
  <c r="F21" i="31"/>
  <c r="I21" i="31"/>
  <c r="L21" i="31"/>
  <c r="O21" i="31"/>
  <c r="R21" i="31"/>
  <c r="U21" i="31"/>
  <c r="X21" i="31"/>
  <c r="AA21" i="31"/>
  <c r="AD21" i="31"/>
  <c r="AG21" i="31"/>
  <c r="AJ21" i="31"/>
  <c r="AM21" i="31"/>
  <c r="AP21" i="31"/>
  <c r="AS21" i="31"/>
  <c r="AV21" i="31"/>
  <c r="AY21" i="31"/>
  <c r="BB21" i="31"/>
  <c r="BE21" i="31"/>
  <c r="BH21" i="31"/>
  <c r="BK21" i="31"/>
  <c r="BN21" i="31"/>
  <c r="BQ21" i="31"/>
  <c r="BT21" i="31"/>
  <c r="BW21" i="31"/>
  <c r="BZ21" i="31"/>
  <c r="E22" i="31"/>
  <c r="F22" i="31"/>
  <c r="I22" i="31"/>
  <c r="K22" i="31"/>
  <c r="L22" i="31"/>
  <c r="N22" i="31"/>
  <c r="O22" i="31"/>
  <c r="R22" i="31"/>
  <c r="U22" i="31"/>
  <c r="X22" i="31"/>
  <c r="AA22" i="31"/>
  <c r="AD22" i="31"/>
  <c r="AG22" i="31"/>
  <c r="AJ22" i="31"/>
  <c r="AM22" i="31"/>
  <c r="AP22" i="31"/>
  <c r="AS22" i="31"/>
  <c r="AV22" i="31"/>
  <c r="AY22" i="31"/>
  <c r="BB22" i="31"/>
  <c r="BE22" i="31"/>
  <c r="BH22" i="31"/>
  <c r="BK22" i="31"/>
  <c r="BN22" i="31"/>
  <c r="BQ22" i="31"/>
  <c r="BT22" i="31"/>
  <c r="BW22" i="31"/>
  <c r="BZ22" i="31"/>
  <c r="F23" i="31"/>
  <c r="I23" i="31"/>
  <c r="L23" i="31"/>
  <c r="O23" i="31"/>
  <c r="R23" i="31"/>
  <c r="U23" i="31"/>
  <c r="X23" i="31"/>
  <c r="AA23" i="31"/>
  <c r="AD23" i="31"/>
  <c r="AG23" i="31"/>
  <c r="AJ23" i="31"/>
  <c r="AM23" i="31"/>
  <c r="AP23" i="31"/>
  <c r="AS23" i="31"/>
  <c r="AV23" i="31"/>
  <c r="AY23" i="31"/>
  <c r="BB23" i="31"/>
  <c r="BE23" i="31"/>
  <c r="BH23" i="31"/>
  <c r="BK23" i="31"/>
  <c r="BN23" i="31"/>
  <c r="BQ23" i="31"/>
  <c r="BT23" i="31"/>
  <c r="BW23" i="31"/>
  <c r="BZ23" i="31"/>
  <c r="E24" i="31"/>
  <c r="F24" i="31"/>
  <c r="I24" i="31"/>
  <c r="K24" i="31"/>
  <c r="L24" i="31"/>
  <c r="N24" i="31"/>
  <c r="O24" i="31"/>
  <c r="R24" i="31"/>
  <c r="U24" i="31"/>
  <c r="X24" i="31"/>
  <c r="AA24" i="31"/>
  <c r="AD24" i="31"/>
  <c r="AG24" i="31"/>
  <c r="AJ24" i="31"/>
  <c r="AM24" i="31"/>
  <c r="AP24" i="31"/>
  <c r="AS24" i="31"/>
  <c r="AV24" i="31"/>
  <c r="AY24" i="31"/>
  <c r="BB24" i="31"/>
  <c r="BE24" i="31"/>
  <c r="BH24" i="31"/>
  <c r="BK24" i="31"/>
  <c r="BN24" i="31"/>
  <c r="BQ24" i="31"/>
  <c r="BT24" i="31"/>
  <c r="BW24" i="31"/>
  <c r="BZ24" i="31"/>
  <c r="E25" i="31"/>
  <c r="F25" i="31"/>
  <c r="I25" i="31"/>
  <c r="K25" i="31"/>
  <c r="L25" i="31"/>
  <c r="N25" i="31"/>
  <c r="O25" i="31"/>
  <c r="Q25" i="31"/>
  <c r="R25" i="31"/>
  <c r="U25" i="31"/>
  <c r="W25" i="31"/>
  <c r="X25" i="31"/>
  <c r="AA25" i="31"/>
  <c r="AD25" i="31"/>
  <c r="AG25" i="31"/>
  <c r="AJ25" i="31"/>
  <c r="AM25" i="31"/>
  <c r="AP25" i="31"/>
  <c r="AS25" i="31"/>
  <c r="AV25" i="31"/>
  <c r="AY25" i="31"/>
  <c r="BB25" i="31"/>
  <c r="BE25" i="31"/>
  <c r="BH25" i="31"/>
  <c r="BK25" i="31"/>
  <c r="BN25" i="31"/>
  <c r="BQ25" i="31"/>
  <c r="BT25" i="31"/>
  <c r="BW25" i="31"/>
  <c r="BZ25" i="31"/>
  <c r="F26" i="31"/>
  <c r="I26" i="31"/>
  <c r="L26" i="31"/>
  <c r="N26" i="31"/>
  <c r="O26" i="31"/>
  <c r="Q26" i="31"/>
  <c r="R26" i="31"/>
  <c r="U26" i="31"/>
  <c r="W26" i="31"/>
  <c r="X26" i="31"/>
  <c r="AA26" i="31"/>
  <c r="AD26" i="31"/>
  <c r="AG26" i="31"/>
  <c r="AJ26" i="31"/>
  <c r="AM26" i="31"/>
  <c r="AP26" i="31"/>
  <c r="AS26" i="31"/>
  <c r="AV26" i="31"/>
  <c r="AY26" i="31"/>
  <c r="BB26" i="31"/>
  <c r="BE26" i="31"/>
  <c r="BH26" i="31"/>
  <c r="BK26" i="31"/>
  <c r="BN26" i="31"/>
  <c r="BQ26" i="31"/>
  <c r="BT26" i="31"/>
  <c r="BW26" i="31"/>
  <c r="BZ26" i="31"/>
  <c r="F27" i="31"/>
  <c r="I27" i="31"/>
  <c r="L27" i="31"/>
  <c r="O27" i="31"/>
  <c r="R27" i="31"/>
  <c r="U27" i="31"/>
  <c r="X27" i="31"/>
  <c r="AA27" i="31"/>
  <c r="AD27" i="31"/>
  <c r="AG27" i="31"/>
  <c r="AJ27" i="31"/>
  <c r="AM27" i="31"/>
  <c r="AP27" i="31"/>
  <c r="AS27" i="31"/>
  <c r="AV27" i="31"/>
  <c r="AY27" i="31"/>
  <c r="BB27" i="31"/>
  <c r="BE27" i="31"/>
  <c r="BH27" i="31"/>
  <c r="BK27" i="31"/>
  <c r="BN27" i="31"/>
  <c r="BQ27" i="31"/>
  <c r="BT27" i="31"/>
  <c r="BW27" i="31"/>
  <c r="BZ27" i="31"/>
  <c r="F28" i="31"/>
  <c r="I28" i="31"/>
  <c r="L28" i="31"/>
  <c r="O28" i="31"/>
  <c r="R28" i="31"/>
  <c r="U28" i="31"/>
  <c r="X28" i="31"/>
  <c r="AA28" i="31"/>
  <c r="AD28" i="31"/>
  <c r="AG28" i="31"/>
  <c r="AJ28" i="31"/>
  <c r="AM28" i="31"/>
  <c r="AP28" i="31"/>
  <c r="AS28" i="31"/>
  <c r="AV28" i="31"/>
  <c r="AY28" i="31"/>
  <c r="BB28" i="31"/>
  <c r="BE28" i="31"/>
  <c r="BF28" i="31"/>
  <c r="BH28" i="31"/>
  <c r="BK28" i="31"/>
  <c r="BN28" i="31"/>
  <c r="BQ28" i="31"/>
  <c r="BT28" i="31"/>
  <c r="BW28" i="31"/>
  <c r="BZ28" i="31"/>
  <c r="F29" i="31"/>
  <c r="I29" i="31"/>
  <c r="L29" i="31"/>
  <c r="O29" i="31"/>
  <c r="R29" i="31"/>
  <c r="U29" i="31"/>
  <c r="X29" i="31"/>
  <c r="AA29" i="31"/>
  <c r="AD29" i="31"/>
  <c r="AG29" i="31"/>
  <c r="AJ29" i="31"/>
  <c r="AM29" i="31"/>
  <c r="AP29" i="31"/>
  <c r="AS29" i="31"/>
  <c r="AV29" i="31"/>
  <c r="AY29" i="31"/>
  <c r="BB29" i="31"/>
  <c r="BE29" i="31"/>
  <c r="BH29" i="31"/>
  <c r="BK29" i="31"/>
  <c r="BN29" i="31"/>
  <c r="BQ29" i="31"/>
  <c r="BT29" i="31"/>
  <c r="BW29" i="31"/>
  <c r="BZ29" i="31"/>
  <c r="F30" i="31"/>
  <c r="I30" i="31"/>
  <c r="L30" i="31"/>
  <c r="O30" i="31"/>
  <c r="R30" i="31"/>
  <c r="U30" i="31"/>
  <c r="X30" i="31"/>
  <c r="AA30" i="31"/>
  <c r="AD30" i="31"/>
  <c r="AG30" i="31"/>
  <c r="AJ30" i="31"/>
  <c r="AM30" i="31"/>
  <c r="AP30" i="31"/>
  <c r="AS30" i="31"/>
  <c r="AV30" i="31"/>
  <c r="AY30" i="31"/>
  <c r="BB30" i="31"/>
  <c r="BE30" i="31"/>
  <c r="BG30" i="31"/>
  <c r="BH30" i="31"/>
  <c r="BK30" i="31"/>
  <c r="BN30" i="31"/>
  <c r="BQ30" i="31"/>
  <c r="BT30" i="31"/>
  <c r="BW30" i="31"/>
  <c r="BZ30" i="31"/>
  <c r="F31" i="31"/>
  <c r="I31" i="31"/>
  <c r="L31" i="31"/>
  <c r="R31" i="31"/>
  <c r="U31" i="31"/>
  <c r="X31" i="31"/>
  <c r="AA31" i="31"/>
  <c r="AD31" i="31"/>
  <c r="AG31" i="31"/>
  <c r="AJ31" i="31"/>
  <c r="AM31" i="31"/>
  <c r="AP31" i="31"/>
  <c r="AS31" i="31"/>
  <c r="AV31" i="31"/>
  <c r="AY31" i="31"/>
  <c r="BB31" i="31"/>
  <c r="BE31" i="31"/>
  <c r="BH31" i="31"/>
  <c r="BK31" i="31"/>
  <c r="BN31" i="31"/>
  <c r="BQ31" i="31"/>
  <c r="BT31" i="31"/>
  <c r="BW31" i="31"/>
  <c r="BZ31" i="31"/>
  <c r="E32" i="31"/>
  <c r="F32" i="31"/>
  <c r="I32" i="31"/>
  <c r="K32" i="31"/>
  <c r="L32" i="31"/>
  <c r="O32" i="31"/>
  <c r="R32" i="31"/>
  <c r="U32" i="31"/>
  <c r="X32" i="31"/>
  <c r="AA32" i="31"/>
  <c r="AD32" i="31"/>
  <c r="AG32" i="31"/>
  <c r="AJ32" i="31"/>
  <c r="AM32" i="31"/>
  <c r="AP32" i="31"/>
  <c r="AS32" i="31"/>
  <c r="AV32" i="31"/>
  <c r="AY32" i="31"/>
  <c r="BB32" i="31"/>
  <c r="BE32" i="31"/>
  <c r="BH32" i="31"/>
  <c r="BK32" i="31"/>
  <c r="BN32" i="31"/>
  <c r="BQ32" i="31"/>
  <c r="BT32" i="31"/>
  <c r="BW32" i="31"/>
  <c r="BZ32" i="31"/>
  <c r="E33" i="31"/>
  <c r="F33" i="31"/>
  <c r="I33" i="31"/>
  <c r="L33" i="31"/>
  <c r="O33" i="31"/>
  <c r="R33" i="31"/>
  <c r="U33" i="31"/>
  <c r="X33" i="31"/>
  <c r="AA33" i="31"/>
  <c r="AD33" i="31"/>
  <c r="AG33" i="31"/>
  <c r="AJ33" i="31"/>
  <c r="AM33" i="31"/>
  <c r="AP33" i="31"/>
  <c r="AS33" i="31"/>
  <c r="AV33" i="31"/>
  <c r="AY33" i="31"/>
  <c r="BB33" i="31"/>
  <c r="BE33" i="31"/>
  <c r="BH33" i="31"/>
  <c r="BK33" i="31"/>
  <c r="BN33" i="31"/>
  <c r="BQ33" i="31"/>
  <c r="BT33" i="31"/>
  <c r="BW33" i="31"/>
  <c r="BZ33" i="31"/>
  <c r="E34" i="31"/>
  <c r="F34" i="31"/>
  <c r="I34" i="31"/>
  <c r="L34" i="31"/>
  <c r="O34" i="31"/>
  <c r="Q34" i="31"/>
  <c r="R34" i="31"/>
  <c r="U34" i="31"/>
  <c r="X34" i="31"/>
  <c r="AA34" i="31"/>
  <c r="AD34" i="31"/>
  <c r="AG34" i="31"/>
  <c r="AJ34" i="31"/>
  <c r="AM34" i="31"/>
  <c r="AP34" i="31"/>
  <c r="AS34" i="31"/>
  <c r="AV34" i="31"/>
  <c r="AY34" i="31"/>
  <c r="BB34" i="31"/>
  <c r="BE34" i="31"/>
  <c r="BH34" i="31"/>
  <c r="BK34" i="31"/>
  <c r="BN34" i="31"/>
  <c r="BQ34" i="31"/>
  <c r="BT34" i="31"/>
  <c r="BW34" i="31"/>
  <c r="BZ34" i="31"/>
  <c r="F35" i="31"/>
  <c r="I35" i="31"/>
  <c r="L35" i="31"/>
  <c r="O35" i="31"/>
  <c r="R35" i="31"/>
  <c r="U35" i="31"/>
  <c r="X35" i="31"/>
  <c r="AA35" i="31"/>
  <c r="AD35" i="31"/>
  <c r="AG35" i="31"/>
  <c r="AJ35" i="31"/>
  <c r="AM35" i="31"/>
  <c r="AP35" i="31"/>
  <c r="AS35" i="31"/>
  <c r="AV35" i="31"/>
  <c r="AY35" i="31"/>
  <c r="BB35" i="31"/>
  <c r="BE35" i="31"/>
  <c r="BH35" i="31"/>
  <c r="BK35" i="31"/>
  <c r="BN35" i="31"/>
  <c r="BQ35" i="31"/>
  <c r="BT35" i="31"/>
  <c r="BW35" i="31"/>
  <c r="BZ35" i="31"/>
  <c r="F36" i="31"/>
  <c r="I36" i="31"/>
  <c r="L36" i="31"/>
  <c r="O36" i="31"/>
  <c r="R36" i="31"/>
  <c r="U36" i="31"/>
  <c r="X36" i="31"/>
  <c r="AA36" i="31"/>
  <c r="AD36" i="31"/>
  <c r="AG36" i="31"/>
  <c r="AJ36" i="31"/>
  <c r="AM36" i="31"/>
  <c r="AP36" i="31"/>
  <c r="AS36" i="31"/>
  <c r="AV36" i="31"/>
  <c r="AY36" i="31"/>
  <c r="BB36" i="31"/>
  <c r="BE36" i="31"/>
  <c r="BH36" i="31"/>
  <c r="BK36" i="31"/>
  <c r="BN36" i="31"/>
  <c r="BQ36" i="31"/>
  <c r="BT36" i="31"/>
  <c r="BW36" i="31"/>
  <c r="BZ36" i="31"/>
  <c r="F37" i="31"/>
  <c r="I37" i="31"/>
  <c r="L37" i="31"/>
  <c r="O37" i="31"/>
  <c r="R37" i="31"/>
  <c r="U37" i="31"/>
  <c r="X37" i="31"/>
  <c r="AA37" i="31"/>
  <c r="AD37" i="31"/>
  <c r="AG37" i="31"/>
  <c r="AJ37" i="31"/>
  <c r="AM37" i="31"/>
  <c r="AP37" i="31"/>
  <c r="AS37" i="31"/>
  <c r="AV37" i="31"/>
  <c r="AY37" i="31"/>
  <c r="BB37" i="31"/>
  <c r="BE37" i="31"/>
  <c r="BH37" i="31"/>
  <c r="BK37" i="31"/>
  <c r="BN37" i="31"/>
  <c r="BQ37" i="31"/>
  <c r="BT37" i="31"/>
  <c r="BW37" i="31"/>
  <c r="BZ37" i="31"/>
  <c r="F38" i="31"/>
  <c r="I38" i="31"/>
  <c r="L38" i="31"/>
  <c r="O38" i="31"/>
  <c r="R38" i="31"/>
  <c r="U38" i="31"/>
  <c r="X38" i="31"/>
  <c r="AA38" i="31"/>
  <c r="AD38" i="31"/>
  <c r="AG38" i="31"/>
  <c r="AJ38" i="31"/>
  <c r="AM38" i="31"/>
  <c r="AP38" i="31"/>
  <c r="AS38" i="31"/>
  <c r="AV38" i="31"/>
  <c r="AY38" i="31"/>
  <c r="BB38" i="31"/>
  <c r="BE38" i="31"/>
  <c r="BH38" i="31"/>
  <c r="BK38" i="31"/>
  <c r="BN38" i="31"/>
  <c r="BQ38" i="31"/>
  <c r="BT38" i="31"/>
  <c r="BW38" i="31"/>
  <c r="BZ38" i="31"/>
  <c r="CE39" i="31"/>
  <c r="CF39" i="31"/>
  <c r="CG39" i="31"/>
  <c r="F40" i="31"/>
  <c r="I40" i="31"/>
  <c r="L40" i="31"/>
  <c r="O40" i="31"/>
  <c r="R40" i="31"/>
  <c r="U40" i="31"/>
  <c r="X40" i="31"/>
  <c r="AA40" i="31"/>
  <c r="AD40" i="31"/>
  <c r="AF40" i="31"/>
  <c r="AG40" i="31"/>
  <c r="AJ40" i="31"/>
  <c r="AM40" i="31"/>
  <c r="AP40" i="31"/>
  <c r="AS40" i="31"/>
  <c r="AV40" i="31"/>
  <c r="AY40" i="31"/>
  <c r="BB40" i="31"/>
  <c r="BE40" i="31"/>
  <c r="BH40" i="31"/>
  <c r="BK40" i="31"/>
  <c r="BN40" i="31"/>
  <c r="BQ40" i="31"/>
  <c r="BT40" i="31"/>
  <c r="BW40" i="31"/>
  <c r="BZ40" i="31"/>
  <c r="E41" i="31"/>
  <c r="F41" i="31"/>
  <c r="I41" i="31"/>
  <c r="K41" i="31"/>
  <c r="L41" i="31"/>
  <c r="N41" i="31"/>
  <c r="O41" i="31"/>
  <c r="Q41" i="31"/>
  <c r="R41" i="31"/>
  <c r="U41" i="31"/>
  <c r="W41" i="31"/>
  <c r="X41" i="31"/>
  <c r="AA41" i="31"/>
  <c r="AD41" i="31"/>
  <c r="AG41" i="31"/>
  <c r="AJ41" i="31"/>
  <c r="AM41" i="31"/>
  <c r="AP41" i="31"/>
  <c r="AS41" i="31"/>
  <c r="AV41" i="31"/>
  <c r="AY41" i="31"/>
  <c r="BB41" i="31"/>
  <c r="BE41" i="31"/>
  <c r="BH41" i="31"/>
  <c r="BK41" i="31"/>
  <c r="BN41" i="31"/>
  <c r="BQ41" i="31"/>
  <c r="BT41" i="31"/>
  <c r="BW41" i="31"/>
  <c r="BZ41" i="31"/>
  <c r="F42" i="31"/>
  <c r="I42" i="31"/>
  <c r="L42" i="31"/>
  <c r="N42" i="31"/>
  <c r="O42" i="31"/>
  <c r="Q42" i="31"/>
  <c r="R42" i="31"/>
  <c r="U42" i="31"/>
  <c r="X42" i="31"/>
  <c r="AA42" i="31"/>
  <c r="AD42" i="31"/>
  <c r="AG42" i="31"/>
  <c r="AJ42" i="31"/>
  <c r="AM42" i="31"/>
  <c r="AP42" i="31"/>
  <c r="AS42" i="31"/>
  <c r="AV42" i="31"/>
  <c r="AY42" i="31"/>
  <c r="BB42" i="31"/>
  <c r="BE42" i="31"/>
  <c r="BH42" i="31"/>
  <c r="BK42" i="31"/>
  <c r="BN42" i="31"/>
  <c r="BQ42" i="31"/>
  <c r="BT42" i="31"/>
  <c r="BW42" i="31"/>
  <c r="BZ42" i="31"/>
  <c r="F43" i="31"/>
  <c r="I43" i="31"/>
  <c r="L43" i="31"/>
  <c r="O43" i="31"/>
  <c r="R43" i="31"/>
  <c r="U43" i="31"/>
  <c r="X43" i="31"/>
  <c r="AA43" i="31"/>
  <c r="AD43" i="31"/>
  <c r="AG43" i="31"/>
  <c r="AJ43" i="31"/>
  <c r="AM43" i="31"/>
  <c r="AP43" i="31"/>
  <c r="AS43" i="31"/>
  <c r="AV43" i="31"/>
  <c r="AY43" i="31"/>
  <c r="BB43" i="31"/>
  <c r="BE43" i="31"/>
  <c r="BH43" i="31"/>
  <c r="BK43" i="31"/>
  <c r="BN43" i="31"/>
  <c r="BQ43" i="31"/>
  <c r="BT43" i="31"/>
  <c r="BW43" i="31"/>
  <c r="BZ43" i="31"/>
  <c r="F44" i="31"/>
  <c r="I44" i="31"/>
  <c r="L44" i="31"/>
  <c r="O44" i="31"/>
  <c r="R44" i="31"/>
  <c r="U44" i="31"/>
  <c r="X44" i="31"/>
  <c r="AA44" i="31"/>
  <c r="AD44" i="31"/>
  <c r="AG44" i="31"/>
  <c r="AJ44" i="31"/>
  <c r="AM44" i="31"/>
  <c r="AP44" i="31"/>
  <c r="AS44" i="31"/>
  <c r="AV44" i="31"/>
  <c r="AY44" i="31"/>
  <c r="BB44" i="31"/>
  <c r="BE44" i="31"/>
  <c r="BH44" i="31"/>
  <c r="BK44" i="31"/>
  <c r="BN44" i="31"/>
  <c r="BQ44" i="31"/>
  <c r="BT44" i="31"/>
  <c r="BW44" i="31"/>
  <c r="BZ44" i="31"/>
  <c r="F45" i="31"/>
  <c r="I45" i="31"/>
  <c r="L45" i="31"/>
  <c r="O45" i="31"/>
  <c r="R45" i="31"/>
  <c r="U45" i="31"/>
  <c r="X45" i="31"/>
  <c r="AA45" i="31"/>
  <c r="AD45" i="31"/>
  <c r="AG45" i="31"/>
  <c r="AJ45" i="31"/>
  <c r="AM45" i="31"/>
  <c r="AP45" i="31"/>
  <c r="AS45" i="31"/>
  <c r="AV45" i="31"/>
  <c r="AY45" i="31"/>
  <c r="BB45" i="31"/>
  <c r="BE45" i="31"/>
  <c r="BH45" i="31"/>
  <c r="BK45" i="31"/>
  <c r="BN45" i="31"/>
  <c r="BQ45" i="31"/>
  <c r="BT45" i="31"/>
  <c r="BW45" i="31"/>
  <c r="BZ45" i="31"/>
  <c r="F46" i="31"/>
  <c r="I46" i="31"/>
  <c r="L46" i="31"/>
  <c r="O46" i="31"/>
  <c r="R46" i="31"/>
  <c r="U46" i="31"/>
  <c r="X46" i="31"/>
  <c r="AA46" i="31"/>
  <c r="AD46" i="31"/>
  <c r="AG46" i="31"/>
  <c r="AJ46" i="31"/>
  <c r="AM46" i="31"/>
  <c r="AP46" i="31"/>
  <c r="AS46" i="31"/>
  <c r="AV46" i="31"/>
  <c r="AY46" i="31"/>
  <c r="BB46" i="31"/>
  <c r="BE46" i="31"/>
  <c r="BH46" i="31"/>
  <c r="BK46" i="31"/>
  <c r="BN46" i="31"/>
  <c r="BQ46" i="31"/>
  <c r="BT46" i="31"/>
  <c r="BW46" i="31"/>
  <c r="BZ46" i="31"/>
  <c r="CE47" i="31"/>
  <c r="CF47" i="31"/>
  <c r="CG47" i="31"/>
  <c r="F48" i="31"/>
  <c r="I48" i="31"/>
  <c r="L48" i="31"/>
  <c r="O48" i="31"/>
  <c r="R48" i="31"/>
  <c r="U48" i="31"/>
  <c r="X48" i="31"/>
  <c r="AA48" i="31"/>
  <c r="AD48" i="31"/>
  <c r="AG48" i="31"/>
  <c r="AJ48" i="31"/>
  <c r="AM48" i="31"/>
  <c r="AP48" i="31"/>
  <c r="AS48" i="31"/>
  <c r="AV48" i="31"/>
  <c r="AY48" i="31"/>
  <c r="BB48" i="31"/>
  <c r="BE48" i="31"/>
  <c r="BH48" i="31"/>
  <c r="BK48" i="31"/>
  <c r="BN48" i="31"/>
  <c r="BQ48" i="31"/>
  <c r="BT48" i="31"/>
  <c r="BW48" i="31"/>
  <c r="BZ48" i="31"/>
  <c r="E49" i="31"/>
  <c r="F49" i="31"/>
  <c r="I49" i="31"/>
  <c r="K49" i="31"/>
  <c r="L49" i="31"/>
  <c r="O49" i="31"/>
  <c r="R49" i="31"/>
  <c r="U49" i="31"/>
  <c r="W49" i="31"/>
  <c r="X49" i="31"/>
  <c r="AA49" i="31"/>
  <c r="AD49" i="31"/>
  <c r="AG49" i="31"/>
  <c r="AJ49" i="31"/>
  <c r="AM49" i="31"/>
  <c r="AP49" i="31"/>
  <c r="AS49" i="31"/>
  <c r="AV49" i="31"/>
  <c r="AY49" i="31"/>
  <c r="BB49" i="31"/>
  <c r="BE49" i="31"/>
  <c r="BH49" i="31"/>
  <c r="BK49" i="31"/>
  <c r="BN49" i="31"/>
  <c r="BQ49" i="31"/>
  <c r="BT49" i="31"/>
  <c r="BW49" i="31"/>
  <c r="BZ49" i="31"/>
  <c r="I50" i="31"/>
  <c r="L50" i="31"/>
  <c r="O50" i="31"/>
  <c r="Q50" i="31"/>
  <c r="R50" i="31"/>
  <c r="U50" i="31"/>
  <c r="X50" i="31"/>
  <c r="AA50" i="31"/>
  <c r="AD50" i="31"/>
  <c r="AG50" i="31"/>
  <c r="AJ50" i="31"/>
  <c r="AM50" i="31"/>
  <c r="AP50" i="31"/>
  <c r="AS50" i="31"/>
  <c r="AV50" i="31"/>
  <c r="AY50" i="31"/>
  <c r="BB50" i="31"/>
  <c r="BE50" i="31"/>
  <c r="BH50" i="31"/>
  <c r="BK50" i="31"/>
  <c r="BN50" i="31"/>
  <c r="BQ50" i="31"/>
  <c r="BT50" i="31"/>
  <c r="BW50" i="31"/>
  <c r="BZ50" i="31"/>
  <c r="F51" i="31"/>
  <c r="I51" i="31"/>
  <c r="L51" i="31"/>
  <c r="O51" i="31"/>
  <c r="Q51" i="31"/>
  <c r="R51" i="31"/>
  <c r="U51" i="31"/>
  <c r="X51" i="31"/>
  <c r="AA51" i="31"/>
  <c r="AD51" i="31"/>
  <c r="AG51" i="31"/>
  <c r="AJ51" i="31"/>
  <c r="AM51" i="31"/>
  <c r="AP51" i="31"/>
  <c r="AS51" i="31"/>
  <c r="AV51" i="31"/>
  <c r="AY51" i="31"/>
  <c r="BB51" i="31"/>
  <c r="BE51" i="31"/>
  <c r="BH51" i="31"/>
  <c r="BK51" i="31"/>
  <c r="BN51" i="31"/>
  <c r="BQ51" i="31"/>
  <c r="BT51" i="31"/>
  <c r="BW51" i="31"/>
  <c r="BZ51" i="31"/>
  <c r="F52" i="31"/>
  <c r="I52" i="31"/>
  <c r="L52" i="31"/>
  <c r="O52" i="31"/>
  <c r="Q52" i="31"/>
  <c r="R52" i="31"/>
  <c r="U52" i="31"/>
  <c r="X52" i="31"/>
  <c r="AA52" i="31"/>
  <c r="AD52" i="31"/>
  <c r="AG52" i="31"/>
  <c r="AJ52" i="31"/>
  <c r="AM52" i="31"/>
  <c r="AP52" i="31"/>
  <c r="AS52" i="31"/>
  <c r="AV52" i="31"/>
  <c r="AY52" i="31"/>
  <c r="BB52" i="31"/>
  <c r="BE52" i="31"/>
  <c r="BH52" i="31"/>
  <c r="BK52" i="31"/>
  <c r="BN52" i="31"/>
  <c r="BQ52" i="31"/>
  <c r="BT52" i="31"/>
  <c r="BW52" i="31"/>
  <c r="BZ52" i="31"/>
  <c r="F53" i="31"/>
  <c r="I53" i="31"/>
  <c r="L53" i="31"/>
  <c r="O53" i="31"/>
  <c r="R53" i="31"/>
  <c r="U53" i="31"/>
  <c r="X53" i="31"/>
  <c r="AA53" i="31"/>
  <c r="AD53" i="31"/>
  <c r="AG53" i="31"/>
  <c r="AJ53" i="31"/>
  <c r="AM53" i="31"/>
  <c r="AP53" i="31"/>
  <c r="AS53" i="31"/>
  <c r="AV53" i="31"/>
  <c r="AY53" i="31"/>
  <c r="BB53" i="31"/>
  <c r="BE53" i="31"/>
  <c r="BH53" i="31"/>
  <c r="BK53" i="31"/>
  <c r="BN53" i="31"/>
  <c r="BQ53" i="31"/>
  <c r="BT53" i="31"/>
  <c r="BW53" i="31"/>
  <c r="BZ53" i="31"/>
  <c r="I54" i="31"/>
  <c r="L54" i="31"/>
  <c r="CB54" i="31"/>
  <c r="N54" i="31"/>
  <c r="O54" i="31"/>
  <c r="Q54" i="31"/>
  <c r="R54" i="31"/>
  <c r="U54" i="31"/>
  <c r="X54" i="31"/>
  <c r="AA54" i="31"/>
  <c r="AD54" i="31"/>
  <c r="AG54" i="31"/>
  <c r="AJ54" i="31"/>
  <c r="AM54" i="31"/>
  <c r="AP54" i="31"/>
  <c r="AS54" i="31"/>
  <c r="AV54" i="31"/>
  <c r="AY54" i="31"/>
  <c r="BB54" i="31"/>
  <c r="BE54" i="31"/>
  <c r="BH54" i="31"/>
  <c r="BK54" i="31"/>
  <c r="BN54" i="31"/>
  <c r="BQ54" i="31"/>
  <c r="BT54" i="31"/>
  <c r="BW54" i="31"/>
  <c r="BZ54" i="31"/>
  <c r="F55" i="31"/>
  <c r="I55" i="31"/>
  <c r="L55" i="31"/>
  <c r="N55" i="31"/>
  <c r="O55" i="31"/>
  <c r="Q55" i="31"/>
  <c r="R55" i="31"/>
  <c r="U55" i="31"/>
  <c r="X55" i="31"/>
  <c r="AA55" i="31"/>
  <c r="AD55" i="31"/>
  <c r="AG55" i="31"/>
  <c r="AJ55" i="31"/>
  <c r="AM55" i="31"/>
  <c r="AP55" i="31"/>
  <c r="AS55" i="31"/>
  <c r="AV55" i="31"/>
  <c r="AY55" i="31"/>
  <c r="BB55" i="31"/>
  <c r="BE55" i="31"/>
  <c r="BH55" i="31"/>
  <c r="BK55" i="31"/>
  <c r="BN55" i="31"/>
  <c r="BQ55" i="31"/>
  <c r="BT55" i="31"/>
  <c r="BW55" i="31"/>
  <c r="BZ55" i="31"/>
  <c r="F56" i="31"/>
  <c r="I56" i="31"/>
  <c r="L56" i="31"/>
  <c r="N56" i="31"/>
  <c r="O56" i="31"/>
  <c r="Q56" i="31"/>
  <c r="R56" i="31"/>
  <c r="U56" i="31"/>
  <c r="X56" i="31"/>
  <c r="AA56" i="31"/>
  <c r="AD56" i="31"/>
  <c r="AG56" i="31"/>
  <c r="AJ56" i="31"/>
  <c r="AM56" i="31"/>
  <c r="AP56" i="31"/>
  <c r="AS56" i="31"/>
  <c r="AV56" i="31"/>
  <c r="AY56" i="31"/>
  <c r="BB56" i="31"/>
  <c r="BE56" i="31"/>
  <c r="BH56" i="31"/>
  <c r="BK56" i="31"/>
  <c r="BN56" i="31"/>
  <c r="BQ56" i="31"/>
  <c r="BT56" i="31"/>
  <c r="BW56" i="31"/>
  <c r="BZ56" i="31"/>
  <c r="F57" i="31"/>
  <c r="I57" i="31"/>
  <c r="L57" i="31"/>
  <c r="O57" i="31"/>
  <c r="R57" i="31"/>
  <c r="U57" i="31"/>
  <c r="X57" i="31"/>
  <c r="AA57" i="31"/>
  <c r="AD57" i="31"/>
  <c r="AG57" i="31"/>
  <c r="AJ57" i="31"/>
  <c r="AM57" i="31"/>
  <c r="AP57" i="31"/>
  <c r="AS57" i="31"/>
  <c r="AV57" i="31"/>
  <c r="AY57" i="31"/>
  <c r="BB57" i="31"/>
  <c r="BE57" i="31"/>
  <c r="BH57" i="31"/>
  <c r="BK57" i="31"/>
  <c r="BN57" i="31"/>
  <c r="BQ57" i="31"/>
  <c r="BT57" i="31"/>
  <c r="BW57" i="31"/>
  <c r="BZ57" i="31"/>
  <c r="CE58" i="31"/>
  <c r="CF58" i="31"/>
  <c r="CG58" i="31"/>
  <c r="F59" i="31"/>
  <c r="I59" i="31"/>
  <c r="L59" i="31"/>
  <c r="O59" i="31"/>
  <c r="Q59" i="31"/>
  <c r="R59" i="31"/>
  <c r="U59" i="31"/>
  <c r="W59" i="31"/>
  <c r="X59" i="31"/>
  <c r="AA59" i="31"/>
  <c r="AD59" i="31"/>
  <c r="AG59" i="31"/>
  <c r="AJ59" i="31"/>
  <c r="AM59" i="31"/>
  <c r="AP59" i="31"/>
  <c r="AS59" i="31"/>
  <c r="AV59" i="31"/>
  <c r="AY59" i="31"/>
  <c r="BB59" i="31"/>
  <c r="BE59" i="31"/>
  <c r="BH59" i="31"/>
  <c r="BK59" i="31"/>
  <c r="BN59" i="31"/>
  <c r="BQ59" i="31"/>
  <c r="BT59" i="31"/>
  <c r="BW59" i="31"/>
  <c r="BZ59" i="31"/>
  <c r="F60" i="31"/>
  <c r="I60" i="31"/>
  <c r="L60" i="31"/>
  <c r="O60" i="31"/>
  <c r="Q60" i="31"/>
  <c r="R60" i="31"/>
  <c r="U60" i="31"/>
  <c r="W60" i="31"/>
  <c r="X60" i="31"/>
  <c r="AA60" i="31"/>
  <c r="AD60" i="31"/>
  <c r="AG60" i="31"/>
  <c r="AJ60" i="31"/>
  <c r="AM60" i="31"/>
  <c r="AP60" i="31"/>
  <c r="AS60" i="31"/>
  <c r="AV60" i="31"/>
  <c r="AY60" i="31"/>
  <c r="BB60" i="31"/>
  <c r="BE60" i="31"/>
  <c r="BH60" i="31"/>
  <c r="BK60" i="31"/>
  <c r="BN60" i="31"/>
  <c r="BQ60" i="31"/>
  <c r="BT60" i="31"/>
  <c r="BW60" i="31"/>
  <c r="BZ60" i="31"/>
  <c r="E61" i="31"/>
  <c r="F61" i="31"/>
  <c r="I61" i="31"/>
  <c r="K61" i="31"/>
  <c r="L61" i="31"/>
  <c r="N61" i="31"/>
  <c r="O61" i="31"/>
  <c r="Q61" i="31"/>
  <c r="R61" i="31"/>
  <c r="U61" i="31"/>
  <c r="W61" i="31"/>
  <c r="X61" i="31"/>
  <c r="AA61" i="31"/>
  <c r="AD61" i="31"/>
  <c r="AG61" i="31"/>
  <c r="AJ61" i="31"/>
  <c r="AM61" i="31"/>
  <c r="AP61" i="31"/>
  <c r="AS61" i="31"/>
  <c r="AV61" i="31"/>
  <c r="AY61" i="31"/>
  <c r="BB61" i="31"/>
  <c r="BE61" i="31"/>
  <c r="BH61" i="31"/>
  <c r="BK61" i="31"/>
  <c r="BN61" i="31"/>
  <c r="BQ61" i="31"/>
  <c r="BT61" i="31"/>
  <c r="BW61" i="31"/>
  <c r="BZ61" i="31"/>
  <c r="E62" i="31"/>
  <c r="F62" i="31"/>
  <c r="I62" i="31"/>
  <c r="K62" i="31"/>
  <c r="L62" i="31"/>
  <c r="N62" i="31"/>
  <c r="O62" i="31"/>
  <c r="R62" i="31"/>
  <c r="U62" i="31"/>
  <c r="X62" i="31"/>
  <c r="AA62" i="31"/>
  <c r="AD62" i="31"/>
  <c r="AG62" i="31"/>
  <c r="AJ62" i="31"/>
  <c r="AM62" i="31"/>
  <c r="AP62" i="31"/>
  <c r="AS62" i="31"/>
  <c r="AV62" i="31"/>
  <c r="AY62" i="31"/>
  <c r="BB62" i="31"/>
  <c r="BE62" i="31"/>
  <c r="BH62" i="31"/>
  <c r="BK62" i="31"/>
  <c r="BN62" i="31"/>
  <c r="BQ62" i="31"/>
  <c r="BT62" i="31"/>
  <c r="BW62" i="31"/>
  <c r="BZ62" i="31"/>
  <c r="E63" i="31"/>
  <c r="F63" i="31"/>
  <c r="I63" i="31"/>
  <c r="K63" i="31"/>
  <c r="L63" i="31"/>
  <c r="N63" i="31"/>
  <c r="O63" i="31"/>
  <c r="Q63" i="31"/>
  <c r="R63" i="31"/>
  <c r="U63" i="31"/>
  <c r="X63" i="31"/>
  <c r="AA63" i="31"/>
  <c r="AD63" i="31"/>
  <c r="AG63" i="31"/>
  <c r="AJ63" i="31"/>
  <c r="AM63" i="31"/>
  <c r="AP63" i="31"/>
  <c r="AS63" i="31"/>
  <c r="AV63" i="31"/>
  <c r="AY63" i="31"/>
  <c r="BB63" i="31"/>
  <c r="BE63" i="31"/>
  <c r="BH63" i="31"/>
  <c r="BK63" i="31"/>
  <c r="BN63" i="31"/>
  <c r="BQ63" i="31"/>
  <c r="BT63" i="31"/>
  <c r="BW63" i="31"/>
  <c r="BZ63" i="31"/>
  <c r="F64" i="31"/>
  <c r="I64" i="31"/>
  <c r="L64" i="31"/>
  <c r="N64" i="31"/>
  <c r="O64" i="31"/>
  <c r="Q64" i="31"/>
  <c r="R64" i="31"/>
  <c r="U64" i="31"/>
  <c r="X64" i="31"/>
  <c r="AA64" i="31"/>
  <c r="AD64" i="31"/>
  <c r="AG64" i="31"/>
  <c r="AJ64" i="31"/>
  <c r="AM64" i="31"/>
  <c r="AP64" i="31"/>
  <c r="AS64" i="31"/>
  <c r="AV64" i="31"/>
  <c r="AY64" i="31"/>
  <c r="BB64" i="31"/>
  <c r="BE64" i="31"/>
  <c r="BH64" i="31"/>
  <c r="BK64" i="31"/>
  <c r="BN64" i="31"/>
  <c r="BQ64" i="31"/>
  <c r="BT64" i="31"/>
  <c r="BW64" i="31"/>
  <c r="BZ64" i="31"/>
  <c r="F65" i="31"/>
  <c r="I65" i="31"/>
  <c r="L65" i="31"/>
  <c r="N65" i="31"/>
  <c r="O65" i="31"/>
  <c r="Q65" i="31"/>
  <c r="R65" i="31"/>
  <c r="U65" i="31"/>
  <c r="X65" i="31"/>
  <c r="AA65" i="31"/>
  <c r="AD65" i="31"/>
  <c r="AG65" i="31"/>
  <c r="AJ65" i="31"/>
  <c r="AM65" i="31"/>
  <c r="AP65" i="31"/>
  <c r="AS65" i="31"/>
  <c r="AV65" i="31"/>
  <c r="AY65" i="31"/>
  <c r="BB65" i="31"/>
  <c r="BE65" i="31"/>
  <c r="BH65" i="31"/>
  <c r="BK65" i="31"/>
  <c r="BN65" i="31"/>
  <c r="BQ65" i="31"/>
  <c r="BT65" i="31"/>
  <c r="BW65" i="31"/>
  <c r="BZ65" i="31"/>
  <c r="F66" i="31"/>
  <c r="I66" i="31"/>
  <c r="L66" i="31"/>
  <c r="N66" i="31"/>
  <c r="O66" i="31"/>
  <c r="Q66" i="31"/>
  <c r="R66" i="31"/>
  <c r="U66" i="31"/>
  <c r="X66" i="31"/>
  <c r="AA66" i="31"/>
  <c r="AD66" i="31"/>
  <c r="AG66" i="31"/>
  <c r="AJ66" i="31"/>
  <c r="AM66" i="31"/>
  <c r="AP66" i="31"/>
  <c r="AS66" i="31"/>
  <c r="AV66" i="31"/>
  <c r="AY66" i="31"/>
  <c r="BB66" i="31"/>
  <c r="BE66" i="31"/>
  <c r="BH66" i="31"/>
  <c r="BK66" i="31"/>
  <c r="BN66" i="31"/>
  <c r="BQ66" i="31"/>
  <c r="BT66" i="31"/>
  <c r="BW66" i="31"/>
  <c r="BZ66" i="31"/>
  <c r="CE67" i="31"/>
  <c r="CF67" i="31"/>
  <c r="CG67" i="31"/>
  <c r="F68" i="31"/>
  <c r="I68" i="31"/>
  <c r="L68" i="31"/>
  <c r="O68" i="31"/>
  <c r="R68" i="31"/>
  <c r="U68" i="31"/>
  <c r="X68" i="31"/>
  <c r="AA68" i="31"/>
  <c r="AD68" i="31"/>
  <c r="AG68" i="31"/>
  <c r="AJ68" i="31"/>
  <c r="AM68" i="31"/>
  <c r="AP68" i="31"/>
  <c r="AS68" i="31"/>
  <c r="AV68" i="31"/>
  <c r="AY68" i="31"/>
  <c r="BB68" i="31"/>
  <c r="BE68" i="31"/>
  <c r="BH68" i="31"/>
  <c r="BK68" i="31"/>
  <c r="BN68" i="31"/>
  <c r="BQ68" i="31"/>
  <c r="BT68" i="31"/>
  <c r="BW68" i="31"/>
  <c r="BZ68" i="31"/>
  <c r="E69" i="31"/>
  <c r="F69" i="31"/>
  <c r="I69" i="31"/>
  <c r="K69" i="31"/>
  <c r="L69" i="31"/>
  <c r="N69" i="31"/>
  <c r="O69" i="31"/>
  <c r="R69" i="31"/>
  <c r="U69" i="31"/>
  <c r="X69" i="31"/>
  <c r="AA69" i="31"/>
  <c r="AD69" i="31"/>
  <c r="AG69" i="31"/>
  <c r="AJ69" i="31"/>
  <c r="AM69" i="31"/>
  <c r="AP69" i="31"/>
  <c r="AS69" i="31"/>
  <c r="AV69" i="31"/>
  <c r="AY69" i="31"/>
  <c r="BB69" i="31"/>
  <c r="BE69" i="31"/>
  <c r="BH69" i="31"/>
  <c r="BK69" i="31"/>
  <c r="BN69" i="31"/>
  <c r="BQ69" i="31"/>
  <c r="BT69" i="31"/>
  <c r="BW69" i="31"/>
  <c r="BZ69" i="31"/>
  <c r="F70" i="31"/>
  <c r="I70" i="31"/>
  <c r="L70" i="31"/>
  <c r="O70" i="31"/>
  <c r="Q70" i="31"/>
  <c r="R70" i="31"/>
  <c r="U70" i="31"/>
  <c r="X70" i="31"/>
  <c r="AA70" i="31"/>
  <c r="AD70" i="31"/>
  <c r="AG70" i="31"/>
  <c r="AJ70" i="31"/>
  <c r="AM70" i="31"/>
  <c r="AP70" i="31"/>
  <c r="AS70" i="31"/>
  <c r="AV70" i="31"/>
  <c r="AY70" i="31"/>
  <c r="BB70" i="31"/>
  <c r="BE70" i="31"/>
  <c r="BH70" i="31"/>
  <c r="BK70" i="31"/>
  <c r="BN70" i="31"/>
  <c r="BQ70" i="31"/>
  <c r="BT70" i="31"/>
  <c r="BW70" i="31"/>
  <c r="BZ70" i="31"/>
  <c r="F71" i="31"/>
  <c r="I71" i="31"/>
  <c r="L71" i="31"/>
  <c r="O71" i="31"/>
  <c r="Q71" i="31"/>
  <c r="R71" i="31"/>
  <c r="U71" i="31"/>
  <c r="X71" i="31"/>
  <c r="AA71" i="31"/>
  <c r="AD71" i="31"/>
  <c r="AG71" i="31"/>
  <c r="AJ71" i="31"/>
  <c r="AM71" i="31"/>
  <c r="AP71" i="31"/>
  <c r="AS71" i="31"/>
  <c r="AV71" i="31"/>
  <c r="AY71" i="31"/>
  <c r="BB71" i="31"/>
  <c r="BE71" i="31"/>
  <c r="BH71" i="31"/>
  <c r="BK71" i="31"/>
  <c r="BN71" i="31"/>
  <c r="BQ71" i="31"/>
  <c r="BT71" i="31"/>
  <c r="BW71" i="31"/>
  <c r="BZ71" i="31"/>
  <c r="CE72" i="31"/>
  <c r="CF72" i="31"/>
  <c r="CG72" i="31"/>
  <c r="F73" i="31"/>
  <c r="I73" i="31"/>
  <c r="L73" i="31"/>
  <c r="O73" i="31"/>
  <c r="R73" i="31"/>
  <c r="U73" i="31"/>
  <c r="X73" i="31"/>
  <c r="AA73" i="31"/>
  <c r="AD73" i="31"/>
  <c r="AG73" i="31"/>
  <c r="AJ73" i="31"/>
  <c r="AM73" i="31"/>
  <c r="AP73" i="31"/>
  <c r="AS73" i="31"/>
  <c r="AV73" i="31"/>
  <c r="AY73" i="31"/>
  <c r="BB73" i="31"/>
  <c r="BE73" i="31"/>
  <c r="BH73" i="31"/>
  <c r="BK73" i="31"/>
  <c r="BN73" i="31"/>
  <c r="BQ73" i="31"/>
  <c r="BT73" i="31"/>
  <c r="BW73" i="31"/>
  <c r="BZ73" i="31"/>
  <c r="E74" i="31"/>
  <c r="F74" i="31"/>
  <c r="I74" i="31"/>
  <c r="K74" i="31"/>
  <c r="L74" i="31"/>
  <c r="N74" i="31"/>
  <c r="O74" i="31"/>
  <c r="R74" i="31"/>
  <c r="U74" i="31"/>
  <c r="X74" i="31"/>
  <c r="AA74" i="31"/>
  <c r="AD74" i="31"/>
  <c r="AG74" i="31"/>
  <c r="AJ74" i="31"/>
  <c r="AM74" i="31"/>
  <c r="AP74" i="31"/>
  <c r="AS74" i="31"/>
  <c r="AV74" i="31"/>
  <c r="AY74" i="31"/>
  <c r="BB74" i="31"/>
  <c r="BE74" i="31"/>
  <c r="BH74" i="31"/>
  <c r="BK74" i="31"/>
  <c r="BN74" i="31"/>
  <c r="BQ74" i="31"/>
  <c r="BT74" i="31"/>
  <c r="BW74" i="31"/>
  <c r="BZ74" i="31"/>
  <c r="F75" i="31"/>
  <c r="I75" i="31"/>
  <c r="L75" i="31"/>
  <c r="O75" i="31"/>
  <c r="Q75" i="31"/>
  <c r="R75" i="31"/>
  <c r="U75" i="31"/>
  <c r="X75" i="31"/>
  <c r="AA75" i="31"/>
  <c r="AD75" i="31"/>
  <c r="AG75" i="31"/>
  <c r="AJ75" i="31"/>
  <c r="AM75" i="31"/>
  <c r="AP75" i="31"/>
  <c r="AS75" i="31"/>
  <c r="AV75" i="31"/>
  <c r="AY75" i="31"/>
  <c r="BB75" i="31"/>
  <c r="BE75" i="31"/>
  <c r="BH75" i="31"/>
  <c r="BK75" i="31"/>
  <c r="BN75" i="31"/>
  <c r="BQ75" i="31"/>
  <c r="BT75" i="31"/>
  <c r="BW75" i="31"/>
  <c r="BZ75" i="31"/>
  <c r="F76" i="31"/>
  <c r="I76" i="31"/>
  <c r="L76" i="31"/>
  <c r="N76" i="31"/>
  <c r="O76" i="31"/>
  <c r="R76" i="31"/>
  <c r="U76" i="31"/>
  <c r="X76" i="31"/>
  <c r="AA76" i="31"/>
  <c r="AD76" i="31"/>
  <c r="AG76" i="31"/>
  <c r="AJ76" i="31"/>
  <c r="AM76" i="31"/>
  <c r="AP76" i="31"/>
  <c r="AS76" i="31"/>
  <c r="AV76" i="31"/>
  <c r="AY76" i="31"/>
  <c r="BB76" i="31"/>
  <c r="BE76" i="31"/>
  <c r="BH76" i="31"/>
  <c r="BK76" i="31"/>
  <c r="BN76" i="31"/>
  <c r="BQ76" i="31"/>
  <c r="BT76" i="31"/>
  <c r="BW76" i="31"/>
  <c r="BZ76" i="31"/>
  <c r="CE77" i="31"/>
  <c r="CF77" i="31"/>
  <c r="CG77" i="31"/>
  <c r="F78" i="31"/>
  <c r="I78" i="31"/>
  <c r="L78" i="31"/>
  <c r="N78" i="31"/>
  <c r="O78" i="31"/>
  <c r="R78" i="31"/>
  <c r="U78" i="31"/>
  <c r="X78" i="31"/>
  <c r="AA78" i="31"/>
  <c r="AD78" i="31"/>
  <c r="AG78" i="31"/>
  <c r="AJ78" i="31"/>
  <c r="AM78" i="31"/>
  <c r="AP78" i="31"/>
  <c r="AS78" i="31"/>
  <c r="AV78" i="31"/>
  <c r="AY78" i="31"/>
  <c r="BB78" i="31"/>
  <c r="BE78" i="31"/>
  <c r="BH78" i="31"/>
  <c r="BK78" i="31"/>
  <c r="BN78" i="31"/>
  <c r="BQ78" i="31"/>
  <c r="BT78" i="31"/>
  <c r="BW78" i="31"/>
  <c r="BZ78" i="31"/>
  <c r="F79" i="31"/>
  <c r="I79" i="31"/>
  <c r="L79" i="31"/>
  <c r="O79" i="31"/>
  <c r="Q79" i="31"/>
  <c r="R79" i="31"/>
  <c r="U79" i="31"/>
  <c r="W79" i="31"/>
  <c r="X79" i="31"/>
  <c r="AA79" i="31"/>
  <c r="AD79" i="31"/>
  <c r="AG79" i="31"/>
  <c r="AJ79" i="31"/>
  <c r="AM79" i="31"/>
  <c r="AP79" i="31"/>
  <c r="AS79" i="31"/>
  <c r="AV79" i="31"/>
  <c r="AY79" i="31"/>
  <c r="BB79" i="31"/>
  <c r="BE79" i="31"/>
  <c r="BH79" i="31"/>
  <c r="BK79" i="31"/>
  <c r="BN79" i="31"/>
  <c r="BQ79" i="31"/>
  <c r="BT79" i="31"/>
  <c r="BW79" i="31"/>
  <c r="BZ79" i="31"/>
  <c r="E80" i="31"/>
  <c r="F80" i="31"/>
  <c r="I80" i="31"/>
  <c r="K80" i="31"/>
  <c r="L80" i="31"/>
  <c r="N80" i="31"/>
  <c r="O80" i="31"/>
  <c r="Q80" i="31"/>
  <c r="R80" i="31"/>
  <c r="U80" i="31"/>
  <c r="W80" i="31"/>
  <c r="X80" i="31"/>
  <c r="AA80" i="31"/>
  <c r="AD80" i="31"/>
  <c r="AG80" i="31"/>
  <c r="AJ80" i="31"/>
  <c r="AM80" i="31"/>
  <c r="AP80" i="31"/>
  <c r="AS80" i="31"/>
  <c r="AV80" i="31"/>
  <c r="AY80" i="31"/>
  <c r="BB80" i="31"/>
  <c r="BE80" i="31"/>
  <c r="BH80" i="31"/>
  <c r="BK80" i="31"/>
  <c r="BN80" i="31"/>
  <c r="BQ80" i="31"/>
  <c r="BT80" i="31"/>
  <c r="BW80" i="31"/>
  <c r="BZ80" i="31"/>
  <c r="E81" i="31"/>
  <c r="F81" i="31"/>
  <c r="I81" i="31"/>
  <c r="K81" i="31"/>
  <c r="L81" i="31"/>
  <c r="N81" i="31"/>
  <c r="O81" i="31"/>
  <c r="R81" i="31"/>
  <c r="U81" i="31"/>
  <c r="X81" i="31"/>
  <c r="AA81" i="31"/>
  <c r="AD81" i="31"/>
  <c r="AG81" i="31"/>
  <c r="AJ81" i="31"/>
  <c r="AM81" i="31"/>
  <c r="AP81" i="31"/>
  <c r="AS81" i="31"/>
  <c r="AV81" i="31"/>
  <c r="AY81" i="31"/>
  <c r="BB81" i="31"/>
  <c r="BE81" i="31"/>
  <c r="BH81" i="31"/>
  <c r="BK81" i="31"/>
  <c r="BN81" i="31"/>
  <c r="BQ81" i="31"/>
  <c r="BT81" i="31"/>
  <c r="BW81" i="31"/>
  <c r="BZ81" i="31"/>
  <c r="CE82" i="31"/>
  <c r="CF82" i="31"/>
  <c r="CG82" i="31"/>
  <c r="F83" i="31"/>
  <c r="I83" i="31"/>
  <c r="L83" i="31"/>
  <c r="O83" i="31"/>
  <c r="R83" i="31"/>
  <c r="U83" i="31"/>
  <c r="X83" i="31"/>
  <c r="AA83" i="31"/>
  <c r="AD83" i="31"/>
  <c r="AG83" i="31"/>
  <c r="AJ83" i="31"/>
  <c r="AM83" i="31"/>
  <c r="AP83" i="31"/>
  <c r="AS83" i="31"/>
  <c r="AV83" i="31"/>
  <c r="AY83" i="31"/>
  <c r="BB83" i="31"/>
  <c r="BE83" i="31"/>
  <c r="BH83" i="31"/>
  <c r="BK83" i="31"/>
  <c r="BN83" i="31"/>
  <c r="BQ83" i="31"/>
  <c r="BT83" i="31"/>
  <c r="BW83" i="31"/>
  <c r="BZ83" i="31"/>
  <c r="E84" i="31"/>
  <c r="F84" i="31"/>
  <c r="I84" i="31"/>
  <c r="K84" i="31"/>
  <c r="L84" i="31"/>
  <c r="O84" i="31"/>
  <c r="R84" i="31"/>
  <c r="U84" i="31"/>
  <c r="X84" i="31"/>
  <c r="AA84" i="31"/>
  <c r="AD84" i="31"/>
  <c r="AG84" i="31"/>
  <c r="AJ84" i="31"/>
  <c r="AM84" i="31"/>
  <c r="AP84" i="31"/>
  <c r="AS84" i="31"/>
  <c r="AV84" i="31"/>
  <c r="AY84" i="31"/>
  <c r="BB84" i="31"/>
  <c r="BE84" i="31"/>
  <c r="BH84" i="31"/>
  <c r="BK84" i="31"/>
  <c r="BN84" i="31"/>
  <c r="BQ84" i="31"/>
  <c r="BT84" i="31"/>
  <c r="BW84" i="31"/>
  <c r="BZ84" i="31"/>
  <c r="F85" i="31"/>
  <c r="I85" i="31"/>
  <c r="L85" i="31"/>
  <c r="M85" i="31"/>
  <c r="O85" i="31"/>
  <c r="Q85" i="31"/>
  <c r="R85" i="31"/>
  <c r="S85" i="31"/>
  <c r="U85" i="31"/>
  <c r="X85" i="31"/>
  <c r="AA85" i="31"/>
  <c r="AD85" i="31"/>
  <c r="AG85" i="31"/>
  <c r="AJ85" i="31"/>
  <c r="AM85" i="31"/>
  <c r="AP85" i="31"/>
  <c r="AS85" i="31"/>
  <c r="AV85" i="31"/>
  <c r="AY85" i="31"/>
  <c r="BB85" i="31"/>
  <c r="BE85" i="31"/>
  <c r="BH85" i="31"/>
  <c r="BK85" i="31"/>
  <c r="BN85" i="31"/>
  <c r="BQ85" i="31"/>
  <c r="BT85" i="31"/>
  <c r="BW85" i="31"/>
  <c r="BZ85" i="31"/>
  <c r="F86" i="31"/>
  <c r="I86" i="31"/>
  <c r="L86" i="31"/>
  <c r="M86" i="31"/>
  <c r="O86" i="31"/>
  <c r="Q86" i="31"/>
  <c r="R86" i="31"/>
  <c r="S86" i="31"/>
  <c r="U86" i="31"/>
  <c r="X86" i="31"/>
  <c r="AA86" i="31"/>
  <c r="AD86" i="31"/>
  <c r="AG86" i="31"/>
  <c r="AJ86" i="31"/>
  <c r="AM86" i="31"/>
  <c r="AP86" i="31"/>
  <c r="AS86" i="31"/>
  <c r="AV86" i="31"/>
  <c r="AY86" i="31"/>
  <c r="BB86" i="31"/>
  <c r="BE86" i="31"/>
  <c r="BH86" i="31"/>
  <c r="BK86" i="31"/>
  <c r="BN86" i="31"/>
  <c r="BQ86" i="31"/>
  <c r="BT86" i="31"/>
  <c r="BW86" i="31"/>
  <c r="BZ86" i="31"/>
  <c r="F87" i="31"/>
  <c r="I87" i="31"/>
  <c r="L87" i="31"/>
  <c r="M87" i="31"/>
  <c r="O87" i="31"/>
  <c r="Q87" i="31"/>
  <c r="R87" i="31"/>
  <c r="S87" i="31"/>
  <c r="U87" i="31"/>
  <c r="X87" i="31"/>
  <c r="AA87" i="31"/>
  <c r="AD87" i="31"/>
  <c r="AG87" i="31"/>
  <c r="AJ87" i="31"/>
  <c r="AM87" i="31"/>
  <c r="AP87" i="31"/>
  <c r="AS87" i="31"/>
  <c r="AV87" i="31"/>
  <c r="AY87" i="31"/>
  <c r="BB87" i="31"/>
  <c r="BE87" i="31"/>
  <c r="BH87" i="31"/>
  <c r="BK87" i="31"/>
  <c r="BN87" i="31"/>
  <c r="BQ87" i="31"/>
  <c r="BT87" i="31"/>
  <c r="BW87" i="31"/>
  <c r="BZ87" i="31"/>
  <c r="F88" i="31"/>
  <c r="I88" i="31"/>
  <c r="L88" i="31"/>
  <c r="M88" i="31"/>
  <c r="O88" i="31"/>
  <c r="Q88" i="31"/>
  <c r="R88" i="31"/>
  <c r="U88" i="31"/>
  <c r="X88" i="31"/>
  <c r="AA88" i="31"/>
  <c r="AD88" i="31"/>
  <c r="AG88" i="31"/>
  <c r="AJ88" i="31"/>
  <c r="AM88" i="31"/>
  <c r="AP88" i="31"/>
  <c r="AS88" i="31"/>
  <c r="AV88" i="31"/>
  <c r="AY88" i="31"/>
  <c r="BB88" i="31"/>
  <c r="BE88" i="31"/>
  <c r="BH88" i="31"/>
  <c r="BK88" i="31"/>
  <c r="BN88" i="31"/>
  <c r="BQ88" i="31"/>
  <c r="BT88" i="31"/>
  <c r="BW88" i="31"/>
  <c r="BZ88" i="31"/>
  <c r="F89" i="31"/>
  <c r="I89" i="31"/>
  <c r="L89" i="31"/>
  <c r="M89" i="31"/>
  <c r="O89" i="31"/>
  <c r="Q89" i="31"/>
  <c r="R89" i="31"/>
  <c r="U89" i="31"/>
  <c r="X89" i="31"/>
  <c r="AA89" i="31"/>
  <c r="AD89" i="31"/>
  <c r="AG89" i="31"/>
  <c r="AJ89" i="31"/>
  <c r="AM89" i="31"/>
  <c r="AP89" i="31"/>
  <c r="AS89" i="31"/>
  <c r="AV89" i="31"/>
  <c r="AY89" i="31"/>
  <c r="BB89" i="31"/>
  <c r="BE89" i="31"/>
  <c r="BH89" i="31"/>
  <c r="BK89" i="31"/>
  <c r="BN89" i="31"/>
  <c r="BQ89" i="31"/>
  <c r="BT89" i="31"/>
  <c r="BW89" i="31"/>
  <c r="BZ89" i="31"/>
  <c r="F90" i="31"/>
  <c r="I90" i="31"/>
  <c r="L90" i="31"/>
  <c r="M90" i="31"/>
  <c r="O90" i="31"/>
  <c r="Q90" i="31"/>
  <c r="R90" i="31"/>
  <c r="U90" i="31"/>
  <c r="X90" i="31"/>
  <c r="AA90" i="31"/>
  <c r="AD90" i="31"/>
  <c r="AG90" i="31"/>
  <c r="AJ90" i="31"/>
  <c r="AM90" i="31"/>
  <c r="AP90" i="31"/>
  <c r="AS90" i="31"/>
  <c r="AV90" i="31"/>
  <c r="AY90" i="31"/>
  <c r="BB90" i="31"/>
  <c r="BE90" i="31"/>
  <c r="BH90" i="31"/>
  <c r="BK90" i="31"/>
  <c r="BN90" i="31"/>
  <c r="BQ90" i="31"/>
  <c r="BT90" i="31"/>
  <c r="BW90" i="31"/>
  <c r="BZ90" i="31"/>
  <c r="CE91" i="31"/>
  <c r="CF91" i="31"/>
  <c r="CG91" i="31"/>
  <c r="E92" i="31"/>
  <c r="F92" i="31"/>
  <c r="I92" i="31"/>
  <c r="L92" i="31"/>
  <c r="O92" i="31"/>
  <c r="R92" i="31"/>
  <c r="U92" i="31"/>
  <c r="X92" i="31"/>
  <c r="AA92" i="31"/>
  <c r="AD92" i="31"/>
  <c r="AG92" i="31"/>
  <c r="AJ92" i="31"/>
  <c r="AM92" i="31"/>
  <c r="AP92" i="31"/>
  <c r="AS92" i="31"/>
  <c r="AV92" i="31"/>
  <c r="AY92" i="31"/>
  <c r="BB92" i="31"/>
  <c r="BE92" i="31"/>
  <c r="BH92" i="31"/>
  <c r="BK92" i="31"/>
  <c r="BN92" i="31"/>
  <c r="BQ92" i="31"/>
  <c r="BT92" i="31"/>
  <c r="BW92" i="31"/>
  <c r="BZ92" i="31"/>
  <c r="F93" i="31"/>
  <c r="I93" i="31"/>
  <c r="L93" i="31"/>
  <c r="N93" i="31"/>
  <c r="O93" i="31"/>
  <c r="R93" i="31"/>
  <c r="U93" i="31"/>
  <c r="X93" i="31"/>
  <c r="AA93" i="31"/>
  <c r="AD93" i="31"/>
  <c r="AG93" i="31"/>
  <c r="AJ93" i="31"/>
  <c r="AM93" i="31"/>
  <c r="AP93" i="31"/>
  <c r="AS93" i="31"/>
  <c r="AV93" i="31"/>
  <c r="AY93" i="31"/>
  <c r="BB93" i="31"/>
  <c r="BD93" i="31"/>
  <c r="BE93" i="31"/>
  <c r="BH93" i="31"/>
  <c r="BK93" i="31"/>
  <c r="BN93" i="31"/>
  <c r="BQ93" i="31"/>
  <c r="BT93" i="31"/>
  <c r="BW93" i="31"/>
  <c r="BZ93" i="31"/>
  <c r="F94" i="31"/>
  <c r="I94" i="31"/>
  <c r="L94" i="31"/>
  <c r="O94" i="31"/>
  <c r="R94" i="31"/>
  <c r="U94" i="31"/>
  <c r="X94" i="31"/>
  <c r="AA94" i="31"/>
  <c r="AD94" i="31"/>
  <c r="AG94" i="31"/>
  <c r="AJ94" i="31"/>
  <c r="AM94" i="31"/>
  <c r="AP94" i="31"/>
  <c r="AS94" i="31"/>
  <c r="AV94" i="31"/>
  <c r="AY94" i="31"/>
  <c r="BB94" i="31"/>
  <c r="BE94" i="31"/>
  <c r="BH94" i="31"/>
  <c r="BK94" i="31"/>
  <c r="BN94" i="31"/>
  <c r="BQ94" i="31"/>
  <c r="BT94" i="31"/>
  <c r="BW94" i="31"/>
  <c r="BZ94" i="31"/>
  <c r="CE95" i="31"/>
  <c r="CF95" i="31"/>
  <c r="CG95" i="31"/>
  <c r="E97" i="31"/>
  <c r="F97" i="31"/>
  <c r="I97" i="31"/>
  <c r="K97" i="31"/>
  <c r="L97" i="31"/>
  <c r="N97" i="31"/>
  <c r="O97" i="31"/>
  <c r="Q97" i="31"/>
  <c r="R97" i="31"/>
  <c r="U97" i="31"/>
  <c r="X97" i="31"/>
  <c r="AA97" i="31"/>
  <c r="AD97" i="31"/>
  <c r="AG97" i="31"/>
  <c r="AJ97" i="31"/>
  <c r="AM97" i="31"/>
  <c r="AP97" i="31"/>
  <c r="AS97" i="31"/>
  <c r="AV97" i="31"/>
  <c r="AY97" i="31"/>
  <c r="BB97" i="31"/>
  <c r="BE97" i="31"/>
  <c r="BH97" i="31"/>
  <c r="BK97" i="31"/>
  <c r="BN97" i="31"/>
  <c r="BQ97" i="31"/>
  <c r="BT97" i="31"/>
  <c r="BW97" i="31"/>
  <c r="BZ97" i="31"/>
  <c r="E98" i="31"/>
  <c r="F98" i="31"/>
  <c r="I98" i="31"/>
  <c r="K98" i="31"/>
  <c r="L98" i="31"/>
  <c r="N98" i="31"/>
  <c r="O98" i="31"/>
  <c r="Q98" i="31"/>
  <c r="R98" i="31"/>
  <c r="U98" i="31"/>
  <c r="X98" i="31"/>
  <c r="AA98" i="31"/>
  <c r="AD98" i="31"/>
  <c r="AG98" i="31"/>
  <c r="AJ98" i="31"/>
  <c r="AM98" i="31"/>
  <c r="AP98" i="31"/>
  <c r="AS98" i="31"/>
  <c r="AV98" i="31"/>
  <c r="AY98" i="31"/>
  <c r="BB98" i="31"/>
  <c r="BE98" i="31"/>
  <c r="BH98" i="31"/>
  <c r="BK98" i="31"/>
  <c r="BN98" i="31"/>
  <c r="BQ98" i="31"/>
  <c r="BT98" i="31"/>
  <c r="BW98" i="31"/>
  <c r="BZ98" i="31"/>
  <c r="E100" i="31"/>
  <c r="F100" i="31"/>
  <c r="I100" i="31"/>
  <c r="K100" i="31"/>
  <c r="L100" i="31"/>
  <c r="N100" i="31"/>
  <c r="O100" i="31"/>
  <c r="R100" i="31"/>
  <c r="U100" i="31"/>
  <c r="X100" i="31"/>
  <c r="AA100" i="31"/>
  <c r="AD100" i="31"/>
  <c r="AG100" i="31"/>
  <c r="AJ100" i="31"/>
  <c r="AM100" i="31"/>
  <c r="AP100" i="31"/>
  <c r="AS100" i="31"/>
  <c r="AV100" i="31"/>
  <c r="AY100" i="31"/>
  <c r="BB100" i="31"/>
  <c r="BE100" i="31"/>
  <c r="BH100" i="31"/>
  <c r="BK100" i="31"/>
  <c r="BN100" i="31"/>
  <c r="BQ100" i="31"/>
  <c r="BT100" i="31"/>
  <c r="BW100" i="31"/>
  <c r="BZ100" i="31"/>
  <c r="E101" i="31"/>
  <c r="F101" i="31"/>
  <c r="I101" i="31"/>
  <c r="L101" i="31"/>
  <c r="N101" i="31"/>
  <c r="O101" i="31"/>
  <c r="R101" i="31"/>
  <c r="U101" i="31"/>
  <c r="X101" i="31"/>
  <c r="AA101" i="31"/>
  <c r="AD101" i="31"/>
  <c r="AG101" i="31"/>
  <c r="AJ101" i="31"/>
  <c r="AM101" i="31"/>
  <c r="AP101" i="31"/>
  <c r="AS101" i="31"/>
  <c r="AV101" i="31"/>
  <c r="AY101" i="31"/>
  <c r="BB101" i="31"/>
  <c r="BE101" i="31"/>
  <c r="BH101" i="31"/>
  <c r="BK101" i="31"/>
  <c r="BN101" i="31"/>
  <c r="BQ101" i="31"/>
  <c r="BT101" i="31"/>
  <c r="BW101" i="31"/>
  <c r="BZ101" i="31"/>
  <c r="CE102" i="31"/>
  <c r="CF102" i="31"/>
  <c r="CG102" i="31"/>
  <c r="L103" i="31"/>
  <c r="CB103" i="31"/>
  <c r="O103" i="31"/>
  <c r="R103" i="31"/>
  <c r="U103" i="31"/>
  <c r="X103" i="31"/>
  <c r="AA103" i="31"/>
  <c r="AD103" i="31"/>
  <c r="AG103" i="31"/>
  <c r="AJ103" i="31"/>
  <c r="AM103" i="31"/>
  <c r="AP103" i="31"/>
  <c r="AS103" i="31"/>
  <c r="AV103" i="31"/>
  <c r="AY103" i="31"/>
  <c r="BB103" i="31"/>
  <c r="BE103" i="31"/>
  <c r="BH103" i="31"/>
  <c r="BK103" i="31"/>
  <c r="BN103" i="31"/>
  <c r="BQ103" i="31"/>
  <c r="BT103" i="31"/>
  <c r="BW103" i="31"/>
  <c r="BZ103" i="31"/>
  <c r="E104" i="31"/>
  <c r="F104" i="31"/>
  <c r="I104" i="31"/>
  <c r="L104" i="31"/>
  <c r="N104" i="31"/>
  <c r="O104" i="31"/>
  <c r="R104" i="31"/>
  <c r="U104" i="31"/>
  <c r="X104" i="31"/>
  <c r="AA104" i="31"/>
  <c r="AD104" i="31"/>
  <c r="AG104" i="31"/>
  <c r="AJ104" i="31"/>
  <c r="AM104" i="31"/>
  <c r="AP104" i="31"/>
  <c r="AS104" i="31"/>
  <c r="AV104" i="31"/>
  <c r="AY104" i="31"/>
  <c r="BB104" i="31"/>
  <c r="BE104" i="31"/>
  <c r="BH104" i="31"/>
  <c r="BK104" i="31"/>
  <c r="BN104" i="31"/>
  <c r="BQ104" i="31"/>
  <c r="BT104" i="31"/>
  <c r="BW104" i="31"/>
  <c r="BZ104" i="31"/>
  <c r="E105" i="31"/>
  <c r="F105" i="31"/>
  <c r="I105" i="31"/>
  <c r="L105" i="31"/>
  <c r="N105" i="31"/>
  <c r="O105" i="31"/>
  <c r="R105" i="31"/>
  <c r="U105" i="31"/>
  <c r="X105" i="31"/>
  <c r="AA105" i="31"/>
  <c r="AD105" i="31"/>
  <c r="AG105" i="31"/>
  <c r="AJ105" i="31"/>
  <c r="AM105" i="31"/>
  <c r="AP105" i="31"/>
  <c r="AS105" i="31"/>
  <c r="AV105" i="31"/>
  <c r="AY105" i="31"/>
  <c r="BB105" i="31"/>
  <c r="BE105" i="31"/>
  <c r="BH105" i="31"/>
  <c r="BK105" i="31"/>
  <c r="BN105" i="31"/>
  <c r="BQ105" i="31"/>
  <c r="BT105" i="31"/>
  <c r="BW105" i="31"/>
  <c r="BZ105" i="31"/>
  <c r="F106" i="31"/>
  <c r="I106" i="31"/>
  <c r="L106" i="31"/>
  <c r="N106" i="31"/>
  <c r="O106" i="31"/>
  <c r="R106" i="31"/>
  <c r="U106" i="31"/>
  <c r="X106" i="31"/>
  <c r="AA106" i="31"/>
  <c r="AD106" i="31"/>
  <c r="AG106" i="31"/>
  <c r="AJ106" i="31"/>
  <c r="AM106" i="31"/>
  <c r="AP106" i="31"/>
  <c r="AS106" i="31"/>
  <c r="AV106" i="31"/>
  <c r="AY106" i="31"/>
  <c r="BB106" i="31"/>
  <c r="BE106" i="31"/>
  <c r="BH106" i="31"/>
  <c r="BK106" i="31"/>
  <c r="BN106" i="31"/>
  <c r="BQ106" i="31"/>
  <c r="BT106" i="31"/>
  <c r="BW106" i="31"/>
  <c r="BZ106" i="31"/>
  <c r="E107" i="31"/>
  <c r="F107" i="31"/>
  <c r="I107" i="31"/>
  <c r="K107" i="31"/>
  <c r="L107" i="31"/>
  <c r="N107" i="31"/>
  <c r="O107" i="31"/>
  <c r="R107" i="31"/>
  <c r="U107" i="31"/>
  <c r="X107" i="31"/>
  <c r="AA107" i="31"/>
  <c r="AD107" i="31"/>
  <c r="AG107" i="31"/>
  <c r="AJ107" i="31"/>
  <c r="AM107" i="31"/>
  <c r="AP107" i="31"/>
  <c r="AS107" i="31"/>
  <c r="AV107" i="31"/>
  <c r="AY107" i="31"/>
  <c r="BB107" i="31"/>
  <c r="BE107" i="31"/>
  <c r="BH107" i="31"/>
  <c r="BK107" i="31"/>
  <c r="BN107" i="31"/>
  <c r="BQ107" i="31"/>
  <c r="BT107" i="31"/>
  <c r="BW107" i="31"/>
  <c r="BZ107" i="31"/>
  <c r="F108" i="31"/>
  <c r="CB108" i="31"/>
  <c r="I108" i="31"/>
  <c r="N108" i="31"/>
  <c r="O108" i="31"/>
  <c r="Q108" i="31"/>
  <c r="R108" i="31"/>
  <c r="U108" i="31"/>
  <c r="X108" i="31"/>
  <c r="AA108" i="31"/>
  <c r="AD108" i="31"/>
  <c r="AG108" i="31"/>
  <c r="AJ108" i="31"/>
  <c r="AM108" i="31"/>
  <c r="AP108" i="31"/>
  <c r="AS108" i="31"/>
  <c r="AV108" i="31"/>
  <c r="AY108" i="31"/>
  <c r="BB108" i="31"/>
  <c r="BE108" i="31"/>
  <c r="BH108" i="31"/>
  <c r="BK108" i="31"/>
  <c r="BN108" i="31"/>
  <c r="BQ108" i="31"/>
  <c r="BT108" i="31"/>
  <c r="BW108" i="31"/>
  <c r="BZ108" i="31"/>
  <c r="CE109" i="31"/>
  <c r="CF109" i="31"/>
  <c r="CG109" i="31"/>
  <c r="F110" i="31"/>
  <c r="I110" i="31"/>
  <c r="L110" i="31"/>
  <c r="O110" i="31"/>
  <c r="R110" i="31"/>
  <c r="U110" i="31"/>
  <c r="X110" i="31"/>
  <c r="AA110" i="31"/>
  <c r="AD110" i="31"/>
  <c r="AG110" i="31"/>
  <c r="AJ110" i="31"/>
  <c r="AM110" i="31"/>
  <c r="AP110" i="31"/>
  <c r="AS110" i="31"/>
  <c r="AV110" i="31"/>
  <c r="AY110" i="31"/>
  <c r="BB110" i="31"/>
  <c r="BE110" i="31"/>
  <c r="BH110" i="31"/>
  <c r="BK110" i="31"/>
  <c r="BN110" i="31"/>
  <c r="BQ110" i="31"/>
  <c r="BT110" i="31"/>
  <c r="BW110" i="31"/>
  <c r="BZ110" i="31"/>
  <c r="E111" i="31"/>
  <c r="F111" i="31"/>
  <c r="I111" i="31"/>
  <c r="K111" i="31"/>
  <c r="L111" i="31"/>
  <c r="N111" i="31"/>
  <c r="O111" i="31"/>
  <c r="R111" i="31"/>
  <c r="U111" i="31"/>
  <c r="X111" i="31"/>
  <c r="AA111" i="31"/>
  <c r="AD111" i="31"/>
  <c r="AG111" i="31"/>
  <c r="AJ111" i="31"/>
  <c r="AM111" i="31"/>
  <c r="AP111" i="31"/>
  <c r="AS111" i="31"/>
  <c r="AV111" i="31"/>
  <c r="AY111" i="31"/>
  <c r="BB111" i="31"/>
  <c r="BE111" i="31"/>
  <c r="BH111" i="31"/>
  <c r="BK111" i="31"/>
  <c r="BN111" i="31"/>
  <c r="BQ111" i="31"/>
  <c r="BT111" i="31"/>
  <c r="BW111" i="31"/>
  <c r="BZ111" i="31"/>
  <c r="E112" i="31"/>
  <c r="F112" i="31"/>
  <c r="I112" i="31"/>
  <c r="L112" i="31"/>
  <c r="N112" i="31"/>
  <c r="O112" i="31"/>
  <c r="R112" i="31"/>
  <c r="U112" i="31"/>
  <c r="X112" i="31"/>
  <c r="AA112" i="31"/>
  <c r="AD112" i="31"/>
  <c r="AG112" i="31"/>
  <c r="AJ112" i="31"/>
  <c r="AM112" i="31"/>
  <c r="AP112" i="31"/>
  <c r="AS112" i="31"/>
  <c r="AV112" i="31"/>
  <c r="AY112" i="31"/>
  <c r="BB112" i="31"/>
  <c r="BE112" i="31"/>
  <c r="BH112" i="31"/>
  <c r="BK112" i="31"/>
  <c r="BN112" i="31"/>
  <c r="BQ112" i="31"/>
  <c r="BT112" i="31"/>
  <c r="BW112" i="31"/>
  <c r="BZ112" i="31"/>
  <c r="E113" i="31"/>
  <c r="F113" i="31"/>
  <c r="I113" i="31"/>
  <c r="L113" i="31"/>
  <c r="N113" i="31"/>
  <c r="O113" i="31"/>
  <c r="R113" i="31"/>
  <c r="U113" i="31"/>
  <c r="X113" i="31"/>
  <c r="AA113" i="31"/>
  <c r="AD113" i="31"/>
  <c r="AG113" i="31"/>
  <c r="AJ113" i="31"/>
  <c r="AM113" i="31"/>
  <c r="AP113" i="31"/>
  <c r="AS113" i="31"/>
  <c r="AV113" i="31"/>
  <c r="AY113" i="31"/>
  <c r="BB113" i="31"/>
  <c r="BE113" i="31"/>
  <c r="BH113" i="31"/>
  <c r="BK113" i="31"/>
  <c r="BN113" i="31"/>
  <c r="BQ113" i="31"/>
  <c r="BT113" i="31"/>
  <c r="BW113" i="31"/>
  <c r="BZ113" i="31"/>
  <c r="CE114" i="31"/>
  <c r="CF114" i="31"/>
  <c r="CG114" i="31"/>
  <c r="F115" i="31"/>
  <c r="I115" i="31"/>
  <c r="L115" i="31"/>
  <c r="O115" i="31"/>
  <c r="R115" i="31"/>
  <c r="U115" i="31"/>
  <c r="X115" i="31"/>
  <c r="AA115" i="31"/>
  <c r="AD115" i="31"/>
  <c r="AG115" i="31"/>
  <c r="AJ115" i="31"/>
  <c r="AM115" i="31"/>
  <c r="AP115" i="31"/>
  <c r="AS115" i="31"/>
  <c r="AV115" i="31"/>
  <c r="AY115" i="31"/>
  <c r="BB115" i="31"/>
  <c r="BE115" i="31"/>
  <c r="BH115" i="31"/>
  <c r="BK115" i="31"/>
  <c r="BN115" i="31"/>
  <c r="BQ115" i="31"/>
  <c r="BT115" i="31"/>
  <c r="BW115" i="31"/>
  <c r="BZ115" i="31"/>
  <c r="F116" i="31"/>
  <c r="I116" i="31"/>
  <c r="L116" i="31"/>
  <c r="O116" i="31"/>
  <c r="R116" i="31"/>
  <c r="U116" i="31"/>
  <c r="X116" i="31"/>
  <c r="AA116" i="31"/>
  <c r="AD116" i="31"/>
  <c r="AG116" i="31"/>
  <c r="AJ116" i="31"/>
  <c r="AM116" i="31"/>
  <c r="AP116" i="31"/>
  <c r="AS116" i="31"/>
  <c r="AV116" i="31"/>
  <c r="AY116" i="31"/>
  <c r="BB116" i="31"/>
  <c r="BE116" i="31"/>
  <c r="BH116" i="31"/>
  <c r="BK116" i="31"/>
  <c r="BN116" i="31"/>
  <c r="BQ116" i="31"/>
  <c r="BT116" i="31"/>
  <c r="BW116" i="31"/>
  <c r="BZ116" i="31"/>
  <c r="F117" i="31"/>
  <c r="I117" i="31"/>
  <c r="L117" i="31"/>
  <c r="O117" i="31"/>
  <c r="R117" i="31"/>
  <c r="U117" i="31"/>
  <c r="X117" i="31"/>
  <c r="AA117" i="31"/>
  <c r="AD117" i="31"/>
  <c r="AG117" i="31"/>
  <c r="AJ117" i="31"/>
  <c r="AM117" i="31"/>
  <c r="AP117" i="31"/>
  <c r="AS117" i="31"/>
  <c r="AV117" i="31"/>
  <c r="AY117" i="31"/>
  <c r="BB117" i="31"/>
  <c r="BE117" i="31"/>
  <c r="BH117" i="31"/>
  <c r="BK117" i="31"/>
  <c r="BN117" i="31"/>
  <c r="BQ117" i="31"/>
  <c r="BT117" i="31"/>
  <c r="BW117" i="31"/>
  <c r="BZ117" i="31"/>
  <c r="F118" i="31"/>
  <c r="I118" i="31"/>
  <c r="L118" i="31"/>
  <c r="O118" i="31"/>
  <c r="R118" i="31"/>
  <c r="U118" i="31"/>
  <c r="X118" i="31"/>
  <c r="AA118" i="31"/>
  <c r="AD118" i="31"/>
  <c r="AG118" i="31"/>
  <c r="AJ118" i="31"/>
  <c r="AM118" i="31"/>
  <c r="AP118" i="31"/>
  <c r="AS118" i="31"/>
  <c r="AV118" i="31"/>
  <c r="AY118" i="31"/>
  <c r="BB118" i="31"/>
  <c r="BE118" i="31"/>
  <c r="BH118" i="31"/>
  <c r="BK118" i="31"/>
  <c r="BN118" i="31"/>
  <c r="BQ118" i="31"/>
  <c r="BT118" i="31"/>
  <c r="BW118" i="31"/>
  <c r="BZ118" i="31"/>
  <c r="F119" i="31"/>
  <c r="I119" i="31"/>
  <c r="L119" i="31"/>
  <c r="O119" i="31"/>
  <c r="R119" i="31"/>
  <c r="U119" i="31"/>
  <c r="X119" i="31"/>
  <c r="AA119" i="31"/>
  <c r="AD119" i="31"/>
  <c r="AG119" i="31"/>
  <c r="AJ119" i="31"/>
  <c r="AM119" i="31"/>
  <c r="AP119" i="31"/>
  <c r="AS119" i="31"/>
  <c r="AV119" i="31"/>
  <c r="AY119" i="31"/>
  <c r="BB119" i="31"/>
  <c r="BE119" i="31"/>
  <c r="BH119" i="31"/>
  <c r="BK119" i="31"/>
  <c r="BN119" i="31"/>
  <c r="BQ119" i="31"/>
  <c r="BT119" i="31"/>
  <c r="BW119" i="31"/>
  <c r="BZ119" i="31"/>
  <c r="F120" i="31"/>
  <c r="I120" i="31"/>
  <c r="L120" i="31"/>
  <c r="O120" i="31"/>
  <c r="R120" i="31"/>
  <c r="U120" i="31"/>
  <c r="X120" i="31"/>
  <c r="AA120" i="31"/>
  <c r="AD120" i="31"/>
  <c r="AG120" i="31"/>
  <c r="AJ120" i="31"/>
  <c r="AM120" i="31"/>
  <c r="AP120" i="31"/>
  <c r="AS120" i="31"/>
  <c r="AV120" i="31"/>
  <c r="AY120" i="31"/>
  <c r="BB120" i="31"/>
  <c r="BE120" i="31"/>
  <c r="BH120" i="31"/>
  <c r="BK120" i="31"/>
  <c r="BN120" i="31"/>
  <c r="BQ120" i="31"/>
  <c r="BT120" i="31"/>
  <c r="BW120" i="31"/>
  <c r="BZ120" i="31"/>
  <c r="F121" i="31"/>
  <c r="I121" i="31"/>
  <c r="L121" i="31"/>
  <c r="O121" i="31"/>
  <c r="R121" i="31"/>
  <c r="U121" i="31"/>
  <c r="X121" i="31"/>
  <c r="AA121" i="31"/>
  <c r="AD121" i="31"/>
  <c r="AG121" i="31"/>
  <c r="AJ121" i="31"/>
  <c r="AM121" i="31"/>
  <c r="AP121" i="31"/>
  <c r="AS121" i="31"/>
  <c r="AV121" i="31"/>
  <c r="AY121" i="31"/>
  <c r="BB121" i="31"/>
  <c r="BE121" i="31"/>
  <c r="BH121" i="31"/>
  <c r="BK121" i="31"/>
  <c r="BN121" i="31"/>
  <c r="BQ121" i="31"/>
  <c r="BT121" i="31"/>
  <c r="BW121" i="31"/>
  <c r="BZ121" i="31"/>
  <c r="F122" i="31"/>
  <c r="I122" i="31"/>
  <c r="L122" i="31"/>
  <c r="O122" i="31"/>
  <c r="R122" i="31"/>
  <c r="U122" i="31"/>
  <c r="X122" i="31"/>
  <c r="AA122" i="31"/>
  <c r="AD122" i="31"/>
  <c r="AG122" i="31"/>
  <c r="AJ122" i="31"/>
  <c r="AM122" i="31"/>
  <c r="AP122" i="31"/>
  <c r="AS122" i="31"/>
  <c r="AV122" i="31"/>
  <c r="AY122" i="31"/>
  <c r="BB122" i="31"/>
  <c r="BE122" i="31"/>
  <c r="BH122" i="31"/>
  <c r="BK122" i="31"/>
  <c r="BN122" i="31"/>
  <c r="BQ122" i="31"/>
  <c r="BT122" i="31"/>
  <c r="BW122" i="31"/>
  <c r="BZ122" i="31"/>
  <c r="F123" i="31"/>
  <c r="I123" i="31"/>
  <c r="L123" i="31"/>
  <c r="O123" i="31"/>
  <c r="R123" i="31"/>
  <c r="U123" i="31"/>
  <c r="X123" i="31"/>
  <c r="AA123" i="31"/>
  <c r="AD123" i="31"/>
  <c r="AG123" i="31"/>
  <c r="AJ123" i="31"/>
  <c r="AM123" i="31"/>
  <c r="AP123" i="31"/>
  <c r="AS123" i="31"/>
  <c r="AV123" i="31"/>
  <c r="AY123" i="31"/>
  <c r="BB123" i="31"/>
  <c r="BE123" i="31"/>
  <c r="BH123" i="31"/>
  <c r="BK123" i="31"/>
  <c r="BN123" i="31"/>
  <c r="BQ123" i="31"/>
  <c r="BT123" i="31"/>
  <c r="BW123" i="31"/>
  <c r="BZ123" i="31"/>
  <c r="CE124" i="31"/>
  <c r="CF124" i="31"/>
  <c r="CG124" i="31"/>
  <c r="F125" i="31"/>
  <c r="I125" i="31"/>
  <c r="L125" i="31"/>
  <c r="O125" i="31"/>
  <c r="R125" i="31"/>
  <c r="U125" i="31"/>
  <c r="X125" i="31"/>
  <c r="AA125" i="31"/>
  <c r="AD125" i="31"/>
  <c r="AG125" i="31"/>
  <c r="AJ125" i="31"/>
  <c r="AM125" i="31"/>
  <c r="AP125" i="31"/>
  <c r="AS125" i="31"/>
  <c r="AV125" i="31"/>
  <c r="AY125" i="31"/>
  <c r="BB125" i="31"/>
  <c r="BE125" i="31"/>
  <c r="BH125" i="31"/>
  <c r="BK125" i="31"/>
  <c r="BN125" i="31"/>
  <c r="BQ125" i="31"/>
  <c r="BT125" i="31"/>
  <c r="BW125" i="31"/>
  <c r="BZ125" i="31"/>
  <c r="F126" i="31"/>
  <c r="I126" i="31"/>
  <c r="L126" i="31"/>
  <c r="O126" i="31"/>
  <c r="R126" i="31"/>
  <c r="U126" i="31"/>
  <c r="X126" i="31"/>
  <c r="AA126" i="31"/>
  <c r="AD126" i="31"/>
  <c r="AG126" i="31"/>
  <c r="AJ126" i="31"/>
  <c r="AM126" i="31"/>
  <c r="AP126" i="31"/>
  <c r="AS126" i="31"/>
  <c r="AV126" i="31"/>
  <c r="AY126" i="31"/>
  <c r="BB126" i="31"/>
  <c r="BE126" i="31"/>
  <c r="BH126" i="31"/>
  <c r="BK126" i="31"/>
  <c r="BN126" i="31"/>
  <c r="BQ126" i="31"/>
  <c r="BT126" i="31"/>
  <c r="BW126" i="31"/>
  <c r="BZ126" i="31"/>
  <c r="F127" i="31"/>
  <c r="I127" i="31"/>
  <c r="L127" i="31"/>
  <c r="O127" i="31"/>
  <c r="R127" i="31"/>
  <c r="U127" i="31"/>
  <c r="X127" i="31"/>
  <c r="AA127" i="31"/>
  <c r="AD127" i="31"/>
  <c r="AG127" i="31"/>
  <c r="AJ127" i="31"/>
  <c r="AM127" i="31"/>
  <c r="AP127" i="31"/>
  <c r="AS127" i="31"/>
  <c r="AV127" i="31"/>
  <c r="AY127" i="31"/>
  <c r="BB127" i="31"/>
  <c r="BE127" i="31"/>
  <c r="BH127" i="31"/>
  <c r="BN127" i="31"/>
  <c r="BQ127" i="31"/>
  <c r="BT127" i="31"/>
  <c r="BW127" i="31"/>
  <c r="BZ127" i="31"/>
  <c r="F128" i="31"/>
  <c r="I128" i="31"/>
  <c r="L128" i="31"/>
  <c r="N128" i="31"/>
  <c r="O128" i="31"/>
  <c r="Q128" i="31"/>
  <c r="R128" i="31"/>
  <c r="U128" i="31"/>
  <c r="X128" i="31"/>
  <c r="AA128" i="31"/>
  <c r="AD128" i="31"/>
  <c r="AG128" i="31"/>
  <c r="AJ128" i="31"/>
  <c r="AM128" i="31"/>
  <c r="AP128" i="31"/>
  <c r="AS128" i="31"/>
  <c r="AV128" i="31"/>
  <c r="AY128" i="31"/>
  <c r="BB128" i="31"/>
  <c r="BE128" i="31"/>
  <c r="BH128" i="31"/>
  <c r="BK128" i="31"/>
  <c r="BN128" i="31"/>
  <c r="BQ128" i="31"/>
  <c r="BT128" i="31"/>
  <c r="BW128" i="31"/>
  <c r="BZ128" i="31"/>
  <c r="F129" i="31"/>
  <c r="I129" i="31"/>
  <c r="L129" i="31"/>
  <c r="O129" i="31"/>
  <c r="R129" i="31"/>
  <c r="U129" i="31"/>
  <c r="X129" i="31"/>
  <c r="AA129" i="31"/>
  <c r="AD129" i="31"/>
  <c r="AG129" i="31"/>
  <c r="AJ129" i="31"/>
  <c r="AM129" i="31"/>
  <c r="AP129" i="31"/>
  <c r="AS129" i="31"/>
  <c r="AV129" i="31"/>
  <c r="AY129" i="31"/>
  <c r="BB129" i="31"/>
  <c r="BE129" i="31"/>
  <c r="BH129" i="31"/>
  <c r="BK129" i="31"/>
  <c r="BN129" i="31"/>
  <c r="BQ129" i="31"/>
  <c r="BT129" i="31"/>
  <c r="BW129" i="31"/>
  <c r="BZ129" i="31"/>
  <c r="F130" i="31"/>
  <c r="I130" i="31"/>
  <c r="L130" i="31"/>
  <c r="O130" i="31"/>
  <c r="R130" i="31"/>
  <c r="U130" i="31"/>
  <c r="X130" i="31"/>
  <c r="AA130" i="31"/>
  <c r="AD130" i="31"/>
  <c r="AG130" i="31"/>
  <c r="AJ130" i="31"/>
  <c r="AM130" i="31"/>
  <c r="AP130" i="31"/>
  <c r="AS130" i="31"/>
  <c r="AV130" i="31"/>
  <c r="AY130" i="31"/>
  <c r="BB130" i="31"/>
  <c r="BE130" i="31"/>
  <c r="BH130" i="31"/>
  <c r="BK130" i="31"/>
  <c r="BN130" i="31"/>
  <c r="BQ130" i="31"/>
  <c r="BT130" i="31"/>
  <c r="BW130" i="31"/>
  <c r="BZ130" i="31"/>
  <c r="F131" i="31"/>
  <c r="I131" i="31"/>
  <c r="L131" i="31"/>
  <c r="N131" i="31"/>
  <c r="O131" i="31"/>
  <c r="Q131" i="31"/>
  <c r="R131" i="31"/>
  <c r="U131" i="31"/>
  <c r="X131" i="31"/>
  <c r="AA131" i="31"/>
  <c r="AD131" i="31"/>
  <c r="AG131" i="31"/>
  <c r="AJ131" i="31"/>
  <c r="AM131" i="31"/>
  <c r="AP131" i="31"/>
  <c r="AS131" i="31"/>
  <c r="AV131" i="31"/>
  <c r="AY131" i="31"/>
  <c r="BB131" i="31"/>
  <c r="BE131" i="31"/>
  <c r="BH131" i="31"/>
  <c r="BK131" i="31"/>
  <c r="BN131" i="31"/>
  <c r="BQ131" i="31"/>
  <c r="BT131" i="31"/>
  <c r="BW131" i="31"/>
  <c r="BZ131" i="31"/>
  <c r="F132" i="31"/>
  <c r="I132" i="31"/>
  <c r="L132" i="31"/>
  <c r="O132" i="31"/>
  <c r="R132" i="31"/>
  <c r="U132" i="31"/>
  <c r="X132" i="31"/>
  <c r="AA132" i="31"/>
  <c r="AD132" i="31"/>
  <c r="AG132" i="31"/>
  <c r="AJ132" i="31"/>
  <c r="AM132" i="31"/>
  <c r="AP132" i="31"/>
  <c r="AS132" i="31"/>
  <c r="AV132" i="31"/>
  <c r="AY132" i="31"/>
  <c r="BB132" i="31"/>
  <c r="BE132" i="31"/>
  <c r="BH132" i="31"/>
  <c r="BK132" i="31"/>
  <c r="BN132" i="31"/>
  <c r="BQ132" i="31"/>
  <c r="BT132" i="31"/>
  <c r="BW132" i="31"/>
  <c r="BZ132" i="31"/>
  <c r="F133" i="31"/>
  <c r="I133" i="31"/>
  <c r="L133" i="31"/>
  <c r="O133" i="31"/>
  <c r="R133" i="31"/>
  <c r="U133" i="31"/>
  <c r="X133" i="31"/>
  <c r="AA133" i="31"/>
  <c r="AD133" i="31"/>
  <c r="AG133" i="31"/>
  <c r="AJ133" i="31"/>
  <c r="AM133" i="31"/>
  <c r="AP133" i="31"/>
  <c r="AS133" i="31"/>
  <c r="AV133" i="31"/>
  <c r="AY133" i="31"/>
  <c r="BB133" i="31"/>
  <c r="BE133" i="31"/>
  <c r="BH133" i="31"/>
  <c r="BK133" i="31"/>
  <c r="BN133" i="31"/>
  <c r="BQ133" i="31"/>
  <c r="BT133" i="31"/>
  <c r="BW133" i="31"/>
  <c r="BZ133" i="31"/>
  <c r="CE134" i="31"/>
  <c r="CF134" i="31"/>
  <c r="CG134" i="31"/>
  <c r="CE135" i="31"/>
  <c r="CF135" i="31"/>
  <c r="CG135" i="31"/>
  <c r="F136" i="31"/>
  <c r="I136" i="31"/>
  <c r="L136" i="31"/>
  <c r="O136" i="31"/>
  <c r="R136" i="31"/>
  <c r="U136" i="31"/>
  <c r="X136" i="31"/>
  <c r="AA136" i="31"/>
  <c r="AD136" i="31"/>
  <c r="AG136" i="31"/>
  <c r="AJ136" i="31"/>
  <c r="AM136" i="31"/>
  <c r="AP136" i="31"/>
  <c r="AS136" i="31"/>
  <c r="AV136" i="31"/>
  <c r="AY136" i="31"/>
  <c r="BB136" i="31"/>
  <c r="BE136" i="31"/>
  <c r="BH136" i="31"/>
  <c r="BK136" i="31"/>
  <c r="BN136" i="31"/>
  <c r="BQ136" i="31"/>
  <c r="BT136" i="31"/>
  <c r="BW136" i="31"/>
  <c r="BZ136" i="31"/>
  <c r="F137" i="31"/>
  <c r="I137" i="31"/>
  <c r="L137" i="31"/>
  <c r="O137" i="31"/>
  <c r="R137" i="31"/>
  <c r="U137" i="31"/>
  <c r="X137" i="31"/>
  <c r="AA137" i="31"/>
  <c r="AD137" i="31"/>
  <c r="AG137" i="31"/>
  <c r="AJ137" i="31"/>
  <c r="AM137" i="31"/>
  <c r="AP137" i="31"/>
  <c r="AS137" i="31"/>
  <c r="AV137" i="31"/>
  <c r="AY137" i="31"/>
  <c r="BB137" i="31"/>
  <c r="BE137" i="31"/>
  <c r="BH137" i="31"/>
  <c r="BK137" i="31"/>
  <c r="BN137" i="31"/>
  <c r="BQ137" i="31"/>
  <c r="BT137" i="31"/>
  <c r="BW137" i="31"/>
  <c r="BZ137" i="31"/>
  <c r="F138" i="31"/>
  <c r="I138" i="31"/>
  <c r="L138" i="31"/>
  <c r="O138" i="31"/>
  <c r="R138" i="31"/>
  <c r="U138" i="31"/>
  <c r="X138" i="31"/>
  <c r="AA138" i="31"/>
  <c r="AD138" i="31"/>
  <c r="AG138" i="31"/>
  <c r="AJ138" i="31"/>
  <c r="AM138" i="31"/>
  <c r="AP138" i="31"/>
  <c r="AS138" i="31"/>
  <c r="AV138" i="31"/>
  <c r="AY138" i="31"/>
  <c r="BB138" i="31"/>
  <c r="BE138" i="31"/>
  <c r="BH138" i="31"/>
  <c r="BK138" i="31"/>
  <c r="BN138" i="31"/>
  <c r="BQ138" i="31"/>
  <c r="BT138" i="31"/>
  <c r="BW138" i="31"/>
  <c r="BZ138" i="31"/>
  <c r="F139" i="31"/>
  <c r="I139" i="31"/>
  <c r="L139" i="31"/>
  <c r="O139" i="31"/>
  <c r="R139" i="31"/>
  <c r="U139" i="31"/>
  <c r="X139" i="31"/>
  <c r="AA139" i="31"/>
  <c r="AD139" i="31"/>
  <c r="AG139" i="31"/>
  <c r="AJ139" i="31"/>
  <c r="AM139" i="31"/>
  <c r="AP139" i="31"/>
  <c r="AS139" i="31"/>
  <c r="AV139" i="31"/>
  <c r="AY139" i="31"/>
  <c r="BB139" i="31"/>
  <c r="BE139" i="31"/>
  <c r="BH139" i="31"/>
  <c r="BK139" i="31"/>
  <c r="BN139" i="31"/>
  <c r="BQ139" i="31"/>
  <c r="BT139" i="31"/>
  <c r="BW139" i="31"/>
  <c r="BZ139" i="31"/>
  <c r="F140" i="31"/>
  <c r="I140" i="31"/>
  <c r="L140" i="31"/>
  <c r="O140" i="31"/>
  <c r="R140" i="31"/>
  <c r="U140" i="31"/>
  <c r="X140" i="31"/>
  <c r="AA140" i="31"/>
  <c r="AD140" i="31"/>
  <c r="AG140" i="31"/>
  <c r="AJ140" i="31"/>
  <c r="AM140" i="31"/>
  <c r="AP140" i="31"/>
  <c r="AS140" i="31"/>
  <c r="AV140" i="31"/>
  <c r="AY140" i="31"/>
  <c r="BB140" i="31"/>
  <c r="BE140" i="31"/>
  <c r="BH140" i="31"/>
  <c r="BK140" i="31"/>
  <c r="BN140" i="31"/>
  <c r="BQ140" i="31"/>
  <c r="BT140" i="31"/>
  <c r="BW140" i="31"/>
  <c r="BZ140" i="31"/>
  <c r="F141" i="31"/>
  <c r="I141" i="31"/>
  <c r="L141" i="31"/>
  <c r="O141" i="31"/>
  <c r="R141" i="31"/>
  <c r="U141" i="31"/>
  <c r="X141" i="31"/>
  <c r="AA141" i="31"/>
  <c r="AD141" i="31"/>
  <c r="AG141" i="31"/>
  <c r="AJ141" i="31"/>
  <c r="AM141" i="31"/>
  <c r="AP141" i="31"/>
  <c r="AS141" i="31"/>
  <c r="AV141" i="31"/>
  <c r="AY141" i="31"/>
  <c r="BB141" i="31"/>
  <c r="BE141" i="31"/>
  <c r="BH141" i="31"/>
  <c r="BK141" i="31"/>
  <c r="BN141" i="31"/>
  <c r="BQ141" i="31"/>
  <c r="BT141" i="31"/>
  <c r="BW141" i="31"/>
  <c r="BZ141" i="31"/>
  <c r="F142" i="31"/>
  <c r="I142" i="31"/>
  <c r="L142" i="31"/>
  <c r="O142" i="31"/>
  <c r="R142" i="31"/>
  <c r="U142" i="31"/>
  <c r="X142" i="31"/>
  <c r="AA142" i="31"/>
  <c r="AD142" i="31"/>
  <c r="AG142" i="31"/>
  <c r="AJ142" i="31"/>
  <c r="AM142" i="31"/>
  <c r="AP142" i="31"/>
  <c r="AS142" i="31"/>
  <c r="AV142" i="31"/>
  <c r="AY142" i="31"/>
  <c r="BB142" i="31"/>
  <c r="BE142" i="31"/>
  <c r="BH142" i="31"/>
  <c r="BK142" i="31"/>
  <c r="BN142" i="31"/>
  <c r="BQ142" i="31"/>
  <c r="BT142" i="31"/>
  <c r="BW142" i="31"/>
  <c r="BZ142" i="31"/>
  <c r="F143" i="31"/>
  <c r="I143" i="31"/>
  <c r="L143" i="31"/>
  <c r="O143" i="31"/>
  <c r="R143" i="31"/>
  <c r="U143" i="31"/>
  <c r="X143" i="31"/>
  <c r="AA143" i="31"/>
  <c r="AD143" i="31"/>
  <c r="AG143" i="31"/>
  <c r="AJ143" i="31"/>
  <c r="AM143" i="31"/>
  <c r="AP143" i="31"/>
  <c r="AS143" i="31"/>
  <c r="AV143" i="31"/>
  <c r="AY143" i="31"/>
  <c r="BB143" i="31"/>
  <c r="BE143" i="31"/>
  <c r="BH143" i="31"/>
  <c r="BK143" i="31"/>
  <c r="BN143" i="31"/>
  <c r="BQ143" i="31"/>
  <c r="BT143" i="31"/>
  <c r="BW143" i="31"/>
  <c r="BZ143" i="31"/>
  <c r="F144" i="31"/>
  <c r="I144" i="31"/>
  <c r="L144" i="31"/>
  <c r="O144" i="31"/>
  <c r="R144" i="31"/>
  <c r="U144" i="31"/>
  <c r="X144" i="31"/>
  <c r="AA144" i="31"/>
  <c r="AD144" i="31"/>
  <c r="AG144" i="31"/>
  <c r="AJ144" i="31"/>
  <c r="AM144" i="31"/>
  <c r="AP144" i="31"/>
  <c r="AS144" i="31"/>
  <c r="AV144" i="31"/>
  <c r="AY144" i="31"/>
  <c r="BB144" i="31"/>
  <c r="BE144" i="31"/>
  <c r="BH144" i="31"/>
  <c r="BK144" i="31"/>
  <c r="BN144" i="31"/>
  <c r="BQ144" i="31"/>
  <c r="BT144" i="31"/>
  <c r="BW144" i="31"/>
  <c r="BZ144" i="31"/>
  <c r="I62" i="14"/>
  <c r="J62" i="14"/>
  <c r="G68" i="29"/>
  <c r="G69" i="29"/>
  <c r="G70" i="29"/>
  <c r="G71" i="29"/>
  <c r="G72" i="29"/>
  <c r="H68" i="29"/>
  <c r="H69" i="29"/>
  <c r="H70" i="29"/>
  <c r="H71" i="29"/>
  <c r="H72" i="29"/>
  <c r="I68" i="29"/>
  <c r="I69" i="29"/>
  <c r="I70" i="29"/>
  <c r="I71" i="29"/>
  <c r="I72" i="29"/>
  <c r="G58" i="29"/>
  <c r="G59" i="29"/>
  <c r="G60" i="29"/>
  <c r="G61" i="29"/>
  <c r="G62" i="29"/>
  <c r="G63" i="29"/>
  <c r="G64" i="29"/>
  <c r="G65" i="29"/>
  <c r="H58" i="29"/>
  <c r="H59" i="29"/>
  <c r="H60" i="29"/>
  <c r="H61" i="29"/>
  <c r="H62" i="29"/>
  <c r="H63" i="29"/>
  <c r="H64" i="29"/>
  <c r="H65" i="29"/>
  <c r="I58" i="29"/>
  <c r="I59" i="29"/>
  <c r="I60" i="29"/>
  <c r="I61" i="29"/>
  <c r="I62" i="29"/>
  <c r="I63" i="29"/>
  <c r="I64" i="29"/>
  <c r="I65" i="29"/>
  <c r="E26" i="15"/>
  <c r="BK26" i="15"/>
  <c r="F26" i="15"/>
  <c r="AO26" i="15"/>
  <c r="AZ26" i="15"/>
  <c r="BC26" i="15" a="1"/>
  <c r="BC26" i="15"/>
  <c r="BF26" i="15"/>
  <c r="BE26" i="15"/>
  <c r="BD26" i="15"/>
  <c r="BM26" i="15"/>
  <c r="BO26" i="15"/>
  <c r="G24" i="29"/>
  <c r="H24" i="29"/>
  <c r="I24" i="29"/>
  <c r="J100" i="18"/>
  <c r="K36" i="18"/>
  <c r="K37" i="18"/>
  <c r="K39" i="18"/>
  <c r="L36" i="18"/>
  <c r="L37" i="18"/>
  <c r="L39" i="18"/>
  <c r="M36" i="18"/>
  <c r="M37" i="18"/>
  <c r="M39" i="18"/>
  <c r="M42" i="18"/>
  <c r="M43" i="18"/>
  <c r="M45" i="18"/>
  <c r="M64" i="18"/>
  <c r="M106" i="18"/>
  <c r="N36" i="18"/>
  <c r="N37" i="18"/>
  <c r="N39" i="18"/>
  <c r="K42" i="18"/>
  <c r="L42" i="18"/>
  <c r="N42" i="18"/>
  <c r="K45" i="18"/>
  <c r="L45" i="18"/>
  <c r="N45" i="18"/>
  <c r="E43" i="18"/>
  <c r="E36" i="18"/>
  <c r="E37" i="18"/>
  <c r="G17" i="29"/>
  <c r="G18" i="29"/>
  <c r="H17" i="29"/>
  <c r="H18" i="29"/>
  <c r="I17" i="29"/>
  <c r="I18" i="29"/>
  <c r="BP26" i="15"/>
  <c r="AN12" i="15"/>
  <c r="AO12" i="15"/>
  <c r="G13" i="29"/>
  <c r="H13" i="29"/>
  <c r="I13" i="29"/>
  <c r="E14" i="18"/>
  <c r="E12" i="15"/>
  <c r="AZ12" i="15"/>
  <c r="F12" i="15"/>
  <c r="BD12" i="15"/>
  <c r="BE12" i="15"/>
  <c r="BM12" i="15"/>
  <c r="BO12" i="15"/>
  <c r="CI5" i="28"/>
  <c r="CI6" i="28"/>
  <c r="CI7" i="28"/>
  <c r="CI8" i="28"/>
  <c r="CI9" i="28"/>
  <c r="CI10" i="28"/>
  <c r="CI11" i="28"/>
  <c r="CI12" i="28"/>
  <c r="CI13" i="28"/>
  <c r="CI14" i="28"/>
  <c r="E26" i="33"/>
  <c r="F26" i="33"/>
  <c r="G26" i="33"/>
  <c r="K108" i="18"/>
  <c r="M108" i="18"/>
  <c r="E94" i="18"/>
  <c r="G5" i="24"/>
  <c r="G9" i="24"/>
  <c r="G12" i="24"/>
  <c r="G15" i="24"/>
  <c r="G19" i="24"/>
  <c r="G22" i="24"/>
  <c r="G30" i="24"/>
  <c r="G5" i="18"/>
  <c r="G9" i="18"/>
  <c r="G16" i="18"/>
  <c r="G19" i="18"/>
  <c r="G92" i="18"/>
  <c r="G95" i="18"/>
  <c r="G104" i="18"/>
  <c r="BH5" i="15"/>
  <c r="BH6" i="15"/>
  <c r="BH17" i="15"/>
  <c r="BH18" i="15"/>
  <c r="BH25" i="15"/>
  <c r="BH202" i="15"/>
  <c r="BH203" i="15"/>
  <c r="BH205" i="15"/>
  <c r="BH208" i="15"/>
  <c r="CJ5" i="28"/>
  <c r="CK5" i="28"/>
  <c r="CJ6" i="28"/>
  <c r="CK6" i="28"/>
  <c r="CJ7" i="28"/>
  <c r="CK7" i="28"/>
  <c r="CJ8" i="28"/>
  <c r="CK8" i="28"/>
  <c r="CJ9" i="28"/>
  <c r="CK9" i="28"/>
  <c r="CJ10" i="28"/>
  <c r="CK10" i="28"/>
  <c r="CJ11" i="28"/>
  <c r="CK11" i="28"/>
  <c r="CJ12" i="28"/>
  <c r="CK12" i="28"/>
  <c r="CJ13" i="28"/>
  <c r="CK13" i="28"/>
  <c r="CJ14" i="28"/>
  <c r="CK14" i="28"/>
  <c r="E39" i="18"/>
  <c r="G46" i="29"/>
  <c r="G47" i="29"/>
  <c r="G48" i="29"/>
  <c r="G49" i="29"/>
  <c r="H46" i="29"/>
  <c r="H47" i="29"/>
  <c r="H48" i="29"/>
  <c r="H49" i="29"/>
  <c r="H45" i="29"/>
  <c r="BC68" i="15" a="1"/>
  <c r="I46" i="29"/>
  <c r="I47" i="29"/>
  <c r="I48" i="29"/>
  <c r="I49" i="29"/>
  <c r="AO5" i="15"/>
  <c r="AO6" i="15"/>
  <c r="AO14" i="15"/>
  <c r="AO15" i="15"/>
  <c r="AO17" i="15"/>
  <c r="AO18" i="15"/>
  <c r="AO24" i="15"/>
  <c r="AO25" i="15"/>
  <c r="AO202" i="15"/>
  <c r="AO203" i="15"/>
  <c r="AO205" i="15"/>
  <c r="AO206" i="15"/>
  <c r="AO208" i="15"/>
  <c r="AO209" i="15"/>
  <c r="E40" i="32"/>
  <c r="E37" i="14"/>
  <c r="E38" i="14"/>
  <c r="E39" i="14"/>
  <c r="E31" i="14"/>
  <c r="E32" i="14"/>
  <c r="E33" i="14"/>
  <c r="K40" i="32"/>
  <c r="E83" i="14"/>
  <c r="E6" i="25"/>
  <c r="F6" i="25"/>
  <c r="G6" i="25"/>
  <c r="H6" i="25"/>
  <c r="E8" i="25"/>
  <c r="F8" i="25"/>
  <c r="G8" i="25"/>
  <c r="H8" i="25"/>
  <c r="E10" i="25"/>
  <c r="F10" i="25"/>
  <c r="G10" i="25"/>
  <c r="L10" i="25"/>
  <c r="E14" i="15"/>
  <c r="F14" i="15"/>
  <c r="AX14" i="15"/>
  <c r="AY14" i="15"/>
  <c r="AZ14" i="15"/>
  <c r="BA14" i="15"/>
  <c r="BB14" i="15"/>
  <c r="BC14" i="15" a="1"/>
  <c r="BC14" i="15"/>
  <c r="BD14" i="15"/>
  <c r="BE14" i="15"/>
  <c r="BK14" i="15"/>
  <c r="BM14" i="15"/>
  <c r="BN14" i="15"/>
  <c r="BO14" i="15"/>
  <c r="BP14" i="15"/>
  <c r="E15" i="15"/>
  <c r="F15" i="15"/>
  <c r="AX15" i="15"/>
  <c r="AY15" i="15"/>
  <c r="AZ15" i="15"/>
  <c r="BC15" i="15" a="1"/>
  <c r="BC15" i="15"/>
  <c r="BD15" i="15"/>
  <c r="BE15" i="15"/>
  <c r="BK15" i="15"/>
  <c r="BM15" i="15"/>
  <c r="BO15" i="15"/>
  <c r="BP15" i="15"/>
  <c r="E45" i="18"/>
  <c r="AX5" i="15"/>
  <c r="AY5" i="15"/>
  <c r="AX6" i="15"/>
  <c r="AY6" i="15"/>
  <c r="AX11" i="15"/>
  <c r="AY11" i="15"/>
  <c r="J12" i="18"/>
  <c r="AX17" i="15"/>
  <c r="AY17" i="15"/>
  <c r="AX18" i="15"/>
  <c r="AY18" i="15"/>
  <c r="BP19" i="15"/>
  <c r="AO20" i="15"/>
  <c r="BP21" i="15"/>
  <c r="AX21" i="15"/>
  <c r="AY21" i="15"/>
  <c r="BP22" i="15"/>
  <c r="AX24" i="15"/>
  <c r="AY24" i="15"/>
  <c r="AX25" i="15"/>
  <c r="AY25" i="15"/>
  <c r="AX202" i="15"/>
  <c r="AY202" i="15"/>
  <c r="AX203" i="15"/>
  <c r="AY203" i="15"/>
  <c r="AX205" i="15"/>
  <c r="AY205" i="15"/>
  <c r="AX206" i="15"/>
  <c r="AY206" i="15"/>
  <c r="AX208" i="15"/>
  <c r="AY208" i="15"/>
  <c r="AX209" i="15"/>
  <c r="AY209" i="15"/>
  <c r="E13" i="18"/>
  <c r="E15" i="18"/>
  <c r="G38" i="29"/>
  <c r="G39" i="29"/>
  <c r="G40" i="29"/>
  <c r="G41" i="29"/>
  <c r="G42" i="29"/>
  <c r="H38" i="29"/>
  <c r="H39" i="29"/>
  <c r="H40" i="29"/>
  <c r="H41" i="29"/>
  <c r="H42" i="29"/>
  <c r="I38" i="29"/>
  <c r="I39" i="29"/>
  <c r="I40" i="29"/>
  <c r="I41" i="29"/>
  <c r="I42" i="29"/>
  <c r="E7" i="15"/>
  <c r="AZ7" i="15"/>
  <c r="F7" i="15"/>
  <c r="BD7" i="15"/>
  <c r="BE7" i="15"/>
  <c r="BM7" i="15"/>
  <c r="BO7" i="15"/>
  <c r="G30" i="29"/>
  <c r="H30" i="29"/>
  <c r="I30" i="29"/>
  <c r="G25" i="29"/>
  <c r="H25" i="29"/>
  <c r="I25" i="29"/>
  <c r="E46" i="32"/>
  <c r="E45" i="32"/>
  <c r="E44" i="32"/>
  <c r="E43" i="32"/>
  <c r="E42" i="32"/>
  <c r="E41" i="32"/>
  <c r="E39" i="32"/>
  <c r="E38" i="32"/>
  <c r="E37" i="32"/>
  <c r="E36" i="32"/>
  <c r="E35" i="32"/>
  <c r="G34" i="32"/>
  <c r="H34" i="32"/>
  <c r="F34" i="32"/>
  <c r="E34" i="32"/>
  <c r="I34" i="32"/>
  <c r="J34" i="32"/>
  <c r="D34" i="32"/>
  <c r="E30" i="32"/>
  <c r="E29" i="32"/>
  <c r="E28" i="32"/>
  <c r="E27" i="32"/>
  <c r="E26" i="32"/>
  <c r="E25" i="32"/>
  <c r="E24" i="32"/>
  <c r="E23" i="32"/>
  <c r="G22" i="32"/>
  <c r="H22" i="32"/>
  <c r="F22" i="32"/>
  <c r="E22" i="32"/>
  <c r="I22" i="32"/>
  <c r="J22" i="32"/>
  <c r="D22" i="32"/>
  <c r="E21" i="32"/>
  <c r="E20" i="32"/>
  <c r="E19" i="32"/>
  <c r="G18" i="32"/>
  <c r="H18" i="32"/>
  <c r="F18" i="32"/>
  <c r="E18" i="32"/>
  <c r="I18" i="32"/>
  <c r="J18" i="32"/>
  <c r="D18" i="32"/>
  <c r="E17" i="32"/>
  <c r="E16" i="32"/>
  <c r="E15" i="32"/>
  <c r="G14" i="32"/>
  <c r="H14" i="32"/>
  <c r="F14" i="32"/>
  <c r="E14" i="32"/>
  <c r="I14" i="32"/>
  <c r="J14" i="32"/>
  <c r="D14" i="32"/>
  <c r="G13" i="32"/>
  <c r="H13" i="32"/>
  <c r="F13" i="32"/>
  <c r="E13" i="32"/>
  <c r="I13" i="32"/>
  <c r="J13" i="32"/>
  <c r="D13" i="32"/>
  <c r="E12" i="32"/>
  <c r="E11" i="32"/>
  <c r="E10" i="32"/>
  <c r="G9" i="32"/>
  <c r="H9" i="32"/>
  <c r="F9" i="32"/>
  <c r="E9" i="32"/>
  <c r="I9" i="32"/>
  <c r="J9" i="32"/>
  <c r="D9" i="32"/>
  <c r="E8" i="32"/>
  <c r="E7" i="32"/>
  <c r="E6" i="32"/>
  <c r="G5" i="32"/>
  <c r="H5" i="32"/>
  <c r="F5" i="32"/>
  <c r="E5" i="32"/>
  <c r="I5" i="32"/>
  <c r="J5" i="32"/>
  <c r="D5" i="32"/>
  <c r="O13" i="25"/>
  <c r="G9" i="29"/>
  <c r="G10" i="29"/>
  <c r="G11" i="29"/>
  <c r="G12" i="29"/>
  <c r="H9" i="29"/>
  <c r="H10" i="29"/>
  <c r="H11" i="29"/>
  <c r="H12" i="29"/>
  <c r="I9" i="29"/>
  <c r="I10" i="29"/>
  <c r="I11" i="29"/>
  <c r="I12" i="29"/>
  <c r="K99" i="18"/>
  <c r="K102" i="18" a="1"/>
  <c r="K102" i="18"/>
  <c r="K101" i="18" a="1"/>
  <c r="K101" i="18"/>
  <c r="L99" i="18"/>
  <c r="L101" i="18" a="1"/>
  <c r="L101" i="18"/>
  <c r="M99" i="18"/>
  <c r="M101" i="18" a="1"/>
  <c r="M101" i="18"/>
  <c r="N99" i="18"/>
  <c r="N101" i="18" a="1"/>
  <c r="N101" i="18"/>
  <c r="K100" i="18"/>
  <c r="L100" i="18"/>
  <c r="M100" i="18"/>
  <c r="N100" i="18"/>
  <c r="E12" i="18"/>
  <c r="E10" i="15"/>
  <c r="AZ10" i="15"/>
  <c r="F10" i="15"/>
  <c r="BE10" i="15"/>
  <c r="BM10" i="15"/>
  <c r="BO10" i="15"/>
  <c r="AA210" i="15"/>
  <c r="BD10" i="15"/>
  <c r="E13" i="15"/>
  <c r="BK13" i="15"/>
  <c r="F13" i="15"/>
  <c r="BE13" i="15"/>
  <c r="BM13" i="15"/>
  <c r="BO13" i="15"/>
  <c r="BD13" i="15"/>
  <c r="BP5" i="15"/>
  <c r="BP6" i="15"/>
  <c r="BP17" i="15"/>
  <c r="BP18" i="15"/>
  <c r="BP24" i="15"/>
  <c r="BP25" i="15"/>
  <c r="BP202" i="15"/>
  <c r="BP203" i="15"/>
  <c r="BP205" i="15"/>
  <c r="BP206" i="15"/>
  <c r="BP208" i="15"/>
  <c r="BP209" i="15"/>
  <c r="E209" i="15"/>
  <c r="F209" i="15"/>
  <c r="AZ209" i="15"/>
  <c r="BC209" i="15" a="1"/>
  <c r="BC209" i="15"/>
  <c r="BD209" i="15"/>
  <c r="BE209" i="15"/>
  <c r="BK209" i="15"/>
  <c r="BM209" i="15"/>
  <c r="BO209" i="15"/>
  <c r="E208" i="15"/>
  <c r="F208" i="15"/>
  <c r="AZ208" i="15"/>
  <c r="BC208" i="15" a="1"/>
  <c r="BC208" i="15"/>
  <c r="BD208" i="15"/>
  <c r="BE208" i="15"/>
  <c r="BK208" i="15"/>
  <c r="BM208" i="15"/>
  <c r="BO208" i="15"/>
  <c r="BB208" i="15"/>
  <c r="BN208" i="15"/>
  <c r="BE5" i="15"/>
  <c r="BE6" i="15"/>
  <c r="BE11" i="15"/>
  <c r="BE17" i="15"/>
  <c r="BE18" i="15"/>
  <c r="BE19" i="15"/>
  <c r="BE20" i="15"/>
  <c r="BE21" i="15"/>
  <c r="BE22" i="15"/>
  <c r="BE24" i="15"/>
  <c r="BE25" i="15"/>
  <c r="BE202" i="15"/>
  <c r="BE203" i="15"/>
  <c r="BE204" i="15"/>
  <c r="BE205" i="15"/>
  <c r="BE206" i="15"/>
  <c r="BE207" i="15"/>
  <c r="BE210" i="15"/>
  <c r="CH5" i="28"/>
  <c r="CH6" i="28"/>
  <c r="CH7" i="28"/>
  <c r="CH8" i="28"/>
  <c r="CH9" i="28"/>
  <c r="CH10" i="28"/>
  <c r="CH11" i="28"/>
  <c r="CH12" i="28"/>
  <c r="CH13" i="28"/>
  <c r="CH14" i="28"/>
  <c r="BD5" i="15"/>
  <c r="BD6" i="15"/>
  <c r="BD17" i="15"/>
  <c r="BD18" i="15"/>
  <c r="BD24" i="15"/>
  <c r="BD25" i="15"/>
  <c r="BD202" i="15"/>
  <c r="BD203" i="15"/>
  <c r="BD205" i="15"/>
  <c r="BD206" i="15"/>
  <c r="BD207" i="15"/>
  <c r="BD11" i="15"/>
  <c r="BD210" i="15"/>
  <c r="BD22" i="15"/>
  <c r="BD204" i="15"/>
  <c r="BD21" i="15"/>
  <c r="BD19" i="15"/>
  <c r="BD20" i="15"/>
  <c r="BM5" i="15"/>
  <c r="BM6" i="15"/>
  <c r="BM11" i="15"/>
  <c r="BM17" i="15"/>
  <c r="BM18" i="15"/>
  <c r="BM21" i="15"/>
  <c r="BM22" i="15"/>
  <c r="BM24" i="15"/>
  <c r="BM25" i="15"/>
  <c r="BM202" i="15"/>
  <c r="BM203" i="15"/>
  <c r="BM204" i="15"/>
  <c r="BM205" i="15"/>
  <c r="BM206" i="15"/>
  <c r="BM207" i="15"/>
  <c r="BM210" i="15"/>
  <c r="E210" i="15"/>
  <c r="BK210" i="15"/>
  <c r="F210" i="15"/>
  <c r="AZ210" i="15"/>
  <c r="BO210" i="15"/>
  <c r="E202" i="15"/>
  <c r="E11" i="15"/>
  <c r="BK11" i="15"/>
  <c r="E5" i="15"/>
  <c r="E17" i="15"/>
  <c r="E205" i="15"/>
  <c r="E5" i="25"/>
  <c r="E7" i="25"/>
  <c r="E9" i="25"/>
  <c r="E13" i="25"/>
  <c r="G12" i="25"/>
  <c r="L12" i="25"/>
  <c r="E11" i="25"/>
  <c r="G5" i="25"/>
  <c r="L5" i="25"/>
  <c r="G7" i="25"/>
  <c r="G9" i="25"/>
  <c r="L9" i="25"/>
  <c r="G11" i="25"/>
  <c r="L11" i="25"/>
  <c r="BO5" i="15"/>
  <c r="BO6" i="15"/>
  <c r="BO11" i="15"/>
  <c r="BO17" i="15"/>
  <c r="BO18" i="15"/>
  <c r="BO19" i="15"/>
  <c r="BO20" i="15"/>
  <c r="BO21" i="15"/>
  <c r="BO22" i="15"/>
  <c r="BO24" i="15"/>
  <c r="BO25" i="15"/>
  <c r="BO202" i="15"/>
  <c r="BO203" i="15"/>
  <c r="BO204" i="15"/>
  <c r="BO205" i="15"/>
  <c r="BO206" i="15"/>
  <c r="BO207" i="15"/>
  <c r="I6" i="24"/>
  <c r="I10" i="24"/>
  <c r="I13" i="24"/>
  <c r="I16" i="24"/>
  <c r="I20" i="24"/>
  <c r="I23" i="24"/>
  <c r="I31" i="24"/>
  <c r="I6" i="18"/>
  <c r="I10" i="18"/>
  <c r="I17" i="18"/>
  <c r="I20" i="18"/>
  <c r="I93" i="18"/>
  <c r="I96" i="18"/>
  <c r="I105" i="18"/>
  <c r="CG5" i="28" a="1"/>
  <c r="CG5" i="28"/>
  <c r="CG6" i="28" a="1"/>
  <c r="CG6" i="28"/>
  <c r="CG7" i="28" a="1"/>
  <c r="CG7" i="28"/>
  <c r="CG8" i="28" a="1"/>
  <c r="CG8" i="28"/>
  <c r="CG9" i="28" a="1"/>
  <c r="CG9" i="28"/>
  <c r="CG10" i="28" a="1"/>
  <c r="CG10" i="28"/>
  <c r="CG11" i="28" a="1"/>
  <c r="CG11" i="28"/>
  <c r="CG12" i="28" a="1"/>
  <c r="CG12" i="28"/>
  <c r="CG13" i="28" a="1"/>
  <c r="CG13" i="28"/>
  <c r="CG14" i="28" a="1"/>
  <c r="CG14" i="28"/>
  <c r="BC5" i="15" a="1"/>
  <c r="BC5" i="15"/>
  <c r="BC6" i="15" a="1"/>
  <c r="BC6" i="15"/>
  <c r="G8" i="29"/>
  <c r="G16" i="29"/>
  <c r="G19" i="29"/>
  <c r="G20" i="29"/>
  <c r="G23" i="29"/>
  <c r="G26" i="29"/>
  <c r="G29" i="29"/>
  <c r="BC17" i="15" a="1"/>
  <c r="BC17" i="15"/>
  <c r="BC18" i="15" a="1"/>
  <c r="BC18" i="15"/>
  <c r="BC19" i="15" a="1"/>
  <c r="BC19" i="15"/>
  <c r="BF19" i="15"/>
  <c r="E19" i="15"/>
  <c r="BM19" i="15"/>
  <c r="BC20" i="15" a="1"/>
  <c r="BC20" i="15"/>
  <c r="BF20" i="15"/>
  <c r="BC21" i="15" a="1"/>
  <c r="BC21" i="15"/>
  <c r="BF21" i="15"/>
  <c r="E21" i="15"/>
  <c r="BK21" i="15"/>
  <c r="BC22" i="15" a="1"/>
  <c r="BC22" i="15"/>
  <c r="BF22" i="15"/>
  <c r="BC24" i="15" a="1"/>
  <c r="BC24" i="15"/>
  <c r="BC25" i="15" a="1"/>
  <c r="BC25" i="15"/>
  <c r="H33" i="29"/>
  <c r="H34" i="29"/>
  <c r="I16" i="29"/>
  <c r="I19" i="29"/>
  <c r="I20" i="29"/>
  <c r="BC202" i="15" a="1"/>
  <c r="BC202" i="15"/>
  <c r="BC203" i="15" a="1"/>
  <c r="BC203" i="15"/>
  <c r="G106" i="29"/>
  <c r="H107" i="29"/>
  <c r="G108" i="29"/>
  <c r="BC205" i="15" a="1"/>
  <c r="BC205" i="15"/>
  <c r="BC206" i="15" a="1"/>
  <c r="BC206" i="15"/>
  <c r="I6" i="29"/>
  <c r="I7" i="29"/>
  <c r="I8" i="29"/>
  <c r="I14" i="29"/>
  <c r="I15" i="29"/>
  <c r="I21" i="29"/>
  <c r="I22" i="29"/>
  <c r="I23" i="29"/>
  <c r="I26" i="29"/>
  <c r="I27" i="29"/>
  <c r="I28" i="29"/>
  <c r="I29" i="29"/>
  <c r="BC54" i="15" a="1"/>
  <c r="I31" i="29"/>
  <c r="I32" i="29"/>
  <c r="I33" i="29"/>
  <c r="I34" i="29"/>
  <c r="I35" i="29"/>
  <c r="I36" i="29"/>
  <c r="I37" i="29"/>
  <c r="I43" i="29"/>
  <c r="I44" i="29"/>
  <c r="I45" i="29"/>
  <c r="I50" i="29"/>
  <c r="I51" i="29"/>
  <c r="I52" i="29"/>
  <c r="I53" i="29"/>
  <c r="I54" i="29"/>
  <c r="I55" i="29"/>
  <c r="I56" i="29"/>
  <c r="I57" i="29"/>
  <c r="I66" i="29"/>
  <c r="I67" i="29"/>
  <c r="I73" i="29"/>
  <c r="I74" i="29"/>
  <c r="I78" i="29"/>
  <c r="I79" i="29"/>
  <c r="I80" i="29"/>
  <c r="I81" i="29"/>
  <c r="I82" i="29"/>
  <c r="I83" i="29"/>
  <c r="I84" i="29"/>
  <c r="I85" i="29"/>
  <c r="I86" i="29"/>
  <c r="I87" i="29"/>
  <c r="I88" i="29"/>
  <c r="I89" i="29"/>
  <c r="I90" i="29"/>
  <c r="I91" i="29"/>
  <c r="I92" i="29"/>
  <c r="I93" i="29"/>
  <c r="I94" i="29"/>
  <c r="I95" i="29"/>
  <c r="I96" i="29"/>
  <c r="I97" i="29"/>
  <c r="I98" i="29"/>
  <c r="I99" i="29"/>
  <c r="I100" i="29"/>
  <c r="I101" i="29"/>
  <c r="I102" i="29"/>
  <c r="I103" i="29"/>
  <c r="I104" i="29"/>
  <c r="I105" i="29"/>
  <c r="I109" i="29"/>
  <c r="I110" i="29"/>
  <c r="I115" i="29"/>
  <c r="H6" i="29"/>
  <c r="H7" i="29"/>
  <c r="H8" i="29"/>
  <c r="H14" i="29"/>
  <c r="H15" i="29"/>
  <c r="H16" i="29"/>
  <c r="H19" i="29"/>
  <c r="H20" i="29"/>
  <c r="H21" i="29"/>
  <c r="H22" i="29"/>
  <c r="H23" i="29"/>
  <c r="H26" i="29"/>
  <c r="H27" i="29"/>
  <c r="H28" i="29"/>
  <c r="H29" i="29"/>
  <c r="H31" i="29"/>
  <c r="H32" i="29"/>
  <c r="H35" i="29"/>
  <c r="H36" i="29"/>
  <c r="H37" i="29"/>
  <c r="H43" i="29"/>
  <c r="H44" i="29"/>
  <c r="H50" i="29"/>
  <c r="H51" i="29"/>
  <c r="H52" i="29"/>
  <c r="H53" i="29"/>
  <c r="H54" i="29"/>
  <c r="H55" i="29"/>
  <c r="BC99" i="15" a="1"/>
  <c r="H56" i="29"/>
  <c r="H57" i="29"/>
  <c r="H66" i="29"/>
  <c r="H67" i="29"/>
  <c r="H73" i="29"/>
  <c r="H74" i="29"/>
  <c r="H78" i="29"/>
  <c r="H79" i="29"/>
  <c r="H80" i="29"/>
  <c r="H81" i="29"/>
  <c r="H82" i="29"/>
  <c r="H83" i="29"/>
  <c r="H84" i="29"/>
  <c r="H85" i="29"/>
  <c r="H86" i="29"/>
  <c r="H87" i="29"/>
  <c r="H88" i="29"/>
  <c r="H89" i="29"/>
  <c r="H90" i="29"/>
  <c r="H91" i="29"/>
  <c r="H92" i="29"/>
  <c r="H93" i="29"/>
  <c r="H94" i="29"/>
  <c r="H95" i="29"/>
  <c r="H96" i="29"/>
  <c r="H97" i="29"/>
  <c r="H98" i="29"/>
  <c r="H99" i="29"/>
  <c r="H100" i="29"/>
  <c r="H101" i="29"/>
  <c r="H102" i="29"/>
  <c r="H103" i="29"/>
  <c r="H104" i="29"/>
  <c r="H105" i="29"/>
  <c r="H109" i="29"/>
  <c r="H110" i="29"/>
  <c r="H115" i="29"/>
  <c r="G6" i="29"/>
  <c r="G7" i="29"/>
  <c r="G14" i="29"/>
  <c r="G15" i="29"/>
  <c r="G21" i="29"/>
  <c r="G22" i="29"/>
  <c r="G27" i="29"/>
  <c r="G28" i="29"/>
  <c r="G31" i="29"/>
  <c r="G32" i="29"/>
  <c r="G35" i="29"/>
  <c r="G36" i="29"/>
  <c r="G37" i="29"/>
  <c r="G43" i="29"/>
  <c r="G44" i="29"/>
  <c r="G45" i="29"/>
  <c r="G50" i="29"/>
  <c r="G51" i="29"/>
  <c r="G52" i="29"/>
  <c r="G53" i="29"/>
  <c r="G54" i="29"/>
  <c r="G55" i="29"/>
  <c r="G56" i="29"/>
  <c r="G57" i="29"/>
  <c r="G66" i="29"/>
  <c r="G67" i="29"/>
  <c r="G73" i="29"/>
  <c r="G74" i="29"/>
  <c r="G78" i="29"/>
  <c r="G79" i="29"/>
  <c r="G80" i="29"/>
  <c r="G81" i="29"/>
  <c r="G82" i="29"/>
  <c r="G83" i="29"/>
  <c r="G84" i="29"/>
  <c r="G85" i="29"/>
  <c r="G86" i="29"/>
  <c r="G87" i="29"/>
  <c r="G88" i="29"/>
  <c r="G89" i="29"/>
  <c r="G90" i="29"/>
  <c r="G91" i="29"/>
  <c r="G92" i="29"/>
  <c r="G93" i="29"/>
  <c r="G94" i="29"/>
  <c r="G95" i="29"/>
  <c r="G96" i="29"/>
  <c r="G97" i="29"/>
  <c r="G98" i="29"/>
  <c r="G99" i="29"/>
  <c r="G100" i="29"/>
  <c r="G101" i="29"/>
  <c r="G102" i="29"/>
  <c r="G103" i="29"/>
  <c r="G104" i="29"/>
  <c r="G105" i="29"/>
  <c r="G109" i="29"/>
  <c r="G110" i="29"/>
  <c r="G115" i="29"/>
  <c r="W84" i="31"/>
  <c r="N88" i="31"/>
  <c r="N89" i="31"/>
  <c r="N90" i="31"/>
  <c r="AL204" i="15"/>
  <c r="AH204" i="15"/>
  <c r="F72" i="31"/>
  <c r="I72" i="31"/>
  <c r="L72" i="31"/>
  <c r="O72" i="31"/>
  <c r="R72" i="31"/>
  <c r="U72" i="31"/>
  <c r="X72" i="31"/>
  <c r="AA72" i="31"/>
  <c r="AD72" i="31"/>
  <c r="AG72" i="31"/>
  <c r="AJ72" i="31"/>
  <c r="AM72" i="31"/>
  <c r="AP72" i="31"/>
  <c r="AS72" i="31"/>
  <c r="AV72" i="31"/>
  <c r="AY72" i="31"/>
  <c r="BB72" i="31"/>
  <c r="BE72" i="31"/>
  <c r="BH72" i="31"/>
  <c r="BK72" i="31"/>
  <c r="BN72" i="31"/>
  <c r="BQ72" i="31"/>
  <c r="BT72" i="31"/>
  <c r="BW72" i="31"/>
  <c r="BZ72" i="31"/>
  <c r="BK5" i="15"/>
  <c r="BK6" i="15"/>
  <c r="BK17" i="15"/>
  <c r="BK18" i="15"/>
  <c r="BK24" i="15"/>
  <c r="BK25" i="15"/>
  <c r="BK202" i="15"/>
  <c r="BK203" i="15"/>
  <c r="BK205" i="15"/>
  <c r="BK206" i="15"/>
  <c r="CN5" i="28"/>
  <c r="CN6" i="28"/>
  <c r="CN7" i="28"/>
  <c r="CN8" i="28"/>
  <c r="CN9" i="28"/>
  <c r="CN10" i="28"/>
  <c r="CN11" i="28"/>
  <c r="CN12" i="28"/>
  <c r="CN13" i="28"/>
  <c r="CN14" i="28"/>
  <c r="G6" i="28"/>
  <c r="G8" i="28"/>
  <c r="G10" i="28"/>
  <c r="G12" i="28"/>
  <c r="G14" i="28"/>
  <c r="F5" i="28"/>
  <c r="G5" i="28"/>
  <c r="F7" i="28"/>
  <c r="G7" i="28"/>
  <c r="F9" i="28"/>
  <c r="G9" i="28"/>
  <c r="F11" i="28"/>
  <c r="G11" i="28"/>
  <c r="F13" i="28"/>
  <c r="G13" i="28"/>
  <c r="E73" i="14"/>
  <c r="E74" i="14"/>
  <c r="G74" i="14"/>
  <c r="H74" i="14"/>
  <c r="I74" i="14"/>
  <c r="J74" i="14"/>
  <c r="E11" i="33"/>
  <c r="F11" i="33"/>
  <c r="E21" i="24"/>
  <c r="E11" i="24"/>
  <c r="J18" i="24"/>
  <c r="J32" i="24"/>
  <c r="C9" i="13"/>
  <c r="J14" i="24"/>
  <c r="E64" i="18"/>
  <c r="E22" i="15"/>
  <c r="BK22" i="15"/>
  <c r="F22" i="15"/>
  <c r="AZ22" i="15"/>
  <c r="T5" i="28"/>
  <c r="T6" i="28"/>
  <c r="T7" i="28"/>
  <c r="T8" i="28"/>
  <c r="T9" i="28"/>
  <c r="T10" i="28"/>
  <c r="T11" i="28"/>
  <c r="T12" i="28"/>
  <c r="T13" i="28"/>
  <c r="T14" i="28"/>
  <c r="H5" i="24"/>
  <c r="H6" i="24"/>
  <c r="H9" i="24"/>
  <c r="H10" i="24"/>
  <c r="H12" i="24"/>
  <c r="H13" i="24"/>
  <c r="H15" i="24"/>
  <c r="H16" i="24"/>
  <c r="H19" i="24"/>
  <c r="H20" i="24"/>
  <c r="H22" i="24"/>
  <c r="H23" i="24"/>
  <c r="H30" i="24"/>
  <c r="H31" i="24"/>
  <c r="H5" i="18"/>
  <c r="H6" i="18"/>
  <c r="H9" i="18"/>
  <c r="H10" i="18"/>
  <c r="H16" i="18"/>
  <c r="H17" i="18"/>
  <c r="H19" i="18"/>
  <c r="H20" i="18"/>
  <c r="H92" i="18"/>
  <c r="H93" i="18"/>
  <c r="H95" i="18"/>
  <c r="H96" i="18"/>
  <c r="H104" i="18"/>
  <c r="H105" i="18"/>
  <c r="E34" i="14"/>
  <c r="E35" i="14"/>
  <c r="E36" i="14"/>
  <c r="F5" i="15"/>
  <c r="AZ5" i="15"/>
  <c r="F124" i="31"/>
  <c r="I124" i="31"/>
  <c r="L124" i="31"/>
  <c r="O124" i="31"/>
  <c r="R124" i="31"/>
  <c r="U124" i="31"/>
  <c r="X124" i="31"/>
  <c r="AA124" i="31"/>
  <c r="AD124" i="31"/>
  <c r="AG124" i="31"/>
  <c r="AJ124" i="31"/>
  <c r="AM124" i="31"/>
  <c r="AP124" i="31"/>
  <c r="AS124" i="31"/>
  <c r="AV124" i="31"/>
  <c r="AY124" i="31"/>
  <c r="BB124" i="31"/>
  <c r="BE124" i="31"/>
  <c r="BH124" i="31"/>
  <c r="BK124" i="31"/>
  <c r="BN124" i="31"/>
  <c r="BQ124" i="31"/>
  <c r="BT124" i="31"/>
  <c r="BW124" i="31"/>
  <c r="BZ124" i="31"/>
  <c r="BW5" i="31"/>
  <c r="BW13" i="31"/>
  <c r="BW19" i="31"/>
  <c r="BW39" i="31"/>
  <c r="BW47" i="31"/>
  <c r="BW58" i="31"/>
  <c r="BW67" i="31"/>
  <c r="BW77" i="31"/>
  <c r="BW82" i="31"/>
  <c r="BW91" i="31"/>
  <c r="BW95" i="31"/>
  <c r="BW102" i="31"/>
  <c r="BW109" i="31"/>
  <c r="BW114" i="31"/>
  <c r="BW134" i="31"/>
  <c r="BW135" i="31"/>
  <c r="BT5" i="31"/>
  <c r="BT13" i="31"/>
  <c r="BT19" i="31"/>
  <c r="BT39" i="31"/>
  <c r="BT47" i="31"/>
  <c r="BT58" i="31"/>
  <c r="BT67" i="31"/>
  <c r="BT77" i="31"/>
  <c r="BT82" i="31"/>
  <c r="BT91" i="31"/>
  <c r="BT95" i="31"/>
  <c r="BT102" i="31"/>
  <c r="BT109" i="31"/>
  <c r="BT114" i="31"/>
  <c r="BT134" i="31"/>
  <c r="BT135" i="31"/>
  <c r="BZ5" i="31"/>
  <c r="BZ13" i="31"/>
  <c r="BZ19" i="31"/>
  <c r="BZ39" i="31"/>
  <c r="BZ47" i="31"/>
  <c r="BZ58" i="31"/>
  <c r="BZ67" i="31"/>
  <c r="BZ77" i="31"/>
  <c r="BZ82" i="31"/>
  <c r="BZ91" i="31"/>
  <c r="BZ95" i="31"/>
  <c r="BZ102" i="31"/>
  <c r="BZ109" i="31"/>
  <c r="BZ114" i="31"/>
  <c r="BZ134" i="31"/>
  <c r="BZ135" i="31"/>
  <c r="BQ5" i="31"/>
  <c r="BQ13" i="31"/>
  <c r="BQ19" i="31"/>
  <c r="BQ39" i="31"/>
  <c r="BQ47" i="31"/>
  <c r="BQ58" i="31"/>
  <c r="BQ67" i="31"/>
  <c r="BQ77" i="31"/>
  <c r="BQ82" i="31"/>
  <c r="BQ91" i="31"/>
  <c r="BQ95" i="31"/>
  <c r="BQ102" i="31"/>
  <c r="BQ109" i="31"/>
  <c r="BQ114" i="31"/>
  <c r="BQ134" i="31"/>
  <c r="BQ135" i="31"/>
  <c r="E60" i="14"/>
  <c r="E61" i="14"/>
  <c r="G6" i="14"/>
  <c r="H6" i="14"/>
  <c r="G17" i="14"/>
  <c r="H17" i="14"/>
  <c r="G68" i="14"/>
  <c r="H68" i="14"/>
  <c r="G72" i="14"/>
  <c r="H72" i="14"/>
  <c r="G78" i="14"/>
  <c r="H78" i="14"/>
  <c r="G85" i="14"/>
  <c r="H85" i="14"/>
  <c r="G92" i="14"/>
  <c r="H92" i="14"/>
  <c r="G97" i="14"/>
  <c r="H97" i="14"/>
  <c r="G103" i="14"/>
  <c r="H103" i="14"/>
  <c r="G108" i="14"/>
  <c r="H108" i="14"/>
  <c r="G21" i="14"/>
  <c r="H21" i="14"/>
  <c r="G58" i="14"/>
  <c r="H58" i="14"/>
  <c r="I6" i="14"/>
  <c r="J6" i="14"/>
  <c r="I17" i="14"/>
  <c r="J17" i="14"/>
  <c r="I68" i="14"/>
  <c r="J68" i="14"/>
  <c r="I72" i="14"/>
  <c r="J72" i="14"/>
  <c r="I78" i="14"/>
  <c r="J78" i="14"/>
  <c r="I85" i="14"/>
  <c r="J85" i="14"/>
  <c r="I92" i="14"/>
  <c r="J92" i="14"/>
  <c r="I97" i="14"/>
  <c r="J97" i="14"/>
  <c r="I103" i="14"/>
  <c r="J103" i="14"/>
  <c r="I108" i="14"/>
  <c r="J108" i="14"/>
  <c r="I21" i="14"/>
  <c r="J21" i="14"/>
  <c r="I58" i="14"/>
  <c r="J58" i="14"/>
  <c r="E112" i="14"/>
  <c r="E101" i="14"/>
  <c r="F135" i="31"/>
  <c r="I135" i="31"/>
  <c r="L135" i="31"/>
  <c r="O135" i="31"/>
  <c r="R135" i="31"/>
  <c r="U135" i="31"/>
  <c r="X135" i="31"/>
  <c r="AA135" i="31"/>
  <c r="AD135" i="31"/>
  <c r="AG135" i="31"/>
  <c r="AJ135" i="31"/>
  <c r="AM135" i="31"/>
  <c r="AP135" i="31"/>
  <c r="AS135" i="31"/>
  <c r="AV135" i="31"/>
  <c r="AY135" i="31"/>
  <c r="BB135" i="31"/>
  <c r="BE135" i="31"/>
  <c r="BH135" i="31"/>
  <c r="BK135" i="31"/>
  <c r="BN135" i="31"/>
  <c r="F134" i="31"/>
  <c r="I134" i="31"/>
  <c r="L134" i="31"/>
  <c r="O134" i="31"/>
  <c r="R134" i="31"/>
  <c r="U134" i="31"/>
  <c r="X134" i="31"/>
  <c r="AA134" i="31"/>
  <c r="AD134" i="31"/>
  <c r="AG134" i="31"/>
  <c r="AJ134" i="31"/>
  <c r="AM134" i="31"/>
  <c r="AP134" i="31"/>
  <c r="AS134" i="31"/>
  <c r="AV134" i="31"/>
  <c r="AY134" i="31"/>
  <c r="BB134" i="31"/>
  <c r="BE134" i="31"/>
  <c r="BH134" i="31"/>
  <c r="BK134" i="31"/>
  <c r="BN134" i="31"/>
  <c r="F114" i="31"/>
  <c r="I114" i="31"/>
  <c r="L114" i="31"/>
  <c r="O114" i="31"/>
  <c r="R114" i="31"/>
  <c r="U114" i="31"/>
  <c r="X114" i="31"/>
  <c r="AA114" i="31"/>
  <c r="AD114" i="31"/>
  <c r="AG114" i="31"/>
  <c r="AJ114" i="31"/>
  <c r="AM114" i="31"/>
  <c r="AP114" i="31"/>
  <c r="AS114" i="31"/>
  <c r="AV114" i="31"/>
  <c r="AY114" i="31"/>
  <c r="BB114" i="31"/>
  <c r="BE114" i="31"/>
  <c r="BH114" i="31"/>
  <c r="BK114" i="31"/>
  <c r="BN114" i="31"/>
  <c r="F67" i="31"/>
  <c r="I67" i="31"/>
  <c r="L67" i="31"/>
  <c r="O67" i="31"/>
  <c r="R67" i="31"/>
  <c r="U67" i="31"/>
  <c r="X67" i="31"/>
  <c r="AA67" i="31"/>
  <c r="AD67" i="31"/>
  <c r="AG67" i="31"/>
  <c r="AJ67" i="31"/>
  <c r="AM67" i="31"/>
  <c r="AP67" i="31"/>
  <c r="AS67" i="31"/>
  <c r="AV67" i="31"/>
  <c r="AY67" i="31"/>
  <c r="BB67" i="31"/>
  <c r="BE67" i="31"/>
  <c r="BH67" i="31"/>
  <c r="BK67" i="31"/>
  <c r="BN67" i="31"/>
  <c r="BN5" i="31"/>
  <c r="BN13" i="31"/>
  <c r="BN19" i="31"/>
  <c r="BN39" i="31"/>
  <c r="BN47" i="31"/>
  <c r="BN58" i="31"/>
  <c r="BN77" i="31"/>
  <c r="BN82" i="31"/>
  <c r="BN91" i="31"/>
  <c r="BN95" i="31"/>
  <c r="BN102" i="31"/>
  <c r="BN109" i="31"/>
  <c r="BK5" i="31"/>
  <c r="BK13" i="31"/>
  <c r="BK19" i="31"/>
  <c r="BK39" i="31"/>
  <c r="BK47" i="31"/>
  <c r="BK58" i="31"/>
  <c r="BK77" i="31"/>
  <c r="BK82" i="31"/>
  <c r="BK91" i="31"/>
  <c r="BK95" i="31"/>
  <c r="BK102" i="31"/>
  <c r="BK109" i="31"/>
  <c r="F102" i="31"/>
  <c r="I102" i="31"/>
  <c r="L102" i="31"/>
  <c r="O102" i="31"/>
  <c r="R102" i="31"/>
  <c r="U102" i="31"/>
  <c r="X102" i="31"/>
  <c r="AA102" i="31"/>
  <c r="AD102" i="31"/>
  <c r="AG102" i="31"/>
  <c r="AJ102" i="31"/>
  <c r="AM102" i="31"/>
  <c r="AP102" i="31"/>
  <c r="AS102" i="31"/>
  <c r="AV102" i="31"/>
  <c r="AY102" i="31"/>
  <c r="BB102" i="31"/>
  <c r="BE102" i="31"/>
  <c r="BH102" i="31"/>
  <c r="F109" i="31"/>
  <c r="I109" i="31"/>
  <c r="L109" i="31"/>
  <c r="O109" i="31"/>
  <c r="R109" i="31"/>
  <c r="U109" i="31"/>
  <c r="X109" i="31"/>
  <c r="AA109" i="31"/>
  <c r="AD109" i="31"/>
  <c r="AG109" i="31"/>
  <c r="AJ109" i="31"/>
  <c r="AM109" i="31"/>
  <c r="AP109" i="31"/>
  <c r="AS109" i="31"/>
  <c r="AV109" i="31"/>
  <c r="AY109" i="31"/>
  <c r="BB109" i="31"/>
  <c r="BE109" i="31"/>
  <c r="BH109" i="31"/>
  <c r="E203" i="15"/>
  <c r="F203" i="15"/>
  <c r="AZ203" i="15"/>
  <c r="E206" i="15"/>
  <c r="F206" i="15"/>
  <c r="AZ206" i="15"/>
  <c r="F6" i="15"/>
  <c r="F11" i="15"/>
  <c r="F17" i="15"/>
  <c r="F18" i="15"/>
  <c r="F19" i="15"/>
  <c r="F20" i="15"/>
  <c r="F21" i="15"/>
  <c r="F24" i="15"/>
  <c r="F25" i="15"/>
  <c r="F202" i="15"/>
  <c r="F204" i="15"/>
  <c r="F205" i="15"/>
  <c r="F207" i="15"/>
  <c r="E16" i="33"/>
  <c r="F16" i="33"/>
  <c r="E15" i="33"/>
  <c r="F15" i="33"/>
  <c r="E13" i="33"/>
  <c r="F13" i="33"/>
  <c r="E207" i="15"/>
  <c r="BK207" i="15"/>
  <c r="AZ207" i="15"/>
  <c r="AZ205" i="15"/>
  <c r="E204" i="15"/>
  <c r="BK204" i="15"/>
  <c r="AZ204" i="15"/>
  <c r="AZ202" i="15"/>
  <c r="E12" i="33"/>
  <c r="F12" i="33"/>
  <c r="E17" i="33"/>
  <c r="F17" i="33"/>
  <c r="BB205" i="15"/>
  <c r="BN205" i="15"/>
  <c r="BB202" i="15"/>
  <c r="BN202" i="15"/>
  <c r="F77" i="31"/>
  <c r="I77" i="31"/>
  <c r="L77" i="31"/>
  <c r="O77" i="31"/>
  <c r="R77" i="31"/>
  <c r="U77" i="31"/>
  <c r="X77" i="31"/>
  <c r="AA77" i="31"/>
  <c r="AD77" i="31"/>
  <c r="AG77" i="31"/>
  <c r="AJ77" i="31"/>
  <c r="AM77" i="31"/>
  <c r="AP77" i="31"/>
  <c r="AS77" i="31"/>
  <c r="AV77" i="31"/>
  <c r="AY77" i="31"/>
  <c r="BB77" i="31"/>
  <c r="BE77" i="31"/>
  <c r="BH77" i="31"/>
  <c r="F7" i="16"/>
  <c r="F8" i="16"/>
  <c r="F58" i="31"/>
  <c r="I58" i="31"/>
  <c r="L58" i="31"/>
  <c r="O58" i="31"/>
  <c r="R58" i="31"/>
  <c r="U58" i="31"/>
  <c r="X58" i="31"/>
  <c r="AA58" i="31"/>
  <c r="AD58" i="31"/>
  <c r="AG58" i="31"/>
  <c r="AJ58" i="31"/>
  <c r="AM58" i="31"/>
  <c r="AP58" i="31"/>
  <c r="AS58" i="31"/>
  <c r="AV58" i="31"/>
  <c r="AY58" i="31"/>
  <c r="BB58" i="31"/>
  <c r="BE58" i="31"/>
  <c r="BH58" i="31"/>
  <c r="F39" i="31"/>
  <c r="I39" i="31"/>
  <c r="L39" i="31"/>
  <c r="O39" i="31"/>
  <c r="R39" i="31"/>
  <c r="U39" i="31"/>
  <c r="X39" i="31"/>
  <c r="AA39" i="31"/>
  <c r="AD39" i="31"/>
  <c r="AG39" i="31"/>
  <c r="AJ39" i="31"/>
  <c r="AM39" i="31"/>
  <c r="AP39" i="31"/>
  <c r="AS39" i="31"/>
  <c r="AV39" i="31"/>
  <c r="AY39" i="31"/>
  <c r="BB39" i="31"/>
  <c r="BE39" i="31"/>
  <c r="BH39" i="31"/>
  <c r="F47" i="31"/>
  <c r="L47" i="31"/>
  <c r="I47" i="31"/>
  <c r="O47" i="31"/>
  <c r="R47" i="31"/>
  <c r="U47" i="31"/>
  <c r="X47" i="31"/>
  <c r="AA47" i="31"/>
  <c r="AD47" i="31"/>
  <c r="AG47" i="31"/>
  <c r="AJ47" i="31"/>
  <c r="AM47" i="31"/>
  <c r="AP47" i="31"/>
  <c r="AS47" i="31"/>
  <c r="AV47" i="31"/>
  <c r="AY47" i="31"/>
  <c r="BB47" i="31"/>
  <c r="BE47" i="31"/>
  <c r="BH47" i="31"/>
  <c r="X5" i="31"/>
  <c r="X13" i="31"/>
  <c r="X19" i="31"/>
  <c r="X82" i="31"/>
  <c r="X91" i="31"/>
  <c r="X95" i="31"/>
  <c r="CB50" i="31"/>
  <c r="BH5" i="31"/>
  <c r="BH13" i="31"/>
  <c r="BH19" i="31"/>
  <c r="BH82" i="31"/>
  <c r="BH91" i="31"/>
  <c r="BH95" i="31"/>
  <c r="BE5" i="31"/>
  <c r="BE13" i="31"/>
  <c r="BE19" i="31"/>
  <c r="BE82" i="31"/>
  <c r="BE91" i="31"/>
  <c r="BE95" i="31"/>
  <c r="BB5" i="31"/>
  <c r="BB13" i="31"/>
  <c r="BB19" i="31"/>
  <c r="BB82" i="31"/>
  <c r="BB91" i="31"/>
  <c r="BB95" i="31"/>
  <c r="AY5" i="31"/>
  <c r="AY13" i="31"/>
  <c r="AY19" i="31"/>
  <c r="AY82" i="31"/>
  <c r="AY91" i="31"/>
  <c r="AY95" i="31"/>
  <c r="AV5" i="31"/>
  <c r="AV19" i="31"/>
  <c r="AV82" i="31"/>
  <c r="AV91" i="31"/>
  <c r="AV95" i="31"/>
  <c r="AS5" i="31"/>
  <c r="AS13" i="31"/>
  <c r="AS19" i="31"/>
  <c r="AS82" i="31"/>
  <c r="AS91" i="31"/>
  <c r="AS95" i="31"/>
  <c r="AP5" i="31"/>
  <c r="AP13" i="31"/>
  <c r="AP19" i="31"/>
  <c r="AP82" i="31"/>
  <c r="AP91" i="31"/>
  <c r="AP95" i="31"/>
  <c r="AM5" i="31"/>
  <c r="AM13" i="31"/>
  <c r="AM19" i="31"/>
  <c r="AM82" i="31"/>
  <c r="AM91" i="31"/>
  <c r="AM95" i="31"/>
  <c r="AJ5" i="31"/>
  <c r="AJ13" i="31"/>
  <c r="AJ19" i="31"/>
  <c r="AJ82" i="31"/>
  <c r="AJ91" i="31"/>
  <c r="AJ95" i="31"/>
  <c r="AG5" i="31"/>
  <c r="AG13" i="31"/>
  <c r="AG19" i="31"/>
  <c r="AG82" i="31"/>
  <c r="AG91" i="31"/>
  <c r="AG95" i="31"/>
  <c r="AD5" i="31"/>
  <c r="AD13" i="31"/>
  <c r="AD19" i="31"/>
  <c r="AD82" i="31"/>
  <c r="AD91" i="31"/>
  <c r="AD95" i="31"/>
  <c r="AA5" i="31"/>
  <c r="AA13" i="31"/>
  <c r="AA19" i="31"/>
  <c r="AA82" i="31"/>
  <c r="AA91" i="31"/>
  <c r="AA95" i="31"/>
  <c r="U5" i="31"/>
  <c r="U13" i="31"/>
  <c r="U19" i="31"/>
  <c r="U82" i="31"/>
  <c r="U91" i="31"/>
  <c r="U95" i="31"/>
  <c r="R5" i="31"/>
  <c r="R13" i="31"/>
  <c r="R19" i="31"/>
  <c r="R82" i="31"/>
  <c r="R91" i="31"/>
  <c r="R95" i="31"/>
  <c r="O5" i="31"/>
  <c r="O13" i="31"/>
  <c r="O19" i="31"/>
  <c r="O82" i="31"/>
  <c r="O91" i="31"/>
  <c r="O95" i="31"/>
  <c r="L5" i="31"/>
  <c r="L13" i="31"/>
  <c r="L19" i="31"/>
  <c r="L82" i="31"/>
  <c r="L91" i="31"/>
  <c r="L95" i="31"/>
  <c r="I5" i="31"/>
  <c r="I13" i="31"/>
  <c r="I19" i="31"/>
  <c r="I82" i="31"/>
  <c r="I91" i="31"/>
  <c r="I95" i="31"/>
  <c r="F5" i="31"/>
  <c r="F13" i="31"/>
  <c r="F19" i="31"/>
  <c r="F82" i="31"/>
  <c r="F91" i="31"/>
  <c r="F95" i="31"/>
  <c r="CB95" i="31"/>
  <c r="E48" i="14"/>
  <c r="E49" i="14"/>
  <c r="E50" i="14"/>
  <c r="E51" i="14"/>
  <c r="E52" i="14"/>
  <c r="E53" i="14"/>
  <c r="E54" i="14"/>
  <c r="E55" i="14"/>
  <c r="E44" i="14"/>
  <c r="E45" i="14"/>
  <c r="E25" i="14"/>
  <c r="E26" i="14"/>
  <c r="E27" i="14"/>
  <c r="E7" i="16"/>
  <c r="E8" i="16"/>
  <c r="E9" i="16"/>
  <c r="E10" i="16"/>
  <c r="E11" i="16"/>
  <c r="E12" i="16"/>
  <c r="E5" i="14"/>
  <c r="I5" i="14"/>
  <c r="J5" i="14"/>
  <c r="E6" i="14"/>
  <c r="E7" i="14"/>
  <c r="E8" i="14"/>
  <c r="E9" i="14"/>
  <c r="E10" i="14"/>
  <c r="E11" i="14"/>
  <c r="E12" i="14"/>
  <c r="E13" i="14"/>
  <c r="E14" i="14"/>
  <c r="E15" i="14"/>
  <c r="E16" i="14"/>
  <c r="I16" i="14"/>
  <c r="J16" i="14"/>
  <c r="E17" i="14"/>
  <c r="E18" i="14"/>
  <c r="E19" i="14"/>
  <c r="E66" i="14"/>
  <c r="G66" i="14"/>
  <c r="H66" i="14"/>
  <c r="E67" i="14"/>
  <c r="G67" i="14"/>
  <c r="H67" i="14"/>
  <c r="E68" i="14"/>
  <c r="E69" i="14"/>
  <c r="E70" i="14"/>
  <c r="E71" i="14"/>
  <c r="E72" i="14"/>
  <c r="E75" i="14"/>
  <c r="E76" i="14"/>
  <c r="E77" i="14"/>
  <c r="I77" i="14"/>
  <c r="J77" i="14"/>
  <c r="E78" i="14"/>
  <c r="E79" i="14"/>
  <c r="E80" i="14"/>
  <c r="E81" i="14"/>
  <c r="E82" i="14"/>
  <c r="E84" i="14"/>
  <c r="G84" i="14"/>
  <c r="H84" i="14"/>
  <c r="E85" i="14"/>
  <c r="E86" i="14"/>
  <c r="E87" i="14"/>
  <c r="E88" i="14"/>
  <c r="E89" i="14"/>
  <c r="E90" i="14"/>
  <c r="E91" i="14"/>
  <c r="I91" i="14"/>
  <c r="J91" i="14"/>
  <c r="E92" i="14"/>
  <c r="E93" i="14"/>
  <c r="E94" i="14"/>
  <c r="E95" i="14"/>
  <c r="E96" i="14"/>
  <c r="G96" i="14"/>
  <c r="H96" i="14"/>
  <c r="E97" i="14"/>
  <c r="E98" i="14"/>
  <c r="E99" i="14"/>
  <c r="E100" i="14"/>
  <c r="E102" i="14"/>
  <c r="G102" i="14"/>
  <c r="H102" i="14"/>
  <c r="E103" i="14"/>
  <c r="E104" i="14"/>
  <c r="E105" i="14"/>
  <c r="E106" i="14"/>
  <c r="E107" i="14"/>
  <c r="I107" i="14"/>
  <c r="J107" i="14"/>
  <c r="E108" i="14"/>
  <c r="E109" i="14"/>
  <c r="E110" i="14"/>
  <c r="E111" i="14"/>
  <c r="E20" i="14"/>
  <c r="I20" i="14"/>
  <c r="J20" i="14"/>
  <c r="E21" i="14"/>
  <c r="E22" i="14"/>
  <c r="E23" i="14"/>
  <c r="E24" i="14"/>
  <c r="E28" i="14"/>
  <c r="E29" i="14"/>
  <c r="E30" i="14"/>
  <c r="E40" i="14"/>
  <c r="E41" i="14"/>
  <c r="E42" i="14"/>
  <c r="E46" i="14"/>
  <c r="E43" i="14"/>
  <c r="E47" i="14"/>
  <c r="E56" i="14"/>
  <c r="E57" i="14"/>
  <c r="E58" i="14"/>
  <c r="E59" i="14"/>
  <c r="E5" i="24"/>
  <c r="I5" i="24"/>
  <c r="E6" i="24"/>
  <c r="E7" i="24"/>
  <c r="E8" i="24"/>
  <c r="E9" i="24"/>
  <c r="I9" i="24"/>
  <c r="E10" i="24"/>
  <c r="E12" i="24"/>
  <c r="I12" i="24"/>
  <c r="E13" i="24"/>
  <c r="E14" i="24"/>
  <c r="E15" i="24"/>
  <c r="I15" i="24"/>
  <c r="E16" i="24"/>
  <c r="E17" i="24"/>
  <c r="E18" i="24"/>
  <c r="E19" i="24"/>
  <c r="I19" i="24"/>
  <c r="E20" i="24"/>
  <c r="E22" i="24"/>
  <c r="I22" i="24"/>
  <c r="E23" i="24"/>
  <c r="E24" i="24"/>
  <c r="E25" i="24"/>
  <c r="E26" i="24"/>
  <c r="E27" i="24"/>
  <c r="E28" i="24"/>
  <c r="E29" i="24"/>
  <c r="E30" i="24"/>
  <c r="I30" i="24"/>
  <c r="E31" i="24"/>
  <c r="E32" i="24"/>
  <c r="E33" i="24"/>
  <c r="E34" i="24"/>
  <c r="E35" i="24"/>
  <c r="E36" i="24"/>
  <c r="E5" i="18"/>
  <c r="I5" i="18"/>
  <c r="E6" i="18"/>
  <c r="E7" i="18"/>
  <c r="E8" i="18"/>
  <c r="E9" i="18"/>
  <c r="I9" i="18"/>
  <c r="E10" i="18"/>
  <c r="E11" i="18"/>
  <c r="E16" i="18"/>
  <c r="I16" i="18"/>
  <c r="E17" i="18"/>
  <c r="E18" i="18"/>
  <c r="E19" i="18"/>
  <c r="I19" i="18"/>
  <c r="E20" i="18"/>
  <c r="E42" i="18"/>
  <c r="E92" i="18"/>
  <c r="I92" i="18"/>
  <c r="E93" i="18"/>
  <c r="E95" i="18"/>
  <c r="I95" i="18"/>
  <c r="E96" i="18"/>
  <c r="E97" i="18"/>
  <c r="E98" i="18"/>
  <c r="E99" i="18"/>
  <c r="E100" i="18"/>
  <c r="E101" i="18"/>
  <c r="E102" i="18"/>
  <c r="E103" i="18"/>
  <c r="E104" i="18"/>
  <c r="I104" i="18"/>
  <c r="E105" i="18"/>
  <c r="E106" i="18"/>
  <c r="E107" i="18"/>
  <c r="E108" i="18"/>
  <c r="E109" i="18"/>
  <c r="E110" i="18"/>
  <c r="E12" i="25"/>
  <c r="E5" i="28"/>
  <c r="E6" i="28"/>
  <c r="E7" i="28"/>
  <c r="E8" i="28"/>
  <c r="E9" i="28"/>
  <c r="E10" i="28"/>
  <c r="E11" i="28"/>
  <c r="E12" i="28"/>
  <c r="E13" i="28"/>
  <c r="E14" i="28"/>
  <c r="E6" i="15"/>
  <c r="E18" i="15"/>
  <c r="E20" i="15"/>
  <c r="BK20" i="15"/>
  <c r="E24" i="15"/>
  <c r="E25" i="15"/>
  <c r="L104" i="14"/>
  <c r="L109" i="14"/>
  <c r="F108" i="14"/>
  <c r="F103" i="14"/>
  <c r="F97" i="14"/>
  <c r="F85" i="14"/>
  <c r="F92" i="14"/>
  <c r="F78" i="14"/>
  <c r="F5" i="14"/>
  <c r="F6" i="14"/>
  <c r="F16" i="14"/>
  <c r="F17" i="14"/>
  <c r="F66" i="14"/>
  <c r="F68" i="14"/>
  <c r="F57" i="14"/>
  <c r="F58" i="14"/>
  <c r="F20" i="14"/>
  <c r="F21" i="14"/>
  <c r="F5" i="24"/>
  <c r="F6" i="24"/>
  <c r="F9" i="24"/>
  <c r="F10" i="24"/>
  <c r="F12" i="24"/>
  <c r="F13" i="24"/>
  <c r="F15" i="24"/>
  <c r="F16" i="24"/>
  <c r="F19" i="24"/>
  <c r="F20" i="24"/>
  <c r="F22" i="24"/>
  <c r="F23" i="24"/>
  <c r="F30" i="24"/>
  <c r="F31" i="24"/>
  <c r="F5" i="18"/>
  <c r="F6" i="18"/>
  <c r="F9" i="18"/>
  <c r="F10" i="18"/>
  <c r="F16" i="18"/>
  <c r="F17" i="18"/>
  <c r="F19" i="18"/>
  <c r="F20" i="18"/>
  <c r="F92" i="18"/>
  <c r="F93" i="18"/>
  <c r="F95" i="18"/>
  <c r="F96" i="18"/>
  <c r="F104" i="18"/>
  <c r="F105" i="18"/>
  <c r="F5" i="25"/>
  <c r="F7" i="25"/>
  <c r="F9" i="25"/>
  <c r="F11" i="25"/>
  <c r="F12" i="25"/>
  <c r="H5" i="28"/>
  <c r="H6" i="28"/>
  <c r="H7" i="28"/>
  <c r="H8" i="28"/>
  <c r="H9" i="28"/>
  <c r="H10" i="28"/>
  <c r="H11" i="28"/>
  <c r="H12" i="28"/>
  <c r="H13" i="28"/>
  <c r="H14" i="28"/>
  <c r="AZ6" i="15"/>
  <c r="AZ17" i="15"/>
  <c r="AZ18" i="15"/>
  <c r="AZ19" i="15"/>
  <c r="AZ20" i="15"/>
  <c r="AZ21" i="15"/>
  <c r="AZ24" i="15"/>
  <c r="AZ25" i="15"/>
  <c r="BA17" i="15"/>
  <c r="BA24" i="15"/>
  <c r="BB17" i="15"/>
  <c r="BB24" i="15"/>
  <c r="BN17" i="15"/>
  <c r="BN24" i="15"/>
  <c r="BA5" i="15"/>
  <c r="K7" i="16"/>
  <c r="K8" i="16"/>
  <c r="G7" i="16"/>
  <c r="H7" i="16"/>
  <c r="S5" i="28"/>
  <c r="S6" i="28"/>
  <c r="S7" i="28"/>
  <c r="S8" i="28"/>
  <c r="S9" i="28"/>
  <c r="S10" i="28"/>
  <c r="S11" i="28"/>
  <c r="S12" i="28"/>
  <c r="S13" i="28"/>
  <c r="S14" i="28"/>
  <c r="BZ5" i="28"/>
  <c r="BZ7" i="28"/>
  <c r="BZ9" i="28"/>
  <c r="BZ11" i="28"/>
  <c r="BZ13" i="28"/>
  <c r="BW5" i="28"/>
  <c r="BW7" i="28"/>
  <c r="BW9" i="28"/>
  <c r="BW11" i="28"/>
  <c r="BW13" i="28"/>
  <c r="BT5" i="28"/>
  <c r="BT7" i="28"/>
  <c r="BT9" i="28"/>
  <c r="BT11" i="28"/>
  <c r="BT13" i="28"/>
  <c r="BQ5" i="28"/>
  <c r="BQ7" i="28"/>
  <c r="BQ9" i="28"/>
  <c r="BQ11" i="28"/>
  <c r="BQ13" i="28"/>
  <c r="BN5" i="28"/>
  <c r="BN7" i="28"/>
  <c r="BN9" i="28"/>
  <c r="BN11" i="28"/>
  <c r="BN13" i="28"/>
  <c r="BK5" i="28"/>
  <c r="BK7" i="28"/>
  <c r="BK9" i="28"/>
  <c r="BK11" i="28"/>
  <c r="BK13" i="28"/>
  <c r="BH5" i="28"/>
  <c r="BH7" i="28"/>
  <c r="BH9" i="28"/>
  <c r="BH11" i="28"/>
  <c r="BH13" i="28"/>
  <c r="BE5" i="28"/>
  <c r="BE7" i="28"/>
  <c r="BE9" i="28"/>
  <c r="BE11" i="28"/>
  <c r="BE13" i="28"/>
  <c r="BB5" i="28"/>
  <c r="BB7" i="28"/>
  <c r="BB9" i="28"/>
  <c r="BB11" i="28"/>
  <c r="BB13" i="28"/>
  <c r="AY5" i="28"/>
  <c r="AY7" i="28"/>
  <c r="AY9" i="28"/>
  <c r="AY11" i="28"/>
  <c r="AY13" i="28"/>
  <c r="G13" i="25"/>
  <c r="H13" i="25"/>
  <c r="CF5" i="28"/>
  <c r="CF7" i="28"/>
  <c r="CF9" i="28"/>
  <c r="CF11" i="28"/>
  <c r="CF13" i="28"/>
  <c r="CE5" i="28"/>
  <c r="CE7" i="28"/>
  <c r="CE9" i="28"/>
  <c r="CE11" i="28"/>
  <c r="CE13" i="28"/>
  <c r="I7" i="16"/>
  <c r="J7" i="16"/>
  <c r="I8" i="16"/>
  <c r="J8" i="16"/>
  <c r="D7" i="16"/>
  <c r="H20" i="26"/>
  <c r="I20" i="26"/>
  <c r="J20" i="26"/>
  <c r="K20" i="26"/>
  <c r="M20" i="26"/>
  <c r="F20" i="26"/>
  <c r="K26" i="24"/>
  <c r="L26" i="24"/>
  <c r="M26" i="24"/>
  <c r="N26" i="24"/>
  <c r="N25" i="24"/>
  <c r="M25" i="24"/>
  <c r="L25" i="24"/>
  <c r="N24" i="24"/>
  <c r="M24" i="24"/>
  <c r="L24" i="24"/>
  <c r="K25" i="24"/>
  <c r="K24" i="24"/>
  <c r="B18" i="26"/>
  <c r="B16" i="26"/>
  <c r="B14" i="26"/>
  <c r="B12" i="26"/>
  <c r="B10" i="26"/>
  <c r="D7" i="26"/>
  <c r="D9" i="26"/>
  <c r="D10" i="26"/>
  <c r="D12" i="26"/>
  <c r="D14" i="26"/>
  <c r="D16" i="26"/>
  <c r="D18" i="26"/>
  <c r="D21" i="26"/>
  <c r="G8" i="26"/>
  <c r="H8" i="26"/>
  <c r="I8" i="26"/>
  <c r="J8" i="26"/>
  <c r="K8" i="26"/>
  <c r="L8" i="26"/>
  <c r="M8" i="26"/>
  <c r="D16" i="18"/>
  <c r="D9" i="25"/>
  <c r="D5" i="25"/>
  <c r="D11" i="25"/>
  <c r="D16" i="14"/>
  <c r="D5" i="14"/>
  <c r="D5" i="24"/>
  <c r="D9" i="24"/>
  <c r="D12" i="24"/>
  <c r="D15" i="24"/>
  <c r="D19" i="24"/>
  <c r="D30" i="24"/>
  <c r="D5" i="18"/>
  <c r="D9" i="18"/>
  <c r="D19" i="18"/>
  <c r="D92" i="18"/>
  <c r="D95" i="18"/>
  <c r="D66" i="14"/>
  <c r="B2" i="24"/>
  <c r="K14" i="24"/>
  <c r="K17" i="24"/>
  <c r="L14" i="24"/>
  <c r="L17" i="24"/>
  <c r="M14" i="24"/>
  <c r="N14" i="24"/>
  <c r="B9" i="13"/>
  <c r="B8" i="13"/>
  <c r="D104" i="18"/>
  <c r="B2" i="18"/>
  <c r="D22" i="24"/>
  <c r="D7" i="25"/>
  <c r="D67" i="14"/>
  <c r="D77" i="14"/>
  <c r="D91" i="14"/>
  <c r="F91" i="14"/>
  <c r="F84" i="14"/>
  <c r="F77" i="14"/>
  <c r="F67" i="14"/>
  <c r="N17" i="24"/>
  <c r="M17" i="24"/>
  <c r="D57" i="14"/>
  <c r="D20" i="14"/>
  <c r="D96" i="14"/>
  <c r="D107" i="14"/>
  <c r="D84" i="14"/>
  <c r="D102" i="14"/>
  <c r="F107" i="14"/>
  <c r="F102" i="14"/>
  <c r="F96" i="14"/>
  <c r="M18" i="24"/>
  <c r="M32" i="24"/>
  <c r="M36" i="24"/>
  <c r="L18" i="24"/>
  <c r="L32" i="24"/>
  <c r="L36" i="24"/>
  <c r="K18" i="24"/>
  <c r="K32" i="24"/>
  <c r="K36" i="24"/>
  <c r="N18" i="24"/>
  <c r="N32" i="24"/>
  <c r="N36" i="24"/>
  <c r="BA205" i="15"/>
  <c r="BA202" i="15"/>
  <c r="BN5" i="15"/>
  <c r="BB5" i="15"/>
  <c r="G5" i="14"/>
  <c r="H5" i="14"/>
  <c r="H12" i="25"/>
  <c r="H106" i="29"/>
  <c r="I106" i="29"/>
  <c r="I108" i="29"/>
  <c r="I107" i="29"/>
  <c r="BC11" i="15" a="1"/>
  <c r="BC11" i="15"/>
  <c r="BF11" i="15"/>
  <c r="BA208" i="15"/>
  <c r="D27" i="18"/>
  <c r="F27" i="18"/>
  <c r="G27" i="18"/>
  <c r="H27" i="18"/>
  <c r="I84" i="14"/>
  <c r="J84" i="14"/>
  <c r="G107" i="14"/>
  <c r="H107" i="14"/>
  <c r="H108" i="29"/>
  <c r="G107" i="29"/>
  <c r="J11" i="24"/>
  <c r="J26" i="24"/>
  <c r="J28" i="24" a="1"/>
  <c r="J28" i="24"/>
  <c r="H11" i="25"/>
  <c r="AO11" i="15"/>
  <c r="J13" i="18"/>
  <c r="BC12" i="15" a="1"/>
  <c r="BC12" i="15"/>
  <c r="BF12" i="15"/>
  <c r="BC10" i="15" a="1"/>
  <c r="BC10" i="15"/>
  <c r="BF10" i="15"/>
  <c r="BG10" i="15"/>
  <c r="AX10" i="15"/>
  <c r="AY10" i="15"/>
  <c r="H5" i="25"/>
  <c r="L13" i="25"/>
  <c r="L8" i="25"/>
  <c r="BP20" i="15"/>
  <c r="L6" i="25"/>
  <c r="L9" i="16"/>
  <c r="L10" i="16"/>
  <c r="H10" i="25"/>
  <c r="L11" i="16"/>
  <c r="L12" i="16"/>
  <c r="AO10" i="15"/>
  <c r="AO21" i="15"/>
  <c r="AO210" i="15"/>
  <c r="AO22" i="15"/>
  <c r="AX20" i="15"/>
  <c r="AY20" i="15"/>
  <c r="AX19" i="15"/>
  <c r="AY19" i="15"/>
  <c r="AX22" i="15"/>
  <c r="AY22" i="15"/>
  <c r="AO19" i="15"/>
  <c r="AX7" i="15"/>
  <c r="AY7" i="15"/>
  <c r="N103" i="18" a="1"/>
  <c r="N103" i="18"/>
  <c r="M102" i="18" a="1"/>
  <c r="M102" i="18"/>
  <c r="M103" i="18" a="1"/>
  <c r="M103" i="18"/>
  <c r="L103" i="18" a="1"/>
  <c r="L103" i="18"/>
  <c r="N102" i="18" a="1"/>
  <c r="N102" i="18"/>
  <c r="N108" i="18"/>
  <c r="L108" i="18"/>
  <c r="K103" i="18" a="1"/>
  <c r="K103" i="18"/>
  <c r="D62" i="14"/>
  <c r="F62" i="14"/>
  <c r="F8" i="13"/>
  <c r="BB111" i="15"/>
  <c r="BN111" i="15"/>
  <c r="I27" i="18"/>
  <c r="D40" i="18"/>
  <c r="F40" i="18"/>
  <c r="G40" i="18"/>
  <c r="H40" i="18"/>
  <c r="I40" i="18"/>
  <c r="BA111" i="15"/>
  <c r="D71" i="18"/>
  <c r="D76" i="18"/>
  <c r="D86" i="18"/>
  <c r="D66" i="18"/>
  <c r="F86" i="18"/>
  <c r="G86" i="18"/>
  <c r="H86" i="18"/>
  <c r="F76" i="18"/>
  <c r="F71" i="18"/>
  <c r="F66" i="18"/>
  <c r="G76" i="18"/>
  <c r="H76" i="18"/>
  <c r="G71" i="18"/>
  <c r="H71" i="18"/>
  <c r="G66" i="18"/>
  <c r="H66" i="18"/>
  <c r="I86" i="18"/>
  <c r="I76" i="18"/>
  <c r="I71" i="18"/>
  <c r="I66" i="18"/>
  <c r="BB199" i="15"/>
  <c r="BN199" i="15"/>
  <c r="BA199" i="15"/>
  <c r="F114" i="29"/>
  <c r="BC210" i="15" a="1"/>
  <c r="BC81" i="15" a="1"/>
  <c r="F113" i="29"/>
  <c r="BC64" i="15" a="1"/>
  <c r="BC201" i="15" a="1"/>
  <c r="BC44" i="15" a="1"/>
  <c r="F112" i="29"/>
  <c r="F111" i="29"/>
  <c r="BC13" i="15" a="1"/>
  <c r="BC58" i="15" a="1"/>
  <c r="BN198" i="15"/>
  <c r="BB198" i="15"/>
  <c r="BB23" i="15"/>
  <c r="D41" i="15"/>
  <c r="BN23" i="15"/>
  <c r="D129" i="15"/>
  <c r="G77" i="14"/>
  <c r="H77" i="14"/>
  <c r="CB13" i="31"/>
  <c r="N43" i="18"/>
  <c r="BG187" i="15"/>
  <c r="BG165" i="15"/>
  <c r="BG156" i="15"/>
  <c r="BG147" i="15"/>
  <c r="BG119" i="15"/>
  <c r="L102" i="18" a="1"/>
  <c r="L102" i="18"/>
  <c r="G20" i="14"/>
  <c r="H20" i="14"/>
  <c r="I102" i="14"/>
  <c r="J102" i="14"/>
  <c r="H9" i="25"/>
  <c r="BC7" i="15" a="1"/>
  <c r="BC7" i="15"/>
  <c r="BF7" i="15"/>
  <c r="BG7" i="15"/>
  <c r="BC27" i="15" a="1"/>
  <c r="BC27" i="15"/>
  <c r="BF27" i="15"/>
  <c r="BG27" i="15"/>
  <c r="BG45" i="15"/>
  <c r="BG117" i="15"/>
  <c r="BG134" i="15"/>
  <c r="G16" i="14"/>
  <c r="H16" i="14"/>
  <c r="BC204" i="15" a="1"/>
  <c r="K43" i="18"/>
  <c r="K64" i="18"/>
  <c r="K106" i="18"/>
  <c r="BG11" i="15"/>
  <c r="BG127" i="15"/>
  <c r="BG38" i="15"/>
  <c r="BG189" i="15"/>
  <c r="BG174" i="15"/>
  <c r="BG162" i="15"/>
  <c r="BG153" i="15"/>
  <c r="BG145" i="15"/>
  <c r="BG86" i="15"/>
  <c r="BG75" i="15"/>
  <c r="BG73" i="15"/>
  <c r="BG66" i="15"/>
  <c r="BG88" i="15"/>
  <c r="BG77" i="15"/>
  <c r="BG71" i="15"/>
  <c r="BG104" i="15"/>
  <c r="BG102" i="15"/>
  <c r="BG100" i="15"/>
  <c r="BG110" i="15"/>
  <c r="BG106" i="15"/>
  <c r="BG96" i="15"/>
  <c r="BG92" i="15"/>
  <c r="BG90" i="15"/>
  <c r="BG79" i="15"/>
  <c r="BG63" i="15"/>
  <c r="BG61" i="15"/>
  <c r="BG59" i="15"/>
  <c r="BG49" i="15"/>
  <c r="BG47" i="15"/>
  <c r="BG28" i="15"/>
  <c r="BG139" i="15"/>
  <c r="BG136" i="15"/>
  <c r="BG185" i="15"/>
  <c r="BG167" i="15"/>
  <c r="BG158" i="15"/>
  <c r="BG29" i="15"/>
  <c r="BG164" i="15"/>
  <c r="BG22" i="15"/>
  <c r="BG128" i="15"/>
  <c r="BG192" i="15"/>
  <c r="BG21" i="15"/>
  <c r="BG26" i="15"/>
  <c r="BG107" i="15"/>
  <c r="BG97" i="15"/>
  <c r="BG95" i="15"/>
  <c r="BG84" i="15"/>
  <c r="BG82" i="15"/>
  <c r="BG69" i="15"/>
  <c r="BG57" i="15"/>
  <c r="BG52" i="15"/>
  <c r="BG50" i="15"/>
  <c r="BG43" i="15"/>
  <c r="BG41" i="15"/>
  <c r="BG34" i="15"/>
  <c r="BG31" i="15"/>
  <c r="BG132" i="15"/>
  <c r="BG130" i="15"/>
  <c r="BG124" i="15"/>
  <c r="BG183" i="15"/>
  <c r="BG181" i="15"/>
  <c r="BG179" i="15"/>
  <c r="BG177" i="15"/>
  <c r="BG170" i="15"/>
  <c r="BG168" i="15"/>
  <c r="BG149" i="15"/>
  <c r="BG142" i="15"/>
  <c r="BG20" i="15"/>
  <c r="BG129" i="15"/>
  <c r="BG120" i="15"/>
  <c r="BG12" i="15"/>
  <c r="BG19" i="15"/>
  <c r="BG108" i="15"/>
  <c r="BG93" i="15"/>
  <c r="BG83" i="15"/>
  <c r="BG56" i="15"/>
  <c r="BG53" i="15"/>
  <c r="BG51" i="15"/>
  <c r="BG42" i="15"/>
  <c r="BG35" i="15"/>
  <c r="BG30" i="15"/>
  <c r="BG133" i="15"/>
  <c r="BG131" i="15"/>
  <c r="BG125" i="15"/>
  <c r="BG123" i="15"/>
  <c r="BG115" i="15"/>
  <c r="BG182" i="15"/>
  <c r="BG180" i="15"/>
  <c r="BG178" i="15"/>
  <c r="BG176" i="15"/>
  <c r="BG169" i="15"/>
  <c r="BG137" i="15"/>
  <c r="BG114" i="15"/>
  <c r="BG103" i="15"/>
  <c r="BG98" i="15"/>
  <c r="BG91" i="15"/>
  <c r="BG89" i="15"/>
  <c r="BG87" i="15"/>
  <c r="BG85" i="15"/>
  <c r="BG78" i="15"/>
  <c r="BG74" i="15"/>
  <c r="BG72" i="15"/>
  <c r="BG70" i="15"/>
  <c r="BG67" i="15"/>
  <c r="BG65" i="15"/>
  <c r="BG39" i="15"/>
  <c r="BG37" i="15"/>
  <c r="BG32" i="15"/>
  <c r="BG190" i="15"/>
  <c r="BG188" i="15"/>
  <c r="BG186" i="15"/>
  <c r="BG184" i="15"/>
  <c r="BG173" i="15"/>
  <c r="BG171" i="15"/>
  <c r="BG166" i="15"/>
  <c r="BG163" i="15"/>
  <c r="BG161" i="15"/>
  <c r="BG159" i="15"/>
  <c r="BG157" i="15"/>
  <c r="BG154" i="15"/>
  <c r="BH154" i="15"/>
  <c r="BG152" i="15"/>
  <c r="BG150" i="15"/>
  <c r="BG148" i="15"/>
  <c r="BG146" i="15"/>
  <c r="BG144" i="15"/>
  <c r="BG141" i="15"/>
  <c r="BG116" i="15"/>
  <c r="BG195" i="15"/>
  <c r="BG113" i="15"/>
  <c r="BG109" i="15"/>
  <c r="BG105" i="15"/>
  <c r="BG101" i="15"/>
  <c r="BG80" i="15"/>
  <c r="BG76" i="15"/>
  <c r="BG62" i="15"/>
  <c r="BG60" i="15"/>
  <c r="BG46" i="15"/>
  <c r="BG16" i="15"/>
  <c r="BG138" i="15"/>
  <c r="BG135" i="15"/>
  <c r="BG121" i="15"/>
  <c r="BG118" i="15"/>
  <c r="BG193" i="15"/>
  <c r="BG175" i="15"/>
  <c r="BG126" i="15"/>
  <c r="BG155" i="15"/>
  <c r="BG122" i="15"/>
  <c r="CB48" i="31"/>
  <c r="CB36" i="31"/>
  <c r="CB31" i="31"/>
  <c r="CB7" i="31"/>
  <c r="CB51" i="31"/>
  <c r="CB100" i="31"/>
  <c r="CB30" i="31"/>
  <c r="CB24" i="31"/>
  <c r="CB12" i="31"/>
  <c r="CB20" i="31"/>
  <c r="CB98" i="31"/>
  <c r="CB80" i="31"/>
  <c r="CB56" i="31"/>
  <c r="CB42" i="31"/>
  <c r="CB29" i="31"/>
  <c r="CB23" i="31"/>
  <c r="CB11" i="31"/>
  <c r="CB85" i="31"/>
  <c r="CB83" i="31"/>
  <c r="CB71" i="31"/>
  <c r="CB59" i="31"/>
  <c r="CB57" i="31"/>
  <c r="CB37" i="31"/>
  <c r="CB10" i="31"/>
  <c r="CB76" i="31"/>
  <c r="CB64" i="31"/>
  <c r="CB46" i="31"/>
  <c r="CB34" i="31"/>
  <c r="CB27" i="31"/>
  <c r="CB21" i="31"/>
  <c r="CB15" i="31"/>
  <c r="CB9" i="31"/>
  <c r="CB132" i="31"/>
  <c r="CB78" i="31"/>
  <c r="CB53" i="31"/>
  <c r="CB147" i="31"/>
  <c r="CB117" i="31"/>
  <c r="CB120" i="31"/>
  <c r="CB110" i="31"/>
  <c r="CB73" i="31"/>
  <c r="CB61" i="31"/>
  <c r="CB55" i="31"/>
  <c r="CB35" i="31"/>
  <c r="CB16" i="31"/>
  <c r="CB146" i="31"/>
  <c r="CB81" i="31"/>
  <c r="CB63" i="31"/>
  <c r="CB128" i="31"/>
  <c r="CB127" i="31"/>
  <c r="CB121" i="31"/>
  <c r="CB119" i="31"/>
  <c r="CB113" i="31"/>
  <c r="CB107" i="31"/>
  <c r="CB101" i="31"/>
  <c r="CB45" i="31"/>
  <c r="CB91" i="31"/>
  <c r="CB139" i="31"/>
  <c r="CB131" i="31"/>
  <c r="CB126" i="31"/>
  <c r="CB40" i="31"/>
  <c r="CB38" i="31"/>
  <c r="CB105" i="31"/>
  <c r="CB68" i="31"/>
  <c r="CB140" i="31"/>
  <c r="CB106" i="31"/>
  <c r="CB143" i="31"/>
  <c r="CB137" i="31"/>
  <c r="CB130" i="31"/>
  <c r="CB125" i="31"/>
  <c r="CB74" i="31"/>
  <c r="CB33" i="31"/>
  <c r="CB142" i="31"/>
  <c r="CB136" i="31"/>
  <c r="CB92" i="31"/>
  <c r="CB14" i="31"/>
  <c r="CB8" i="31"/>
  <c r="CB133" i="31"/>
  <c r="CB86" i="31"/>
  <c r="CB17" i="31"/>
  <c r="CB144" i="31"/>
  <c r="CB138" i="31"/>
  <c r="CB90" i="31"/>
  <c r="CB60" i="31"/>
  <c r="CB28" i="31"/>
  <c r="CB25" i="31"/>
  <c r="CE50" i="31"/>
  <c r="CF50" i="31"/>
  <c r="CG50" i="31"/>
  <c r="CB102" i="31"/>
  <c r="CB135" i="31"/>
  <c r="CB72" i="31"/>
  <c r="CB123" i="31"/>
  <c r="CE70" i="31"/>
  <c r="CF70" i="31"/>
  <c r="CG70" i="31"/>
  <c r="CB65" i="31"/>
  <c r="CB62" i="31"/>
  <c r="CB43" i="31"/>
  <c r="CB26" i="31"/>
  <c r="CB109" i="31"/>
  <c r="CB44" i="31"/>
  <c r="CE65" i="31"/>
  <c r="CF65" i="31"/>
  <c r="CG65" i="31"/>
  <c r="CB47" i="31"/>
  <c r="CB58" i="31"/>
  <c r="CB67" i="31"/>
  <c r="CB116" i="31"/>
  <c r="CB82" i="31"/>
  <c r="CB111" i="31"/>
  <c r="CB87" i="31"/>
  <c r="CB145" i="31"/>
  <c r="CE132" i="31"/>
  <c r="CF132" i="31"/>
  <c r="CG132" i="31"/>
  <c r="CE55" i="31"/>
  <c r="CF55" i="31"/>
  <c r="CG55" i="31"/>
  <c r="CB49" i="31"/>
  <c r="CB96" i="31"/>
  <c r="CB99" i="31"/>
  <c r="CB5" i="31"/>
  <c r="CC5" i="31"/>
  <c r="CB141" i="31"/>
  <c r="CB70" i="31"/>
  <c r="CB41" i="31"/>
  <c r="CE140" i="31"/>
  <c r="CF140" i="31"/>
  <c r="CG140" i="31"/>
  <c r="CB39" i="31"/>
  <c r="CB129" i="31"/>
  <c r="CB22" i="31"/>
  <c r="CB18" i="31"/>
  <c r="CE8" i="31"/>
  <c r="CF8" i="31"/>
  <c r="CG8" i="31"/>
  <c r="AZ11" i="15"/>
  <c r="BP10" i="15"/>
  <c r="BK19" i="15"/>
  <c r="AZ13" i="15"/>
  <c r="BK10" i="15"/>
  <c r="BK12" i="15"/>
  <c r="BK7" i="15"/>
  <c r="AM204" i="15"/>
  <c r="J89" i="18"/>
  <c r="CB97" i="31"/>
  <c r="BP70" i="15"/>
  <c r="AX70" i="15"/>
  <c r="AY70" i="15"/>
  <c r="AO70" i="15"/>
  <c r="AO50" i="15"/>
  <c r="BP50" i="15"/>
  <c r="AO117" i="15"/>
  <c r="BP117" i="15"/>
  <c r="AX117" i="15"/>
  <c r="AY117" i="15"/>
  <c r="D8" i="10"/>
  <c r="I57" i="14"/>
  <c r="J57" i="14"/>
  <c r="G57" i="14"/>
  <c r="H57" i="14"/>
  <c r="BC55" i="15" a="1"/>
  <c r="BC55" i="15"/>
  <c r="BF55" i="15"/>
  <c r="BG55" i="15"/>
  <c r="CE79" i="31"/>
  <c r="CF79" i="31"/>
  <c r="CG79" i="31"/>
  <c r="CE31" i="31"/>
  <c r="CF31" i="31"/>
  <c r="CG31" i="31"/>
  <c r="AO167" i="15"/>
  <c r="BP167" i="15"/>
  <c r="AX167" i="15"/>
  <c r="AY167" i="15"/>
  <c r="CE143" i="31"/>
  <c r="CF143" i="31"/>
  <c r="CG143" i="31"/>
  <c r="AO41" i="15"/>
  <c r="AX41" i="15"/>
  <c r="AY41" i="15"/>
  <c r="AX126" i="15"/>
  <c r="AY126" i="15"/>
  <c r="AO126" i="15"/>
  <c r="BP126" i="15"/>
  <c r="AO122" i="15"/>
  <c r="BP122" i="15"/>
  <c r="CE112" i="31"/>
  <c r="CF112" i="31"/>
  <c r="CG112" i="31"/>
  <c r="CB112" i="31"/>
  <c r="CE69" i="31"/>
  <c r="CF69" i="31"/>
  <c r="CG69" i="31"/>
  <c r="CE43" i="31"/>
  <c r="CF43" i="31"/>
  <c r="CG43" i="31"/>
  <c r="AO171" i="15"/>
  <c r="AX171" i="15"/>
  <c r="AY171" i="15"/>
  <c r="I96" i="14"/>
  <c r="J96" i="14"/>
  <c r="CE136" i="31"/>
  <c r="CF136" i="31"/>
  <c r="CG136" i="31"/>
  <c r="CE105" i="31"/>
  <c r="CF105" i="31"/>
  <c r="CG105" i="31"/>
  <c r="AO55" i="15"/>
  <c r="BP55" i="15"/>
  <c r="AX55" i="15"/>
  <c r="AY55" i="15"/>
  <c r="AO46" i="15"/>
  <c r="BP46" i="15"/>
  <c r="AX46" i="15"/>
  <c r="AY46" i="15"/>
  <c r="AX16" i="15"/>
  <c r="AY16" i="15"/>
  <c r="BP16" i="15"/>
  <c r="AO16" i="15"/>
  <c r="AO129" i="15"/>
  <c r="AX129" i="15"/>
  <c r="AY129" i="15"/>
  <c r="BP129" i="15"/>
  <c r="BM20" i="15"/>
  <c r="D12" i="10"/>
  <c r="CE128" i="31"/>
  <c r="CF128" i="31"/>
  <c r="CG128" i="31"/>
  <c r="CE127" i="31"/>
  <c r="CF127" i="31"/>
  <c r="CG127" i="31"/>
  <c r="CE68" i="31"/>
  <c r="CF68" i="31"/>
  <c r="CG68" i="31"/>
  <c r="AX122" i="15"/>
  <c r="AY122" i="15"/>
  <c r="AO176" i="15"/>
  <c r="BP176" i="15"/>
  <c r="AX176" i="15"/>
  <c r="AY176" i="15"/>
  <c r="AX210" i="15"/>
  <c r="AY210" i="15"/>
  <c r="BP210" i="15"/>
  <c r="CE130" i="31"/>
  <c r="CF130" i="31"/>
  <c r="CG130" i="31"/>
  <c r="CE98" i="31"/>
  <c r="CF98" i="31"/>
  <c r="CG98" i="31"/>
  <c r="CE93" i="31"/>
  <c r="CF93" i="31"/>
  <c r="CG93" i="31"/>
  <c r="CE84" i="31"/>
  <c r="CF84" i="31"/>
  <c r="CG84" i="31"/>
  <c r="CB69" i="31"/>
  <c r="CE16" i="31"/>
  <c r="CF16" i="31"/>
  <c r="CG16" i="31"/>
  <c r="CE9" i="31"/>
  <c r="CF9" i="31"/>
  <c r="CG9" i="31"/>
  <c r="AX50" i="15"/>
  <c r="AY50" i="15"/>
  <c r="G91" i="14"/>
  <c r="H91" i="14"/>
  <c r="CB19" i="31"/>
  <c r="CE126" i="31"/>
  <c r="CF126" i="31"/>
  <c r="CG126" i="31"/>
  <c r="CB84" i="31"/>
  <c r="BP41" i="15"/>
  <c r="AO32" i="15"/>
  <c r="BP32" i="15"/>
  <c r="AX32" i="15"/>
  <c r="AY32" i="15"/>
  <c r="AX134" i="15"/>
  <c r="AY134" i="15"/>
  <c r="BP134" i="15"/>
  <c r="AO134" i="15"/>
  <c r="N64" i="18"/>
  <c r="N106" i="18"/>
  <c r="N107" i="18"/>
  <c r="CB93" i="31"/>
  <c r="CB79" i="31"/>
  <c r="CE78" i="31"/>
  <c r="CF78" i="31"/>
  <c r="CG78" i="31"/>
  <c r="CE17" i="31"/>
  <c r="CF17" i="31"/>
  <c r="CG17" i="31"/>
  <c r="CE147" i="31"/>
  <c r="CF147" i="31"/>
  <c r="CG147" i="31"/>
  <c r="AX66" i="15"/>
  <c r="AY66" i="15"/>
  <c r="AX83" i="15"/>
  <c r="AY83" i="15"/>
  <c r="BP110" i="15"/>
  <c r="AX124" i="15"/>
  <c r="AY124" i="15"/>
  <c r="BP156" i="15"/>
  <c r="AO141" i="15"/>
  <c r="CB134" i="31"/>
  <c r="CE107" i="31"/>
  <c r="CF107" i="31"/>
  <c r="CG107" i="31"/>
  <c r="CE81" i="31"/>
  <c r="CF81" i="31"/>
  <c r="CG81" i="31"/>
  <c r="CE22" i="31"/>
  <c r="CF22" i="31"/>
  <c r="CG22" i="31"/>
  <c r="AX71" i="15"/>
  <c r="AY71" i="15"/>
  <c r="BP44" i="15"/>
  <c r="BP87" i="15"/>
  <c r="AX37" i="15"/>
  <c r="AY37" i="15"/>
  <c r="AX31" i="15"/>
  <c r="AY31" i="15"/>
  <c r="BP42" i="15"/>
  <c r="BP84" i="15"/>
  <c r="AX63" i="15"/>
  <c r="AY63" i="15"/>
  <c r="BP28" i="15"/>
  <c r="AX56" i="15"/>
  <c r="AY56" i="15"/>
  <c r="AO95" i="15"/>
  <c r="AO49" i="15"/>
  <c r="BP124" i="15"/>
  <c r="BP138" i="15"/>
  <c r="AO128" i="15"/>
  <c r="AX192" i="15"/>
  <c r="AY192" i="15"/>
  <c r="AX191" i="15"/>
  <c r="AY191" i="15"/>
  <c r="BP162" i="15"/>
  <c r="BP152" i="15"/>
  <c r="BP180" i="15"/>
  <c r="AX166" i="15"/>
  <c r="AY166" i="15"/>
  <c r="CE101" i="31"/>
  <c r="CF101" i="31"/>
  <c r="CG101" i="31"/>
  <c r="CE53" i="31"/>
  <c r="CF53" i="31"/>
  <c r="CG53" i="31"/>
  <c r="AX110" i="15"/>
  <c r="AY110" i="15"/>
  <c r="BP37" i="15"/>
  <c r="BP191" i="15"/>
  <c r="D7" i="10"/>
  <c r="CB124" i="31"/>
  <c r="CE119" i="31"/>
  <c r="CF119" i="31"/>
  <c r="CG119" i="31"/>
  <c r="CE76" i="31"/>
  <c r="CF76" i="31"/>
  <c r="CG76" i="31"/>
  <c r="CE73" i="31"/>
  <c r="CF73" i="31"/>
  <c r="CG73" i="31"/>
  <c r="CE56" i="31"/>
  <c r="CF56" i="31"/>
  <c r="CG56" i="31"/>
  <c r="CE28" i="31"/>
  <c r="CF28" i="31"/>
  <c r="CG28" i="31"/>
  <c r="CE96" i="31"/>
  <c r="CF96" i="31"/>
  <c r="CG96" i="31"/>
  <c r="AX89" i="15"/>
  <c r="AY89" i="15"/>
  <c r="AX74" i="15"/>
  <c r="AY74" i="15"/>
  <c r="AX95" i="15"/>
  <c r="AY95" i="15"/>
  <c r="BP82" i="15"/>
  <c r="BP143" i="15"/>
  <c r="CB114" i="31"/>
  <c r="BP11" i="15"/>
  <c r="CE142" i="31"/>
  <c r="CF142" i="31"/>
  <c r="CG142" i="31"/>
  <c r="CE85" i="31"/>
  <c r="CF85" i="31"/>
  <c r="CG85" i="31"/>
  <c r="CE60" i="31"/>
  <c r="CF60" i="31"/>
  <c r="CG60" i="31"/>
  <c r="BP60" i="15"/>
  <c r="BP67" i="15"/>
  <c r="BP74" i="15"/>
  <c r="BP56" i="15"/>
  <c r="AX125" i="15"/>
  <c r="AY125" i="15"/>
  <c r="BP140" i="15"/>
  <c r="AX151" i="15"/>
  <c r="AY151" i="15"/>
  <c r="BP170" i="15"/>
  <c r="BP173" i="15"/>
  <c r="AO165" i="15"/>
  <c r="CE125" i="31"/>
  <c r="CF125" i="31"/>
  <c r="CG125" i="31"/>
  <c r="CB94" i="31"/>
  <c r="CE45" i="31"/>
  <c r="CF45" i="31"/>
  <c r="CG45" i="31"/>
  <c r="CE41" i="31"/>
  <c r="CF41" i="31"/>
  <c r="CG41" i="31"/>
  <c r="BP78" i="15"/>
  <c r="AO103" i="15"/>
  <c r="AX51" i="15"/>
  <c r="AY51" i="15"/>
  <c r="AO106" i="15"/>
  <c r="AX136" i="15"/>
  <c r="AY136" i="15"/>
  <c r="BP147" i="15"/>
  <c r="AX180" i="15"/>
  <c r="AY180" i="15"/>
  <c r="I67" i="14"/>
  <c r="J67" i="14"/>
  <c r="H7" i="25"/>
  <c r="L7" i="25"/>
  <c r="CE71" i="31"/>
  <c r="CF71" i="31"/>
  <c r="CG71" i="31"/>
  <c r="CE144" i="31"/>
  <c r="CF144" i="31"/>
  <c r="CG144" i="31"/>
  <c r="CE75" i="31"/>
  <c r="CF75" i="31"/>
  <c r="CG75" i="31"/>
  <c r="CB75" i="31"/>
  <c r="CE35" i="31"/>
  <c r="CF35" i="31"/>
  <c r="CG35" i="31"/>
  <c r="CE104" i="31"/>
  <c r="CF104" i="31"/>
  <c r="CG104" i="31"/>
  <c r="CB104" i="31"/>
  <c r="CE44" i="31"/>
  <c r="CF44" i="31"/>
  <c r="CG44" i="31"/>
  <c r="CE54" i="31"/>
  <c r="CF54" i="31"/>
  <c r="CG54" i="31"/>
  <c r="BP101" i="15"/>
  <c r="AX101" i="15"/>
  <c r="AY101" i="15"/>
  <c r="AO101" i="15"/>
  <c r="AO99" i="15"/>
  <c r="BP99" i="15"/>
  <c r="AX99" i="15"/>
  <c r="AY99" i="15"/>
  <c r="AX97" i="15"/>
  <c r="AY97" i="15"/>
  <c r="BP97" i="15"/>
  <c r="AO97" i="15"/>
  <c r="AO36" i="15"/>
  <c r="AX36" i="15"/>
  <c r="AY36" i="15"/>
  <c r="BP36" i="15"/>
  <c r="AO123" i="15"/>
  <c r="BP123" i="15"/>
  <c r="AX123" i="15"/>
  <c r="AY123" i="15"/>
  <c r="BC33" i="15" a="1"/>
  <c r="BC33" i="15"/>
  <c r="BF33" i="15"/>
  <c r="BG33" i="15"/>
  <c r="BC40" i="15" a="1"/>
  <c r="BC40" i="15"/>
  <c r="BF40" i="15"/>
  <c r="BG40" i="15"/>
  <c r="CE100" i="31"/>
  <c r="CF100" i="31"/>
  <c r="CG100" i="31"/>
  <c r="CB66" i="31"/>
  <c r="CE66" i="31"/>
  <c r="CF66" i="31"/>
  <c r="CG66" i="31"/>
  <c r="CE62" i="31"/>
  <c r="CF62" i="31"/>
  <c r="CG62" i="31"/>
  <c r="BC48" i="15" a="1"/>
  <c r="BC48" i="15"/>
  <c r="BF48" i="15"/>
  <c r="BG48" i="15"/>
  <c r="J11" i="18"/>
  <c r="J58" i="18"/>
  <c r="BP7" i="15"/>
  <c r="AO7" i="15"/>
  <c r="CE115" i="31"/>
  <c r="CF115" i="31"/>
  <c r="CG115" i="31"/>
  <c r="CB115" i="31"/>
  <c r="CE89" i="31"/>
  <c r="CF89" i="31"/>
  <c r="CG89" i="31"/>
  <c r="CB89" i="31"/>
  <c r="I66" i="14"/>
  <c r="J66" i="14"/>
  <c r="CB122" i="31"/>
  <c r="CE122" i="31"/>
  <c r="CF122" i="31"/>
  <c r="CG122" i="31"/>
  <c r="CE118" i="31"/>
  <c r="CF118" i="31"/>
  <c r="CG118" i="31"/>
  <c r="CB118" i="31"/>
  <c r="CE103" i="31"/>
  <c r="CF103" i="31"/>
  <c r="CG103" i="31"/>
  <c r="CE80" i="31"/>
  <c r="CF80" i="31"/>
  <c r="CG80" i="31"/>
  <c r="CE32" i="31"/>
  <c r="CF32" i="31"/>
  <c r="CG32" i="31"/>
  <c r="CB32" i="31"/>
  <c r="CE6" i="31"/>
  <c r="CF6" i="31"/>
  <c r="CG6" i="31"/>
  <c r="AO118" i="15"/>
  <c r="BP118" i="15"/>
  <c r="AX118" i="15"/>
  <c r="AY118" i="15"/>
  <c r="AX26" i="15"/>
  <c r="AY26" i="15"/>
  <c r="CE137" i="31"/>
  <c r="CF137" i="31"/>
  <c r="CG137" i="31"/>
  <c r="CE121" i="31"/>
  <c r="CF121" i="31"/>
  <c r="CG121" i="31"/>
  <c r="CE111" i="31"/>
  <c r="CF111" i="31"/>
  <c r="CG111" i="31"/>
  <c r="CE110" i="31"/>
  <c r="CF110" i="31"/>
  <c r="CG110" i="31"/>
  <c r="CE36" i="31"/>
  <c r="CF36" i="31"/>
  <c r="CG36" i="31"/>
  <c r="CE24" i="31"/>
  <c r="CF24" i="31"/>
  <c r="CG24" i="31"/>
  <c r="CE7" i="31"/>
  <c r="CF7" i="31"/>
  <c r="CG7" i="31"/>
  <c r="CB6" i="31"/>
  <c r="CB77" i="31"/>
  <c r="CE139" i="31"/>
  <c r="CF139" i="31"/>
  <c r="CG139" i="31"/>
  <c r="CE131" i="31"/>
  <c r="CF131" i="31"/>
  <c r="CG131" i="31"/>
  <c r="CE116" i="31"/>
  <c r="CF116" i="31"/>
  <c r="CG116" i="31"/>
  <c r="CE113" i="31"/>
  <c r="CF113" i="31"/>
  <c r="CG113" i="31"/>
  <c r="CE92" i="31"/>
  <c r="CF92" i="31"/>
  <c r="CG92" i="31"/>
  <c r="CE88" i="31"/>
  <c r="CF88" i="31"/>
  <c r="CG88" i="31"/>
  <c r="CB88" i="31"/>
  <c r="CE26" i="31"/>
  <c r="CF26" i="31"/>
  <c r="CG26" i="31"/>
  <c r="CE12" i="31"/>
  <c r="CF12" i="31"/>
  <c r="CG12" i="31"/>
  <c r="CE141" i="31"/>
  <c r="CF141" i="31"/>
  <c r="CG141" i="31"/>
  <c r="CE138" i="31"/>
  <c r="CF138" i="31"/>
  <c r="CG138" i="31"/>
  <c r="CE83" i="31"/>
  <c r="CF83" i="31"/>
  <c r="CG83" i="31"/>
  <c r="CE74" i="31"/>
  <c r="CF74" i="31"/>
  <c r="CG74" i="31"/>
  <c r="CE64" i="31"/>
  <c r="CF64" i="31"/>
  <c r="CG64" i="31"/>
  <c r="CE63" i="31"/>
  <c r="CF63" i="31"/>
  <c r="CG63" i="31"/>
  <c r="CE61" i="31"/>
  <c r="CF61" i="31"/>
  <c r="CG61" i="31"/>
  <c r="CE59" i="31"/>
  <c r="CF59" i="31"/>
  <c r="CG59" i="31"/>
  <c r="CE52" i="31"/>
  <c r="CF52" i="31"/>
  <c r="CG52" i="31"/>
  <c r="CB52" i="31"/>
  <c r="CE146" i="31"/>
  <c r="CF146" i="31"/>
  <c r="CG146" i="31"/>
  <c r="CE99" i="31"/>
  <c r="CF99" i="31"/>
  <c r="CG99" i="31"/>
  <c r="CE123" i="31"/>
  <c r="CF123" i="31"/>
  <c r="CG123" i="31"/>
  <c r="CE117" i="31"/>
  <c r="CF117" i="31"/>
  <c r="CG117" i="31"/>
  <c r="CE87" i="31"/>
  <c r="CF87" i="31"/>
  <c r="CG87" i="31"/>
  <c r="CE48" i="31"/>
  <c r="CF48" i="31"/>
  <c r="CG48" i="31"/>
  <c r="CE42" i="31"/>
  <c r="CF42" i="31"/>
  <c r="CG42" i="31"/>
  <c r="CE33" i="31"/>
  <c r="CF33" i="31"/>
  <c r="CG33" i="31"/>
  <c r="CE30" i="31"/>
  <c r="CF30" i="31"/>
  <c r="CG30" i="31"/>
  <c r="CE27" i="31"/>
  <c r="CF27" i="31"/>
  <c r="CG27" i="31"/>
  <c r="CE23" i="31"/>
  <c r="CF23" i="31"/>
  <c r="CG23" i="31"/>
  <c r="CE20" i="31"/>
  <c r="CF20" i="31"/>
  <c r="CG20" i="31"/>
  <c r="CE14" i="31"/>
  <c r="CF14" i="31"/>
  <c r="CG14" i="31"/>
  <c r="CE120" i="31"/>
  <c r="CF120" i="31"/>
  <c r="CG120" i="31"/>
  <c r="CE90" i="31"/>
  <c r="CF90" i="31"/>
  <c r="CG90" i="31"/>
  <c r="CE46" i="31"/>
  <c r="CF46" i="31"/>
  <c r="CG46" i="31"/>
  <c r="CE37" i="31"/>
  <c r="CF37" i="31"/>
  <c r="CG37" i="31"/>
  <c r="CE18" i="31"/>
  <c r="CF18" i="31"/>
  <c r="CG18" i="31"/>
  <c r="CE133" i="31"/>
  <c r="CF133" i="31"/>
  <c r="CG133" i="31"/>
  <c r="CE106" i="31"/>
  <c r="CF106" i="31"/>
  <c r="CG106" i="31"/>
  <c r="CE97" i="31"/>
  <c r="CF97" i="31"/>
  <c r="CG97" i="31"/>
  <c r="CE94" i="31"/>
  <c r="CF94" i="31"/>
  <c r="CG94" i="31"/>
  <c r="CE86" i="31"/>
  <c r="CF86" i="31"/>
  <c r="CG86" i="31"/>
  <c r="CE49" i="31"/>
  <c r="CF49" i="31"/>
  <c r="CG49" i="31"/>
  <c r="CE29" i="31"/>
  <c r="CF29" i="31"/>
  <c r="CG29" i="31"/>
  <c r="CE15" i="31"/>
  <c r="CF15" i="31"/>
  <c r="CG15" i="31"/>
  <c r="CE10" i="31"/>
  <c r="CF10" i="31"/>
  <c r="CG10" i="31"/>
  <c r="L43" i="18"/>
  <c r="L64" i="18"/>
  <c r="L106" i="18"/>
  <c r="L110" i="18"/>
  <c r="CE129" i="31"/>
  <c r="CF129" i="31"/>
  <c r="CG129" i="31"/>
  <c r="CE108" i="31"/>
  <c r="CF108" i="31"/>
  <c r="CG108" i="31"/>
  <c r="CE25" i="31"/>
  <c r="CF25" i="31"/>
  <c r="CG25" i="31"/>
  <c r="CE11" i="31"/>
  <c r="CF11" i="31"/>
  <c r="CG11" i="31"/>
  <c r="AO105" i="15"/>
  <c r="BP105" i="15"/>
  <c r="AO88" i="15"/>
  <c r="AX88" i="15"/>
  <c r="AY88" i="15"/>
  <c r="AO168" i="15"/>
  <c r="AX168" i="15"/>
  <c r="AY168" i="15"/>
  <c r="BP168" i="15"/>
  <c r="BP150" i="15"/>
  <c r="AO150" i="15"/>
  <c r="AX150" i="15"/>
  <c r="AY150" i="15"/>
  <c r="CE21" i="31"/>
  <c r="CF21" i="31"/>
  <c r="CG21" i="31"/>
  <c r="AO107" i="15"/>
  <c r="BP107" i="15"/>
  <c r="AO127" i="15"/>
  <c r="BP127" i="15"/>
  <c r="AX127" i="15"/>
  <c r="AY127" i="15"/>
  <c r="CE51" i="31"/>
  <c r="CF51" i="31"/>
  <c r="CG51" i="31"/>
  <c r="CE38" i="31"/>
  <c r="CF38" i="31"/>
  <c r="CG38" i="31"/>
  <c r="CE34" i="31"/>
  <c r="CF34" i="31"/>
  <c r="CG34" i="31"/>
  <c r="AX105" i="15"/>
  <c r="AY105" i="15"/>
  <c r="AO100" i="15"/>
  <c r="BP100" i="15"/>
  <c r="AX98" i="15"/>
  <c r="AY98" i="15"/>
  <c r="BP98" i="15"/>
  <c r="AO98" i="15"/>
  <c r="AO92" i="15"/>
  <c r="AX92" i="15"/>
  <c r="AY92" i="15"/>
  <c r="AO130" i="15"/>
  <c r="AX130" i="15"/>
  <c r="AY130" i="15"/>
  <c r="BP130" i="15"/>
  <c r="CE57" i="31"/>
  <c r="CF57" i="31"/>
  <c r="CG57" i="31"/>
  <c r="CE40" i="31"/>
  <c r="CF40" i="31"/>
  <c r="CG40" i="31"/>
  <c r="BP108" i="15"/>
  <c r="AX107" i="15"/>
  <c r="AY107" i="15"/>
  <c r="AO108" i="15"/>
  <c r="AO90" i="15"/>
  <c r="AX90" i="15"/>
  <c r="AY90" i="15"/>
  <c r="BP61" i="15"/>
  <c r="AO61" i="15"/>
  <c r="AX30" i="15"/>
  <c r="AY30" i="15"/>
  <c r="AO30" i="15"/>
  <c r="AO133" i="15"/>
  <c r="BP133" i="15"/>
  <c r="BP63" i="15"/>
  <c r="AO131" i="15"/>
  <c r="AX184" i="15"/>
  <c r="AY184" i="15"/>
  <c r="BP184" i="15"/>
  <c r="AX73" i="15"/>
  <c r="AY73" i="15"/>
  <c r="AX60" i="15"/>
  <c r="AY60" i="15"/>
  <c r="BP93" i="15"/>
  <c r="AO80" i="15"/>
  <c r="BP175" i="15"/>
  <c r="AO175" i="15"/>
  <c r="BP158" i="15"/>
  <c r="AO158" i="15"/>
  <c r="BP114" i="15"/>
  <c r="AO114" i="15"/>
  <c r="AO185" i="15"/>
  <c r="BP185" i="15"/>
  <c r="AX201" i="15"/>
  <c r="AY201" i="15"/>
  <c r="BP201" i="15"/>
  <c r="AO201" i="15"/>
  <c r="AO195" i="15"/>
  <c r="AX195" i="15"/>
  <c r="AY195" i="15"/>
  <c r="AX121" i="15"/>
  <c r="AY121" i="15"/>
  <c r="BP172" i="15"/>
  <c r="BP188" i="15"/>
  <c r="BP187" i="15"/>
  <c r="AX189" i="15"/>
  <c r="AY189" i="15"/>
  <c r="AX161" i="15"/>
  <c r="AY161" i="15"/>
  <c r="AX178" i="15"/>
  <c r="AY178" i="15"/>
  <c r="BP171" i="15"/>
  <c r="AX190" i="15"/>
  <c r="AY190" i="15"/>
  <c r="AO172" i="15"/>
  <c r="AX154" i="15"/>
  <c r="AY154" i="15"/>
  <c r="BP161" i="15"/>
  <c r="AO153" i="15"/>
  <c r="AO187" i="15"/>
  <c r="BP190" i="15"/>
  <c r="BC58" i="15"/>
  <c r="BF58" i="15"/>
  <c r="BG58" i="15"/>
  <c r="BC13" i="15"/>
  <c r="BF13" i="15"/>
  <c r="BG13" i="15"/>
  <c r="I111" i="29"/>
  <c r="H112" i="29"/>
  <c r="BC44" i="15"/>
  <c r="BF44" i="15"/>
  <c r="BG44" i="15"/>
  <c r="BC201" i="15"/>
  <c r="BF201" i="15"/>
  <c r="BG201" i="15"/>
  <c r="BC64" i="15"/>
  <c r="BF64" i="15"/>
  <c r="BG64" i="15"/>
  <c r="G113" i="29"/>
  <c r="BC68" i="15"/>
  <c r="BF68" i="15"/>
  <c r="BG68" i="15"/>
  <c r="BC81" i="15"/>
  <c r="BF81" i="15"/>
  <c r="BG81" i="15"/>
  <c r="BC210" i="15"/>
  <c r="BF210" i="15"/>
  <c r="BG210" i="15"/>
  <c r="BC99" i="15"/>
  <c r="BF99" i="15"/>
  <c r="BG99" i="15"/>
  <c r="BC54" i="15"/>
  <c r="BF54" i="15"/>
  <c r="BG54" i="15"/>
  <c r="H114" i="29"/>
  <c r="BC204" i="15"/>
  <c r="BF204" i="15"/>
  <c r="BG204" i="15"/>
  <c r="G112" i="29"/>
  <c r="I112" i="29"/>
  <c r="K109" i="18"/>
  <c r="K110" i="18"/>
  <c r="K107" i="18"/>
  <c r="N110" i="18"/>
  <c r="M109" i="18"/>
  <c r="M107" i="18"/>
  <c r="M110" i="18"/>
  <c r="J77" i="18"/>
  <c r="J23" i="18"/>
  <c r="J22" i="18"/>
  <c r="AX13" i="15"/>
  <c r="AY13" i="15"/>
  <c r="BP13" i="15"/>
  <c r="J15" i="18"/>
  <c r="J36" i="18"/>
  <c r="AO13" i="15"/>
  <c r="J14" i="18"/>
  <c r="AX12" i="15"/>
  <c r="AY12" i="15"/>
  <c r="BP12" i="15"/>
  <c r="H113" i="29"/>
  <c r="I113" i="29"/>
  <c r="J27" i="24" a="1"/>
  <c r="J27" i="24"/>
  <c r="J33" i="24"/>
  <c r="J72" i="18"/>
  <c r="J29" i="24" a="1"/>
  <c r="J29" i="24"/>
  <c r="H111" i="29"/>
  <c r="G111" i="29"/>
  <c r="I114" i="29"/>
  <c r="G114" i="29"/>
  <c r="BB197" i="15"/>
  <c r="D130" i="15"/>
  <c r="D42" i="15"/>
  <c r="BN197" i="15"/>
  <c r="CC6" i="31"/>
  <c r="CC7" i="31"/>
  <c r="CC8" i="31"/>
  <c r="CD8" i="31"/>
  <c r="CD5" i="31"/>
  <c r="D11" i="10"/>
  <c r="C22" i="13"/>
  <c r="L14" i="13"/>
  <c r="G13" i="13"/>
  <c r="H13" i="13"/>
  <c r="AO204" i="15"/>
  <c r="AL207" i="15"/>
  <c r="AM207" i="15"/>
  <c r="AO207" i="15"/>
  <c r="AH207" i="15"/>
  <c r="G14" i="13"/>
  <c r="H14" i="13"/>
  <c r="AX204" i="15"/>
  <c r="AY204" i="15"/>
  <c r="BP204" i="15"/>
  <c r="I14" i="13"/>
  <c r="K14" i="13"/>
  <c r="N109" i="18"/>
  <c r="D16" i="10"/>
  <c r="BC207" i="15" a="1"/>
  <c r="BC207" i="15"/>
  <c r="L109" i="18"/>
  <c r="J51" i="18"/>
  <c r="J53" i="18"/>
  <c r="J42" i="18"/>
  <c r="J45" i="18"/>
  <c r="J49" i="18"/>
  <c r="J52" i="18"/>
  <c r="L107" i="18"/>
  <c r="J30" i="18"/>
  <c r="BH104" i="15"/>
  <c r="BH147" i="15"/>
  <c r="BH30" i="15"/>
  <c r="BH151" i="15"/>
  <c r="BH61" i="15"/>
  <c r="BH32" i="15"/>
  <c r="BH178" i="15"/>
  <c r="BH73" i="15"/>
  <c r="BH136" i="15"/>
  <c r="BH152" i="15"/>
  <c r="BH133" i="15"/>
  <c r="BH83" i="15"/>
  <c r="BH145" i="15"/>
  <c r="BH36" i="15"/>
  <c r="BH11" i="15"/>
  <c r="BH51" i="15"/>
  <c r="BH186" i="15"/>
  <c r="BH45" i="15"/>
  <c r="BH20" i="15"/>
  <c r="BH134" i="15"/>
  <c r="BH21" i="15"/>
  <c r="BH66" i="15"/>
  <c r="BH170" i="15"/>
  <c r="BH37" i="15"/>
  <c r="BH19" i="15"/>
  <c r="BH67" i="15"/>
  <c r="BH157" i="15"/>
  <c r="BH70" i="15"/>
  <c r="BH22" i="15"/>
  <c r="BH97" i="15"/>
  <c r="BH187" i="15"/>
  <c r="BH76" i="15"/>
  <c r="BH137" i="15"/>
  <c r="BH38" i="15"/>
  <c r="BH158" i="15"/>
  <c r="BH16" i="15"/>
  <c r="BH86" i="15"/>
  <c r="BH12" i="15"/>
  <c r="BH161" i="15"/>
  <c r="BH53" i="15"/>
  <c r="BH72" i="15"/>
  <c r="BH188" i="15"/>
  <c r="BH69" i="15"/>
  <c r="BH29" i="15"/>
  <c r="BH175" i="15"/>
  <c r="BH43" i="15"/>
  <c r="BH120" i="15"/>
  <c r="BH189" i="15"/>
  <c r="BH78" i="15"/>
  <c r="BH192" i="15"/>
  <c r="BH82" i="15"/>
  <c r="BH116" i="15"/>
  <c r="BH89" i="15"/>
  <c r="BH163" i="15"/>
  <c r="BH47" i="15"/>
  <c r="BH92" i="15"/>
  <c r="BH169" i="15"/>
  <c r="BH62" i="15"/>
  <c r="BH98" i="15"/>
  <c r="BH193" i="15"/>
  <c r="BH77" i="15"/>
  <c r="BH167" i="15"/>
  <c r="BH142" i="15"/>
  <c r="BH106" i="15"/>
  <c r="BH180" i="15"/>
  <c r="BH63" i="15"/>
  <c r="BH49" i="15"/>
  <c r="BH183" i="15"/>
  <c r="BH71" i="15"/>
  <c r="BH123" i="15"/>
  <c r="BH85" i="15"/>
  <c r="BH122" i="15"/>
  <c r="BH115" i="15"/>
  <c r="BH102" i="15"/>
  <c r="BH126" i="15"/>
  <c r="BH166" i="15"/>
  <c r="BH50" i="15"/>
  <c r="BH95" i="15"/>
  <c r="BH143" i="15"/>
  <c r="BH174" i="15"/>
  <c r="BH74" i="15"/>
  <c r="BH26" i="15"/>
  <c r="BH121" i="15"/>
  <c r="BH80" i="15"/>
  <c r="BH177" i="15"/>
  <c r="BH119" i="15"/>
  <c r="BH182" i="15"/>
  <c r="BH75" i="15"/>
  <c r="BH132" i="15"/>
  <c r="BH88" i="15"/>
  <c r="BH144" i="15"/>
  <c r="BH127" i="15"/>
  <c r="BH107" i="15"/>
  <c r="BH141" i="15"/>
  <c r="BH10" i="15"/>
  <c r="BH181" i="15"/>
  <c r="BH56" i="15"/>
  <c r="BH100" i="15"/>
  <c r="BH57" i="15"/>
  <c r="BH179" i="15"/>
  <c r="BH108" i="15"/>
  <c r="BH131" i="15"/>
  <c r="BH87" i="15"/>
  <c r="BH191" i="15"/>
  <c r="BH159" i="15"/>
  <c r="BH148" i="15"/>
  <c r="BH118" i="15"/>
  <c r="BH109" i="15"/>
  <c r="BH139" i="15"/>
  <c r="BH91" i="15"/>
  <c r="BH176" i="15"/>
  <c r="BH160" i="15"/>
  <c r="BH35" i="15"/>
  <c r="BH110" i="15"/>
  <c r="BH149" i="15"/>
  <c r="BH195" i="15"/>
  <c r="BH190" i="15"/>
  <c r="BH59" i="15"/>
  <c r="BH105" i="15"/>
  <c r="BH84" i="15"/>
  <c r="BH117" i="15"/>
  <c r="BH113" i="15"/>
  <c r="BH164" i="15"/>
  <c r="BH138" i="15"/>
  <c r="BH90" i="15"/>
  <c r="BH125" i="15"/>
  <c r="BH172" i="15"/>
  <c r="BH153" i="15"/>
  <c r="BH129" i="15"/>
  <c r="BH130" i="15"/>
  <c r="BH146" i="15"/>
  <c r="BH155" i="15"/>
  <c r="BH46" i="15"/>
  <c r="BH93" i="15"/>
  <c r="BH185" i="15"/>
  <c r="BH168" i="15"/>
  <c r="BH52" i="15"/>
  <c r="BH171" i="15"/>
  <c r="BH114" i="15"/>
  <c r="BH140" i="15"/>
  <c r="BH65" i="15"/>
  <c r="BH101" i="15"/>
  <c r="BH128" i="15"/>
  <c r="BH150" i="15"/>
  <c r="BH39" i="15"/>
  <c r="BH103" i="15"/>
  <c r="BH194" i="15"/>
  <c r="BH60" i="15"/>
  <c r="BH184" i="15"/>
  <c r="BH162" i="15"/>
  <c r="BH135" i="15"/>
  <c r="BH41" i="15"/>
  <c r="BH173" i="15"/>
  <c r="BH124" i="15"/>
  <c r="BH28" i="15"/>
  <c r="BH156" i="15"/>
  <c r="BH42" i="15"/>
  <c r="BH96" i="15"/>
  <c r="BH34" i="15"/>
  <c r="BH165" i="15"/>
  <c r="BH31" i="15"/>
  <c r="BH79" i="15"/>
  <c r="J21" i="18"/>
  <c r="J29" i="18"/>
  <c r="J108" i="18"/>
  <c r="J48" i="18"/>
  <c r="J56" i="18"/>
  <c r="J59" i="18"/>
  <c r="J60" i="18"/>
  <c r="J74" i="18"/>
  <c r="J73" i="18"/>
  <c r="D9" i="13"/>
  <c r="J34" i="24"/>
  <c r="J35" i="24"/>
  <c r="D43" i="15"/>
  <c r="D131" i="15"/>
  <c r="BF207" i="15"/>
  <c r="BG207" i="15"/>
  <c r="CD6" i="31"/>
  <c r="CD7" i="31"/>
  <c r="CC9" i="31"/>
  <c r="AX207" i="15"/>
  <c r="AY207" i="15"/>
  <c r="BP207" i="15"/>
  <c r="L15" i="13"/>
  <c r="L16" i="13"/>
  <c r="J14" i="13"/>
  <c r="M14" i="13"/>
  <c r="BH44" i="15"/>
  <c r="BH54" i="15"/>
  <c r="BH81" i="15"/>
  <c r="BH40" i="15"/>
  <c r="BH64" i="15"/>
  <c r="BH7" i="15"/>
  <c r="BH33" i="15"/>
  <c r="BH58" i="15"/>
  <c r="BH204" i="15"/>
  <c r="BH55" i="15"/>
  <c r="BH210" i="15"/>
  <c r="BH99" i="15"/>
  <c r="BH27" i="15"/>
  <c r="BH201" i="15"/>
  <c r="BH13" i="15"/>
  <c r="BH68" i="15"/>
  <c r="BH48" i="15"/>
  <c r="J25" i="18"/>
  <c r="J26" i="18"/>
  <c r="J37" i="18"/>
  <c r="E28" i="10"/>
  <c r="E8" i="13"/>
  <c r="J38" i="18"/>
  <c r="J54" i="18"/>
  <c r="J57" i="18"/>
  <c r="J50" i="18"/>
  <c r="E9" i="13"/>
  <c r="J75" i="18"/>
  <c r="F9" i="13"/>
  <c r="F16" i="13"/>
  <c r="J36" i="24"/>
  <c r="D44" i="15"/>
  <c r="D132" i="15"/>
  <c r="CD9" i="31"/>
  <c r="CC10" i="31"/>
  <c r="J32" i="18"/>
  <c r="BH207" i="15"/>
  <c r="H9" i="13"/>
  <c r="J9" i="13"/>
  <c r="M9" i="13"/>
  <c r="J31" i="18"/>
  <c r="J68" i="18"/>
  <c r="D45" i="15"/>
  <c r="D133" i="15"/>
  <c r="D46" i="15"/>
  <c r="D134" i="15"/>
  <c r="CD10" i="31"/>
  <c r="CC11" i="31"/>
  <c r="J69" i="18"/>
  <c r="J79" i="18"/>
  <c r="J84" i="18"/>
  <c r="J34" i="18"/>
  <c r="D135" i="15"/>
  <c r="D47" i="15"/>
  <c r="CC12" i="31"/>
  <c r="CD12" i="31"/>
  <c r="CD11" i="31"/>
  <c r="J39" i="18"/>
  <c r="J70" i="18"/>
  <c r="D48" i="15"/>
  <c r="D136" i="15"/>
  <c r="CC13" i="31"/>
  <c r="CC14" i="31"/>
  <c r="CD14" i="31"/>
  <c r="J62" i="18"/>
  <c r="D137" i="15"/>
  <c r="D49" i="15"/>
  <c r="CD13" i="31"/>
  <c r="CC15" i="31"/>
  <c r="CC16" i="31"/>
  <c r="J63" i="18"/>
  <c r="D50" i="15"/>
  <c r="D138" i="15"/>
  <c r="CD15" i="31"/>
  <c r="J64" i="18"/>
  <c r="J65" i="18"/>
  <c r="J80" i="18"/>
  <c r="CD16" i="31"/>
  <c r="CC17" i="31"/>
  <c r="D139" i="15"/>
  <c r="D51" i="15"/>
  <c r="J78" i="18"/>
  <c r="J81" i="18"/>
  <c r="CD17" i="31"/>
  <c r="CC18" i="31"/>
  <c r="D140" i="15"/>
  <c r="D52" i="15"/>
  <c r="CD18" i="31"/>
  <c r="CC19" i="31"/>
  <c r="J82" i="18"/>
  <c r="J83" i="18"/>
  <c r="CD19" i="31"/>
  <c r="CC20" i="31"/>
  <c r="BV12" i="28"/>
  <c r="AR10" i="10"/>
  <c r="AM10" i="10"/>
  <c r="BB110" i="15"/>
  <c r="CE6" i="28"/>
  <c r="AY8" i="28"/>
  <c r="CF8" i="28"/>
  <c r="AE10" i="10"/>
  <c r="AG18" i="10"/>
  <c r="AC27" i="10"/>
  <c r="BH6" i="28"/>
  <c r="BZ6" i="28"/>
  <c r="R27" i="10"/>
  <c r="BA27" i="10"/>
  <c r="AG10" i="10"/>
  <c r="BN12" i="28"/>
  <c r="AO18" i="10"/>
  <c r="N10" i="10"/>
  <c r="BB16" i="15"/>
  <c r="BD10" i="28"/>
  <c r="N27" i="10"/>
  <c r="AZ14" i="28"/>
  <c r="S13" i="10"/>
  <c r="E10" i="26"/>
  <c r="AI13" i="10"/>
  <c r="AP207" i="15"/>
  <c r="CL14" i="28"/>
  <c r="AM27" i="10"/>
  <c r="BW6" i="28"/>
  <c r="R10" i="10"/>
  <c r="BM10" i="28"/>
  <c r="BD6" i="28"/>
  <c r="BZ8" i="28"/>
  <c r="E16" i="26"/>
  <c r="BP14" i="28"/>
  <c r="CF6" i="28"/>
  <c r="BP12" i="28"/>
  <c r="D8" i="16"/>
  <c r="BR14" i="28"/>
  <c r="BI204" i="15"/>
  <c r="AK18" i="10"/>
  <c r="BX14" i="28"/>
  <c r="O13" i="10"/>
  <c r="BP10" i="28"/>
  <c r="I65" i="14"/>
  <c r="G95" i="14"/>
  <c r="D15" i="32"/>
  <c r="AV10" i="10"/>
  <c r="BQ207" i="15"/>
  <c r="BB10" i="28"/>
  <c r="AX27" i="10"/>
  <c r="AL18" i="10"/>
  <c r="D10" i="18"/>
  <c r="Z10" i="10"/>
  <c r="BI14" i="28"/>
  <c r="BP8" i="28"/>
  <c r="F10" i="28"/>
  <c r="BK8" i="28"/>
  <c r="BB195" i="15"/>
  <c r="BY14" i="28"/>
  <c r="I83" i="14"/>
  <c r="Y13" i="10"/>
  <c r="CL6" i="28"/>
  <c r="F12" i="28"/>
  <c r="W10" i="10"/>
  <c r="BA14" i="28"/>
  <c r="BM6" i="28"/>
  <c r="BA209" i="15"/>
  <c r="BV8" i="28"/>
  <c r="AS13" i="10"/>
  <c r="AC10" i="10"/>
  <c r="D92" i="14"/>
  <c r="BN13" i="15"/>
  <c r="BA12" i="28"/>
  <c r="Q13" i="10"/>
  <c r="BO14" i="28"/>
  <c r="V18" i="10"/>
  <c r="AN27" i="10"/>
  <c r="AW13" i="10"/>
  <c r="BW10" i="28"/>
  <c r="AC13" i="10"/>
  <c r="BF14" i="28"/>
  <c r="G106" i="14"/>
  <c r="BC14" i="28"/>
  <c r="I90" i="14"/>
  <c r="AU18" i="10"/>
  <c r="BA200" i="15"/>
  <c r="BA203" i="15"/>
  <c r="Y27" i="10"/>
  <c r="BK10" i="28"/>
  <c r="BB12" i="28"/>
  <c r="D6" i="24"/>
  <c r="CE8" i="28"/>
  <c r="I15" i="14"/>
  <c r="BI207" i="15"/>
  <c r="AF10" i="10"/>
  <c r="AP27" i="10"/>
  <c r="E8" i="26"/>
  <c r="G83" i="14"/>
  <c r="N13" i="10"/>
  <c r="E18" i="26"/>
  <c r="AA13" i="10"/>
  <c r="T27" i="10"/>
  <c r="Q10" i="10"/>
  <c r="D20" i="18"/>
  <c r="AP210" i="15"/>
  <c r="D13" i="24"/>
  <c r="BQ110" i="15"/>
  <c r="BI22" i="15"/>
  <c r="D85" i="14"/>
  <c r="AP22" i="15"/>
  <c r="BB14" i="28"/>
  <c r="BV6" i="28"/>
  <c r="BL201" i="15"/>
  <c r="W18" i="10"/>
  <c r="D8" i="25"/>
  <c r="AN18" i="10"/>
  <c r="M13" i="25"/>
  <c r="BT8" i="28"/>
  <c r="AY18" i="10"/>
  <c r="BA6" i="28"/>
  <c r="D10" i="32"/>
  <c r="AH18" i="10"/>
  <c r="T10" i="10"/>
  <c r="BK12" i="28"/>
  <c r="D72" i="18"/>
  <c r="BA6" i="15"/>
  <c r="BN8" i="28"/>
  <c r="BT12" i="28"/>
  <c r="AT18" i="10"/>
  <c r="BB204" i="15"/>
  <c r="CB12" i="28"/>
  <c r="BL22" i="15"/>
  <c r="D19" i="32"/>
  <c r="BZ14" i="28"/>
  <c r="F14" i="28"/>
  <c r="D63" i="14"/>
  <c r="AG27" i="10"/>
  <c r="AP18" i="10"/>
  <c r="T18" i="10"/>
  <c r="D23" i="24"/>
  <c r="E7" i="26"/>
  <c r="BE14" i="28"/>
  <c r="BB8" i="28"/>
  <c r="D108" i="14"/>
  <c r="U18" i="10"/>
  <c r="AQ10" i="10"/>
  <c r="D6" i="32"/>
  <c r="E11" i="26"/>
  <c r="D35" i="32"/>
  <c r="BA13" i="10"/>
  <c r="I95" i="14"/>
  <c r="AV27" i="10"/>
  <c r="E21" i="26"/>
  <c r="AA27" i="10"/>
  <c r="D19" i="26"/>
  <c r="AB18" i="10"/>
  <c r="AU13" i="10"/>
  <c r="BT14" i="28"/>
  <c r="AH10" i="10"/>
  <c r="AM13" i="10"/>
  <c r="G90" i="14"/>
  <c r="X18" i="10"/>
  <c r="BA8" i="28"/>
  <c r="AP16" i="15"/>
  <c r="AJ10" i="10"/>
  <c r="BB22" i="15"/>
  <c r="V27" i="10"/>
  <c r="AZ10" i="10"/>
  <c r="F6" i="28"/>
  <c r="AB10" i="10"/>
  <c r="BL210" i="15"/>
  <c r="CO12" i="28"/>
  <c r="BQ10" i="28"/>
  <c r="BW12" i="28"/>
  <c r="AE18" i="10"/>
  <c r="G76" i="14"/>
  <c r="BE10" i="28"/>
  <c r="BQ210" i="15"/>
  <c r="V10" i="10"/>
  <c r="E15" i="26"/>
  <c r="I6" i="25"/>
  <c r="CE14" i="28"/>
  <c r="G61" i="14"/>
  <c r="AD10" i="10"/>
  <c r="BM14" i="28"/>
  <c r="E13" i="26"/>
  <c r="BY8" i="28"/>
  <c r="AX13" i="10"/>
  <c r="CE12" i="28"/>
  <c r="BA10" i="28"/>
  <c r="D96" i="18"/>
  <c r="M6" i="25"/>
  <c r="CB14" i="28"/>
  <c r="BG14" i="28"/>
  <c r="BG10" i="28"/>
  <c r="BN10" i="28"/>
  <c r="AE27" i="10"/>
  <c r="BN210" i="15"/>
  <c r="AE13" i="10"/>
  <c r="AW10" i="10"/>
  <c r="AR13" i="10"/>
  <c r="I19" i="14"/>
  <c r="AK13" i="10"/>
  <c r="AR27" i="10"/>
  <c r="BS14" i="28"/>
  <c r="O27" i="10"/>
  <c r="CM5" i="28"/>
  <c r="BL16" i="15"/>
  <c r="D21" i="18"/>
  <c r="BH14" i="28"/>
  <c r="BQ13" i="15"/>
  <c r="BN16" i="15"/>
  <c r="I112" i="14"/>
  <c r="BI195" i="15"/>
  <c r="AA18" i="10"/>
  <c r="AI10" i="10"/>
  <c r="AD13" i="10"/>
  <c r="AW18" i="10"/>
  <c r="CO14" i="28"/>
  <c r="BE12" i="28"/>
  <c r="BZ10" i="28"/>
  <c r="CB10" i="28"/>
  <c r="BA18" i="10"/>
  <c r="AY12" i="28"/>
  <c r="D53" i="15"/>
  <c r="AY10" i="10"/>
  <c r="D87" i="18"/>
  <c r="AO10" i="10"/>
  <c r="BN195" i="15"/>
  <c r="D103" i="14"/>
  <c r="D97" i="14"/>
  <c r="U27" i="10"/>
  <c r="BL14" i="28"/>
  <c r="BN14" i="28"/>
  <c r="BJ8" i="28"/>
  <c r="CF14" i="28"/>
  <c r="I106" i="14"/>
  <c r="M27" i="10"/>
  <c r="Y18" i="10"/>
  <c r="BW14" i="28"/>
  <c r="BV10" i="28"/>
  <c r="BN6" i="28"/>
  <c r="CL12" i="28"/>
  <c r="CL11" i="28"/>
  <c r="P10" i="10"/>
  <c r="AH13" i="10"/>
  <c r="BB201" i="15"/>
  <c r="BQ6" i="28"/>
  <c r="X13" i="10"/>
  <c r="AP13" i="15"/>
  <c r="BB6" i="28"/>
  <c r="E19" i="26"/>
  <c r="BA112" i="15"/>
  <c r="E12" i="26"/>
  <c r="AH27" i="10"/>
  <c r="BE8" i="28"/>
  <c r="AZ27" i="10"/>
  <c r="D13" i="26"/>
  <c r="G19" i="14"/>
  <c r="BT10" i="28"/>
  <c r="BI16" i="15"/>
  <c r="AV13" i="10"/>
  <c r="BL13" i="15"/>
  <c r="BN204" i="15"/>
  <c r="AG13" i="10"/>
  <c r="AL10" i="10"/>
  <c r="D31" i="24"/>
  <c r="O10" i="10"/>
  <c r="I56" i="14"/>
  <c r="D17" i="18"/>
  <c r="BU14" i="28"/>
  <c r="AJ27" i="10"/>
  <c r="D54" i="15"/>
  <c r="CO10" i="28"/>
  <c r="BM12" i="28"/>
  <c r="AS18" i="10"/>
  <c r="D21" i="14"/>
  <c r="BJ12" i="28"/>
  <c r="D11" i="26"/>
  <c r="AX10" i="10"/>
  <c r="U13" i="10"/>
  <c r="BH12" i="28"/>
  <c r="AK10" i="10"/>
  <c r="CL8" i="28"/>
  <c r="D78" i="14"/>
  <c r="BG6" i="28"/>
  <c r="BV14" i="28"/>
  <c r="V13" i="10"/>
  <c r="AP13" i="10"/>
  <c r="AS27" i="10"/>
  <c r="BH10" i="28"/>
  <c r="S27" i="10"/>
  <c r="BJ10" i="28"/>
  <c r="M8" i="25"/>
  <c r="CO8" i="28"/>
  <c r="AQ13" i="10"/>
  <c r="AF27" i="10"/>
  <c r="Q18" i="10"/>
  <c r="AW27" i="10"/>
  <c r="BL207" i="15"/>
  <c r="D41" i="18"/>
  <c r="X10" i="10"/>
  <c r="CF12" i="28"/>
  <c r="BQ16" i="15"/>
  <c r="D20" i="24"/>
  <c r="BD8" i="28"/>
  <c r="AQ27" i="10"/>
  <c r="BZ12" i="28"/>
  <c r="Y10" i="10"/>
  <c r="BW8" i="28"/>
  <c r="G56" i="14"/>
  <c r="BL204" i="15"/>
  <c r="CB8" i="28"/>
  <c r="BD14" i="28"/>
  <c r="D23" i="32"/>
  <c r="AK27" i="10"/>
  <c r="AP204" i="15"/>
  <c r="BA206" i="15"/>
  <c r="BK14" i="28"/>
  <c r="BD12" i="28"/>
  <c r="AO27" i="10"/>
  <c r="AZ13" i="10"/>
  <c r="AC18" i="10"/>
  <c r="AF13" i="10"/>
  <c r="CA14" i="28"/>
  <c r="X27" i="10"/>
  <c r="BN22" i="15"/>
  <c r="W27" i="10"/>
  <c r="Z18" i="10"/>
  <c r="D68" i="14"/>
  <c r="BA18" i="15"/>
  <c r="BS8" i="28"/>
  <c r="D67" i="18"/>
  <c r="BI13" i="15"/>
  <c r="AU10" i="10"/>
  <c r="AA10" i="10"/>
  <c r="T13" i="10"/>
  <c r="BS6" i="28"/>
  <c r="G112" i="14"/>
  <c r="D6" i="18"/>
  <c r="BQ195" i="15"/>
  <c r="BA10" i="10"/>
  <c r="BY6" i="28"/>
  <c r="BK6" i="28"/>
  <c r="D20" i="32"/>
  <c r="D28" i="18"/>
  <c r="I10" i="25"/>
  <c r="AP201" i="15"/>
  <c r="BN201" i="15"/>
  <c r="AO13" i="10"/>
  <c r="CO6" i="28"/>
  <c r="D58" i="14"/>
  <c r="AY13" i="10"/>
  <c r="D6" i="14"/>
  <c r="D16" i="24"/>
  <c r="BJ5" i="15"/>
  <c r="AY27" i="10"/>
  <c r="BJ6" i="28"/>
  <c r="CL10" i="28"/>
  <c r="CL9" i="28"/>
  <c r="BY12" i="28"/>
  <c r="BQ12" i="28"/>
  <c r="BB13" i="15"/>
  <c r="BS10" i="28"/>
  <c r="Z27" i="10"/>
  <c r="O18" i="10"/>
  <c r="D105" i="18"/>
  <c r="D10" i="24"/>
  <c r="AX18" i="10"/>
  <c r="M10" i="25"/>
  <c r="BY10" i="28"/>
  <c r="AB13" i="10"/>
  <c r="AM18" i="10"/>
  <c r="BN110" i="15"/>
  <c r="AZ18" i="10"/>
  <c r="S10" i="10"/>
  <c r="AQ18" i="10"/>
  <c r="AT10" i="10"/>
  <c r="AI27" i="10"/>
  <c r="AN10" i="10"/>
  <c r="E20" i="26"/>
  <c r="D93" i="18"/>
  <c r="BA25" i="15"/>
  <c r="BT6" i="28"/>
  <c r="BQ204" i="15"/>
  <c r="AT27" i="10"/>
  <c r="BI110" i="15"/>
  <c r="J5" i="25"/>
  <c r="R18" i="10"/>
  <c r="AB27" i="10"/>
  <c r="S18" i="10"/>
  <c r="F8" i="28"/>
  <c r="R13" i="10"/>
  <c r="U10" i="10"/>
  <c r="BL195" i="15"/>
  <c r="Z13" i="10"/>
  <c r="I8" i="25"/>
  <c r="BL110" i="15"/>
  <c r="D15" i="26"/>
  <c r="BP6" i="28"/>
  <c r="CE10" i="28"/>
  <c r="D141" i="15"/>
  <c r="AU27" i="10"/>
  <c r="P27" i="10"/>
  <c r="E22" i="26"/>
  <c r="BB210" i="15"/>
  <c r="BI210" i="15"/>
  <c r="BQ201" i="15"/>
  <c r="AY14" i="28"/>
  <c r="E17" i="26"/>
  <c r="AP110" i="15"/>
  <c r="BQ8" i="28"/>
  <c r="AD27" i="10"/>
  <c r="G101" i="14"/>
  <c r="AL27" i="10"/>
  <c r="D142" i="15"/>
  <c r="BG8" i="28"/>
  <c r="I61" i="14"/>
  <c r="D22" i="26"/>
  <c r="BB209" i="15"/>
  <c r="D6" i="25"/>
  <c r="D12" i="25"/>
  <c r="D17" i="26"/>
  <c r="AT13" i="10"/>
  <c r="AJ18" i="10"/>
  <c r="BS12" i="28"/>
  <c r="BI201" i="15"/>
  <c r="AY6" i="28"/>
  <c r="BJ14" i="28"/>
  <c r="AN13" i="10"/>
  <c r="AF18" i="10"/>
  <c r="BE6" i="28"/>
  <c r="AI18" i="10"/>
  <c r="AP195" i="15"/>
  <c r="AJ13" i="10"/>
  <c r="AV18" i="10"/>
  <c r="CB6" i="28"/>
  <c r="BQ22" i="15"/>
  <c r="BB207" i="15"/>
  <c r="BQ14" i="28"/>
  <c r="I76" i="14"/>
  <c r="BN207" i="15"/>
  <c r="AY10" i="28"/>
  <c r="D8" i="26"/>
  <c r="E9" i="26"/>
  <c r="W13" i="10"/>
  <c r="CF10" i="28"/>
  <c r="Q27" i="10"/>
  <c r="BM8" i="28"/>
  <c r="E14" i="26"/>
  <c r="D10" i="25"/>
  <c r="I101" i="14"/>
  <c r="AS10" i="10"/>
  <c r="AR18" i="10"/>
  <c r="N18" i="10"/>
  <c r="AL13" i="10"/>
  <c r="P18" i="10"/>
  <c r="D77" i="18"/>
  <c r="G15" i="14"/>
  <c r="G65" i="14"/>
  <c r="AP10" i="10"/>
  <c r="BA15" i="15"/>
  <c r="I13" i="25"/>
  <c r="BH8" i="28"/>
  <c r="M13" i="10"/>
  <c r="P13" i="10"/>
  <c r="AD18" i="10"/>
  <c r="BG12" i="28"/>
  <c r="D17" i="14"/>
  <c r="BL15" i="15"/>
  <c r="CO7" i="28"/>
  <c r="BL203" i="15"/>
  <c r="BJ11" i="28"/>
  <c r="D109" i="14"/>
  <c r="BQ194" i="15"/>
  <c r="CB9" i="28"/>
  <c r="D143" i="15"/>
  <c r="D88" i="18"/>
  <c r="BN21" i="15"/>
  <c r="BM5" i="28"/>
  <c r="BJ9" i="28"/>
  <c r="D55" i="15"/>
  <c r="BR13" i="28"/>
  <c r="BL209" i="15"/>
  <c r="BB109" i="15"/>
  <c r="BI194" i="15"/>
  <c r="CM6" i="28"/>
  <c r="AP21" i="15"/>
  <c r="BQ109" i="15"/>
  <c r="BB206" i="15"/>
  <c r="D21" i="24"/>
  <c r="D14" i="24"/>
  <c r="AP206" i="15"/>
  <c r="BI21" i="15"/>
  <c r="BA5" i="28"/>
  <c r="D106" i="18"/>
  <c r="BA11" i="28"/>
  <c r="J6" i="25"/>
  <c r="D98" i="14"/>
  <c r="D32" i="24"/>
  <c r="BI206" i="15"/>
  <c r="BU13" i="28"/>
  <c r="BQ206" i="15"/>
  <c r="BP11" i="28"/>
  <c r="BA16" i="15"/>
  <c r="BP7" i="28"/>
  <c r="BD5" i="28"/>
  <c r="D59" i="14"/>
  <c r="CL7" i="28"/>
  <c r="D18" i="14"/>
  <c r="D19" i="14"/>
  <c r="AP209" i="15"/>
  <c r="BP13" i="28"/>
  <c r="BS9" i="28"/>
  <c r="BA7" i="15"/>
  <c r="CB13" i="28"/>
  <c r="BP9" i="28"/>
  <c r="CO13" i="28"/>
  <c r="D9" i="16"/>
  <c r="D86" i="14"/>
  <c r="BD7" i="28"/>
  <c r="M9" i="25"/>
  <c r="BI109" i="15"/>
  <c r="CL13" i="28"/>
  <c r="AP194" i="15"/>
  <c r="BX13" i="28"/>
  <c r="D79" i="14"/>
  <c r="CO9" i="28"/>
  <c r="BB200" i="15"/>
  <c r="BI15" i="15"/>
  <c r="BB21" i="15"/>
  <c r="BI13" i="28"/>
  <c r="BL21" i="15"/>
  <c r="D24" i="32"/>
  <c r="BN194" i="15"/>
  <c r="D10" i="16"/>
  <c r="BO13" i="28"/>
  <c r="D104" i="14"/>
  <c r="BN109" i="15"/>
  <c r="AZ13" i="28"/>
  <c r="BJ7" i="28"/>
  <c r="I5" i="25"/>
  <c r="BQ200" i="15"/>
  <c r="BY11" i="28"/>
  <c r="BQ21" i="15"/>
  <c r="D97" i="18"/>
  <c r="D98" i="18"/>
  <c r="BQ15" i="15"/>
  <c r="BN15" i="15"/>
  <c r="BL14" i="15"/>
  <c r="CB11" i="28"/>
  <c r="M5" i="25"/>
  <c r="BV11" i="28"/>
  <c r="BD9" i="28"/>
  <c r="BF13" i="28"/>
  <c r="BB203" i="15"/>
  <c r="CB7" i="28"/>
  <c r="BQ209" i="15"/>
  <c r="BA210" i="15"/>
  <c r="BC13" i="28"/>
  <c r="D11" i="24"/>
  <c r="BL109" i="15"/>
  <c r="BN12" i="15"/>
  <c r="BA19" i="15"/>
  <c r="D36" i="32"/>
  <c r="D11" i="18"/>
  <c r="D13" i="25"/>
  <c r="BM13" i="28"/>
  <c r="D18" i="18"/>
  <c r="BM9" i="28"/>
  <c r="D110" i="14"/>
  <c r="D20" i="26"/>
  <c r="D29" i="18"/>
  <c r="BN206" i="15"/>
  <c r="G109" i="14"/>
  <c r="BA113" i="15"/>
  <c r="BG13" i="28"/>
  <c r="CO11" i="28"/>
  <c r="BQ203" i="15"/>
  <c r="D22" i="14"/>
  <c r="CA13" i="28"/>
  <c r="BB194" i="15"/>
  <c r="BI209" i="15"/>
  <c r="I9" i="25"/>
  <c r="I109" i="14"/>
  <c r="D11" i="32"/>
  <c r="BJ6" i="15"/>
  <c r="AP12" i="15"/>
  <c r="BY13" i="28"/>
  <c r="BJ13" i="28"/>
  <c r="D68" i="18"/>
  <c r="AP200" i="15"/>
  <c r="AP199" i="15"/>
  <c r="BI12" i="15"/>
  <c r="D64" i="14"/>
  <c r="BQ12" i="15"/>
  <c r="CL5" i="28"/>
  <c r="BD11" i="28"/>
  <c r="BV7" i="28"/>
  <c r="I12" i="25"/>
  <c r="BL194" i="15"/>
  <c r="BL193" i="15"/>
  <c r="CO5" i="28"/>
  <c r="BA9" i="28"/>
  <c r="BL13" i="28"/>
  <c r="AP109" i="15"/>
  <c r="BV13" i="28"/>
  <c r="BA204" i="15"/>
  <c r="BA26" i="15"/>
  <c r="D73" i="18"/>
  <c r="AP208" i="15"/>
  <c r="BS11" i="28"/>
  <c r="G18" i="14"/>
  <c r="M7" i="25"/>
  <c r="M12" i="25"/>
  <c r="BL12" i="15"/>
  <c r="D7" i="18"/>
  <c r="BN203" i="15"/>
  <c r="BV5" i="28"/>
  <c r="BG7" i="28"/>
  <c r="D93" i="14"/>
  <c r="D69" i="14"/>
  <c r="BG11" i="28"/>
  <c r="BI203" i="15"/>
  <c r="D111" i="14"/>
  <c r="BJ5" i="28"/>
  <c r="BP5" i="28"/>
  <c r="D42" i="18"/>
  <c r="D7" i="24"/>
  <c r="D7" i="32"/>
  <c r="D8" i="32"/>
  <c r="BS13" i="28"/>
  <c r="BB12" i="15"/>
  <c r="BL206" i="15"/>
  <c r="CB5" i="28"/>
  <c r="BY9" i="28"/>
  <c r="BS5" i="28"/>
  <c r="BA7" i="28"/>
  <c r="BQ14" i="15"/>
  <c r="D22" i="18"/>
  <c r="D23" i="18"/>
  <c r="BS7" i="28"/>
  <c r="BD13" i="28"/>
  <c r="BM7" i="28"/>
  <c r="BN209" i="15"/>
  <c r="BY7" i="28"/>
  <c r="D24" i="24"/>
  <c r="G110" i="14"/>
  <c r="AP203" i="15"/>
  <c r="BB15" i="15"/>
  <c r="D94" i="18"/>
  <c r="I7" i="25"/>
  <c r="D21" i="32"/>
  <c r="D7" i="14"/>
  <c r="BM11" i="28"/>
  <c r="D16" i="32"/>
  <c r="AP15" i="15"/>
  <c r="BN200" i="15"/>
  <c r="D17" i="24"/>
  <c r="BL200" i="15"/>
  <c r="BY5" i="28"/>
  <c r="BG9" i="28"/>
  <c r="BI200" i="15"/>
  <c r="BV9" i="28"/>
  <c r="BG5" i="28"/>
  <c r="BA207" i="15"/>
  <c r="G63" i="14"/>
  <c r="I63" i="14"/>
  <c r="D112" i="14"/>
  <c r="I110" i="14"/>
  <c r="G111" i="14"/>
  <c r="I111" i="14"/>
  <c r="H65" i="14"/>
  <c r="H15" i="14"/>
  <c r="G77" i="18"/>
  <c r="H77" i="18"/>
  <c r="F77" i="18"/>
  <c r="J101" i="14"/>
  <c r="J76" i="14"/>
  <c r="J61" i="14"/>
  <c r="H101" i="14"/>
  <c r="G93" i="18"/>
  <c r="G10" i="24"/>
  <c r="G105" i="18"/>
  <c r="G16" i="24"/>
  <c r="G28" i="18"/>
  <c r="G20" i="32"/>
  <c r="H20" i="32"/>
  <c r="F20" i="32"/>
  <c r="G6" i="18"/>
  <c r="H112" i="14"/>
  <c r="G67" i="18"/>
  <c r="F23" i="32"/>
  <c r="G23" i="32"/>
  <c r="H23" i="32"/>
  <c r="H56" i="14"/>
  <c r="G20" i="24"/>
  <c r="G41" i="18"/>
  <c r="G17" i="18"/>
  <c r="J56" i="14"/>
  <c r="G31" i="24"/>
  <c r="H19" i="14"/>
  <c r="J106" i="14"/>
  <c r="F87" i="18"/>
  <c r="J112" i="14"/>
  <c r="F21" i="18"/>
  <c r="G21" i="18"/>
  <c r="H21" i="18"/>
  <c r="J19" i="14"/>
  <c r="G96" i="18"/>
  <c r="CD10" i="28"/>
  <c r="H61" i="14"/>
  <c r="H76" i="14"/>
  <c r="CD8" i="28"/>
  <c r="H90" i="14"/>
  <c r="J95" i="14"/>
  <c r="F35" i="32"/>
  <c r="G35" i="32"/>
  <c r="H35" i="32"/>
  <c r="F6" i="32"/>
  <c r="G6" i="32"/>
  <c r="H6" i="32"/>
  <c r="G23" i="24"/>
  <c r="F63" i="14"/>
  <c r="F19" i="32"/>
  <c r="G19" i="32"/>
  <c r="H19" i="32"/>
  <c r="G72" i="18"/>
  <c r="H72" i="18"/>
  <c r="F72" i="18"/>
  <c r="F10" i="32"/>
  <c r="G10" i="32"/>
  <c r="H10" i="32"/>
  <c r="CD6" i="28"/>
  <c r="G13" i="24"/>
  <c r="G20" i="18"/>
  <c r="H83" i="14"/>
  <c r="J15" i="14"/>
  <c r="G6" i="24"/>
  <c r="J90" i="14"/>
  <c r="H106" i="14"/>
  <c r="CD12" i="28"/>
  <c r="CD14" i="28"/>
  <c r="J83" i="14"/>
  <c r="G10" i="18"/>
  <c r="F15" i="32"/>
  <c r="G15" i="32"/>
  <c r="H15" i="32"/>
  <c r="H95" i="14"/>
  <c r="J65" i="14"/>
  <c r="G8" i="16"/>
  <c r="H8" i="16"/>
  <c r="CC14" i="28"/>
  <c r="G97" i="18"/>
  <c r="H97" i="18"/>
  <c r="F97" i="18"/>
  <c r="F109" i="14"/>
  <c r="F18" i="14"/>
  <c r="F79" i="14"/>
  <c r="F19" i="14"/>
  <c r="F29" i="18"/>
  <c r="G29" i="18"/>
  <c r="H29" i="18"/>
  <c r="J111" i="14"/>
  <c r="H111" i="14"/>
  <c r="F112" i="14"/>
  <c r="H110" i="14"/>
  <c r="J110" i="14"/>
  <c r="F23" i="18"/>
  <c r="G23" i="18"/>
  <c r="H23" i="18"/>
  <c r="H109" i="14"/>
  <c r="J109" i="14"/>
  <c r="F111" i="14"/>
  <c r="G68" i="18"/>
  <c r="H68" i="18"/>
  <c r="F68" i="18"/>
  <c r="F22" i="18"/>
  <c r="G22" i="18"/>
  <c r="H22" i="18"/>
  <c r="G9" i="16"/>
  <c r="F9" i="16"/>
  <c r="F16" i="32"/>
  <c r="G16" i="32"/>
  <c r="H16" i="32"/>
  <c r="F7" i="14"/>
  <c r="F110" i="14"/>
  <c r="K5" i="25"/>
  <c r="F18" i="18"/>
  <c r="G18" i="18"/>
  <c r="H18" i="18"/>
  <c r="F8" i="32"/>
  <c r="G8" i="32"/>
  <c r="H8" i="32"/>
  <c r="H63" i="14"/>
  <c r="J63" i="14"/>
  <c r="F24" i="32"/>
  <c r="G24" i="32"/>
  <c r="H24" i="32"/>
  <c r="F59" i="14"/>
  <c r="G11" i="24"/>
  <c r="H11" i="24"/>
  <c r="F11" i="24"/>
  <c r="F88" i="18"/>
  <c r="F13" i="25"/>
  <c r="G21" i="24"/>
  <c r="H21" i="24"/>
  <c r="F21" i="24"/>
  <c r="F86" i="14"/>
  <c r="H18" i="14"/>
  <c r="G7" i="24"/>
  <c r="H7" i="24"/>
  <c r="F7" i="24"/>
  <c r="G36" i="32"/>
  <c r="H36" i="32"/>
  <c r="F36" i="32"/>
  <c r="N6" i="25"/>
  <c r="K6" i="25"/>
  <c r="G7" i="18"/>
  <c r="H7" i="18"/>
  <c r="F7" i="18"/>
  <c r="F11" i="18"/>
  <c r="G11" i="18"/>
  <c r="H11" i="18"/>
  <c r="G73" i="18"/>
  <c r="H73" i="18"/>
  <c r="F73" i="18"/>
  <c r="G17" i="24"/>
  <c r="H17" i="24"/>
  <c r="F17" i="24"/>
  <c r="F14" i="24"/>
  <c r="G14" i="24"/>
  <c r="H14" i="24"/>
  <c r="F106" i="18"/>
  <c r="F7" i="32"/>
  <c r="G7" i="32"/>
  <c r="H7" i="32"/>
  <c r="G42" i="18"/>
  <c r="H42" i="18"/>
  <c r="F42" i="18"/>
  <c r="F98" i="18"/>
  <c r="G98" i="18"/>
  <c r="H98" i="18"/>
  <c r="F94" i="18"/>
  <c r="G94" i="18"/>
  <c r="H94" i="18"/>
  <c r="CQ5" i="28"/>
  <c r="G24" i="24"/>
  <c r="H24" i="24"/>
  <c r="F24" i="24"/>
  <c r="G21" i="32"/>
  <c r="H21" i="32"/>
  <c r="F21" i="32"/>
  <c r="F10" i="16"/>
  <c r="G10" i="16"/>
  <c r="F64" i="14"/>
  <c r="F11" i="32"/>
  <c r="G11" i="32"/>
  <c r="H11" i="32"/>
  <c r="G32" i="24"/>
  <c r="H32" i="24"/>
  <c r="F32" i="24"/>
  <c r="F104" i="14"/>
  <c r="CP5" i="28"/>
  <c r="CP6" i="28"/>
  <c r="CQ6" i="28"/>
  <c r="BT6" i="15"/>
  <c r="F69" i="14"/>
  <c r="CD11" i="28"/>
  <c r="F22" i="14"/>
  <c r="N5" i="25"/>
  <c r="CD7" i="28"/>
  <c r="BS6" i="15"/>
  <c r="F93" i="14"/>
  <c r="CC13" i="28"/>
  <c r="CD5" i="28"/>
  <c r="CD9" i="28"/>
  <c r="F98" i="14"/>
  <c r="K27" i="24" a="1"/>
  <c r="K27" i="24"/>
  <c r="K33" i="24"/>
  <c r="K28" i="24" a="1"/>
  <c r="K28" i="24"/>
  <c r="K34" i="24"/>
  <c r="N27" i="24" a="1"/>
  <c r="N27" i="24"/>
  <c r="N33" i="24"/>
  <c r="L27" i="24" a="1"/>
  <c r="L27" i="24"/>
  <c r="L33" i="24"/>
  <c r="N28" i="24" a="1"/>
  <c r="N28" i="24"/>
  <c r="N34" i="24"/>
  <c r="M29" i="24" a="1"/>
  <c r="M29" i="24"/>
  <c r="M35" i="24"/>
  <c r="K29" i="24" a="1"/>
  <c r="K29" i="24"/>
  <c r="K35" i="24"/>
  <c r="N29" i="24" a="1"/>
  <c r="N29" i="24"/>
  <c r="N35" i="24"/>
  <c r="M28" i="24" a="1"/>
  <c r="M28" i="24"/>
  <c r="M34" i="24"/>
  <c r="M27" i="24" a="1"/>
  <c r="M27" i="24"/>
  <c r="M33" i="24"/>
  <c r="L29" i="24" a="1"/>
  <c r="L29" i="24"/>
  <c r="L35" i="24"/>
  <c r="L28" i="24" a="1"/>
  <c r="L28" i="24"/>
  <c r="L34" i="24"/>
  <c r="K9" i="16"/>
  <c r="H9" i="16"/>
  <c r="J85" i="18"/>
  <c r="J88" i="18"/>
  <c r="CD20" i="31"/>
  <c r="CC21" i="31"/>
  <c r="D8" i="14"/>
  <c r="D78" i="18"/>
  <c r="I23" i="32"/>
  <c r="I6" i="32"/>
  <c r="D65" i="14"/>
  <c r="M11" i="25"/>
  <c r="BA20" i="15"/>
  <c r="D87" i="14"/>
  <c r="BL11" i="15"/>
  <c r="BA8" i="15"/>
  <c r="BI199" i="15"/>
  <c r="BI208" i="15"/>
  <c r="I19" i="32"/>
  <c r="I21" i="24"/>
  <c r="D99" i="14"/>
  <c r="E9" i="10"/>
  <c r="D37" i="32"/>
  <c r="I77" i="18"/>
  <c r="BA13" i="28"/>
  <c r="CA12" i="28"/>
  <c r="D69" i="18"/>
  <c r="I11" i="25"/>
  <c r="I94" i="18"/>
  <c r="D33" i="24"/>
  <c r="J7" i="25"/>
  <c r="BL199" i="15"/>
  <c r="G98" i="14"/>
  <c r="I21" i="18"/>
  <c r="BX12" i="28"/>
  <c r="BI20" i="15"/>
  <c r="BI14" i="15"/>
  <c r="BI108" i="15"/>
  <c r="D24" i="18"/>
  <c r="D25" i="18"/>
  <c r="BC12" i="28"/>
  <c r="BI205" i="15"/>
  <c r="D74" i="18"/>
  <c r="E27" i="10"/>
  <c r="D38" i="32"/>
  <c r="BL108" i="15"/>
  <c r="D94" i="14"/>
  <c r="BQ108" i="15"/>
  <c r="D18" i="24"/>
  <c r="BQ205" i="15"/>
  <c r="BL192" i="15"/>
  <c r="BL12" i="28"/>
  <c r="D17" i="32"/>
  <c r="BI11" i="15"/>
  <c r="I16" i="32"/>
  <c r="D18" i="10"/>
  <c r="I23" i="18"/>
  <c r="G86" i="14"/>
  <c r="BF12" i="28"/>
  <c r="D99" i="18"/>
  <c r="BN11" i="15"/>
  <c r="AP11" i="15"/>
  <c r="I10" i="32"/>
  <c r="I11" i="24"/>
  <c r="D43" i="18"/>
  <c r="BL20" i="15"/>
  <c r="AZ12" i="28"/>
  <c r="AP202" i="15"/>
  <c r="BB193" i="15"/>
  <c r="BI193" i="15"/>
  <c r="I21" i="32"/>
  <c r="I73" i="18"/>
  <c r="D105" i="14"/>
  <c r="D106" i="14"/>
  <c r="D144" i="15"/>
  <c r="BN10" i="15"/>
  <c r="AP14" i="15"/>
  <c r="I7" i="32"/>
  <c r="AP193" i="15"/>
  <c r="AP192" i="15"/>
  <c r="BA201" i="15"/>
  <c r="BI202" i="15"/>
  <c r="I14" i="24"/>
  <c r="D23" i="14"/>
  <c r="BN20" i="15"/>
  <c r="BB20" i="15"/>
  <c r="I20" i="32"/>
  <c r="BQ202" i="15"/>
  <c r="D25" i="24"/>
  <c r="BB108" i="15"/>
  <c r="D30" i="18"/>
  <c r="I29" i="18"/>
  <c r="D11" i="16"/>
  <c r="AP108" i="15"/>
  <c r="BQ193" i="15"/>
  <c r="D25" i="32"/>
  <c r="BO12" i="28"/>
  <c r="E18" i="10"/>
  <c r="BL208" i="15"/>
  <c r="D107" i="18"/>
  <c r="E13" i="10"/>
  <c r="BA114" i="15"/>
  <c r="D34" i="24"/>
  <c r="I104" i="14"/>
  <c r="D75" i="18"/>
  <c r="G104" i="14"/>
  <c r="I72" i="18"/>
  <c r="BR12" i="28"/>
  <c r="BR11" i="28"/>
  <c r="D10" i="10"/>
  <c r="D56" i="15"/>
  <c r="BJ7" i="15"/>
  <c r="BJ8" i="15"/>
  <c r="I7" i="14"/>
  <c r="BL202" i="15"/>
  <c r="BL205" i="15"/>
  <c r="I68" i="18"/>
  <c r="I97" i="18"/>
  <c r="D9" i="14"/>
  <c r="I18" i="18"/>
  <c r="AP205" i="15"/>
  <c r="I15" i="32"/>
  <c r="E10" i="10"/>
  <c r="BN193" i="15"/>
  <c r="E24" i="10"/>
  <c r="AZ11" i="28"/>
  <c r="CM7" i="28"/>
  <c r="CM8" i="28"/>
  <c r="D88" i="14"/>
  <c r="D89" i="14"/>
  <c r="G8" i="14"/>
  <c r="BC11" i="28"/>
  <c r="D80" i="14"/>
  <c r="D81" i="14"/>
  <c r="BI12" i="28"/>
  <c r="D13" i="10"/>
  <c r="BA27" i="15"/>
  <c r="I64" i="14"/>
  <c r="I18" i="14"/>
  <c r="D60" i="14"/>
  <c r="BB11" i="15"/>
  <c r="BQ208" i="15"/>
  <c r="I8" i="32"/>
  <c r="D70" i="18"/>
  <c r="D12" i="18"/>
  <c r="I36" i="32"/>
  <c r="BU12" i="28"/>
  <c r="D27" i="10"/>
  <c r="I93" i="14"/>
  <c r="BQ11" i="15"/>
  <c r="D89" i="18"/>
  <c r="BQ199" i="15"/>
  <c r="G87" i="14"/>
  <c r="BQ10" i="15"/>
  <c r="G59" i="14"/>
  <c r="D8" i="24"/>
  <c r="D31" i="18"/>
  <c r="I88" i="14"/>
  <c r="I35" i="32"/>
  <c r="AP20" i="15"/>
  <c r="BQ20" i="15"/>
  <c r="D12" i="32"/>
  <c r="D70" i="14"/>
  <c r="D8" i="18"/>
  <c r="BN108" i="15"/>
  <c r="I11" i="32"/>
  <c r="I32" i="24"/>
  <c r="I9" i="16"/>
  <c r="I22" i="18"/>
  <c r="D24" i="14"/>
  <c r="D25" i="14"/>
  <c r="I24" i="14"/>
  <c r="G22" i="14"/>
  <c r="I22" i="14"/>
  <c r="D10" i="14"/>
  <c r="G88" i="14"/>
  <c r="D90" i="14"/>
  <c r="G79" i="14"/>
  <c r="I79" i="14"/>
  <c r="I80" i="14"/>
  <c r="D82" i="14"/>
  <c r="D61" i="14"/>
  <c r="I59" i="14"/>
  <c r="G69" i="14"/>
  <c r="I69" i="14"/>
  <c r="D71" i="14"/>
  <c r="G9" i="14"/>
  <c r="D11" i="14"/>
  <c r="G89" i="14"/>
  <c r="I89" i="14"/>
  <c r="I81" i="14"/>
  <c r="G81" i="14"/>
  <c r="I60" i="14"/>
  <c r="G60" i="14"/>
  <c r="I70" i="14"/>
  <c r="G70" i="14"/>
  <c r="D72" i="14"/>
  <c r="G10" i="14"/>
  <c r="I10" i="14"/>
  <c r="G71" i="14"/>
  <c r="I71" i="14"/>
  <c r="D73" i="14"/>
  <c r="J35" i="32"/>
  <c r="CD13" i="28"/>
  <c r="G37" i="32"/>
  <c r="H37" i="32"/>
  <c r="F37" i="32"/>
  <c r="J19" i="32"/>
  <c r="J6" i="32"/>
  <c r="J23" i="32"/>
  <c r="F78" i="18"/>
  <c r="G78" i="18"/>
  <c r="H78" i="18"/>
  <c r="F8" i="14"/>
  <c r="H79" i="14"/>
  <c r="J79" i="14"/>
  <c r="H69" i="14"/>
  <c r="J59" i="14"/>
  <c r="H59" i="14"/>
  <c r="J64" i="14"/>
  <c r="H104" i="14"/>
  <c r="J104" i="14"/>
  <c r="F80" i="14"/>
  <c r="CQ7" i="28"/>
  <c r="CP7" i="28"/>
  <c r="F70" i="14"/>
  <c r="J15" i="32"/>
  <c r="J10" i="32"/>
  <c r="F30" i="18"/>
  <c r="G30" i="18"/>
  <c r="H30" i="18"/>
  <c r="F60" i="14"/>
  <c r="F65" i="14"/>
  <c r="F105" i="14"/>
  <c r="H71" i="14"/>
  <c r="F73" i="14"/>
  <c r="J71" i="14"/>
  <c r="H98" i="14"/>
  <c r="J70" i="14"/>
  <c r="F72" i="14"/>
  <c r="H70" i="14"/>
  <c r="F75" i="18"/>
  <c r="G75" i="18"/>
  <c r="H75" i="18"/>
  <c r="F99" i="14"/>
  <c r="F24" i="18"/>
  <c r="G24" i="18"/>
  <c r="H24" i="18"/>
  <c r="G69" i="18"/>
  <c r="H69" i="18"/>
  <c r="F69" i="18"/>
  <c r="F61" i="14"/>
  <c r="J7" i="14"/>
  <c r="F71" i="14"/>
  <c r="G31" i="18"/>
  <c r="H31" i="18"/>
  <c r="F31" i="18"/>
  <c r="G74" i="18"/>
  <c r="H74" i="18"/>
  <c r="F74" i="18"/>
  <c r="J18" i="14"/>
  <c r="J20" i="32"/>
  <c r="G43" i="18"/>
  <c r="H43" i="18"/>
  <c r="F43" i="18"/>
  <c r="H60" i="14"/>
  <c r="F12" i="32"/>
  <c r="G12" i="32"/>
  <c r="H12" i="32"/>
  <c r="H10" i="14"/>
  <c r="J10" i="14"/>
  <c r="H9" i="14"/>
  <c r="F11" i="14"/>
  <c r="H81" i="14"/>
  <c r="J81" i="14"/>
  <c r="H8" i="14"/>
  <c r="F10" i="14"/>
  <c r="F82" i="14"/>
  <c r="J80" i="14"/>
  <c r="J16" i="32"/>
  <c r="F9" i="14"/>
  <c r="F81" i="14"/>
  <c r="G17" i="32"/>
  <c r="H17" i="32"/>
  <c r="F17" i="32"/>
  <c r="F106" i="14"/>
  <c r="H89" i="14"/>
  <c r="J89" i="14"/>
  <c r="J88" i="14"/>
  <c r="F90" i="14"/>
  <c r="H88" i="14"/>
  <c r="J24" i="14"/>
  <c r="F89" i="14"/>
  <c r="H87" i="14"/>
  <c r="F25" i="14"/>
  <c r="H86" i="14"/>
  <c r="F88" i="14"/>
  <c r="J93" i="14"/>
  <c r="F24" i="14"/>
  <c r="H22" i="14"/>
  <c r="J22" i="14"/>
  <c r="F34" i="24"/>
  <c r="G34" i="24"/>
  <c r="H34" i="24"/>
  <c r="K7" i="25"/>
  <c r="N7" i="25"/>
  <c r="F87" i="14"/>
  <c r="F25" i="32"/>
  <c r="G25" i="32"/>
  <c r="H25" i="32"/>
  <c r="F94" i="14"/>
  <c r="J21" i="32"/>
  <c r="F107" i="18"/>
  <c r="F12" i="18"/>
  <c r="G12" i="18"/>
  <c r="H12" i="18"/>
  <c r="J36" i="32"/>
  <c r="F23" i="14"/>
  <c r="G89" i="18"/>
  <c r="H89" i="18"/>
  <c r="F89" i="18"/>
  <c r="J69" i="14"/>
  <c r="G99" i="18"/>
  <c r="H99" i="18"/>
  <c r="F99" i="18"/>
  <c r="F18" i="24"/>
  <c r="G18" i="24"/>
  <c r="H18" i="24"/>
  <c r="J60" i="14"/>
  <c r="F70" i="18"/>
  <c r="G70" i="18"/>
  <c r="H70" i="18"/>
  <c r="F25" i="24"/>
  <c r="G25" i="24"/>
  <c r="H25" i="24"/>
  <c r="G38" i="32"/>
  <c r="H38" i="32"/>
  <c r="F38" i="32"/>
  <c r="F33" i="24"/>
  <c r="G33" i="24"/>
  <c r="H33" i="24"/>
  <c r="G8" i="18"/>
  <c r="H8" i="18"/>
  <c r="F8" i="18"/>
  <c r="J11" i="32"/>
  <c r="J7" i="32"/>
  <c r="G8" i="24"/>
  <c r="H8" i="24"/>
  <c r="F8" i="24"/>
  <c r="CP8" i="28"/>
  <c r="CQ8" i="28"/>
  <c r="J8" i="32"/>
  <c r="F11" i="16"/>
  <c r="G11" i="16"/>
  <c r="H10" i="16"/>
  <c r="K10" i="16"/>
  <c r="BR6" i="15"/>
  <c r="J9" i="16"/>
  <c r="CC12" i="28"/>
  <c r="G25" i="18"/>
  <c r="H25" i="18"/>
  <c r="F25" i="18"/>
  <c r="J87" i="18"/>
  <c r="G87" i="18"/>
  <c r="H87" i="18"/>
  <c r="J91" i="18"/>
  <c r="G88" i="18"/>
  <c r="H88" i="18"/>
  <c r="CD21" i="31"/>
  <c r="CC22" i="31"/>
  <c r="D74" i="14"/>
  <c r="G80" i="14"/>
  <c r="I86" i="14"/>
  <c r="G7" i="14"/>
  <c r="BL191" i="15"/>
  <c r="AZ10" i="28"/>
  <c r="BI107" i="15"/>
  <c r="G93" i="14"/>
  <c r="D57" i="15"/>
  <c r="BI192" i="15"/>
  <c r="I24" i="18"/>
  <c r="G64" i="14"/>
  <c r="D100" i="18"/>
  <c r="F27" i="10"/>
  <c r="BB192" i="15"/>
  <c r="BQ107" i="15"/>
  <c r="I8" i="18"/>
  <c r="BF11" i="28"/>
  <c r="D12" i="14"/>
  <c r="CM9" i="28"/>
  <c r="D39" i="32"/>
  <c r="I38" i="32"/>
  <c r="I88" i="18"/>
  <c r="AP191" i="15"/>
  <c r="BO11" i="28"/>
  <c r="I8" i="24"/>
  <c r="BR10" i="28"/>
  <c r="G73" i="14"/>
  <c r="I98" i="14"/>
  <c r="E17" i="10"/>
  <c r="BL19" i="15"/>
  <c r="D26" i="18"/>
  <c r="I87" i="18"/>
  <c r="BB107" i="15"/>
  <c r="I7" i="24"/>
  <c r="BQ19" i="15"/>
  <c r="I9" i="14"/>
  <c r="I8" i="14"/>
  <c r="BI11" i="28"/>
  <c r="BU11" i="28"/>
  <c r="I69" i="18"/>
  <c r="AP19" i="15"/>
  <c r="BB19" i="15"/>
  <c r="BL107" i="15"/>
  <c r="BL106" i="15"/>
  <c r="I10" i="16"/>
  <c r="D35" i="24"/>
  <c r="I7" i="18"/>
  <c r="BI19" i="15"/>
  <c r="BA9" i="15"/>
  <c r="F10" i="10"/>
  <c r="D26" i="32"/>
  <c r="I25" i="32"/>
  <c r="AP10" i="15"/>
  <c r="I11" i="18"/>
  <c r="BN19" i="15"/>
  <c r="F18" i="10"/>
  <c r="I42" i="18"/>
  <c r="D95" i="14"/>
  <c r="D44" i="18"/>
  <c r="BX11" i="28"/>
  <c r="I33" i="24"/>
  <c r="BN107" i="15"/>
  <c r="G105" i="14"/>
  <c r="D79" i="18"/>
  <c r="BN9" i="15"/>
  <c r="D13" i="18"/>
  <c r="G23" i="14"/>
  <c r="F13" i="10"/>
  <c r="BJ9" i="15"/>
  <c r="BN106" i="15"/>
  <c r="BB10" i="15"/>
  <c r="I70" i="18"/>
  <c r="G10" i="10"/>
  <c r="AP107" i="15"/>
  <c r="BN192" i="15"/>
  <c r="BA21" i="15"/>
  <c r="D108" i="18"/>
  <c r="BA10" i="15"/>
  <c r="G18" i="10"/>
  <c r="I74" i="18"/>
  <c r="BI10" i="15"/>
  <c r="BC10" i="28"/>
  <c r="D100" i="14"/>
  <c r="I98" i="18"/>
  <c r="CA11" i="28"/>
  <c r="I30" i="18"/>
  <c r="I24" i="32"/>
  <c r="BQ9" i="15"/>
  <c r="BN105" i="15"/>
  <c r="G24" i="14"/>
  <c r="BA28" i="15"/>
  <c r="BA115" i="15"/>
  <c r="I75" i="18"/>
  <c r="D12" i="16"/>
  <c r="D32" i="18"/>
  <c r="I17" i="24"/>
  <c r="I78" i="18"/>
  <c r="D83" i="14"/>
  <c r="I17" i="32"/>
  <c r="BQ192" i="15"/>
  <c r="I23" i="14"/>
  <c r="D26" i="14"/>
  <c r="D90" i="18"/>
  <c r="BL11" i="28"/>
  <c r="D101" i="14"/>
  <c r="I87" i="14"/>
  <c r="I105" i="14"/>
  <c r="BL10" i="15"/>
  <c r="J8" i="25"/>
  <c r="D26" i="24"/>
  <c r="I25" i="24"/>
  <c r="I24" i="24"/>
  <c r="D145" i="15"/>
  <c r="I12" i="32"/>
  <c r="D40" i="32"/>
  <c r="I18" i="24"/>
  <c r="I37" i="32"/>
  <c r="I73" i="14"/>
  <c r="D75" i="14"/>
  <c r="D13" i="14"/>
  <c r="I11" i="14"/>
  <c r="CM10" i="28"/>
  <c r="CM11" i="28"/>
  <c r="D80" i="18"/>
  <c r="G99" i="14"/>
  <c r="I31" i="18"/>
  <c r="I82" i="14"/>
  <c r="G82" i="14"/>
  <c r="D27" i="14"/>
  <c r="G25" i="14"/>
  <c r="I25" i="14"/>
  <c r="I100" i="14"/>
  <c r="D76" i="14"/>
  <c r="G12" i="14"/>
  <c r="D14" i="14"/>
  <c r="I12" i="14"/>
  <c r="D81" i="18"/>
  <c r="G26" i="14"/>
  <c r="D28" i="14"/>
  <c r="I26" i="14"/>
  <c r="I75" i="14"/>
  <c r="D15" i="14"/>
  <c r="G13" i="14"/>
  <c r="I13" i="14"/>
  <c r="D82" i="18"/>
  <c r="D29" i="14"/>
  <c r="G27" i="14"/>
  <c r="I27" i="14"/>
  <c r="G14" i="14"/>
  <c r="I14" i="14"/>
  <c r="D83" i="18"/>
  <c r="D30" i="14"/>
  <c r="G28" i="14"/>
  <c r="I28" i="14"/>
  <c r="D84" i="18"/>
  <c r="D31" i="14"/>
  <c r="G29" i="14"/>
  <c r="I29" i="14"/>
  <c r="I30" i="14"/>
  <c r="D32" i="14"/>
  <c r="G30" i="14"/>
  <c r="D33" i="14"/>
  <c r="G31" i="14"/>
  <c r="I31" i="14"/>
  <c r="G32" i="14"/>
  <c r="D34" i="14"/>
  <c r="I32" i="14"/>
  <c r="D35" i="14"/>
  <c r="I33" i="14"/>
  <c r="G33" i="14"/>
  <c r="I34" i="14"/>
  <c r="G34" i="14"/>
  <c r="D36" i="14"/>
  <c r="G35" i="14"/>
  <c r="I35" i="14"/>
  <c r="D37" i="14"/>
  <c r="I36" i="14"/>
  <c r="G36" i="14"/>
  <c r="D38" i="14"/>
  <c r="G37" i="14"/>
  <c r="D39" i="14"/>
  <c r="I37" i="14"/>
  <c r="G38" i="14"/>
  <c r="D40" i="14"/>
  <c r="I38" i="14"/>
  <c r="D41" i="14"/>
  <c r="G39" i="14"/>
  <c r="I39" i="14"/>
  <c r="G40" i="14"/>
  <c r="D42" i="14"/>
  <c r="I40" i="14"/>
  <c r="I41" i="14"/>
  <c r="D43" i="14"/>
  <c r="G41" i="14"/>
  <c r="D44" i="14"/>
  <c r="I42" i="14"/>
  <c r="G42" i="14"/>
  <c r="G43" i="14"/>
  <c r="I43" i="14"/>
  <c r="D45" i="14"/>
  <c r="G44" i="14"/>
  <c r="D46" i="14"/>
  <c r="I44" i="14"/>
  <c r="I45" i="14"/>
  <c r="D47" i="14"/>
  <c r="G45" i="14"/>
  <c r="D48" i="14"/>
  <c r="I46" i="14"/>
  <c r="G46" i="14"/>
  <c r="I47" i="14"/>
  <c r="D49" i="14"/>
  <c r="G47" i="14"/>
  <c r="G48" i="14"/>
  <c r="I48" i="14"/>
  <c r="D50" i="14"/>
  <c r="D51" i="14"/>
  <c r="G49" i="14"/>
  <c r="I49" i="14"/>
  <c r="G50" i="14"/>
  <c r="I50" i="14"/>
  <c r="D52" i="14"/>
  <c r="D53" i="14"/>
  <c r="G51" i="14"/>
  <c r="I51" i="14"/>
  <c r="G52" i="14"/>
  <c r="I52" i="14"/>
  <c r="D54" i="14"/>
  <c r="G53" i="14"/>
  <c r="D55" i="14"/>
  <c r="I53" i="14"/>
  <c r="G54" i="14"/>
  <c r="D56" i="14"/>
  <c r="I54" i="14"/>
  <c r="G55" i="14"/>
  <c r="I55" i="14"/>
  <c r="F83" i="18"/>
  <c r="G83" i="18"/>
  <c r="H83" i="18"/>
  <c r="J14" i="14"/>
  <c r="H14" i="14"/>
  <c r="G82" i="18"/>
  <c r="H82" i="18"/>
  <c r="F82" i="18"/>
  <c r="J13" i="14"/>
  <c r="H13" i="14"/>
  <c r="F15" i="14"/>
  <c r="F81" i="18"/>
  <c r="G81" i="18"/>
  <c r="H81" i="18"/>
  <c r="J12" i="14"/>
  <c r="F14" i="14"/>
  <c r="H12" i="14"/>
  <c r="H99" i="14"/>
  <c r="G80" i="18"/>
  <c r="H80" i="18"/>
  <c r="F80" i="18"/>
  <c r="J11" i="14"/>
  <c r="F13" i="14"/>
  <c r="F75" i="14"/>
  <c r="J73" i="14"/>
  <c r="J37" i="32"/>
  <c r="G32" i="18"/>
  <c r="H32" i="18"/>
  <c r="F32" i="18"/>
  <c r="F100" i="14"/>
  <c r="G79" i="18"/>
  <c r="H79" i="18"/>
  <c r="F79" i="18"/>
  <c r="H105" i="14"/>
  <c r="J8" i="14"/>
  <c r="J9" i="14"/>
  <c r="CP9" i="28"/>
  <c r="CQ9" i="28"/>
  <c r="F12" i="14"/>
  <c r="H7" i="14"/>
  <c r="J86" i="14"/>
  <c r="H80" i="14"/>
  <c r="F74" i="14"/>
  <c r="J82" i="14"/>
  <c r="H82" i="14"/>
  <c r="H64" i="14"/>
  <c r="J87" i="14"/>
  <c r="H24" i="14"/>
  <c r="J24" i="32"/>
  <c r="H23" i="14"/>
  <c r="F83" i="14"/>
  <c r="J100" i="14"/>
  <c r="F84" i="18"/>
  <c r="G84" i="18"/>
  <c r="H84" i="18"/>
  <c r="F101" i="14"/>
  <c r="CQ10" i="28"/>
  <c r="CP10" i="28"/>
  <c r="J98" i="14"/>
  <c r="H55" i="14"/>
  <c r="J55" i="14"/>
  <c r="J54" i="14"/>
  <c r="H54" i="14"/>
  <c r="F56" i="14"/>
  <c r="F55" i="14"/>
  <c r="H53" i="14"/>
  <c r="J53" i="14"/>
  <c r="F54" i="14"/>
  <c r="H52" i="14"/>
  <c r="J52" i="14"/>
  <c r="J51" i="14"/>
  <c r="H51" i="14"/>
  <c r="F53" i="14"/>
  <c r="J50" i="14"/>
  <c r="F52" i="14"/>
  <c r="H50" i="14"/>
  <c r="H49" i="14"/>
  <c r="J49" i="14"/>
  <c r="F51" i="14"/>
  <c r="F50" i="14"/>
  <c r="J48" i="14"/>
  <c r="H48" i="14"/>
  <c r="F49" i="14"/>
  <c r="H47" i="14"/>
  <c r="J47" i="14"/>
  <c r="J46" i="14"/>
  <c r="F48" i="14"/>
  <c r="H46" i="14"/>
  <c r="J45" i="14"/>
  <c r="H45" i="14"/>
  <c r="F47" i="14"/>
  <c r="F46" i="14"/>
  <c r="H44" i="14"/>
  <c r="J44" i="14"/>
  <c r="F45" i="14"/>
  <c r="J43" i="14"/>
  <c r="H43" i="14"/>
  <c r="J42" i="14"/>
  <c r="F44" i="14"/>
  <c r="H42" i="14"/>
  <c r="F43" i="14"/>
  <c r="H41" i="14"/>
  <c r="J41" i="14"/>
  <c r="J40" i="14"/>
  <c r="F42" i="14"/>
  <c r="H40" i="14"/>
  <c r="H39" i="14"/>
  <c r="F41" i="14"/>
  <c r="J39" i="14"/>
  <c r="J38" i="14"/>
  <c r="H38" i="14"/>
  <c r="F40" i="14"/>
  <c r="H37" i="14"/>
  <c r="F39" i="14"/>
  <c r="J37" i="14"/>
  <c r="H36" i="14"/>
  <c r="J36" i="14"/>
  <c r="F38" i="14"/>
  <c r="F37" i="14"/>
  <c r="J35" i="14"/>
  <c r="H35" i="14"/>
  <c r="H34" i="14"/>
  <c r="F36" i="14"/>
  <c r="J34" i="14"/>
  <c r="J33" i="14"/>
  <c r="H33" i="14"/>
  <c r="F35" i="14"/>
  <c r="J32" i="14"/>
  <c r="F34" i="14"/>
  <c r="H32" i="14"/>
  <c r="F33" i="14"/>
  <c r="H31" i="14"/>
  <c r="J31" i="14"/>
  <c r="H30" i="14"/>
  <c r="J30" i="14"/>
  <c r="F32" i="14"/>
  <c r="F31" i="14"/>
  <c r="H29" i="14"/>
  <c r="J29" i="14"/>
  <c r="H28" i="14"/>
  <c r="J28" i="14"/>
  <c r="F30" i="14"/>
  <c r="H27" i="14"/>
  <c r="J27" i="14"/>
  <c r="F29" i="14"/>
  <c r="H26" i="14"/>
  <c r="F28" i="14"/>
  <c r="J26" i="14"/>
  <c r="J25" i="14"/>
  <c r="F27" i="14"/>
  <c r="H25" i="14"/>
  <c r="CQ11" i="28"/>
  <c r="CP11" i="28"/>
  <c r="J12" i="32"/>
  <c r="F44" i="18"/>
  <c r="G44" i="18"/>
  <c r="H44" i="18"/>
  <c r="F95" i="14"/>
  <c r="H73" i="14"/>
  <c r="J23" i="14"/>
  <c r="F35" i="24"/>
  <c r="G35" i="24"/>
  <c r="H35" i="24"/>
  <c r="F26" i="14"/>
  <c r="J17" i="32"/>
  <c r="J105" i="14"/>
  <c r="G40" i="32"/>
  <c r="H40" i="32"/>
  <c r="F40" i="32"/>
  <c r="J75" i="14"/>
  <c r="H93" i="14"/>
  <c r="J10" i="16"/>
  <c r="J25" i="32"/>
  <c r="K8" i="25"/>
  <c r="N8" i="25"/>
  <c r="F26" i="24"/>
  <c r="G26" i="24"/>
  <c r="H26" i="24"/>
  <c r="G13" i="18"/>
  <c r="H13" i="18"/>
  <c r="F13" i="18"/>
  <c r="J38" i="32"/>
  <c r="F26" i="32"/>
  <c r="G26" i="32"/>
  <c r="H26" i="32"/>
  <c r="F39" i="32"/>
  <c r="G39" i="32"/>
  <c r="H39" i="32"/>
  <c r="F90" i="18"/>
  <c r="F76" i="14"/>
  <c r="F108" i="18"/>
  <c r="G108" i="18"/>
  <c r="H108" i="18"/>
  <c r="F12" i="16"/>
  <c r="G12" i="16"/>
  <c r="F100" i="18"/>
  <c r="G100" i="18"/>
  <c r="H100" i="18"/>
  <c r="H11" i="16"/>
  <c r="K11" i="16"/>
  <c r="F26" i="18"/>
  <c r="G26" i="18"/>
  <c r="H26" i="18"/>
  <c r="CC11" i="28"/>
  <c r="J90" i="18"/>
  <c r="G90" i="18"/>
  <c r="H90" i="18"/>
  <c r="J106" i="18"/>
  <c r="J107" i="18"/>
  <c r="CD22" i="31"/>
  <c r="CC23" i="31"/>
  <c r="D85" i="18"/>
  <c r="AP106" i="15"/>
  <c r="AP18" i="15"/>
  <c r="BL105" i="15"/>
  <c r="J18" i="10"/>
  <c r="D14" i="18"/>
  <c r="BF10" i="28"/>
  <c r="I18" i="10"/>
  <c r="D91" i="18"/>
  <c r="AZ9" i="28"/>
  <c r="BB18" i="15"/>
  <c r="BN104" i="15"/>
  <c r="BQ8" i="15"/>
  <c r="BB106" i="15"/>
  <c r="I89" i="18"/>
  <c r="BA116" i="15"/>
  <c r="D109" i="18"/>
  <c r="BO10" i="28"/>
  <c r="BU10" i="28"/>
  <c r="AP190" i="15"/>
  <c r="I34" i="24"/>
  <c r="G94" i="14"/>
  <c r="BI191" i="15"/>
  <c r="BQ106" i="15"/>
  <c r="I10" i="10"/>
  <c r="CM12" i="28"/>
  <c r="G100" i="14"/>
  <c r="I79" i="18"/>
  <c r="I99" i="18"/>
  <c r="BC9" i="28"/>
  <c r="BB191" i="15"/>
  <c r="D27" i="32"/>
  <c r="CM13" i="28"/>
  <c r="BB9" i="15"/>
  <c r="BQ18" i="15"/>
  <c r="BJ10" i="15"/>
  <c r="I12" i="18"/>
  <c r="BA22" i="15"/>
  <c r="AP9" i="15"/>
  <c r="BA11" i="15"/>
  <c r="D41" i="32"/>
  <c r="H10" i="10"/>
  <c r="I83" i="18"/>
  <c r="D33" i="18"/>
  <c r="BL18" i="15"/>
  <c r="BL17" i="15"/>
  <c r="D36" i="24"/>
  <c r="BN8" i="15"/>
  <c r="BL10" i="28"/>
  <c r="BL9" i="15"/>
  <c r="BN191" i="15"/>
  <c r="BA29" i="15"/>
  <c r="D27" i="24"/>
  <c r="G75" i="14"/>
  <c r="I32" i="18"/>
  <c r="H18" i="10"/>
  <c r="BR9" i="28"/>
  <c r="I94" i="14"/>
  <c r="BQ191" i="15"/>
  <c r="G27" i="10"/>
  <c r="BL190" i="15"/>
  <c r="I82" i="18"/>
  <c r="I81" i="18"/>
  <c r="I80" i="18"/>
  <c r="I99" i="14"/>
  <c r="BI18" i="15"/>
  <c r="BI17" i="15"/>
  <c r="G11" i="14"/>
  <c r="D101" i="18"/>
  <c r="D45" i="18"/>
  <c r="D46" i="18"/>
  <c r="BI9" i="15"/>
  <c r="BN18" i="15"/>
  <c r="J10" i="10"/>
  <c r="I25" i="18"/>
  <c r="BI10" i="28"/>
  <c r="I43" i="18"/>
  <c r="BI106" i="15"/>
  <c r="D58" i="15"/>
  <c r="G13" i="10"/>
  <c r="I84" i="18"/>
  <c r="D28" i="24"/>
  <c r="J9" i="25"/>
  <c r="D146" i="15"/>
  <c r="BX10" i="28"/>
  <c r="CA10" i="28"/>
  <c r="D110" i="18"/>
  <c r="I40" i="32"/>
  <c r="I100" i="18"/>
  <c r="I11" i="16"/>
  <c r="I44" i="18"/>
  <c r="I26" i="24"/>
  <c r="I26" i="18"/>
  <c r="I39" i="32"/>
  <c r="D34" i="18"/>
  <c r="D35" i="18"/>
  <c r="D36" i="18"/>
  <c r="G35" i="18"/>
  <c r="H35" i="18"/>
  <c r="F35" i="18"/>
  <c r="G34" i="18"/>
  <c r="H34" i="18"/>
  <c r="F34" i="18"/>
  <c r="H11" i="14"/>
  <c r="J99" i="14"/>
  <c r="J94" i="14"/>
  <c r="H75" i="14"/>
  <c r="F33" i="18"/>
  <c r="G33" i="18"/>
  <c r="H33" i="18"/>
  <c r="H100" i="14"/>
  <c r="CP12" i="28"/>
  <c r="CQ12" i="28"/>
  <c r="G85" i="18"/>
  <c r="H85" i="18"/>
  <c r="F85" i="18"/>
  <c r="G27" i="24"/>
  <c r="H27" i="24"/>
  <c r="F27" i="24"/>
  <c r="F41" i="32"/>
  <c r="G41" i="32"/>
  <c r="H41" i="32"/>
  <c r="F46" i="18"/>
  <c r="G46" i="18"/>
  <c r="H46" i="18"/>
  <c r="G36" i="24"/>
  <c r="H36" i="24"/>
  <c r="F36" i="24"/>
  <c r="G28" i="24"/>
  <c r="H28" i="24"/>
  <c r="F28" i="24"/>
  <c r="BR7" i="15"/>
  <c r="F45" i="18"/>
  <c r="G45" i="18"/>
  <c r="H45" i="18"/>
  <c r="H94" i="14"/>
  <c r="D14" i="10"/>
  <c r="BS7" i="15"/>
  <c r="F110" i="18"/>
  <c r="J39" i="32"/>
  <c r="G27" i="32"/>
  <c r="H27" i="32"/>
  <c r="F27" i="32"/>
  <c r="K9" i="25"/>
  <c r="N9" i="25"/>
  <c r="F109" i="18"/>
  <c r="G109" i="18"/>
  <c r="H109" i="18"/>
  <c r="G14" i="18"/>
  <c r="H14" i="18"/>
  <c r="F14" i="18"/>
  <c r="G101" i="18"/>
  <c r="H101" i="18"/>
  <c r="F101" i="18"/>
  <c r="J11" i="16"/>
  <c r="F91" i="18"/>
  <c r="G91" i="18"/>
  <c r="H91" i="18"/>
  <c r="CP13" i="28"/>
  <c r="CQ13" i="28"/>
  <c r="J40" i="32"/>
  <c r="H12" i="16"/>
  <c r="K12" i="16"/>
  <c r="CC10" i="28"/>
  <c r="G36" i="18"/>
  <c r="H36" i="18"/>
  <c r="F36" i="18"/>
  <c r="G106" i="18"/>
  <c r="H106" i="18"/>
  <c r="C8" i="13"/>
  <c r="C16" i="13"/>
  <c r="D8" i="13"/>
  <c r="D16" i="13"/>
  <c r="G107" i="18"/>
  <c r="H107" i="18"/>
  <c r="J110" i="18"/>
  <c r="G110" i="18"/>
  <c r="H110" i="18"/>
  <c r="CD23" i="31"/>
  <c r="CC24" i="31"/>
  <c r="D42" i="32"/>
  <c r="I85" i="18"/>
  <c r="I26" i="32"/>
  <c r="BB8" i="15"/>
  <c r="D29" i="24"/>
  <c r="F17" i="10"/>
  <c r="I110" i="18"/>
  <c r="BU9" i="28"/>
  <c r="D28" i="32"/>
  <c r="I27" i="32"/>
  <c r="BI190" i="15"/>
  <c r="AP17" i="15"/>
  <c r="BB190" i="15"/>
  <c r="BA12" i="15"/>
  <c r="CM14" i="28"/>
  <c r="BC8" i="28"/>
  <c r="BQ190" i="15"/>
  <c r="BA30" i="15"/>
  <c r="AZ8" i="28"/>
  <c r="I108" i="18"/>
  <c r="BN7" i="15"/>
  <c r="I27" i="24"/>
  <c r="D59" i="15"/>
  <c r="H27" i="10"/>
  <c r="F9" i="10"/>
  <c r="BX9" i="28"/>
  <c r="I36" i="24"/>
  <c r="CA9" i="28"/>
  <c r="AP8" i="15"/>
  <c r="BI9" i="28"/>
  <c r="I41" i="32"/>
  <c r="BL189" i="15"/>
  <c r="BL188" i="15"/>
  <c r="BJ11" i="15"/>
  <c r="BA23" i="15"/>
  <c r="BL104" i="15"/>
  <c r="BL9" i="28"/>
  <c r="BL8" i="28"/>
  <c r="AP105" i="15"/>
  <c r="L10" i="10"/>
  <c r="I34" i="18"/>
  <c r="BQ17" i="15"/>
  <c r="I13" i="18"/>
  <c r="BR8" i="28"/>
  <c r="BR7" i="28"/>
  <c r="AP189" i="15"/>
  <c r="BA117" i="15"/>
  <c r="L18" i="10"/>
  <c r="J10" i="25"/>
  <c r="BQ105" i="15"/>
  <c r="D102" i="18"/>
  <c r="D43" i="32"/>
  <c r="I106" i="18"/>
  <c r="BF9" i="28"/>
  <c r="D37" i="18"/>
  <c r="I36" i="18"/>
  <c r="D147" i="15"/>
  <c r="BN103" i="15"/>
  <c r="BB105" i="15"/>
  <c r="BQ7" i="15"/>
  <c r="BI105" i="15"/>
  <c r="BI104" i="15"/>
  <c r="I33" i="18"/>
  <c r="K10" i="10"/>
  <c r="I35" i="18"/>
  <c r="I35" i="24"/>
  <c r="BL8" i="15"/>
  <c r="BO9" i="28"/>
  <c r="BJ12" i="15"/>
  <c r="D47" i="18"/>
  <c r="I12" i="16"/>
  <c r="I45" i="18"/>
  <c r="BN190" i="15"/>
  <c r="I109" i="18"/>
  <c r="D38" i="18"/>
  <c r="BQ104" i="15"/>
  <c r="D15" i="18"/>
  <c r="BI8" i="15"/>
  <c r="H13" i="10"/>
  <c r="I90" i="18"/>
  <c r="K18" i="10"/>
  <c r="I91" i="18"/>
  <c r="I14" i="18"/>
  <c r="I101" i="18"/>
  <c r="I28" i="24"/>
  <c r="I107" i="18"/>
  <c r="D44" i="32"/>
  <c r="D48" i="18"/>
  <c r="I46" i="18"/>
  <c r="BT7" i="15"/>
  <c r="F42" i="32"/>
  <c r="G42" i="32"/>
  <c r="H42" i="32"/>
  <c r="F47" i="18"/>
  <c r="G47" i="18"/>
  <c r="H47" i="18"/>
  <c r="J41" i="32"/>
  <c r="F43" i="32"/>
  <c r="G43" i="32"/>
  <c r="H43" i="32"/>
  <c r="G15" i="18"/>
  <c r="H15" i="18"/>
  <c r="F15" i="18"/>
  <c r="J26" i="32"/>
  <c r="G44" i="32"/>
  <c r="H44" i="32"/>
  <c r="F44" i="32"/>
  <c r="G102" i="18"/>
  <c r="H102" i="18"/>
  <c r="F102" i="18"/>
  <c r="K10" i="25"/>
  <c r="N10" i="25"/>
  <c r="F29" i="24"/>
  <c r="G29" i="24"/>
  <c r="H29" i="24"/>
  <c r="F48" i="18"/>
  <c r="G48" i="18"/>
  <c r="H48" i="18"/>
  <c r="BS12" i="15"/>
  <c r="BR12" i="15"/>
  <c r="BT12" i="15"/>
  <c r="J12" i="16"/>
  <c r="J27" i="32"/>
  <c r="G28" i="32"/>
  <c r="H28" i="32"/>
  <c r="F28" i="32"/>
  <c r="CP14" i="28"/>
  <c r="CQ14" i="28"/>
  <c r="CC9" i="28"/>
  <c r="F38" i="18"/>
  <c r="G38" i="18"/>
  <c r="H38" i="18"/>
  <c r="F37" i="18"/>
  <c r="G37" i="18"/>
  <c r="H37" i="18"/>
  <c r="H8" i="13"/>
  <c r="J8" i="13"/>
  <c r="C28" i="13"/>
  <c r="G15" i="13"/>
  <c r="C29" i="13"/>
  <c r="CD24" i="31"/>
  <c r="CC25" i="31"/>
  <c r="D148" i="15"/>
  <c r="BI103" i="15"/>
  <c r="BA31" i="15"/>
  <c r="BB189" i="15"/>
  <c r="AP188" i="15"/>
  <c r="M10" i="10"/>
  <c r="D103" i="18"/>
  <c r="BB104" i="15"/>
  <c r="BJ13" i="15"/>
  <c r="BC7" i="28"/>
  <c r="D39" i="18"/>
  <c r="CA8" i="28"/>
  <c r="BQ103" i="15"/>
  <c r="I102" i="18"/>
  <c r="I27" i="10"/>
  <c r="BL7" i="15"/>
  <c r="BU8" i="28"/>
  <c r="BA13" i="15"/>
  <c r="F24" i="10"/>
  <c r="J11" i="25"/>
  <c r="BQ6" i="15"/>
  <c r="BX8" i="28"/>
  <c r="BL7" i="28"/>
  <c r="BL6" i="28"/>
  <c r="D49" i="18"/>
  <c r="I48" i="18"/>
  <c r="BF8" i="28"/>
  <c r="BI8" i="28"/>
  <c r="BN102" i="15"/>
  <c r="I37" i="18"/>
  <c r="BB7" i="15"/>
  <c r="BA118" i="15"/>
  <c r="I47" i="18"/>
  <c r="M18" i="10"/>
  <c r="D29" i="32"/>
  <c r="AP7" i="15"/>
  <c r="I13" i="10"/>
  <c r="BR6" i="28"/>
  <c r="BL187" i="15"/>
  <c r="BQ189" i="15"/>
  <c r="BN189" i="15"/>
  <c r="BN188" i="15"/>
  <c r="AZ7" i="28"/>
  <c r="BO8" i="28"/>
  <c r="AP104" i="15"/>
  <c r="BI189" i="15"/>
  <c r="BI7" i="15"/>
  <c r="BN6" i="15"/>
  <c r="I29" i="24"/>
  <c r="BL103" i="15"/>
  <c r="D60" i="15"/>
  <c r="D45" i="32"/>
  <c r="J12" i="25"/>
  <c r="I43" i="32"/>
  <c r="I42" i="32"/>
  <c r="I15" i="18"/>
  <c r="I28" i="32"/>
  <c r="D30" i="32"/>
  <c r="I44" i="32"/>
  <c r="D46" i="32"/>
  <c r="J42" i="32"/>
  <c r="G29" i="32"/>
  <c r="H29" i="32"/>
  <c r="F29" i="32"/>
  <c r="F103" i="18"/>
  <c r="G103" i="18"/>
  <c r="H103" i="18"/>
  <c r="G45" i="32"/>
  <c r="H45" i="32"/>
  <c r="F45" i="32"/>
  <c r="K11" i="25"/>
  <c r="N11" i="25"/>
  <c r="J43" i="32"/>
  <c r="BS13" i="15"/>
  <c r="BT13" i="15"/>
  <c r="BR13" i="15"/>
  <c r="K12" i="25"/>
  <c r="N12" i="25"/>
  <c r="J44" i="32"/>
  <c r="F49" i="18"/>
  <c r="G49" i="18"/>
  <c r="H49" i="18"/>
  <c r="D26" i="10"/>
  <c r="F39" i="18"/>
  <c r="G39" i="18"/>
  <c r="H39" i="18"/>
  <c r="F30" i="32"/>
  <c r="G30" i="32"/>
  <c r="H30" i="32"/>
  <c r="F46" i="32"/>
  <c r="G46" i="32"/>
  <c r="H46" i="32"/>
  <c r="J28" i="32"/>
  <c r="CC8" i="28"/>
  <c r="M8" i="13"/>
  <c r="E15" i="13"/>
  <c r="G16" i="13"/>
  <c r="C30" i="13"/>
  <c r="CD25" i="31"/>
  <c r="CC26" i="31"/>
  <c r="BN101" i="15"/>
  <c r="BL102" i="15"/>
  <c r="D149" i="15"/>
  <c r="BQ188" i="15"/>
  <c r="D50" i="18"/>
  <c r="BI102" i="15"/>
  <c r="AP6" i="15"/>
  <c r="BJ14" i="15"/>
  <c r="BL5" i="28"/>
  <c r="J13" i="25"/>
  <c r="I103" i="18"/>
  <c r="BA32" i="15"/>
  <c r="BA33" i="15"/>
  <c r="I29" i="32"/>
  <c r="AZ6" i="28"/>
  <c r="BQ102" i="15"/>
  <c r="D61" i="15"/>
  <c r="BF7" i="28"/>
  <c r="BB188" i="15"/>
  <c r="BI7" i="28"/>
  <c r="BC6" i="28"/>
  <c r="AP103" i="15"/>
  <c r="AP187" i="15"/>
  <c r="BA34" i="15"/>
  <c r="I49" i="18"/>
  <c r="BU7" i="28"/>
  <c r="BU6" i="28"/>
  <c r="BU5" i="28"/>
  <c r="BN187" i="15"/>
  <c r="BB103" i="15"/>
  <c r="I46" i="32"/>
  <c r="CA7" i="28"/>
  <c r="I38" i="18"/>
  <c r="BB6" i="15"/>
  <c r="BL186" i="15"/>
  <c r="BL6" i="15"/>
  <c r="K27" i="10"/>
  <c r="BR5" i="28"/>
  <c r="K13" i="10"/>
  <c r="BI188" i="15"/>
  <c r="BI6" i="15"/>
  <c r="BO7" i="28"/>
  <c r="BX7" i="28"/>
  <c r="BQ5" i="15"/>
  <c r="J13" i="10"/>
  <c r="J27" i="10"/>
  <c r="D150" i="15"/>
  <c r="I39" i="18"/>
  <c r="I45" i="32"/>
  <c r="BA119" i="15"/>
  <c r="AZ5" i="28"/>
  <c r="I30" i="32"/>
  <c r="N13" i="25"/>
  <c r="K13" i="25"/>
  <c r="BR14" i="15"/>
  <c r="BT14" i="15"/>
  <c r="BS14" i="15"/>
  <c r="J29" i="32"/>
  <c r="G50" i="18"/>
  <c r="H50" i="18"/>
  <c r="F50" i="18"/>
  <c r="J45" i="32"/>
  <c r="CC7" i="28"/>
  <c r="J46" i="32"/>
  <c r="J30" i="32"/>
  <c r="BT5" i="15"/>
  <c r="H15" i="13"/>
  <c r="E16" i="13"/>
  <c r="CD26" i="31"/>
  <c r="CC27" i="31"/>
  <c r="CA6" i="28"/>
  <c r="CA5" i="28"/>
  <c r="BB102" i="15"/>
  <c r="D51" i="18"/>
  <c r="BB187" i="15"/>
  <c r="BF6" i="28"/>
  <c r="BX6" i="28"/>
  <c r="BQ187" i="15"/>
  <c r="BO6" i="28"/>
  <c r="BC5" i="28"/>
  <c r="BL185" i="15"/>
  <c r="BJ15" i="15"/>
  <c r="D52" i="18"/>
  <c r="BL5" i="15"/>
  <c r="D24" i="10"/>
  <c r="BN186" i="15"/>
  <c r="AP186" i="15"/>
  <c r="D151" i="15"/>
  <c r="AP102" i="15"/>
  <c r="AP101" i="15"/>
  <c r="BI6" i="28"/>
  <c r="AP5" i="15"/>
  <c r="D62" i="15"/>
  <c r="BI101" i="15"/>
  <c r="L27" i="10"/>
  <c r="BF5" i="28"/>
  <c r="BI5" i="15"/>
  <c r="BQ101" i="15"/>
  <c r="BA120" i="15"/>
  <c r="L13" i="10"/>
  <c r="D53" i="18"/>
  <c r="BN100" i="15"/>
  <c r="BA35" i="15"/>
  <c r="BI187" i="15"/>
  <c r="D63" i="15"/>
  <c r="BL101" i="15"/>
  <c r="I50" i="18"/>
  <c r="G52" i="18"/>
  <c r="H52" i="18"/>
  <c r="F52" i="18"/>
  <c r="G51" i="18"/>
  <c r="H51" i="18"/>
  <c r="F51" i="18"/>
  <c r="BR15" i="15"/>
  <c r="BT15" i="15"/>
  <c r="BS15" i="15"/>
  <c r="D15" i="10"/>
  <c r="CC6" i="28"/>
  <c r="BR5" i="15"/>
  <c r="G53" i="18"/>
  <c r="H53" i="18"/>
  <c r="F53" i="18"/>
  <c r="BS5" i="15"/>
  <c r="J15" i="13"/>
  <c r="H16" i="13"/>
  <c r="I13" i="13"/>
  <c r="CD27" i="31"/>
  <c r="CC28" i="31"/>
  <c r="AP100" i="15"/>
  <c r="AP99" i="15"/>
  <c r="BJ16" i="15"/>
  <c r="N17" i="10"/>
  <c r="D152" i="15"/>
  <c r="AP185" i="15"/>
  <c r="BN185" i="15"/>
  <c r="BA121" i="15"/>
  <c r="BO5" i="28"/>
  <c r="D64" i="15"/>
  <c r="BI5" i="28"/>
  <c r="D9" i="10"/>
  <c r="AP98" i="15"/>
  <c r="BB186" i="15"/>
  <c r="BQ100" i="15"/>
  <c r="BL184" i="15"/>
  <c r="D17" i="10"/>
  <c r="D54" i="18"/>
  <c r="D55" i="18"/>
  <c r="D56" i="18"/>
  <c r="BI186" i="15"/>
  <c r="BL100" i="15"/>
  <c r="N9" i="10"/>
  <c r="BN99" i="15"/>
  <c r="BQ186" i="15"/>
  <c r="N24" i="10"/>
  <c r="D57" i="18"/>
  <c r="BB101" i="15"/>
  <c r="I51" i="18"/>
  <c r="BI100" i="15"/>
  <c r="AP184" i="15"/>
  <c r="D58" i="18"/>
  <c r="D59" i="18"/>
  <c r="BA36" i="15"/>
  <c r="I52" i="18"/>
  <c r="BX5" i="28"/>
  <c r="BI99" i="15"/>
  <c r="I53" i="18"/>
  <c r="BT16" i="15"/>
  <c r="BR16" i="15"/>
  <c r="BS16" i="15"/>
  <c r="G58" i="18"/>
  <c r="H58" i="18"/>
  <c r="F58" i="18"/>
  <c r="G57" i="18"/>
  <c r="H57" i="18"/>
  <c r="F57" i="18"/>
  <c r="F56" i="18"/>
  <c r="G56" i="18"/>
  <c r="H56" i="18"/>
  <c r="G55" i="18"/>
  <c r="H55" i="18"/>
  <c r="F55" i="18"/>
  <c r="G54" i="18"/>
  <c r="H54" i="18"/>
  <c r="F54" i="18"/>
  <c r="F59" i="18"/>
  <c r="G59" i="18"/>
  <c r="H59" i="18"/>
  <c r="CC5" i="28"/>
  <c r="I16" i="13"/>
  <c r="J13" i="13"/>
  <c r="CD28" i="31"/>
  <c r="CC29" i="31"/>
  <c r="D60" i="18"/>
  <c r="O9" i="10"/>
  <c r="BQ185" i="15"/>
  <c r="BI185" i="15"/>
  <c r="BA122" i="15"/>
  <c r="BB100" i="15"/>
  <c r="BN98" i="15"/>
  <c r="D153" i="15"/>
  <c r="BA37" i="15"/>
  <c r="BN184" i="15"/>
  <c r="BB185" i="15"/>
  <c r="D65" i="15"/>
  <c r="BJ17" i="15"/>
  <c r="AP97" i="15"/>
  <c r="I57" i="18"/>
  <c r="BL183" i="15"/>
  <c r="BQ99" i="15"/>
  <c r="BQ98" i="15"/>
  <c r="D61" i="18"/>
  <c r="O24" i="10"/>
  <c r="AP183" i="15"/>
  <c r="O17" i="10"/>
  <c r="I58" i="18"/>
  <c r="BI98" i="15"/>
  <c r="BL99" i="15"/>
  <c r="I54" i="18"/>
  <c r="I59" i="18"/>
  <c r="I56" i="18"/>
  <c r="I55" i="18"/>
  <c r="BJ18" i="15"/>
  <c r="BJ19" i="15"/>
  <c r="BJ20" i="15"/>
  <c r="BJ21" i="15"/>
  <c r="BS19" i="15"/>
  <c r="BT19" i="15"/>
  <c r="BR19" i="15"/>
  <c r="BR18" i="15"/>
  <c r="BS18" i="15"/>
  <c r="BT18" i="15"/>
  <c r="BR17" i="15"/>
  <c r="BS17" i="15"/>
  <c r="BT17" i="15"/>
  <c r="G60" i="18"/>
  <c r="H60" i="18"/>
  <c r="F60" i="18"/>
  <c r="BR21" i="15"/>
  <c r="BT21" i="15"/>
  <c r="BS21" i="15"/>
  <c r="BS20" i="15"/>
  <c r="BT20" i="15"/>
  <c r="BR20" i="15"/>
  <c r="F61" i="18"/>
  <c r="G61" i="18"/>
  <c r="H61" i="18"/>
  <c r="M13" i="13"/>
  <c r="J16" i="13"/>
  <c r="K15" i="13"/>
  <c r="CD29" i="31"/>
  <c r="CC30" i="31"/>
  <c r="BJ22" i="15"/>
  <c r="Q24" i="10"/>
  <c r="I60" i="18"/>
  <c r="D154" i="15"/>
  <c r="BL182" i="15"/>
  <c r="AP182" i="15"/>
  <c r="BI97" i="15"/>
  <c r="S24" i="10"/>
  <c r="R9" i="10"/>
  <c r="BL98" i="15"/>
  <c r="BQ97" i="15"/>
  <c r="S17" i="10"/>
  <c r="BQ184" i="15"/>
  <c r="D66" i="15"/>
  <c r="T24" i="10"/>
  <c r="P9" i="10"/>
  <c r="AP96" i="15"/>
  <c r="BI184" i="15"/>
  <c r="BA38" i="15"/>
  <c r="T17" i="10"/>
  <c r="BN183" i="15"/>
  <c r="R24" i="10"/>
  <c r="P17" i="10"/>
  <c r="BA123" i="15"/>
  <c r="D62" i="18"/>
  <c r="BB184" i="15"/>
  <c r="BB183" i="15"/>
  <c r="BB99" i="15"/>
  <c r="BB98" i="15"/>
  <c r="BB97" i="15"/>
  <c r="BB96" i="15"/>
  <c r="R17" i="10"/>
  <c r="Q17" i="10"/>
  <c r="P24" i="10"/>
  <c r="BN97" i="15"/>
  <c r="T9" i="10"/>
  <c r="Q9" i="10"/>
  <c r="S9" i="10"/>
  <c r="BT22" i="15"/>
  <c r="BR22" i="15"/>
  <c r="BS22" i="15"/>
  <c r="F62" i="18"/>
  <c r="G62" i="18"/>
  <c r="H62" i="18"/>
  <c r="K16" i="13"/>
  <c r="M15" i="13"/>
  <c r="M16" i="13"/>
  <c r="C23" i="13"/>
  <c r="CD30" i="31"/>
  <c r="CC31" i="31"/>
  <c r="BL97" i="15"/>
  <c r="BL96" i="15"/>
  <c r="BL95" i="15"/>
  <c r="BA39" i="15"/>
  <c r="BI96" i="15"/>
  <c r="AP181" i="15"/>
  <c r="BJ23" i="15"/>
  <c r="U24" i="10"/>
  <c r="I61" i="18"/>
  <c r="BQ183" i="15"/>
  <c r="D63" i="18"/>
  <c r="U17" i="10"/>
  <c r="BL181" i="15"/>
  <c r="BA124" i="15"/>
  <c r="BB182" i="15"/>
  <c r="BN96" i="15"/>
  <c r="U9" i="10"/>
  <c r="D67" i="15"/>
  <c r="D155" i="15"/>
  <c r="BI183" i="15"/>
  <c r="AP95" i="15"/>
  <c r="BN182" i="15"/>
  <c r="BQ96" i="15"/>
  <c r="BB95" i="15"/>
  <c r="BJ24" i="15"/>
  <c r="BJ25" i="15"/>
  <c r="BJ26" i="15"/>
  <c r="BJ27" i="15"/>
  <c r="BR24" i="15"/>
  <c r="BS24" i="15"/>
  <c r="BT24" i="15"/>
  <c r="BS23" i="15"/>
  <c r="BR23" i="15"/>
  <c r="BT23" i="15"/>
  <c r="BT26" i="15"/>
  <c r="BR26" i="15"/>
  <c r="BS26" i="15"/>
  <c r="BS25" i="15"/>
  <c r="BT25" i="15"/>
  <c r="BR25" i="15"/>
  <c r="F63" i="18"/>
  <c r="G63" i="18"/>
  <c r="H63" i="18"/>
  <c r="BT27" i="15"/>
  <c r="BS27" i="15"/>
  <c r="BR27" i="15"/>
  <c r="D28" i="10"/>
  <c r="CD31" i="31"/>
  <c r="CC32" i="31"/>
  <c r="I62" i="18"/>
  <c r="Z24" i="10"/>
  <c r="X24" i="10"/>
  <c r="X17" i="10"/>
  <c r="W9" i="10"/>
  <c r="V24" i="10"/>
  <c r="BN181" i="15"/>
  <c r="BB94" i="15"/>
  <c r="W24" i="10"/>
  <c r="BI95" i="15"/>
  <c r="BI94" i="15"/>
  <c r="BI93" i="15"/>
  <c r="AP94" i="15"/>
  <c r="Y17" i="10"/>
  <c r="D156" i="15"/>
  <c r="X9" i="10"/>
  <c r="BI182" i="15"/>
  <c r="BL94" i="15"/>
  <c r="BL93" i="15"/>
  <c r="V9" i="10"/>
  <c r="D64" i="18"/>
  <c r="BL180" i="15"/>
  <c r="BQ95" i="15"/>
  <c r="Z17" i="10"/>
  <c r="W17" i="10"/>
  <c r="V17" i="10"/>
  <c r="Y24" i="10"/>
  <c r="BA40" i="15"/>
  <c r="BN95" i="15"/>
  <c r="BJ28" i="15"/>
  <c r="BL92" i="15"/>
  <c r="D68" i="15"/>
  <c r="D69" i="15"/>
  <c r="AP180" i="15"/>
  <c r="BB181" i="15"/>
  <c r="Y9" i="10"/>
  <c r="BQ182" i="15"/>
  <c r="BQ181" i="15"/>
  <c r="BQ180" i="15"/>
  <c r="Z9" i="10"/>
  <c r="BA125" i="15"/>
  <c r="F64" i="18"/>
  <c r="G64" i="18"/>
  <c r="H64" i="18"/>
  <c r="BS28" i="15"/>
  <c r="BT28" i="15"/>
  <c r="BR28" i="15"/>
  <c r="CD32" i="31"/>
  <c r="CC33" i="31"/>
  <c r="BI181" i="15"/>
  <c r="BI180" i="15"/>
  <c r="BI179" i="15"/>
  <c r="BB93" i="15"/>
  <c r="BA41" i="15"/>
  <c r="AP93" i="15"/>
  <c r="BQ179" i="15"/>
  <c r="BI178" i="15"/>
  <c r="BN94" i="15"/>
  <c r="I63" i="18"/>
  <c r="BI92" i="15"/>
  <c r="AA17" i="10"/>
  <c r="BA126" i="15"/>
  <c r="D65" i="18"/>
  <c r="I64" i="18"/>
  <c r="BB180" i="15"/>
  <c r="BN180" i="15"/>
  <c r="D70" i="15"/>
  <c r="BQ94" i="15"/>
  <c r="BL91" i="15"/>
  <c r="BL179" i="15"/>
  <c r="AA24" i="10"/>
  <c r="AA9" i="10"/>
  <c r="BJ29" i="15"/>
  <c r="AP179" i="15"/>
  <c r="BL178" i="15"/>
  <c r="D157" i="15"/>
  <c r="F65" i="18"/>
  <c r="G65" i="18"/>
  <c r="H65" i="18"/>
  <c r="BS29" i="15"/>
  <c r="BR29" i="15"/>
  <c r="BT29" i="15"/>
  <c r="CD33" i="31"/>
  <c r="CC34" i="31"/>
  <c r="D158" i="15"/>
  <c r="AB17" i="10"/>
  <c r="BA42" i="15"/>
  <c r="AP178" i="15"/>
  <c r="BA127" i="15"/>
  <c r="BA128" i="15"/>
  <c r="AB24" i="10"/>
  <c r="BQ178" i="15"/>
  <c r="D159" i="15"/>
  <c r="BL90" i="15"/>
  <c r="BQ93" i="15"/>
  <c r="BI91" i="15"/>
  <c r="BB179" i="15"/>
  <c r="BL177" i="15"/>
  <c r="BB92" i="15"/>
  <c r="BJ30" i="15"/>
  <c r="BJ31" i="15"/>
  <c r="BN179" i="15"/>
  <c r="BA129" i="15"/>
  <c r="BN93" i="15"/>
  <c r="AB9" i="10"/>
  <c r="BI177" i="15"/>
  <c r="AP92" i="15"/>
  <c r="D71" i="15"/>
  <c r="I65" i="18"/>
  <c r="D25" i="10"/>
  <c r="BS30" i="15"/>
  <c r="BT30" i="15"/>
  <c r="BR30" i="15"/>
  <c r="BR31" i="15"/>
  <c r="BT31" i="15"/>
  <c r="BS31" i="15"/>
  <c r="CD34" i="31"/>
  <c r="CC35" i="31"/>
  <c r="BB178" i="15"/>
  <c r="AC24" i="10"/>
  <c r="AD9" i="10"/>
  <c r="BQ92" i="15"/>
  <c r="AD17" i="10"/>
  <c r="D72" i="15"/>
  <c r="BL89" i="15"/>
  <c r="AC9" i="10"/>
  <c r="AC17" i="10"/>
  <c r="BL176" i="15"/>
  <c r="BI90" i="15"/>
  <c r="BA43" i="15"/>
  <c r="BI176" i="15"/>
  <c r="AP91" i="15"/>
  <c r="AP177" i="15"/>
  <c r="AD24" i="10"/>
  <c r="BN178" i="15"/>
  <c r="BA130" i="15"/>
  <c r="D160" i="15"/>
  <c r="BQ177" i="15"/>
  <c r="BB91" i="15"/>
  <c r="BN92" i="15"/>
  <c r="BJ32" i="15"/>
  <c r="BT32" i="15"/>
  <c r="BS32" i="15"/>
  <c r="BR32" i="15"/>
  <c r="CD35" i="31"/>
  <c r="CC36" i="31"/>
  <c r="BB177" i="15"/>
  <c r="BB176" i="15"/>
  <c r="BB175" i="15"/>
  <c r="BQ91" i="15"/>
  <c r="BJ33" i="15"/>
  <c r="D161" i="15"/>
  <c r="BN177" i="15"/>
  <c r="BB90" i="15"/>
  <c r="AE24" i="10"/>
  <c r="AP90" i="15"/>
  <c r="BL175" i="15"/>
  <c r="BQ176" i="15"/>
  <c r="BA44" i="15"/>
  <c r="BI175" i="15"/>
  <c r="AE9" i="10"/>
  <c r="BI89" i="15"/>
  <c r="AP176" i="15"/>
  <c r="BA131" i="15"/>
  <c r="D73" i="15"/>
  <c r="AE17" i="10"/>
  <c r="BB174" i="15"/>
  <c r="BN91" i="15"/>
  <c r="BL88" i="15"/>
  <c r="BT33" i="15"/>
  <c r="BR33" i="15"/>
  <c r="BS33" i="15"/>
  <c r="CD36" i="31"/>
  <c r="CC37" i="31"/>
  <c r="BI88" i="15"/>
  <c r="BA132" i="15"/>
  <c r="AF9" i="10"/>
  <c r="BA133" i="15"/>
  <c r="BI87" i="15"/>
  <c r="AP175" i="15"/>
  <c r="AP89" i="15"/>
  <c r="BA45" i="15"/>
  <c r="BI174" i="15"/>
  <c r="BQ175" i="15"/>
  <c r="BB173" i="15"/>
  <c r="BL87" i="15"/>
  <c r="BN90" i="15"/>
  <c r="BL174" i="15"/>
  <c r="AF24" i="10"/>
  <c r="AF17" i="10"/>
  <c r="BB89" i="15"/>
  <c r="D162" i="15"/>
  <c r="BJ34" i="15"/>
  <c r="BJ35" i="15"/>
  <c r="BN176" i="15"/>
  <c r="D74" i="15"/>
  <c r="BQ90" i="15"/>
  <c r="BJ36" i="15"/>
  <c r="BR35" i="15"/>
  <c r="BT35" i="15"/>
  <c r="BS35" i="15"/>
  <c r="BR34" i="15"/>
  <c r="BT34" i="15"/>
  <c r="BS34" i="15"/>
  <c r="BR36" i="15"/>
  <c r="BS36" i="15"/>
  <c r="BT36" i="15"/>
  <c r="CD37" i="31"/>
  <c r="CC38" i="31"/>
  <c r="BI86" i="15"/>
  <c r="BI85" i="15"/>
  <c r="BN175" i="15"/>
  <c r="AI24" i="10"/>
  <c r="BA134" i="15"/>
  <c r="AH9" i="10"/>
  <c r="BB88" i="15"/>
  <c r="AI9" i="10"/>
  <c r="AH24" i="10"/>
  <c r="AP174" i="15"/>
  <c r="BN89" i="15"/>
  <c r="BI173" i="15"/>
  <c r="BQ174" i="15"/>
  <c r="D163" i="15"/>
  <c r="AP88" i="15"/>
  <c r="BL86" i="15"/>
  <c r="BI84" i="15"/>
  <c r="AH17" i="10"/>
  <c r="AG9" i="10"/>
  <c r="AG17" i="10"/>
  <c r="D75" i="15"/>
  <c r="BA46" i="15"/>
  <c r="AI17" i="10"/>
  <c r="BB172" i="15"/>
  <c r="BL173" i="15"/>
  <c r="BJ37" i="15"/>
  <c r="AG24" i="10"/>
  <c r="BQ89" i="15"/>
  <c r="BR37" i="15"/>
  <c r="BT37" i="15"/>
  <c r="BS37" i="15"/>
  <c r="CD38" i="31"/>
  <c r="CC39" i="31"/>
  <c r="BJ38" i="15"/>
  <c r="BJ39" i="15"/>
  <c r="BL172" i="15"/>
  <c r="BI172" i="15"/>
  <c r="BL85" i="15"/>
  <c r="BA47" i="15"/>
  <c r="AJ24" i="10"/>
  <c r="BQ88" i="15"/>
  <c r="AJ17" i="10"/>
  <c r="BQ173" i="15"/>
  <c r="BI171" i="15"/>
  <c r="D164" i="15"/>
  <c r="BN88" i="15"/>
  <c r="BA135" i="15"/>
  <c r="BB171" i="15"/>
  <c r="AJ9" i="10"/>
  <c r="AP87" i="15"/>
  <c r="AP173" i="15"/>
  <c r="BB87" i="15"/>
  <c r="AP86" i="15"/>
  <c r="BI83" i="15"/>
  <c r="D76" i="15"/>
  <c r="BN174" i="15"/>
  <c r="BT38" i="15"/>
  <c r="BS38" i="15"/>
  <c r="BR38" i="15"/>
  <c r="BT39" i="15"/>
  <c r="BR39" i="15"/>
  <c r="BS39" i="15"/>
  <c r="CD39" i="31"/>
  <c r="CC40" i="31"/>
  <c r="BN173" i="15"/>
  <c r="AK17" i="10"/>
  <c r="BQ172" i="15"/>
  <c r="BL84" i="15"/>
  <c r="BJ40" i="15"/>
  <c r="BL171" i="15"/>
  <c r="BA136" i="15"/>
  <c r="AL17" i="10"/>
  <c r="AP172" i="15"/>
  <c r="BB86" i="15"/>
  <c r="AL9" i="10"/>
  <c r="BA48" i="15"/>
  <c r="AL24" i="10"/>
  <c r="BB170" i="15"/>
  <c r="BI82" i="15"/>
  <c r="BN87" i="15"/>
  <c r="D77" i="15"/>
  <c r="AK24" i="10"/>
  <c r="BI170" i="15"/>
  <c r="D78" i="15"/>
  <c r="D165" i="15"/>
  <c r="AP85" i="15"/>
  <c r="BQ87" i="15"/>
  <c r="AK9" i="10"/>
  <c r="BT40" i="15"/>
  <c r="BS40" i="15"/>
  <c r="BR40" i="15"/>
  <c r="CD40" i="31"/>
  <c r="CC41" i="31"/>
  <c r="BQ86" i="15"/>
  <c r="BQ85" i="15"/>
  <c r="AM24" i="10"/>
  <c r="BQ171" i="15"/>
  <c r="BB85" i="15"/>
  <c r="D166" i="15"/>
  <c r="BI169" i="15"/>
  <c r="BI168" i="15"/>
  <c r="BI167" i="15"/>
  <c r="AP171" i="15"/>
  <c r="AP170" i="15"/>
  <c r="BL83" i="15"/>
  <c r="AP84" i="15"/>
  <c r="BB169" i="15"/>
  <c r="BJ41" i="15"/>
  <c r="BB168" i="15"/>
  <c r="BA137" i="15"/>
  <c r="BL170" i="15"/>
  <c r="BN172" i="15"/>
  <c r="BQ84" i="15"/>
  <c r="BI166" i="15"/>
  <c r="AM9" i="10"/>
  <c r="D167" i="15"/>
  <c r="BA49" i="15"/>
  <c r="D79" i="15"/>
  <c r="BI81" i="15"/>
  <c r="AM17" i="10"/>
  <c r="BN86" i="15"/>
  <c r="BR41" i="15"/>
  <c r="BT41" i="15"/>
  <c r="BS41" i="15"/>
  <c r="CD41" i="31"/>
  <c r="CC42" i="31"/>
  <c r="BN85" i="15"/>
  <c r="BI165" i="15"/>
  <c r="BA50" i="15"/>
  <c r="BQ170" i="15"/>
  <c r="BB167" i="15"/>
  <c r="BQ83" i="15"/>
  <c r="BB84" i="15"/>
  <c r="BJ42" i="15"/>
  <c r="BJ43" i="15"/>
  <c r="BL82" i="15"/>
  <c r="BN171" i="15"/>
  <c r="AN9" i="10"/>
  <c r="BL169" i="15"/>
  <c r="D168" i="15"/>
  <c r="BJ44" i="15"/>
  <c r="BA138" i="15"/>
  <c r="AN17" i="10"/>
  <c r="AN24" i="10"/>
  <c r="D80" i="15"/>
  <c r="BI80" i="15"/>
  <c r="AP169" i="15"/>
  <c r="AP83" i="15"/>
  <c r="BR43" i="15"/>
  <c r="BS43" i="15"/>
  <c r="BT43" i="15"/>
  <c r="BR42" i="15"/>
  <c r="BS42" i="15"/>
  <c r="BT42" i="15"/>
  <c r="BR44" i="15"/>
  <c r="BS44" i="15"/>
  <c r="BT44" i="15"/>
  <c r="CD42" i="31"/>
  <c r="CC43" i="31"/>
  <c r="AP168" i="15"/>
  <c r="BN84" i="15"/>
  <c r="AP17" i="10"/>
  <c r="BA51" i="15"/>
  <c r="AO24" i="10"/>
  <c r="AQ17" i="10"/>
  <c r="BN170" i="15"/>
  <c r="BN169" i="15"/>
  <c r="BN168" i="15"/>
  <c r="BN167" i="15"/>
  <c r="BN166" i="15"/>
  <c r="AO17" i="10"/>
  <c r="BQ82" i="15"/>
  <c r="D169" i="15"/>
  <c r="BJ45" i="15"/>
  <c r="AP82" i="15"/>
  <c r="BA139" i="15"/>
  <c r="D81" i="15"/>
  <c r="BI164" i="15"/>
  <c r="BL81" i="15"/>
  <c r="AP9" i="10"/>
  <c r="AP24" i="10"/>
  <c r="BB83" i="15"/>
  <c r="BB166" i="15"/>
  <c r="BI79" i="15"/>
  <c r="BQ169" i="15"/>
  <c r="BQ168" i="15"/>
  <c r="BQ167" i="15"/>
  <c r="AO9" i="10"/>
  <c r="AQ24" i="10"/>
  <c r="AQ9" i="10"/>
  <c r="BL168" i="15"/>
  <c r="BS45" i="15"/>
  <c r="BT45" i="15"/>
  <c r="BR45" i="15"/>
  <c r="CD43" i="31"/>
  <c r="CC44" i="31"/>
  <c r="BA140" i="15"/>
  <c r="AP81" i="15"/>
  <c r="AR17" i="10"/>
  <c r="BA52" i="15"/>
  <c r="BI163" i="15"/>
  <c r="D82" i="15"/>
  <c r="BJ46" i="15"/>
  <c r="BN165" i="15"/>
  <c r="AR9" i="10"/>
  <c r="BQ81" i="15"/>
  <c r="BQ80" i="15"/>
  <c r="BQ79" i="15"/>
  <c r="BQ78" i="15"/>
  <c r="BI78" i="15"/>
  <c r="BQ166" i="15"/>
  <c r="AR24" i="10"/>
  <c r="BQ77" i="15"/>
  <c r="AP167" i="15"/>
  <c r="BB82" i="15"/>
  <c r="BL167" i="15"/>
  <c r="BL80" i="15"/>
  <c r="BB165" i="15"/>
  <c r="D170" i="15"/>
  <c r="BN83" i="15"/>
  <c r="BN82" i="15"/>
  <c r="BN81" i="15"/>
  <c r="BN80" i="15"/>
  <c r="BR46" i="15"/>
  <c r="BT46" i="15"/>
  <c r="BS46" i="15"/>
  <c r="CD44" i="31"/>
  <c r="CC45" i="31"/>
  <c r="BB164" i="15"/>
  <c r="BB163" i="15"/>
  <c r="BB162" i="15"/>
  <c r="BB161" i="15"/>
  <c r="AS9" i="10"/>
  <c r="BB160" i="15"/>
  <c r="BI162" i="15"/>
  <c r="BJ47" i="15"/>
  <c r="BA53" i="15"/>
  <c r="D83" i="15"/>
  <c r="BB81" i="15"/>
  <c r="BA141" i="15"/>
  <c r="BA142" i="15"/>
  <c r="BA143" i="15"/>
  <c r="BA144" i="15"/>
  <c r="BA145" i="15"/>
  <c r="BL79" i="15"/>
  <c r="AP166" i="15"/>
  <c r="AP165" i="15"/>
  <c r="AP164" i="15"/>
  <c r="AP163" i="15"/>
  <c r="BI77" i="15"/>
  <c r="BN164" i="15"/>
  <c r="BL166" i="15"/>
  <c r="AP80" i="15"/>
  <c r="AS17" i="10"/>
  <c r="BN79" i="15"/>
  <c r="AS24" i="10"/>
  <c r="BQ76" i="15"/>
  <c r="BQ165" i="15"/>
  <c r="D171" i="15"/>
  <c r="BJ48" i="15"/>
  <c r="BJ49" i="15"/>
  <c r="BJ50" i="15"/>
  <c r="BJ51" i="15"/>
  <c r="BS48" i="15"/>
  <c r="BR48" i="15"/>
  <c r="BT48" i="15"/>
  <c r="BT47" i="15"/>
  <c r="BS47" i="15"/>
  <c r="BR47" i="15"/>
  <c r="BR50" i="15"/>
  <c r="BS50" i="15"/>
  <c r="BT50" i="15"/>
  <c r="BR49" i="15"/>
  <c r="BS49" i="15"/>
  <c r="BT49" i="15"/>
  <c r="BR51" i="15"/>
  <c r="BT51" i="15"/>
  <c r="BS51" i="15"/>
  <c r="CD45" i="31"/>
  <c r="CC46" i="31"/>
  <c r="AU9" i="10"/>
  <c r="AT24" i="10"/>
  <c r="D172" i="15"/>
  <c r="AW24" i="10"/>
  <c r="AV17" i="10"/>
  <c r="AW9" i="10"/>
  <c r="D84" i="15"/>
  <c r="AV9" i="10"/>
  <c r="BI76" i="15"/>
  <c r="BB159" i="15"/>
  <c r="AU17" i="10"/>
  <c r="AT9" i="10"/>
  <c r="BN78" i="15"/>
  <c r="AW17" i="10"/>
  <c r="BI161" i="15"/>
  <c r="BL78" i="15"/>
  <c r="AU24" i="10"/>
  <c r="AT17" i="10"/>
  <c r="BA54" i="15"/>
  <c r="BL165" i="15"/>
  <c r="BA146" i="15"/>
  <c r="BQ75" i="15"/>
  <c r="BQ164" i="15"/>
  <c r="AP79" i="15"/>
  <c r="BN163" i="15"/>
  <c r="AP162" i="15"/>
  <c r="AV24" i="10"/>
  <c r="BJ52" i="15"/>
  <c r="BB80" i="15"/>
  <c r="BR52" i="15"/>
  <c r="BT52" i="15"/>
  <c r="BS52" i="15"/>
  <c r="CD46" i="31"/>
  <c r="CC47" i="31"/>
  <c r="BB79" i="15"/>
  <c r="BB78" i="15"/>
  <c r="BB77" i="15"/>
  <c r="BB76" i="15"/>
  <c r="BJ53" i="15"/>
  <c r="BL164" i="15"/>
  <c r="BB75" i="15"/>
  <c r="AP161" i="15"/>
  <c r="D173" i="15"/>
  <c r="BQ74" i="15"/>
  <c r="BQ163" i="15"/>
  <c r="BL77" i="15"/>
  <c r="BA147" i="15"/>
  <c r="D85" i="15"/>
  <c r="BI160" i="15"/>
  <c r="BI75" i="15"/>
  <c r="BN77" i="15"/>
  <c r="AX24" i="10"/>
  <c r="D86" i="15"/>
  <c r="AX9" i="10"/>
  <c r="BB158" i="15"/>
  <c r="BN162" i="15"/>
  <c r="BA55" i="15"/>
  <c r="AX17" i="10"/>
  <c r="AP78" i="15"/>
  <c r="BS53" i="15"/>
  <c r="BR53" i="15"/>
  <c r="BT53" i="15"/>
  <c r="CD47" i="31"/>
  <c r="CC48" i="31"/>
  <c r="BA56" i="15"/>
  <c r="BL76" i="15"/>
  <c r="AY17" i="10"/>
  <c r="BI74" i="15"/>
  <c r="BQ162" i="15"/>
  <c r="AY24" i="10"/>
  <c r="D174" i="15"/>
  <c r="D175" i="15"/>
  <c r="BB157" i="15"/>
  <c r="D87" i="15"/>
  <c r="AP160" i="15"/>
  <c r="AP159" i="15"/>
  <c r="AP158" i="15"/>
  <c r="AP157" i="15"/>
  <c r="AP156" i="15"/>
  <c r="BA148" i="15"/>
  <c r="BI159" i="15"/>
  <c r="BJ54" i="15"/>
  <c r="BQ73" i="15"/>
  <c r="AY9" i="10"/>
  <c r="AP77" i="15"/>
  <c r="AP155" i="15"/>
  <c r="BN161" i="15"/>
  <c r="BB74" i="15"/>
  <c r="BL163" i="15"/>
  <c r="BN76" i="15"/>
  <c r="BT54" i="15"/>
  <c r="BR54" i="15"/>
  <c r="BS54" i="15"/>
  <c r="CD48" i="31"/>
  <c r="CC49" i="31"/>
  <c r="BQ161" i="15"/>
  <c r="BQ160" i="15"/>
  <c r="BQ159" i="15"/>
  <c r="BQ158" i="15"/>
  <c r="D176" i="15"/>
  <c r="BB73" i="15"/>
  <c r="BA149" i="15"/>
  <c r="AP76" i="15"/>
  <c r="AZ24" i="10"/>
  <c r="BL162" i="15"/>
  <c r="BI73" i="15"/>
  <c r="BQ72" i="15"/>
  <c r="AZ17" i="10"/>
  <c r="BB156" i="15"/>
  <c r="D88" i="15"/>
  <c r="AZ9" i="10"/>
  <c r="BI72" i="15"/>
  <c r="BL75" i="15"/>
  <c r="BA57" i="15"/>
  <c r="BN160" i="15"/>
  <c r="AP154" i="15"/>
  <c r="BI158" i="15"/>
  <c r="BJ55" i="15"/>
  <c r="BN75" i="15"/>
  <c r="BQ157" i="15"/>
  <c r="BR55" i="15"/>
  <c r="BS55" i="15"/>
  <c r="BT55" i="15"/>
  <c r="CD49" i="31"/>
  <c r="CC50" i="31"/>
  <c r="BA58" i="15"/>
  <c r="BN74" i="15"/>
  <c r="BB72" i="15"/>
  <c r="BJ56" i="15"/>
  <c r="BI157" i="15"/>
  <c r="BB155" i="15"/>
  <c r="AP75" i="15"/>
  <c r="BA17" i="10"/>
  <c r="BL161" i="15"/>
  <c r="BN159" i="15"/>
  <c r="BA9" i="10"/>
  <c r="AP153" i="15"/>
  <c r="BL74" i="15"/>
  <c r="BL73" i="15"/>
  <c r="BL72" i="15"/>
  <c r="BL71" i="15"/>
  <c r="BA150" i="15"/>
  <c r="BI71" i="15"/>
  <c r="D177" i="15"/>
  <c r="BQ71" i="15"/>
  <c r="BL70" i="15"/>
  <c r="D89" i="15"/>
  <c r="BQ156" i="15"/>
  <c r="BA24" i="10"/>
  <c r="BR56" i="15"/>
  <c r="BT56" i="15"/>
  <c r="BS56" i="15"/>
  <c r="CD50" i="31"/>
  <c r="CC51" i="31"/>
  <c r="BA59" i="15"/>
  <c r="BA60" i="15"/>
  <c r="BA61" i="15"/>
  <c r="BA62" i="15"/>
  <c r="BN73" i="15"/>
  <c r="BB154" i="15"/>
  <c r="D90" i="15"/>
  <c r="BB71" i="15"/>
  <c r="BN158" i="15"/>
  <c r="BA151" i="15"/>
  <c r="AP152" i="15"/>
  <c r="BJ57" i="15"/>
  <c r="BL160" i="15"/>
  <c r="BA63" i="15"/>
  <c r="D178" i="15"/>
  <c r="AP74" i="15"/>
  <c r="BQ155" i="15"/>
  <c r="BQ70" i="15"/>
  <c r="BI156" i="15"/>
  <c r="BI70" i="15"/>
  <c r="BL69" i="15"/>
  <c r="BR57" i="15"/>
  <c r="BT57" i="15"/>
  <c r="BS57" i="15"/>
  <c r="CD51" i="31"/>
  <c r="CC52" i="31"/>
  <c r="BQ154" i="15"/>
  <c r="BB70" i="15"/>
  <c r="D179" i="15"/>
  <c r="BA64" i="15"/>
  <c r="BN72" i="15"/>
  <c r="BN71" i="15"/>
  <c r="BN70" i="15"/>
  <c r="BI69" i="15"/>
  <c r="BL68" i="15"/>
  <c r="BA152" i="15"/>
  <c r="BL159" i="15"/>
  <c r="BB153" i="15"/>
  <c r="D91" i="15"/>
  <c r="AP73" i="15"/>
  <c r="BJ58" i="15"/>
  <c r="AP151" i="15"/>
  <c r="BI155" i="15"/>
  <c r="BN157" i="15"/>
  <c r="BQ153" i="15"/>
  <c r="BQ69" i="15"/>
  <c r="BT58" i="15"/>
  <c r="BS58" i="15"/>
  <c r="BR58" i="15"/>
  <c r="CD52" i="31"/>
  <c r="CC53" i="31"/>
  <c r="BA153" i="15"/>
  <c r="BA154" i="15"/>
  <c r="AP72" i="15"/>
  <c r="BB152" i="15"/>
  <c r="BQ68" i="15"/>
  <c r="BJ59" i="15"/>
  <c r="BI154" i="15"/>
  <c r="BI68" i="15"/>
  <c r="AP150" i="15"/>
  <c r="BA65" i="15"/>
  <c r="BL158" i="15"/>
  <c r="BA155" i="15"/>
  <c r="D92" i="15"/>
  <c r="BN69" i="15"/>
  <c r="D180" i="15"/>
  <c r="BQ152" i="15"/>
  <c r="BL67" i="15"/>
  <c r="BB69" i="15"/>
  <c r="BN156" i="15"/>
  <c r="BS59" i="15"/>
  <c r="BR59" i="15"/>
  <c r="BT59" i="15"/>
  <c r="CD53" i="31"/>
  <c r="CC54" i="31"/>
  <c r="BI67" i="15"/>
  <c r="BL66" i="15"/>
  <c r="BQ151" i="15"/>
  <c r="BB151" i="15"/>
  <c r="BQ67" i="15"/>
  <c r="BN155" i="15"/>
  <c r="AP149" i="15"/>
  <c r="BI153" i="15"/>
  <c r="BA156" i="15"/>
  <c r="D181" i="15"/>
  <c r="D93" i="15"/>
  <c r="BL157" i="15"/>
  <c r="BA66" i="15"/>
  <c r="AP71" i="15"/>
  <c r="BJ60" i="15"/>
  <c r="BN68" i="15"/>
  <c r="BB68" i="15"/>
  <c r="BT60" i="15"/>
  <c r="BR60" i="15"/>
  <c r="BS60" i="15"/>
  <c r="CD54" i="31"/>
  <c r="CC55" i="31"/>
  <c r="BB67" i="15"/>
  <c r="D182" i="15"/>
  <c r="BA67" i="15"/>
  <c r="BA157" i="15"/>
  <c r="BI152" i="15"/>
  <c r="BB150" i="15"/>
  <c r="D183" i="15"/>
  <c r="BJ61" i="15"/>
  <c r="AP148" i="15"/>
  <c r="BN154" i="15"/>
  <c r="BI66" i="15"/>
  <c r="AP70" i="15"/>
  <c r="BL156" i="15"/>
  <c r="BL65" i="15"/>
  <c r="BQ150" i="15"/>
  <c r="BN67" i="15"/>
  <c r="D94" i="15"/>
  <c r="D95" i="15"/>
  <c r="BQ66" i="15"/>
  <c r="BR61" i="15"/>
  <c r="BS61" i="15"/>
  <c r="BT61" i="15"/>
  <c r="CD55" i="31"/>
  <c r="CC56" i="31"/>
  <c r="BL64" i="15"/>
  <c r="BL63" i="15"/>
  <c r="BL62" i="15"/>
  <c r="BJ62" i="15"/>
  <c r="D96" i="15"/>
  <c r="BA68" i="15"/>
  <c r="AP69" i="15"/>
  <c r="BQ65" i="15"/>
  <c r="BA158" i="15"/>
  <c r="BQ149" i="15"/>
  <c r="BI151" i="15"/>
  <c r="BJ63" i="15"/>
  <c r="BL61" i="15"/>
  <c r="BN153" i="15"/>
  <c r="BB66" i="15"/>
  <c r="BB65" i="15"/>
  <c r="BB64" i="15"/>
  <c r="BB63" i="15"/>
  <c r="BL155" i="15"/>
  <c r="BB149" i="15"/>
  <c r="AP147" i="15"/>
  <c r="D184" i="15"/>
  <c r="BI65" i="15"/>
  <c r="BN66" i="15"/>
  <c r="BT62" i="15"/>
  <c r="BR62" i="15"/>
  <c r="BS62" i="15"/>
  <c r="BS63" i="15"/>
  <c r="BT63" i="15"/>
  <c r="BR63" i="15"/>
  <c r="CD56" i="31"/>
  <c r="CC57" i="31"/>
  <c r="BL154" i="15"/>
  <c r="BQ148" i="15"/>
  <c r="BA159" i="15"/>
  <c r="BQ64" i="15"/>
  <c r="AP146" i="15"/>
  <c r="BN65" i="15"/>
  <c r="BI150" i="15"/>
  <c r="BN152" i="15"/>
  <c r="BB62" i="15"/>
  <c r="D97" i="15"/>
  <c r="BB148" i="15"/>
  <c r="AP68" i="15"/>
  <c r="BL60" i="15"/>
  <c r="BA69" i="15"/>
  <c r="BJ64" i="15"/>
  <c r="BI64" i="15"/>
  <c r="D185" i="15"/>
  <c r="BJ65" i="15"/>
  <c r="BA70" i="15"/>
  <c r="BR64" i="15"/>
  <c r="BT64" i="15"/>
  <c r="BS64" i="15"/>
  <c r="BT65" i="15"/>
  <c r="BS65" i="15"/>
  <c r="BR65" i="15"/>
  <c r="CD57" i="31"/>
  <c r="CC58" i="31"/>
  <c r="AP67" i="15"/>
  <c r="BJ66" i="15"/>
  <c r="BL59" i="15"/>
  <c r="D98" i="15"/>
  <c r="BA160" i="15"/>
  <c r="BN151" i="15"/>
  <c r="BB147" i="15"/>
  <c r="BI63" i="15"/>
  <c r="BL153" i="15"/>
  <c r="BN64" i="15"/>
  <c r="BB61" i="15"/>
  <c r="AP145" i="15"/>
  <c r="BI149" i="15"/>
  <c r="BA71" i="15"/>
  <c r="BQ63" i="15"/>
  <c r="D186" i="15"/>
  <c r="BQ147" i="15"/>
  <c r="BS66" i="15"/>
  <c r="BR66" i="15"/>
  <c r="BT66" i="15"/>
  <c r="CD58" i="31"/>
  <c r="CC59" i="31"/>
  <c r="BL152" i="15"/>
  <c r="BB146" i="15"/>
  <c r="BN150" i="15"/>
  <c r="BN149" i="15"/>
  <c r="BN148" i="15"/>
  <c r="BN147" i="15"/>
  <c r="BN146" i="15"/>
  <c r="BL58" i="15"/>
  <c r="D99" i="15"/>
  <c r="AP144" i="15"/>
  <c r="BQ146" i="15"/>
  <c r="AP66" i="15"/>
  <c r="AP65" i="15"/>
  <c r="AP64" i="15"/>
  <c r="AP63" i="15"/>
  <c r="AP62" i="15"/>
  <c r="BQ62" i="15"/>
  <c r="BJ67" i="15"/>
  <c r="BA72" i="15"/>
  <c r="AP61" i="15"/>
  <c r="BB60" i="15"/>
  <c r="BN145" i="15"/>
  <c r="BN63" i="15"/>
  <c r="BI62" i="15"/>
  <c r="BA161" i="15"/>
  <c r="D187" i="15"/>
  <c r="BI148" i="15"/>
  <c r="BT67" i="15"/>
  <c r="BS67" i="15"/>
  <c r="BR67" i="15"/>
  <c r="CD59" i="31"/>
  <c r="CC60" i="31"/>
  <c r="BL151" i="15"/>
  <c r="BB145" i="15"/>
  <c r="BA73" i="15"/>
  <c r="BI147" i="15"/>
  <c r="BN62" i="15"/>
  <c r="BL57" i="15"/>
  <c r="AP60" i="15"/>
  <c r="BQ61" i="15"/>
  <c r="D100" i="15"/>
  <c r="BA162" i="15"/>
  <c r="D188" i="15"/>
  <c r="BQ145" i="15"/>
  <c r="BB59" i="15"/>
  <c r="AP143" i="15"/>
  <c r="BJ68" i="15"/>
  <c r="BI61" i="15"/>
  <c r="D101" i="15"/>
  <c r="BN144" i="15"/>
  <c r="BS68" i="15"/>
  <c r="BR68" i="15"/>
  <c r="BT68" i="15"/>
  <c r="CD60" i="31"/>
  <c r="CC61" i="31"/>
  <c r="BL150" i="15"/>
  <c r="BL149" i="15"/>
  <c r="BL148" i="15"/>
  <c r="BL147" i="15"/>
  <c r="BL146" i="15"/>
  <c r="BL145" i="15"/>
  <c r="BB58" i="15"/>
  <c r="BA163" i="15"/>
  <c r="BL56" i="15"/>
  <c r="BI60" i="15"/>
  <c r="D189" i="15"/>
  <c r="BN143" i="15"/>
  <c r="AP59" i="15"/>
  <c r="BQ60" i="15"/>
  <c r="D190" i="15"/>
  <c r="BA74" i="15"/>
  <c r="BQ144" i="15"/>
  <c r="D102" i="15"/>
  <c r="AP142" i="15"/>
  <c r="BI146" i="15"/>
  <c r="BB144" i="15"/>
  <c r="BN61" i="15"/>
  <c r="BL144" i="15"/>
  <c r="BJ69" i="15"/>
  <c r="BS69" i="15"/>
  <c r="BT69" i="15"/>
  <c r="BR69" i="15"/>
  <c r="CD61" i="31"/>
  <c r="CC62" i="31"/>
  <c r="BB57" i="15"/>
  <c r="BB56" i="15"/>
  <c r="BI145" i="15"/>
  <c r="BL55" i="15"/>
  <c r="BB143" i="15"/>
  <c r="AP141" i="15"/>
  <c r="BL143" i="15"/>
  <c r="BI59" i="15"/>
  <c r="BJ70" i="15"/>
  <c r="D191" i="15"/>
  <c r="BQ59" i="15"/>
  <c r="BB55" i="15"/>
  <c r="BA75" i="15"/>
  <c r="BQ143" i="15"/>
  <c r="BA164" i="15"/>
  <c r="D103" i="15"/>
  <c r="BN60" i="15"/>
  <c r="BN142" i="15"/>
  <c r="AP58" i="15"/>
  <c r="BT70" i="15"/>
  <c r="BR70" i="15"/>
  <c r="BS70" i="15"/>
  <c r="CD62" i="31"/>
  <c r="CC63" i="31"/>
  <c r="D192" i="15"/>
  <c r="BQ142" i="15"/>
  <c r="D104" i="15"/>
  <c r="BB54" i="15"/>
  <c r="BA76" i="15"/>
  <c r="BI144" i="15"/>
  <c r="BN141" i="15"/>
  <c r="BN59" i="15"/>
  <c r="BL54" i="15"/>
  <c r="BL142" i="15"/>
  <c r="BQ58" i="15"/>
  <c r="BB142" i="15"/>
  <c r="AP57" i="15"/>
  <c r="BA165" i="15"/>
  <c r="AP140" i="15"/>
  <c r="BJ71" i="15"/>
  <c r="AP56" i="15"/>
  <c r="BI58" i="15"/>
  <c r="BT71" i="15"/>
  <c r="BS71" i="15"/>
  <c r="BR71" i="15"/>
  <c r="CD63" i="31"/>
  <c r="CC64" i="31"/>
  <c r="BI143" i="15"/>
  <c r="BA77" i="15"/>
  <c r="BQ141" i="15"/>
  <c r="D105" i="15"/>
  <c r="AP139" i="15"/>
  <c r="D193" i="15"/>
  <c r="BJ72" i="15"/>
  <c r="BN140" i="15"/>
  <c r="BL53" i="15"/>
  <c r="BA166" i="15"/>
  <c r="BQ57" i="15"/>
  <c r="BB141" i="15"/>
  <c r="BB53" i="15"/>
  <c r="BL141" i="15"/>
  <c r="AP55" i="15"/>
  <c r="BN58" i="15"/>
  <c r="BI57" i="15"/>
  <c r="BS72" i="15"/>
  <c r="BT72" i="15"/>
  <c r="BR72" i="15"/>
  <c r="CD64" i="31"/>
  <c r="CC65" i="31"/>
  <c r="BI142" i="15"/>
  <c r="BA78" i="15"/>
  <c r="BN139" i="15"/>
  <c r="D106" i="15"/>
  <c r="D194" i="15"/>
  <c r="BL140" i="15"/>
  <c r="BI56" i="15"/>
  <c r="BL52" i="15"/>
  <c r="BJ73" i="15"/>
  <c r="AP138" i="15"/>
  <c r="BB140" i="15"/>
  <c r="BN57" i="15"/>
  <c r="BB52" i="15"/>
  <c r="BQ56" i="15"/>
  <c r="BA167" i="15"/>
  <c r="AP54" i="15"/>
  <c r="BQ140" i="15"/>
  <c r="BS73" i="15"/>
  <c r="BR73" i="15"/>
  <c r="BT73" i="15"/>
  <c r="CD65" i="31"/>
  <c r="CC66" i="31"/>
  <c r="BB51" i="15"/>
  <c r="AP53" i="15"/>
  <c r="BN56" i="15"/>
  <c r="D107" i="15"/>
  <c r="BL51" i="15"/>
  <c r="BN138" i="15"/>
  <c r="D195" i="15"/>
  <c r="BL139" i="15"/>
  <c r="BQ139" i="15"/>
  <c r="BI141" i="15"/>
  <c r="BI140" i="15"/>
  <c r="BI139" i="15"/>
  <c r="BI138" i="15"/>
  <c r="BA79" i="15"/>
  <c r="BI55" i="15"/>
  <c r="BB139" i="15"/>
  <c r="BA168" i="15"/>
  <c r="BQ55" i="15"/>
  <c r="AP137" i="15"/>
  <c r="BJ74" i="15"/>
  <c r="BS74" i="15"/>
  <c r="BT74" i="15"/>
  <c r="BR74" i="15"/>
  <c r="CD66" i="31"/>
  <c r="CC67" i="31"/>
  <c r="BA80" i="15"/>
  <c r="BB138" i="15"/>
  <c r="BL138" i="15"/>
  <c r="BN55" i="15"/>
  <c r="BQ54" i="15"/>
  <c r="AP52" i="15"/>
  <c r="BN137" i="15"/>
  <c r="BB50" i="15"/>
  <c r="BA169" i="15"/>
  <c r="BI54" i="15"/>
  <c r="BL50" i="15"/>
  <c r="D108" i="15"/>
  <c r="AP136" i="15"/>
  <c r="BJ75" i="15"/>
  <c r="BI137" i="15"/>
  <c r="BQ138" i="15"/>
  <c r="BS75" i="15"/>
  <c r="BR75" i="15"/>
  <c r="BT75" i="15"/>
  <c r="CD67" i="31"/>
  <c r="CC68" i="31"/>
  <c r="BA81" i="15"/>
  <c r="BA82" i="15"/>
  <c r="BA83" i="15"/>
  <c r="BL49" i="15"/>
  <c r="BI53" i="15"/>
  <c r="BQ53" i="15"/>
  <c r="BN136" i="15"/>
  <c r="BN54" i="15"/>
  <c r="BA170" i="15"/>
  <c r="BB49" i="15"/>
  <c r="AP51" i="15"/>
  <c r="BI136" i="15"/>
  <c r="BQ137" i="15"/>
  <c r="D109" i="15"/>
  <c r="AP135" i="15"/>
  <c r="BB137" i="15"/>
  <c r="BL137" i="15"/>
  <c r="BJ76" i="15"/>
  <c r="BR76" i="15"/>
  <c r="BS76" i="15"/>
  <c r="BT76" i="15"/>
  <c r="CD68" i="31"/>
  <c r="CC69" i="31"/>
  <c r="BL48" i="15"/>
  <c r="AP134" i="15"/>
  <c r="BA84" i="15"/>
  <c r="BN53" i="15"/>
  <c r="AP50" i="15"/>
  <c r="BJ77" i="15"/>
  <c r="BB48" i="15"/>
  <c r="BL136" i="15"/>
  <c r="BQ136" i="15"/>
  <c r="BI52" i="15"/>
  <c r="BI135" i="15"/>
  <c r="D110" i="15"/>
  <c r="BN135" i="15"/>
  <c r="BA171" i="15"/>
  <c r="BB136" i="15"/>
  <c r="BQ52" i="15"/>
  <c r="BT77" i="15"/>
  <c r="BR77" i="15"/>
  <c r="BS77" i="15"/>
  <c r="CD69" i="31"/>
  <c r="CC70" i="31"/>
  <c r="BA85" i="15"/>
  <c r="BQ135" i="15"/>
  <c r="BB135" i="15"/>
  <c r="BA172" i="15"/>
  <c r="BN134" i="15"/>
  <c r="BL135" i="15"/>
  <c r="BB47" i="15"/>
  <c r="BI134" i="15"/>
  <c r="BJ78" i="15"/>
  <c r="BJ79" i="15"/>
  <c r="BQ51" i="15"/>
  <c r="AP49" i="15"/>
  <c r="BI51" i="15"/>
  <c r="BL47" i="15"/>
  <c r="AP133" i="15"/>
  <c r="BN52" i="15"/>
  <c r="BR78" i="15"/>
  <c r="BS78" i="15"/>
  <c r="BT78" i="15"/>
  <c r="BR79" i="15"/>
  <c r="BS79" i="15"/>
  <c r="BT79" i="15"/>
  <c r="CD70" i="31"/>
  <c r="CC71" i="31"/>
  <c r="AP132" i="15"/>
  <c r="AP131" i="15"/>
  <c r="BQ50" i="15"/>
  <c r="BI50" i="15"/>
  <c r="BB46" i="15"/>
  <c r="BL46" i="15"/>
  <c r="BJ80" i="15"/>
  <c r="BN133" i="15"/>
  <c r="BA86" i="15"/>
  <c r="AP48" i="15"/>
  <c r="BI133" i="15"/>
  <c r="BA173" i="15"/>
  <c r="BN51" i="15"/>
  <c r="BL134" i="15"/>
  <c r="BB134" i="15"/>
  <c r="BQ134" i="15"/>
  <c r="BS80" i="15"/>
  <c r="BR80" i="15"/>
  <c r="BT80" i="15"/>
  <c r="CD71" i="31"/>
  <c r="CC72" i="31"/>
  <c r="BA87" i="15"/>
  <c r="AP47" i="15"/>
  <c r="BL45" i="15"/>
  <c r="BI132" i="15"/>
  <c r="BJ81" i="15"/>
  <c r="BB45" i="15"/>
  <c r="BL133" i="15"/>
  <c r="BI49" i="15"/>
  <c r="BI48" i="15"/>
  <c r="BI47" i="15"/>
  <c r="BI46" i="15"/>
  <c r="BQ133" i="15"/>
  <c r="BQ49" i="15"/>
  <c r="BN50" i="15"/>
  <c r="BN132" i="15"/>
  <c r="BB133" i="15"/>
  <c r="BA174" i="15"/>
  <c r="AP130" i="15"/>
  <c r="BS81" i="15"/>
  <c r="BR81" i="15"/>
  <c r="BT81" i="15"/>
  <c r="CD72" i="31"/>
  <c r="CC73" i="31"/>
  <c r="BA88" i="15"/>
  <c r="BN131" i="15"/>
  <c r="BI45" i="15"/>
  <c r="BQ132" i="15"/>
  <c r="BI131" i="15"/>
  <c r="BJ82" i="15"/>
  <c r="BQ48" i="15"/>
  <c r="AP46" i="15"/>
  <c r="BB44" i="15"/>
  <c r="BB132" i="15"/>
  <c r="BN49" i="15"/>
  <c r="AP129" i="15"/>
  <c r="BL132" i="15"/>
  <c r="BL44" i="15"/>
  <c r="BA175" i="15"/>
  <c r="BR11" i="15"/>
  <c r="BR82" i="15"/>
  <c r="BT82" i="15"/>
  <c r="BS82" i="15"/>
  <c r="CD73" i="31"/>
  <c r="CC74" i="31"/>
  <c r="BA89" i="15"/>
  <c r="BA90" i="15"/>
  <c r="BA91" i="15"/>
  <c r="BA92" i="15"/>
  <c r="BA93" i="15"/>
  <c r="BA94" i="15"/>
  <c r="BJ83" i="15"/>
  <c r="BL131" i="15"/>
  <c r="BI44" i="15"/>
  <c r="BB43" i="15"/>
  <c r="BQ47" i="15"/>
  <c r="AP45" i="15"/>
  <c r="BL43" i="15"/>
  <c r="BN48" i="15"/>
  <c r="AP128" i="15"/>
  <c r="BA95" i="15"/>
  <c r="BB131" i="15"/>
  <c r="M17" i="10"/>
  <c r="BA176" i="15"/>
  <c r="BQ131" i="15"/>
  <c r="BI130" i="15"/>
  <c r="BN130" i="15"/>
  <c r="BT83" i="15"/>
  <c r="BR83" i="15"/>
  <c r="BS83" i="15"/>
  <c r="CD74" i="31"/>
  <c r="CC75" i="31"/>
  <c r="BQ130" i="15"/>
  <c r="BB130" i="15"/>
  <c r="BL130" i="15"/>
  <c r="BI129" i="15"/>
  <c r="BL42" i="15"/>
  <c r="BA96" i="15"/>
  <c r="BJ84" i="15"/>
  <c r="AP127" i="15"/>
  <c r="BB42" i="15"/>
  <c r="BQ46" i="15"/>
  <c r="BN129" i="15"/>
  <c r="BN47" i="15"/>
  <c r="BI43" i="15"/>
  <c r="AP44" i="15"/>
  <c r="BA177" i="15"/>
  <c r="BS84" i="15"/>
  <c r="BT84" i="15"/>
  <c r="BR84" i="15"/>
  <c r="CD75" i="31"/>
  <c r="CC76" i="31"/>
  <c r="BL129" i="15"/>
  <c r="BI42" i="15"/>
  <c r="BJ85" i="15"/>
  <c r="AP126" i="15"/>
  <c r="BN46" i="15"/>
  <c r="BB129" i="15"/>
  <c r="BA97" i="15"/>
  <c r="AP43" i="15"/>
  <c r="BI128" i="15"/>
  <c r="BA178" i="15"/>
  <c r="BA179" i="15"/>
  <c r="BB41" i="15"/>
  <c r="BQ45" i="15"/>
  <c r="BN128" i="15"/>
  <c r="BL41" i="15"/>
  <c r="BQ129" i="15"/>
  <c r="BR85" i="15"/>
  <c r="BT85" i="15"/>
  <c r="BS85" i="15"/>
  <c r="CD76" i="31"/>
  <c r="CC77" i="31"/>
  <c r="BL40" i="15"/>
  <c r="BQ44" i="15"/>
  <c r="BN127" i="15"/>
  <c r="BI127" i="15"/>
  <c r="BB40" i="15"/>
  <c r="BA180" i="15"/>
  <c r="BI41" i="15"/>
  <c r="BA98" i="15"/>
  <c r="AP42" i="15"/>
  <c r="BL128" i="15"/>
  <c r="AP125" i="15"/>
  <c r="BB128" i="15"/>
  <c r="BN45" i="15"/>
  <c r="BQ128" i="15"/>
  <c r="BJ86" i="15"/>
  <c r="BT10" i="15"/>
  <c r="BT86" i="15"/>
  <c r="BR86" i="15"/>
  <c r="BS86" i="15"/>
  <c r="BS11" i="15"/>
  <c r="BT11" i="15"/>
  <c r="CD77" i="31"/>
  <c r="CC78" i="31"/>
  <c r="I24" i="10"/>
  <c r="BL127" i="15"/>
  <c r="AP124" i="15"/>
  <c r="AP41" i="15"/>
  <c r="BB39" i="15"/>
  <c r="L24" i="10"/>
  <c r="BN44" i="15"/>
  <c r="BQ43" i="15"/>
  <c r="BI40" i="15"/>
  <c r="BA181" i="15"/>
  <c r="M24" i="10"/>
  <c r="BI126" i="15"/>
  <c r="BA99" i="15"/>
  <c r="BA100" i="15"/>
  <c r="BN126" i="15"/>
  <c r="M9" i="10"/>
  <c r="BJ87" i="15"/>
  <c r="BB127" i="15"/>
  <c r="BQ127" i="15"/>
  <c r="BL39" i="15"/>
  <c r="D23" i="10"/>
  <c r="BR87" i="15"/>
  <c r="BS87" i="15"/>
  <c r="BT87" i="15"/>
  <c r="CD78" i="31"/>
  <c r="CC79" i="31"/>
  <c r="BL38" i="15"/>
  <c r="BJ88" i="15"/>
  <c r="BA182" i="15"/>
  <c r="AP40" i="15"/>
  <c r="BL126" i="15"/>
  <c r="BN125" i="15"/>
  <c r="AP123" i="15"/>
  <c r="BB38" i="15"/>
  <c r="BQ126" i="15"/>
  <c r="BB126" i="15"/>
  <c r="BI125" i="15"/>
  <c r="BA101" i="15"/>
  <c r="BN43" i="15"/>
  <c r="BQ42" i="15"/>
  <c r="BI39" i="15"/>
  <c r="BR10" i="15"/>
  <c r="BT88" i="15"/>
  <c r="BR88" i="15"/>
  <c r="BS88" i="15"/>
  <c r="BS10" i="15"/>
  <c r="CD79" i="31"/>
  <c r="CC80" i="31"/>
  <c r="BA183" i="15"/>
  <c r="BL37" i="15"/>
  <c r="BA197" i="15"/>
  <c r="I9" i="10"/>
  <c r="BA102" i="15"/>
  <c r="BI38" i="15"/>
  <c r="BQ125" i="15"/>
  <c r="BA184" i="15"/>
  <c r="L17" i="10"/>
  <c r="AP122" i="15"/>
  <c r="BN124" i="15"/>
  <c r="BN123" i="15"/>
  <c r="I17" i="10"/>
  <c r="BB125" i="15"/>
  <c r="BQ41" i="15"/>
  <c r="BI124" i="15"/>
  <c r="BJ89" i="15"/>
  <c r="BN42" i="15"/>
  <c r="BL125" i="15"/>
  <c r="BB37" i="15"/>
  <c r="L9" i="10"/>
  <c r="AP39" i="15"/>
  <c r="BR89" i="15"/>
  <c r="BS89" i="15"/>
  <c r="BT89" i="15"/>
  <c r="CD80" i="31"/>
  <c r="CC81" i="31"/>
  <c r="BJ90" i="15"/>
  <c r="BI37" i="15"/>
  <c r="BI123" i="15"/>
  <c r="BB124" i="15"/>
  <c r="AP121" i="15"/>
  <c r="BQ40" i="15"/>
  <c r="BA103" i="15"/>
  <c r="BA185" i="15"/>
  <c r="BL124" i="15"/>
  <c r="BN122" i="15"/>
  <c r="BN41" i="15"/>
  <c r="BB36" i="15"/>
  <c r="AP38" i="15"/>
  <c r="BL36" i="15"/>
  <c r="BA198" i="15"/>
  <c r="BQ124" i="15"/>
  <c r="BR90" i="15"/>
  <c r="BS90" i="15"/>
  <c r="BT90" i="15"/>
  <c r="CD81" i="31"/>
  <c r="CC82" i="31"/>
  <c r="BL35" i="15"/>
  <c r="BQ39" i="15"/>
  <c r="BI122" i="15"/>
  <c r="BB35" i="15"/>
  <c r="AP120" i="15"/>
  <c r="BJ91" i="15"/>
  <c r="BA186" i="15"/>
  <c r="BI36" i="15"/>
  <c r="J17" i="10"/>
  <c r="BN40" i="15"/>
  <c r="BN121" i="15"/>
  <c r="BL123" i="15"/>
  <c r="BQ123" i="15"/>
  <c r="AP37" i="15"/>
  <c r="BA104" i="15"/>
  <c r="BB123" i="15"/>
  <c r="BR91" i="15"/>
  <c r="BT91" i="15"/>
  <c r="BS91" i="15"/>
  <c r="CD82" i="31"/>
  <c r="CC83" i="31"/>
  <c r="BL34" i="15"/>
  <c r="BB34" i="15"/>
  <c r="AP119" i="15"/>
  <c r="BI35" i="15"/>
  <c r="BA187" i="15"/>
  <c r="BQ38" i="15"/>
  <c r="BJ92" i="15"/>
  <c r="BL122" i="15"/>
  <c r="BN39" i="15"/>
  <c r="BN120" i="15"/>
  <c r="BA105" i="15"/>
  <c r="BQ122" i="15"/>
  <c r="AP36" i="15"/>
  <c r="BB122" i="15"/>
  <c r="BI121" i="15"/>
  <c r="BT92" i="15"/>
  <c r="BR92" i="15"/>
  <c r="BS92" i="15"/>
  <c r="CD83" i="31"/>
  <c r="CC84" i="31"/>
  <c r="BL33" i="15"/>
  <c r="AP35" i="15"/>
  <c r="BI34" i="15"/>
  <c r="BQ121" i="15"/>
  <c r="BA106" i="15"/>
  <c r="BN38" i="15"/>
  <c r="AP118" i="15"/>
  <c r="BN119" i="15"/>
  <c r="BB33" i="15"/>
  <c r="BB121" i="15"/>
  <c r="BI120" i="15"/>
  <c r="BA188" i="15"/>
  <c r="BQ37" i="15"/>
  <c r="BL121" i="15"/>
  <c r="CD84" i="31"/>
  <c r="CC85" i="31"/>
  <c r="BB120" i="15"/>
  <c r="BL120" i="15"/>
  <c r="BA107" i="15"/>
  <c r="BB32" i="15"/>
  <c r="BI119" i="15"/>
  <c r="BN37" i="15"/>
  <c r="BL32" i="15"/>
  <c r="BN118" i="15"/>
  <c r="BI33" i="15"/>
  <c r="AP117" i="15"/>
  <c r="AP34" i="15"/>
  <c r="BA189" i="15"/>
  <c r="BQ36" i="15"/>
  <c r="BQ120" i="15"/>
  <c r="BJ93" i="15"/>
  <c r="BS93" i="15"/>
  <c r="BT93" i="15"/>
  <c r="BR93" i="15"/>
  <c r="CD85" i="31"/>
  <c r="CC86" i="31"/>
  <c r="BB119" i="15"/>
  <c r="BN117" i="15"/>
  <c r="BJ94" i="15"/>
  <c r="BN116" i="15"/>
  <c r="BQ35" i="15"/>
  <c r="BA190" i="15"/>
  <c r="BN36" i="15"/>
  <c r="BI118" i="15"/>
  <c r="AP33" i="15"/>
  <c r="AP116" i="15"/>
  <c r="BA108" i="15"/>
  <c r="BI32" i="15"/>
  <c r="BB31" i="15"/>
  <c r="BQ119" i="15"/>
  <c r="BL31" i="15"/>
  <c r="BL119" i="15"/>
  <c r="BS94" i="15"/>
  <c r="BR94" i="15"/>
  <c r="BT94" i="15"/>
  <c r="CD86" i="31"/>
  <c r="CC87" i="31"/>
  <c r="BB118" i="15"/>
  <c r="BL30" i="15"/>
  <c r="K24" i="10"/>
  <c r="BA191" i="15"/>
  <c r="BA109" i="15"/>
  <c r="BB30" i="15"/>
  <c r="AP115" i="15"/>
  <c r="BQ118" i="15"/>
  <c r="BI117" i="15"/>
  <c r="AP32" i="15"/>
  <c r="BQ34" i="15"/>
  <c r="BJ95" i="15"/>
  <c r="BN35" i="15"/>
  <c r="BN115" i="15"/>
  <c r="BL118" i="15"/>
  <c r="BI31" i="15"/>
  <c r="BR95" i="15"/>
  <c r="BS95" i="15"/>
  <c r="BT95" i="15"/>
  <c r="CD87" i="31"/>
  <c r="CC88" i="31"/>
  <c r="BL29" i="15"/>
  <c r="BI116" i="15"/>
  <c r="BB117" i="15"/>
  <c r="BB29" i="15"/>
  <c r="BJ96" i="15"/>
  <c r="BI30" i="15"/>
  <c r="BQ33" i="15"/>
  <c r="BA110" i="15"/>
  <c r="BA192" i="15"/>
  <c r="AP114" i="15"/>
  <c r="BN34" i="15"/>
  <c r="BN114" i="15"/>
  <c r="BL117" i="15"/>
  <c r="AP31" i="15"/>
  <c r="BQ117" i="15"/>
  <c r="BS96" i="15"/>
  <c r="BR96" i="15"/>
  <c r="BT96" i="15"/>
  <c r="CD88" i="31"/>
  <c r="CC89" i="31"/>
  <c r="BB116" i="15"/>
  <c r="BB115" i="15"/>
  <c r="BB114" i="15"/>
  <c r="BB113" i="15"/>
  <c r="BB112" i="15"/>
  <c r="BL28" i="15"/>
  <c r="BI115" i="15"/>
  <c r="BN33" i="15"/>
  <c r="BA193" i="15"/>
  <c r="AP30" i="15"/>
  <c r="K17" i="10"/>
  <c r="AP113" i="15"/>
  <c r="BL116" i="15"/>
  <c r="BQ116" i="15"/>
  <c r="BB28" i="15"/>
  <c r="BN113" i="15"/>
  <c r="BQ32" i="15"/>
  <c r="BJ97" i="15"/>
  <c r="BI29" i="15"/>
  <c r="BR97" i="15"/>
  <c r="BT97" i="15"/>
  <c r="BS97" i="15"/>
  <c r="CD89" i="31"/>
  <c r="CC90" i="31"/>
  <c r="BL27" i="15"/>
  <c r="BL26" i="15"/>
  <c r="BL25" i="15"/>
  <c r="BL24" i="15"/>
  <c r="AP29" i="15"/>
  <c r="BQ115" i="15"/>
  <c r="BJ98" i="15"/>
  <c r="BQ31" i="15"/>
  <c r="BA194" i="15"/>
  <c r="BL115" i="15"/>
  <c r="BI114" i="15"/>
  <c r="BI28" i="15"/>
  <c r="K9" i="10"/>
  <c r="J9" i="10"/>
  <c r="AP112" i="15"/>
  <c r="BN112" i="15"/>
  <c r="BB27" i="15"/>
  <c r="BN32" i="15"/>
  <c r="BS8" i="15"/>
  <c r="BS98" i="15"/>
  <c r="BT98" i="15"/>
  <c r="BR98" i="15"/>
  <c r="CD90" i="31"/>
  <c r="CC91" i="31"/>
  <c r="G9" i="10"/>
  <c r="AP28" i="15"/>
  <c r="AP111" i="15"/>
  <c r="BB26" i="15"/>
  <c r="BI27" i="15"/>
  <c r="BA195" i="15"/>
  <c r="BL114" i="15"/>
  <c r="BQ30" i="15"/>
  <c r="BQ114" i="15"/>
  <c r="BI113" i="15"/>
  <c r="BJ99" i="15"/>
  <c r="BN31" i="15"/>
  <c r="BT99" i="15"/>
  <c r="BS99" i="15"/>
  <c r="BR99" i="15"/>
  <c r="CD91" i="31"/>
  <c r="CC92" i="31"/>
  <c r="BJ100" i="15"/>
  <c r="BQ113" i="15"/>
  <c r="BQ29" i="15"/>
  <c r="BN30" i="15"/>
  <c r="BI112" i="15"/>
  <c r="AP27" i="15"/>
  <c r="BB25" i="15"/>
  <c r="BI26" i="15"/>
  <c r="BL113" i="15"/>
  <c r="BS100" i="15"/>
  <c r="BT100" i="15"/>
  <c r="BR100" i="15"/>
  <c r="CD92" i="31"/>
  <c r="CC93" i="31"/>
  <c r="BQ28" i="15"/>
  <c r="BI25" i="15"/>
  <c r="BI111" i="15"/>
  <c r="BL112" i="15"/>
  <c r="J24" i="10"/>
  <c r="BQ112" i="15"/>
  <c r="BN29" i="15"/>
  <c r="AP26" i="15"/>
  <c r="BJ101" i="15"/>
  <c r="BJ102" i="15"/>
  <c r="BR101" i="15"/>
  <c r="BS101" i="15"/>
  <c r="BT101" i="15"/>
  <c r="BR102" i="15"/>
  <c r="BS102" i="15"/>
  <c r="BT102" i="15"/>
  <c r="BR9" i="15"/>
  <c r="CD93" i="31"/>
  <c r="CC94" i="31"/>
  <c r="BI24" i="15"/>
  <c r="BL111" i="15"/>
  <c r="H17" i="10"/>
  <c r="BQ111" i="15"/>
  <c r="BQ27" i="15"/>
  <c r="AP25" i="15"/>
  <c r="BJ103" i="15"/>
  <c r="BJ104" i="15"/>
  <c r="BN28" i="15"/>
  <c r="BR8" i="15"/>
  <c r="BS103" i="15"/>
  <c r="BT103" i="15"/>
  <c r="BR103" i="15"/>
  <c r="BS9" i="15"/>
  <c r="BT9" i="15"/>
  <c r="BR104" i="15"/>
  <c r="BS104" i="15"/>
  <c r="BT104" i="15"/>
  <c r="CD94" i="31"/>
  <c r="CC95" i="31"/>
  <c r="BQ26" i="15"/>
  <c r="G17" i="10"/>
  <c r="BN27" i="15"/>
  <c r="AP24" i="15"/>
  <c r="BJ105" i="15"/>
  <c r="H9" i="10"/>
  <c r="H24" i="10"/>
  <c r="BT105" i="15"/>
  <c r="BR105" i="15"/>
  <c r="BS105" i="15"/>
  <c r="CD95" i="31"/>
  <c r="CC96" i="31"/>
  <c r="BJ106" i="15"/>
  <c r="BQ25" i="15"/>
  <c r="BN26" i="15"/>
  <c r="BS106" i="15"/>
  <c r="BR106" i="15"/>
  <c r="BT106" i="15"/>
  <c r="CD96" i="31"/>
  <c r="CC97" i="31"/>
  <c r="BQ24" i="15"/>
  <c r="BJ107" i="15"/>
  <c r="BN25" i="15"/>
  <c r="BT8" i="15"/>
  <c r="BR107" i="15"/>
  <c r="BS107" i="15"/>
  <c r="BT107" i="15"/>
  <c r="CD97" i="31"/>
  <c r="CC98" i="31"/>
  <c r="BJ108" i="15"/>
  <c r="G24" i="10"/>
  <c r="BT108" i="15"/>
  <c r="BS108" i="15"/>
  <c r="BR108" i="15"/>
  <c r="CD98" i="31"/>
  <c r="CC99" i="31"/>
  <c r="BJ109" i="15"/>
  <c r="BS109" i="15"/>
  <c r="BR109" i="15"/>
  <c r="BT109" i="15"/>
  <c r="CD99" i="31"/>
  <c r="CC100" i="31"/>
  <c r="BJ110" i="15"/>
  <c r="BS110" i="15"/>
  <c r="BR110" i="15"/>
  <c r="BT110" i="15"/>
  <c r="CD100" i="31"/>
  <c r="CC101" i="31"/>
  <c r="BJ111" i="15"/>
  <c r="BS111" i="15"/>
  <c r="BT111" i="15"/>
  <c r="BR111" i="15"/>
  <c r="CD101" i="31"/>
  <c r="CC102" i="31"/>
  <c r="BJ112" i="15"/>
  <c r="BS112" i="15"/>
  <c r="BR112" i="15"/>
  <c r="BT112" i="15"/>
  <c r="CD102" i="31"/>
  <c r="CC103" i="31"/>
  <c r="BJ113" i="15"/>
  <c r="BR113" i="15"/>
  <c r="BS113" i="15"/>
  <c r="BT113" i="15"/>
  <c r="CD103" i="31"/>
  <c r="CC104" i="31"/>
  <c r="BJ114" i="15"/>
  <c r="BT114" i="15"/>
  <c r="BR114" i="15"/>
  <c r="BS114" i="15"/>
  <c r="CD104" i="31"/>
  <c r="CC105" i="31"/>
  <c r="BJ115" i="15"/>
  <c r="BT115" i="15"/>
  <c r="BS115" i="15"/>
  <c r="BR115" i="15"/>
  <c r="CD105" i="31"/>
  <c r="CC106" i="31"/>
  <c r="BJ116" i="15"/>
  <c r="BS116" i="15"/>
  <c r="BR116" i="15"/>
  <c r="BT116" i="15"/>
  <c r="CD106" i="31"/>
  <c r="CC107" i="31"/>
  <c r="BJ117" i="15"/>
  <c r="BR117" i="15"/>
  <c r="BS117" i="15"/>
  <c r="BT117" i="15"/>
  <c r="CD107" i="31"/>
  <c r="CC108" i="31"/>
  <c r="BJ118" i="15"/>
  <c r="BS118" i="15"/>
  <c r="BR118" i="15"/>
  <c r="BT118" i="15"/>
  <c r="CD108" i="31"/>
  <c r="CC109" i="31"/>
  <c r="BJ119" i="15"/>
  <c r="BR119" i="15"/>
  <c r="BS119" i="15"/>
  <c r="BT119" i="15"/>
  <c r="CD109" i="31"/>
  <c r="CC110" i="31"/>
  <c r="BJ120" i="15"/>
  <c r="BS120" i="15"/>
  <c r="BT120" i="15"/>
  <c r="BR120" i="15"/>
  <c r="CD110" i="31"/>
  <c r="CC111" i="31"/>
  <c r="BJ121" i="15"/>
  <c r="BS121" i="15"/>
  <c r="BT121" i="15"/>
  <c r="BR121" i="15"/>
  <c r="CD111" i="31"/>
  <c r="CC112" i="31"/>
  <c r="BJ122" i="15"/>
  <c r="BS122" i="15"/>
  <c r="BR122" i="15"/>
  <c r="BT122" i="15"/>
  <c r="CD112" i="31"/>
  <c r="CC113" i="31"/>
  <c r="BJ123" i="15"/>
  <c r="BR123" i="15"/>
  <c r="BS123" i="15"/>
  <c r="BT123" i="15"/>
  <c r="CD113" i="31"/>
  <c r="CC114" i="31"/>
  <c r="BJ124" i="15"/>
  <c r="BS124" i="15"/>
  <c r="BR124" i="15"/>
  <c r="BT124" i="15"/>
  <c r="CD114" i="31"/>
  <c r="CC115" i="31"/>
  <c r="BJ125" i="15"/>
  <c r="BT125" i="15"/>
  <c r="BS125" i="15"/>
  <c r="BR125" i="15"/>
  <c r="CD115" i="31"/>
  <c r="CC116" i="31"/>
  <c r="BJ126" i="15"/>
  <c r="BR126" i="15"/>
  <c r="BS126" i="15"/>
  <c r="BT126" i="15"/>
  <c r="CD116" i="31"/>
  <c r="CC117" i="31"/>
  <c r="BJ127" i="15"/>
  <c r="BT127" i="15"/>
  <c r="BS127" i="15"/>
  <c r="BR127" i="15"/>
  <c r="CD117" i="31"/>
  <c r="CC118" i="31"/>
  <c r="BJ128" i="15"/>
  <c r="BR128" i="15"/>
  <c r="BS128" i="15"/>
  <c r="BT128" i="15"/>
  <c r="CD118" i="31"/>
  <c r="CC119" i="31"/>
  <c r="BJ129" i="15"/>
  <c r="BR129" i="15"/>
  <c r="BS129" i="15"/>
  <c r="BT129" i="15"/>
  <c r="CD119" i="31"/>
  <c r="CC120" i="31"/>
  <c r="BJ130" i="15"/>
  <c r="BT130" i="15"/>
  <c r="BR130" i="15"/>
  <c r="BS130" i="15"/>
  <c r="CD120" i="31"/>
  <c r="CC121" i="31"/>
  <c r="BJ131" i="15"/>
  <c r="BT131" i="15"/>
  <c r="BS131" i="15"/>
  <c r="BR131" i="15"/>
  <c r="CD121" i="31"/>
  <c r="CC122" i="31"/>
  <c r="BJ132" i="15"/>
  <c r="BR132" i="15"/>
  <c r="BT132" i="15"/>
  <c r="BS132" i="15"/>
  <c r="CD122" i="31"/>
  <c r="CC123" i="31"/>
  <c r="BJ133" i="15"/>
  <c r="BT133" i="15"/>
  <c r="BS133" i="15"/>
  <c r="BR133" i="15"/>
  <c r="CD123" i="31"/>
  <c r="CC124" i="31"/>
  <c r="BJ134" i="15"/>
  <c r="BS134" i="15"/>
  <c r="BR134" i="15"/>
  <c r="BT134" i="15"/>
  <c r="CD124" i="31"/>
  <c r="CC125" i="31"/>
  <c r="BJ135" i="15"/>
  <c r="BR135" i="15"/>
  <c r="BS135" i="15"/>
  <c r="BT135" i="15"/>
  <c r="CD125" i="31"/>
  <c r="CC126" i="31"/>
  <c r="BJ136" i="15"/>
  <c r="BT136" i="15"/>
  <c r="BS136" i="15"/>
  <c r="BR136" i="15"/>
  <c r="CD126" i="31"/>
  <c r="CC127" i="31"/>
  <c r="BJ137" i="15"/>
  <c r="BR137" i="15"/>
  <c r="BS137" i="15"/>
  <c r="BT137" i="15"/>
  <c r="CD127" i="31"/>
  <c r="CC128" i="31"/>
  <c r="BJ138" i="15"/>
  <c r="BT138" i="15"/>
  <c r="BR138" i="15"/>
  <c r="BS138" i="15"/>
  <c r="CD128" i="31"/>
  <c r="CC129" i="31"/>
  <c r="BJ139" i="15"/>
  <c r="BT139" i="15"/>
  <c r="BS139" i="15"/>
  <c r="BR139" i="15"/>
  <c r="CD129" i="31"/>
  <c r="CC130" i="31"/>
  <c r="BJ140" i="15"/>
  <c r="BS140" i="15"/>
  <c r="BT140" i="15"/>
  <c r="BR140" i="15"/>
  <c r="CD130" i="31"/>
  <c r="CC131" i="31"/>
  <c r="BJ141" i="15"/>
  <c r="BR141" i="15"/>
  <c r="BS141" i="15"/>
  <c r="BT141" i="15"/>
  <c r="CD131" i="31"/>
  <c r="CC132" i="31"/>
  <c r="BJ142" i="15"/>
  <c r="BT142" i="15"/>
  <c r="BS142" i="15"/>
  <c r="BR142" i="15"/>
  <c r="CD132" i="31"/>
  <c r="CC133" i="31"/>
  <c r="BJ143" i="15"/>
  <c r="BT143" i="15"/>
  <c r="BR143" i="15"/>
  <c r="BS143" i="15"/>
  <c r="CD133" i="31"/>
  <c r="CC134" i="31"/>
  <c r="BJ144" i="15"/>
  <c r="BT144" i="15"/>
  <c r="BR144" i="15"/>
  <c r="BS144" i="15"/>
  <c r="CD134" i="31"/>
  <c r="CC135" i="31"/>
  <c r="BJ145" i="15"/>
  <c r="BR145" i="15"/>
  <c r="BT145" i="15"/>
  <c r="BS145" i="15"/>
  <c r="CD135" i="31"/>
  <c r="CC136" i="31"/>
  <c r="BJ146" i="15"/>
  <c r="BT146" i="15"/>
  <c r="BR146" i="15"/>
  <c r="BS146" i="15"/>
  <c r="CD136" i="31"/>
  <c r="CC137" i="31"/>
  <c r="BJ147" i="15"/>
  <c r="BS147" i="15"/>
  <c r="BR147" i="15"/>
  <c r="BT147" i="15"/>
  <c r="CD137" i="31"/>
  <c r="CC138" i="31"/>
  <c r="BJ148" i="15"/>
  <c r="BR148" i="15"/>
  <c r="BS148" i="15"/>
  <c r="BT148" i="15"/>
  <c r="CD138" i="31"/>
  <c r="CC139" i="31"/>
  <c r="BJ149" i="15"/>
  <c r="BS149" i="15"/>
  <c r="BT149" i="15"/>
  <c r="BR149" i="15"/>
  <c r="CD139" i="31"/>
  <c r="CC140" i="31"/>
  <c r="BJ150" i="15"/>
  <c r="BR150" i="15"/>
  <c r="BS150" i="15"/>
  <c r="BT150" i="15"/>
  <c r="CD140" i="31"/>
  <c r="CC141" i="31"/>
  <c r="BJ151" i="15"/>
  <c r="BT151" i="15"/>
  <c r="BR151" i="15"/>
  <c r="BS151" i="15"/>
  <c r="CD141" i="31"/>
  <c r="CC142" i="31"/>
  <c r="BJ152" i="15"/>
  <c r="BR152" i="15"/>
  <c r="BS152" i="15"/>
  <c r="BT152" i="15"/>
  <c r="CD142" i="31"/>
  <c r="CC143" i="31"/>
  <c r="BJ153" i="15"/>
  <c r="BR153" i="15"/>
  <c r="BS153" i="15"/>
  <c r="BT153" i="15"/>
  <c r="CD143" i="31"/>
  <c r="CC144" i="31"/>
  <c r="BJ154" i="15"/>
  <c r="BR154" i="15"/>
  <c r="BT154" i="15"/>
  <c r="BS154" i="15"/>
  <c r="CD144" i="31"/>
  <c r="CC145" i="31"/>
  <c r="BJ155" i="15"/>
  <c r="BT155" i="15"/>
  <c r="BS155" i="15"/>
  <c r="BR155" i="15"/>
  <c r="CD145" i="31"/>
  <c r="CC146" i="31"/>
  <c r="BJ156" i="15"/>
  <c r="BJ157" i="15"/>
  <c r="BS156" i="15"/>
  <c r="BR156" i="15"/>
  <c r="BT156" i="15"/>
  <c r="BS157" i="15"/>
  <c r="BR157" i="15"/>
  <c r="BT157" i="15"/>
  <c r="CD146" i="31"/>
  <c r="CC147" i="31"/>
  <c r="CC148" i="31"/>
  <c r="BJ158" i="15"/>
  <c r="CD148" i="31"/>
  <c r="BS158" i="15"/>
  <c r="BR158" i="15"/>
  <c r="BT158" i="15"/>
  <c r="CD147" i="31"/>
  <c r="BJ159" i="15"/>
  <c r="CC149" i="31"/>
  <c r="CC150" i="31"/>
  <c r="CD150" i="31"/>
  <c r="BR159" i="15"/>
  <c r="BS159" i="15"/>
  <c r="BT159" i="15"/>
  <c r="BJ160" i="15"/>
  <c r="CD149" i="31"/>
  <c r="CC151" i="31"/>
  <c r="CD151" i="31"/>
  <c r="BR160" i="15"/>
  <c r="BT160" i="15"/>
  <c r="BS160" i="15"/>
  <c r="BJ161" i="15"/>
  <c r="CC152" i="31"/>
  <c r="CC153" i="31"/>
  <c r="BS161" i="15"/>
  <c r="BT161" i="15"/>
  <c r="BR161" i="15"/>
  <c r="BJ162" i="15"/>
  <c r="CD153" i="31"/>
  <c r="CC154" i="31"/>
  <c r="CD154" i="31"/>
  <c r="CD152" i="31"/>
  <c r="BS162" i="15"/>
  <c r="BR162" i="15"/>
  <c r="BT162" i="15"/>
  <c r="BJ163" i="15"/>
  <c r="CC155" i="31"/>
  <c r="CC156" i="31"/>
  <c r="BR163" i="15"/>
  <c r="BS163" i="15"/>
  <c r="BT163" i="15"/>
  <c r="BJ164" i="15"/>
  <c r="CD156" i="31"/>
  <c r="CC157" i="31"/>
  <c r="CD157" i="31"/>
  <c r="CD155" i="31"/>
  <c r="BT164" i="15"/>
  <c r="BS164" i="15"/>
  <c r="BR164" i="15"/>
  <c r="BJ165" i="15"/>
  <c r="CC158" i="31"/>
  <c r="CC159" i="31"/>
  <c r="BT165" i="15"/>
  <c r="BS165" i="15"/>
  <c r="BR165" i="15"/>
  <c r="BJ166" i="15"/>
  <c r="CD159" i="31"/>
  <c r="CC160" i="31"/>
  <c r="CD160" i="31"/>
  <c r="CD158" i="31"/>
  <c r="BS166" i="15"/>
  <c r="BR166" i="15"/>
  <c r="BT166" i="15"/>
  <c r="BJ167" i="15"/>
  <c r="CC161" i="31"/>
  <c r="CC162" i="31"/>
  <c r="CC163" i="31"/>
  <c r="BT167" i="15"/>
  <c r="BR167" i="15"/>
  <c r="BS167" i="15"/>
  <c r="BJ168" i="15"/>
  <c r="CD163" i="31"/>
  <c r="CC164" i="31"/>
  <c r="CD164" i="31"/>
  <c r="CD162" i="31"/>
  <c r="CD161" i="31"/>
  <c r="BT168" i="15"/>
  <c r="BS168" i="15"/>
  <c r="BR168" i="15"/>
  <c r="BJ169" i="15"/>
  <c r="CC165" i="31"/>
  <c r="CD165" i="31"/>
  <c r="BT169" i="15"/>
  <c r="BR169" i="15"/>
  <c r="BS169" i="15"/>
  <c r="BJ170" i="15"/>
  <c r="BT170" i="15"/>
  <c r="BS170" i="15"/>
  <c r="BR170" i="15"/>
  <c r="BJ171" i="15"/>
  <c r="BS171" i="15"/>
  <c r="BR171" i="15"/>
  <c r="BT171" i="15"/>
  <c r="BJ172" i="15"/>
  <c r="BS172" i="15"/>
  <c r="BR172" i="15"/>
  <c r="BT172" i="15"/>
  <c r="BJ173" i="15"/>
  <c r="BT173" i="15"/>
  <c r="BR173" i="15"/>
  <c r="BS173" i="15"/>
  <c r="BJ174" i="15"/>
  <c r="BS174" i="15"/>
  <c r="BT174" i="15"/>
  <c r="BR174" i="15"/>
  <c r="BJ175" i="15"/>
  <c r="BS175" i="15"/>
  <c r="BT175" i="15"/>
  <c r="BR175" i="15"/>
  <c r="BJ176" i="15"/>
  <c r="BT176" i="15"/>
  <c r="BR176" i="15"/>
  <c r="BS176" i="15"/>
  <c r="BJ177" i="15"/>
  <c r="BS177" i="15"/>
  <c r="BT177" i="15"/>
  <c r="BR177" i="15"/>
  <c r="BJ178" i="15"/>
  <c r="E16" i="10"/>
  <c r="BS178" i="15"/>
  <c r="BT178" i="15"/>
  <c r="BR178" i="15"/>
  <c r="BJ179" i="15"/>
  <c r="BS179" i="15"/>
  <c r="BT179" i="15"/>
  <c r="BR179" i="15"/>
  <c r="BJ180" i="15"/>
  <c r="BS180" i="15"/>
  <c r="BT180" i="15"/>
  <c r="BR180" i="15"/>
  <c r="BJ181" i="15"/>
  <c r="BT181" i="15"/>
  <c r="BR181" i="15"/>
  <c r="BS181" i="15"/>
  <c r="BJ182" i="15"/>
  <c r="BT182" i="15"/>
  <c r="BS182" i="15"/>
  <c r="BR182" i="15"/>
  <c r="BJ183" i="15"/>
  <c r="BT183" i="15"/>
  <c r="BS183" i="15"/>
  <c r="BR183" i="15"/>
  <c r="BJ184" i="15"/>
  <c r="BT184" i="15"/>
  <c r="BS184" i="15"/>
  <c r="BR184" i="15"/>
  <c r="BJ185" i="15"/>
  <c r="BT185" i="15"/>
  <c r="BS185" i="15"/>
  <c r="BR185" i="15"/>
  <c r="BJ186" i="15"/>
  <c r="BT186" i="15"/>
  <c r="BS186" i="15"/>
  <c r="BR186" i="15"/>
  <c r="BJ187" i="15"/>
  <c r="BR187" i="15"/>
  <c r="BS187" i="15"/>
  <c r="BT187" i="15"/>
  <c r="BJ188" i="15"/>
  <c r="BJ189" i="15"/>
  <c r="BR188" i="15"/>
  <c r="BS188" i="15"/>
  <c r="BT188" i="15"/>
  <c r="BS189" i="15"/>
  <c r="BR189" i="15"/>
  <c r="BT189" i="15"/>
  <c r="BJ190" i="15"/>
  <c r="BS190" i="15"/>
  <c r="BT190" i="15"/>
  <c r="BR190" i="15"/>
  <c r="BJ191" i="15"/>
  <c r="BS191" i="15"/>
  <c r="BT191" i="15"/>
  <c r="BR191" i="15"/>
  <c r="BJ192" i="15"/>
  <c r="BR192" i="15"/>
  <c r="BS192" i="15"/>
  <c r="BT192" i="15"/>
  <c r="BJ193" i="15"/>
  <c r="BT193" i="15"/>
  <c r="BS193" i="15"/>
  <c r="BR193" i="15"/>
  <c r="BJ194" i="15"/>
  <c r="BT194" i="15"/>
  <c r="BS194" i="15"/>
  <c r="BR194" i="15"/>
  <c r="BJ195" i="15"/>
  <c r="BR195" i="15"/>
  <c r="BS195" i="15"/>
  <c r="BT195" i="15"/>
  <c r="BJ196" i="15"/>
  <c r="BT196" i="15"/>
  <c r="BS196" i="15"/>
  <c r="BR196" i="15"/>
  <c r="BJ197" i="15"/>
  <c r="BR197" i="15"/>
  <c r="BT197" i="15"/>
  <c r="BS197" i="15"/>
  <c r="BJ198" i="15"/>
  <c r="BJ199" i="15"/>
  <c r="BR198" i="15"/>
  <c r="BT198" i="15"/>
  <c r="BS198" i="15"/>
  <c r="BT199" i="15"/>
  <c r="BR199" i="15"/>
  <c r="BS199" i="15"/>
  <c r="BJ200" i="15"/>
  <c r="BS200" i="15"/>
  <c r="BR200" i="15"/>
  <c r="BT200" i="15"/>
  <c r="BJ201" i="15"/>
  <c r="BT201" i="15"/>
  <c r="BS201" i="15"/>
  <c r="BR201" i="15"/>
  <c r="BJ202" i="15"/>
  <c r="BS202" i="15"/>
  <c r="BT202" i="15"/>
  <c r="BR202" i="15"/>
  <c r="BJ203" i="15"/>
  <c r="BJ204" i="15"/>
  <c r="BJ205" i="15"/>
  <c r="BS204" i="15"/>
  <c r="BR204" i="15"/>
  <c r="BT204" i="15"/>
  <c r="BT203" i="15"/>
  <c r="BS203" i="15"/>
  <c r="BR203" i="15"/>
  <c r="BT205" i="15"/>
  <c r="BR205" i="15"/>
  <c r="BS205" i="15"/>
  <c r="BJ206" i="15"/>
  <c r="BT206" i="15"/>
  <c r="BR206" i="15"/>
  <c r="BS206" i="15"/>
  <c r="BJ207" i="15"/>
  <c r="BR207" i="15"/>
  <c r="BS207" i="15"/>
  <c r="BT207" i="15"/>
  <c r="BJ208" i="15"/>
  <c r="BT208" i="15"/>
  <c r="BS208" i="15"/>
  <c r="BR208" i="15"/>
  <c r="BJ209" i="15"/>
  <c r="BR209" i="15"/>
  <c r="BS209" i="15"/>
  <c r="BT209" i="15"/>
  <c r="BJ210" i="15"/>
  <c r="BS210" i="15"/>
  <c r="BT210" i="15"/>
  <c r="BR210"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Carl Andersson</author>
  </authors>
  <commentList>
    <comment ref="D29" authorId="0" shapeId="0" xr:uid="{00000000-0006-0000-0F00-000001000000}">
      <text>
        <r>
          <rPr>
            <b/>
            <sz val="9"/>
            <color indexed="81"/>
            <rFont val="Tahoma"/>
            <family val="2"/>
          </rPr>
          <t>Carl Andersson:</t>
        </r>
        <r>
          <rPr>
            <sz val="9"/>
            <color indexed="81"/>
            <rFont val="Tahoma"/>
            <family val="2"/>
          </rPr>
          <t xml:space="preserve">
L/100km</t>
        </r>
      </text>
    </comment>
    <comment ref="H29" authorId="0" shapeId="0" xr:uid="{00000000-0006-0000-0F00-000002000000}">
      <text>
        <r>
          <rPr>
            <b/>
            <sz val="9"/>
            <color indexed="81"/>
            <rFont val="Tahoma"/>
            <family val="2"/>
          </rPr>
          <t>Carl Andersson:</t>
        </r>
        <r>
          <rPr>
            <sz val="9"/>
            <color indexed="81"/>
            <rFont val="Tahoma"/>
            <family val="2"/>
          </rPr>
          <t xml:space="preserve">
Per Km</t>
        </r>
      </text>
    </comment>
  </commentList>
</comments>
</file>

<file path=xl/sharedStrings.xml><?xml version="1.0" encoding="utf-8"?>
<sst xmlns="http://schemas.openxmlformats.org/spreadsheetml/2006/main" count="3156" uniqueCount="1451">
  <si>
    <t>Question Sets</t>
  </si>
  <si>
    <t>Property</t>
  </si>
  <si>
    <t>Header</t>
  </si>
  <si>
    <t>Type</t>
  </si>
  <si>
    <t>Key</t>
  </si>
  <si>
    <t>Field Code</t>
  </si>
  <si>
    <t>Value</t>
  </si>
  <si>
    <t>Data Type</t>
  </si>
  <si>
    <t>Field Type</t>
  </si>
  <si>
    <t>Option Set</t>
  </si>
  <si>
    <t>Required</t>
  </si>
  <si>
    <t>Min Qty</t>
  </si>
  <si>
    <t>Max Qty</t>
  </si>
  <si>
    <t>Row</t>
  </si>
  <si>
    <t>X</t>
  </si>
  <si>
    <t>S</t>
  </si>
  <si>
    <t>M</t>
  </si>
  <si>
    <t>L</t>
  </si>
  <si>
    <t>Width</t>
  </si>
  <si>
    <t>Label</t>
  </si>
  <si>
    <t>Question</t>
  </si>
  <si>
    <t>Hide Condition</t>
  </si>
  <si>
    <t>Validation Rules</t>
  </si>
  <si>
    <t>Heading 2</t>
  </si>
  <si>
    <t>Heading 3</t>
  </si>
  <si>
    <t>Heading 4</t>
  </si>
  <si>
    <t>Paragraph</t>
  </si>
  <si>
    <t>HTML</t>
  </si>
  <si>
    <t>Terms</t>
  </si>
  <si>
    <t>Placeholder</t>
  </si>
  <si>
    <t>Help Message</t>
  </si>
  <si>
    <t>Tooltip</t>
  </si>
  <si>
    <t>Icon</t>
  </si>
  <si>
    <t>Default Value</t>
  </si>
  <si>
    <t>Calculated Value</t>
  </si>
  <si>
    <t>Calculated Trigger</t>
  </si>
  <si>
    <t>Calculated Condition</t>
  </si>
  <si>
    <t>Assumed Value</t>
  </si>
  <si>
    <t>Used Value</t>
  </si>
  <si>
    <t>Custom Invalid</t>
  </si>
  <si>
    <t>Invalid</t>
  </si>
  <si>
    <t>Invalid Rollup</t>
  </si>
  <si>
    <t>Disabled Condition</t>
  </si>
  <si>
    <t>Summary Label</t>
  </si>
  <si>
    <t>Affects Premium</t>
  </si>
  <si>
    <t>Affects Triggers</t>
  </si>
  <si>
    <t>Workflow Role</t>
  </si>
  <si>
    <t>Container Class</t>
  </si>
  <si>
    <t>Container Style</t>
  </si>
  <si>
    <t>Text</t>
  </si>
  <si>
    <t>String</t>
  </si>
  <si>
    <t>Summary Key Mapping</t>
  </si>
  <si>
    <t>Config Count Fwd</t>
  </si>
  <si>
    <t>Config Count Back</t>
  </si>
  <si>
    <t>Config Options</t>
  </si>
  <si>
    <t>Config Validators</t>
  </si>
  <si>
    <t>Config TO Repeating</t>
  </si>
  <si>
    <t>Config TO</t>
  </si>
  <si>
    <t>Config Field</t>
  </si>
  <si>
    <t>Config Content</t>
  </si>
  <si>
    <t>Config Rollup</t>
  </si>
  <si>
    <t>Config Use Row</t>
  </si>
  <si>
    <t>Config Keys Nested</t>
  </si>
  <si>
    <t>Config Keys Nested Rollup</t>
  </si>
  <si>
    <t>Config Workflow Roles</t>
  </si>
  <si>
    <t>Calculation Count Back</t>
  </si>
  <si>
    <t>Calculation Repeating</t>
  </si>
  <si>
    <t>Calculation</t>
  </si>
  <si>
    <t>Calculation Rollup</t>
  </si>
  <si>
    <t>Output Config</t>
  </si>
  <si>
    <t>Output Config Keys Nested</t>
  </si>
  <si>
    <t>Output Calculation</t>
  </si>
  <si>
    <t>Rating Primary</t>
  </si>
  <si>
    <t>Yes</t>
  </si>
  <si>
    <t>Estimate Vehicle Type</t>
  </si>
  <si>
    <t>Large</t>
  </si>
  <si>
    <t>Buttons</t>
  </si>
  <si>
    <t>Vehicle Type</t>
  </si>
  <si>
    <t>Vehicle type</t>
  </si>
  <si>
    <t>Estimate Vehicle Make</t>
  </si>
  <si>
    <t>Vehicle make</t>
  </si>
  <si>
    <t>Estimate Vehicle Model</t>
  </si>
  <si>
    <t>Vehicle model</t>
  </si>
  <si>
    <t>Estimate Vehicle Cost</t>
  </si>
  <si>
    <t>60000</t>
  </si>
  <si>
    <t>Currency</t>
  </si>
  <si>
    <t>Estimated vehicle cost</t>
  </si>
  <si>
    <t>Vehicle Cost</t>
  </si>
  <si>
    <t>Estimate Annual Salary</t>
  </si>
  <si>
    <t>Annual salary</t>
  </si>
  <si>
    <t>Annual Salary</t>
  </si>
  <si>
    <t>Estimate Annual Kilometers</t>
  </si>
  <si>
    <t>10000</t>
  </si>
  <si>
    <t>Number</t>
  </si>
  <si>
    <t>Annual kilometers</t>
  </si>
  <si>
    <t>Annual Kms</t>
  </si>
  <si>
    <t>Estimate Lease Term</t>
  </si>
  <si>
    <t>60</t>
  </si>
  <si>
    <t>Lease Term</t>
  </si>
  <si>
    <t>Lease term</t>
  </si>
  <si>
    <t>Lease Term (Months)</t>
  </si>
  <si>
    <t>Rating Secondary</t>
  </si>
  <si>
    <t>Placeholder 1</t>
  </si>
  <si>
    <t>None</t>
  </si>
  <si>
    <t>Contact</t>
  </si>
  <si>
    <t>Name</t>
  </si>
  <si>
    <t>Your name</t>
  </si>
  <si>
    <t>customerName</t>
  </si>
  <si>
    <t>Email</t>
  </si>
  <si>
    <t>customerEmail</t>
  </si>
  <si>
    <t>Phone</t>
  </si>
  <si>
    <t>Mobile</t>
  </si>
  <si>
    <t>Callback Label</t>
  </si>
  <si>
    <t>12</t>
  </si>
  <si>
    <t>&lt;p&gt;&lt;b&gt;Request a Free Quote -&lt;/b&gt; find out your novated leasing options and receive a personalised quotation obligation free.&lt;/p&gt;&lt;p&gt;&lt;b&gt;Start Pre-Approval -&lt;/b&gt; submit further details online and speed up the application process by applying for pre-approval now.&lt;/p&gt;</t>
  </si>
  <si>
    <t>Personal</t>
  </si>
  <si>
    <t>Applicant Heading</t>
  </si>
  <si>
    <t>Applicant Details</t>
  </si>
  <si>
    <t>Title</t>
  </si>
  <si>
    <t>Select</t>
  </si>
  <si>
    <t>4</t>
  </si>
  <si>
    <t>3</t>
  </si>
  <si>
    <t>2</t>
  </si>
  <si>
    <t>Title Other</t>
  </si>
  <si>
    <t>8</t>
  </si>
  <si>
    <t>6</t>
  </si>
  <si>
    <t>Enter title</t>
  </si>
  <si>
    <t>title != 'Other'</t>
  </si>
  <si>
    <t>Full Name</t>
  </si>
  <si>
    <t>7</t>
  </si>
  <si>
    <t>Full name</t>
  </si>
  <si>
    <t>Please include middle names</t>
  </si>
  <si>
    <t>Residential Heading</t>
  </si>
  <si>
    <t>Residential Address</t>
  </si>
  <si>
    <t>Address</t>
  </si>
  <si>
    <t>Residential Town</t>
  </si>
  <si>
    <t>Town</t>
  </si>
  <si>
    <t>Residential State</t>
  </si>
  <si>
    <t>State</t>
  </si>
  <si>
    <t>Residential Postcode</t>
  </si>
  <si>
    <t>Postcode</t>
  </si>
  <si>
    <t>Residential Years</t>
  </si>
  <si>
    <t>150px</t>
  </si>
  <si>
    <t>How many years have you lived at your current address?</t>
  </si>
  <si>
    <t>Residential String</t>
  </si>
  <si>
    <t>Hidden</t>
  </si>
  <si>
    <t>residentialAddress + (residentialAddress != '' ? ', ' : '') + residentialTown + ' ' + residentialState + ' ' + residentialPostcode</t>
  </si>
  <si>
    <t>Previous Heading</t>
  </si>
  <si>
    <t>isWholeNumber(residentialYears) &amp;&amp; number(residentialYears) &gt; 2</t>
  </si>
  <si>
    <t>Previous Address</t>
  </si>
  <si>
    <t>Previous Town</t>
  </si>
  <si>
    <t>Previous State</t>
  </si>
  <si>
    <t>Previous Postcode</t>
  </si>
  <si>
    <t>Previous Years</t>
  </si>
  <si>
    <t>How many years did you live at your previous address?</t>
  </si>
  <si>
    <t>Previous String</t>
  </si>
  <si>
    <t>previousAddress + (previousAddress != '' ? ', ' : '') + previousTown + ' ' + previousState + ' ' + previousPostcode</t>
  </si>
  <si>
    <t>Postal Different</t>
  </si>
  <si>
    <t>Yes/No</t>
  </si>
  <si>
    <t>Is your postal address different from your current residential address?</t>
  </si>
  <si>
    <t>Postal Heading</t>
  </si>
  <si>
    <t>postalDifferent != 'Yes'</t>
  </si>
  <si>
    <t>Postal Address</t>
  </si>
  <si>
    <t>Postal Town</t>
  </si>
  <si>
    <t>Postal State</t>
  </si>
  <si>
    <t>Postal Postcode</t>
  </si>
  <si>
    <t>Postal String</t>
  </si>
  <si>
    <t>postalAddress + (postalAddress != '' ? ', ' : '') + postalTown + ' ' + postalState + ' ' + postalPostcode</t>
  </si>
  <si>
    <t>Personal Heading</t>
  </si>
  <si>
    <t>Personal Details</t>
  </si>
  <si>
    <t>Drivers License</t>
  </si>
  <si>
    <t>Drivers license no.</t>
  </si>
  <si>
    <t>DOB</t>
  </si>
  <si>
    <t>Date</t>
  </si>
  <si>
    <t>Date of birth</t>
  </si>
  <si>
    <t>Gender</t>
  </si>
  <si>
    <t>Residential Status</t>
  </si>
  <si>
    <t>Residential status</t>
  </si>
  <si>
    <t>Landlord Name</t>
  </si>
  <si>
    <t>Landlord name</t>
  </si>
  <si>
    <t>residentialStatus != 'Renting'</t>
  </si>
  <si>
    <t>Landlord Contact Number</t>
  </si>
  <si>
    <t>Landlord contact no.</t>
  </si>
  <si>
    <t>Marital Status</t>
  </si>
  <si>
    <t>Radio</t>
  </si>
  <si>
    <t>Marital status</t>
  </si>
  <si>
    <t>Dependants</t>
  </si>
  <si>
    <t>No. of dependants</t>
  </si>
  <si>
    <t>Employment Heading</t>
  </si>
  <si>
    <t>Employment Details</t>
  </si>
  <si>
    <t>Current Employment</t>
  </si>
  <si>
    <t>Current Employment Occupation</t>
  </si>
  <si>
    <t>Occupation</t>
  </si>
  <si>
    <t>Current Employment Gross Income</t>
  </si>
  <si>
    <t>Gross annual income</t>
  </si>
  <si>
    <t>estimateAnnualSalary</t>
  </si>
  <si>
    <t>Current Employment Years</t>
  </si>
  <si>
    <t>100px</t>
  </si>
  <si>
    <t>How many years have you worked in your current job?</t>
  </si>
  <si>
    <t>Current Employment Probation</t>
  </si>
  <si>
    <t>Are you currently on probation?</t>
  </si>
  <si>
    <t>Current Employment Probation Start Date</t>
  </si>
  <si>
    <t>Probation start date</t>
  </si>
  <si>
    <t>currentEmploymentProbation != 'Yes'</t>
  </si>
  <si>
    <t>Current Employment Probation End Date</t>
  </si>
  <si>
    <t>Probation end date</t>
  </si>
  <si>
    <t>Employer Heading</t>
  </si>
  <si>
    <t>Employer Details</t>
  </si>
  <si>
    <t>Employer FBT Type</t>
  </si>
  <si>
    <t>FBT Employer Type</t>
  </si>
  <si>
    <t>Select FBT employer type</t>
  </si>
  <si>
    <t>Employer Company Name</t>
  </si>
  <si>
    <t>9</t>
  </si>
  <si>
    <t>5</t>
  </si>
  <si>
    <t>Company name</t>
  </si>
  <si>
    <t>Employer Address</t>
  </si>
  <si>
    <t>Employer Phone</t>
  </si>
  <si>
    <t>Employer ACN</t>
  </si>
  <si>
    <t>ACN</t>
  </si>
  <si>
    <t>Employer ABN</t>
  </si>
  <si>
    <t>ABN</t>
  </si>
  <si>
    <t>Employer Contact Name</t>
  </si>
  <si>
    <t>Contact name</t>
  </si>
  <si>
    <t>Employer Contact Email</t>
  </si>
  <si>
    <t>Contact email</t>
  </si>
  <si>
    <t>Previous Employment Heading</t>
  </si>
  <si>
    <t>currentEmploymentYears == '' || currentEmploymentYears &gt; 2</t>
  </si>
  <si>
    <t>Previous Employment</t>
  </si>
  <si>
    <t>Previous Employment Occupation</t>
  </si>
  <si>
    <t>Previous occupation</t>
  </si>
  <si>
    <t>Previous Employment Employer</t>
  </si>
  <si>
    <t>Previous employer</t>
  </si>
  <si>
    <t>Previous Employment Years</t>
  </si>
  <si>
    <t>How many years did you work in your previous job?</t>
  </si>
  <si>
    <t>Vehicle Heading</t>
  </si>
  <si>
    <t>Vehicle Details</t>
  </si>
  <si>
    <t>Vehicle Condition</t>
  </si>
  <si>
    <t>Condition</t>
  </si>
  <si>
    <t>Vehicle Make</t>
  </si>
  <si>
    <t>Make</t>
  </si>
  <si>
    <t>estimateVehicleMake</t>
  </si>
  <si>
    <t>Vehicle Model</t>
  </si>
  <si>
    <t>Model</t>
  </si>
  <si>
    <t>estimateVehicleModel</t>
  </si>
  <si>
    <t>Vehicle Year</t>
  </si>
  <si>
    <t>Year</t>
  </si>
  <si>
    <t>Vehicle Odometer</t>
  </si>
  <si>
    <t>Odometer</t>
  </si>
  <si>
    <t>Vehicle Other Details</t>
  </si>
  <si>
    <t>Text Area</t>
  </si>
  <si>
    <t>Other details</t>
  </si>
  <si>
    <t>Contract Heading</t>
  </si>
  <si>
    <t>Contract Details</t>
  </si>
  <si>
    <t>Please include GST in the answers provided (where relevant).</t>
  </si>
  <si>
    <t>Contract Cost Price</t>
  </si>
  <si>
    <t>Cost Price</t>
  </si>
  <si>
    <t>estimateVehicleCost</t>
  </si>
  <si>
    <t>Contract Term</t>
  </si>
  <si>
    <t>Contract term (months)</t>
  </si>
  <si>
    <t>Months</t>
  </si>
  <si>
    <t>estimateLeaseTerm</t>
  </si>
  <si>
    <t>Contract Residual Value Heading</t>
  </si>
  <si>
    <t>Residual Value</t>
  </si>
  <si>
    <t>Please provide the residual value either as a percentage or as a dollar amount.</t>
  </si>
  <si>
    <t>Contract Residual Value Percent</t>
  </si>
  <si>
    <t>Percent</t>
  </si>
  <si>
    <t>(number(contractResidualValueAmount) &gt; 0)?  (number(contractResidualValueAmount)/number(contractCostPrice))*100:''</t>
  </si>
  <si>
    <t>contractResidualValueAmount</t>
  </si>
  <si>
    <t>number(contractResidualValueAmount) != number(contractCostPrice)*(number(contractResidualValuePercent)/100)</t>
  </si>
  <si>
    <t>Contract Residual Value Amount</t>
  </si>
  <si>
    <t>Dollar value</t>
  </si>
  <si>
    <t>(number(contractResidualValuePercent) &gt; 0)? number(contractCostPrice)*(number(contractResidualValuePercent)/100):''</t>
  </si>
  <si>
    <t>contractResidualValuePercent</t>
  </si>
  <si>
    <t>number(contractResidualValuePercent) != (number(contractResidualValueAmount)/number(contractCostPrice))*100</t>
  </si>
  <si>
    <t>Contract Residual Value Used Amount</t>
  </si>
  <si>
    <t>contractResidualValueAmount != '' ? contractResidualValueAmount : (contractResidualValuePercent != '' ? (number(contractResidualValuePercent) / 100) * contractCostPrice : 0)</t>
  </si>
  <si>
    <t>Contract Payments Heading</t>
  </si>
  <si>
    <t>Payments</t>
  </si>
  <si>
    <t>Contract Payments</t>
  </si>
  <si>
    <t>Number of payments</t>
  </si>
  <si>
    <t>Contract Payment Amount</t>
  </si>
  <si>
    <t>Residual payment amount</t>
  </si>
  <si>
    <t>contractResidualValueAmount != '' ? contractResidualValueAmount : (contractResidualValuePercent != '' ? (number(contractResidualValuePercent) / 100) * contractCostPrice : quoteStatus()['payment']['custom']['residualAmount'])</t>
  </si>
  <si>
    <t>Contract Other Details</t>
  </si>
  <si>
    <t>Supplier Heading</t>
  </si>
  <si>
    <t>Supplier Type</t>
  </si>
  <si>
    <t>Where are you sourcing the vehicle?</t>
  </si>
  <si>
    <t>Supplier Details</t>
  </si>
  <si>
    <t>Supplier Name</t>
  </si>
  <si>
    <t>Supplier name</t>
  </si>
  <si>
    <t>supplierType != 'Dealer' &amp;&amp; supplierType != 'Private sale'</t>
  </si>
  <si>
    <t>Supplier Contact Name</t>
  </si>
  <si>
    <t>Supplier Phone</t>
  </si>
  <si>
    <t>Supplier Fax</t>
  </si>
  <si>
    <t>Fax</t>
  </si>
  <si>
    <t>Supplier Email</t>
  </si>
  <si>
    <t>Spouse Heading</t>
  </si>
  <si>
    <t>maritalStatus != 'Married' &amp;&amp; maritalStatus != 'Defacto'</t>
  </si>
  <si>
    <t>Spouse Details</t>
  </si>
  <si>
    <t>Please note, we collect details of your spouse/partner/defacto for informational pusposes only.</t>
  </si>
  <si>
    <t>Spouse Name</t>
  </si>
  <si>
    <t>Spouse Occupation</t>
  </si>
  <si>
    <t>Spouse Employer</t>
  </si>
  <si>
    <t>Employer</t>
  </si>
  <si>
    <t>Spouse Years</t>
  </si>
  <si>
    <t>Years</t>
  </si>
  <si>
    <t>Spouse Gross Income</t>
  </si>
  <si>
    <t>Financial</t>
  </si>
  <si>
    <t>Assets Heading</t>
  </si>
  <si>
    <t>Assets</t>
  </si>
  <si>
    <t>Please provide the estimated value (and a description where relevant) of your assets using the fields below.</t>
  </si>
  <si>
    <t>Assets Properties Heading</t>
  </si>
  <si>
    <t>Properties</t>
  </si>
  <si>
    <t>Residence</t>
  </si>
  <si>
    <t>Estimated value</t>
  </si>
  <si>
    <t>Other Property 1 Heading</t>
  </si>
  <si>
    <t>Other Property 1</t>
  </si>
  <si>
    <t>Other Property 1 Description</t>
  </si>
  <si>
    <t>Description</t>
  </si>
  <si>
    <t>E.g. investment property, vacant land or similar.</t>
  </si>
  <si>
    <t>Other Property 1 Value</t>
  </si>
  <si>
    <t>Other Property 2 Heading</t>
  </si>
  <si>
    <t>Other Property 2</t>
  </si>
  <si>
    <t>Other Property 2 Description</t>
  </si>
  <si>
    <t>Other Property 2 Value</t>
  </si>
  <si>
    <t>Vehicles Heading</t>
  </si>
  <si>
    <t>Motor Vehicles</t>
  </si>
  <si>
    <t>Vehicle 1 Heading</t>
  </si>
  <si>
    <t>Vehicle 1</t>
  </si>
  <si>
    <t>Vehicle 1 Description</t>
  </si>
  <si>
    <t>E.g. Toyota Camry, motorbike or similar.</t>
  </si>
  <si>
    <t>Vehicle 1 Value</t>
  </si>
  <si>
    <t>Vehicle 2 Heading</t>
  </si>
  <si>
    <t>Vehicle 2</t>
  </si>
  <si>
    <t>Vehicle 2 Description</t>
  </si>
  <si>
    <t>Vehicle 2 Value</t>
  </si>
  <si>
    <t>Other Assets Heading</t>
  </si>
  <si>
    <t>Other Assets</t>
  </si>
  <si>
    <t>Furniture Value</t>
  </si>
  <si>
    <t>Furniture/Fittings</t>
  </si>
  <si>
    <t>Cash Value</t>
  </si>
  <si>
    <t>Cash on hand / bank</t>
  </si>
  <si>
    <t>Superannuation Value</t>
  </si>
  <si>
    <t>Superannuation</t>
  </si>
  <si>
    <t>Investments Value</t>
  </si>
  <si>
    <t>Investments / shares</t>
  </si>
  <si>
    <t>Other Asset 1 Heading</t>
  </si>
  <si>
    <t>Other Asset 1</t>
  </si>
  <si>
    <t>Other Asset 1 Description</t>
  </si>
  <si>
    <t>E.g. jewellery</t>
  </si>
  <si>
    <t>Other Asset 1 Value</t>
  </si>
  <si>
    <t>Other Asset 2 Heading</t>
  </si>
  <si>
    <t>Other Asset 2</t>
  </si>
  <si>
    <t>Other Asset 2 Description</t>
  </si>
  <si>
    <t>Other Asset 2 Value</t>
  </si>
  <si>
    <t>Total Assets</t>
  </si>
  <si>
    <t>number(residence) + number(otherProperty1Value) + number(otherProperty2Value) + number(vehicle1Value) + number(vehicle2Value) + number(furnitureValue) + number(cashValue) + number(superannuationValue) + number(investmentsValue) + number(otherAsset1Value) + number(otherAsset2Value)</t>
  </si>
  <si>
    <t>Liabilities Heading</t>
  </si>
  <si>
    <t>Liabilities</t>
  </si>
  <si>
    <t>Please provide information about all your liabilities below, including the name of the lender, the amount owing, and the monthly commitment (how much you pay each month) where relevant.</t>
  </si>
  <si>
    <t>Liabilities Properties Heading</t>
  </si>
  <si>
    <t>Mortgages</t>
  </si>
  <si>
    <t>Home Mortgage Heading</t>
  </si>
  <si>
    <t>residence == ''</t>
  </si>
  <si>
    <t>Home Loan</t>
  </si>
  <si>
    <t>Home Mortgage Lender</t>
  </si>
  <si>
    <t>homeMortgageOwing != ''</t>
  </si>
  <si>
    <t>Name of lender</t>
  </si>
  <si>
    <t>Home Mortgage Owing</t>
  </si>
  <si>
    <t>Current liability</t>
  </si>
  <si>
    <t>Home Mortgage Monthly</t>
  </si>
  <si>
    <t>Monthly payment</t>
  </si>
  <si>
    <t>otherProperty1Value == ''</t>
  </si>
  <si>
    <t>Other Property 1 Lender</t>
  </si>
  <si>
    <t>otherProperty1Owing != ''</t>
  </si>
  <si>
    <t>Other Property 1 Owing</t>
  </si>
  <si>
    <t>Other Property 1 Monthly</t>
  </si>
  <si>
    <t>otherProperty2Value == ''</t>
  </si>
  <si>
    <t>Other Property 2 Lender</t>
  </si>
  <si>
    <t>otherProperty2Owing != ''</t>
  </si>
  <si>
    <t>Other Property 2 Owing</t>
  </si>
  <si>
    <t>Other Property 2 Monthly</t>
  </si>
  <si>
    <t>vehicle1Value == ''</t>
  </si>
  <si>
    <t>Vehicle 1 Lender</t>
  </si>
  <si>
    <t>vehicle1Owing != ''</t>
  </si>
  <si>
    <t>Vehicle 1 Owing</t>
  </si>
  <si>
    <t>Vehicle 1 Monthly</t>
  </si>
  <si>
    <t>vehicle2Value == ''</t>
  </si>
  <si>
    <t>Vehicle 2 Lender</t>
  </si>
  <si>
    <t>vehicle2Owing != ''</t>
  </si>
  <si>
    <t>Vehicle 2 Owing</t>
  </si>
  <si>
    <t>Vehicle 2 Monthly</t>
  </si>
  <si>
    <t>Other Liabilities Heading</t>
  </si>
  <si>
    <t>Other Liabilities</t>
  </si>
  <si>
    <t>Personal Loans Heading</t>
  </si>
  <si>
    <t>Personal Loans</t>
  </si>
  <si>
    <t>Personal Loans Lender</t>
  </si>
  <si>
    <t>personalLoansOwing != ''</t>
  </si>
  <si>
    <t>Personal Loans Owing</t>
  </si>
  <si>
    <t>Personal Loans Monthly</t>
  </si>
  <si>
    <t>Monthly payments</t>
  </si>
  <si>
    <t>Credit Cards Heading</t>
  </si>
  <si>
    <t>Credit Cards</t>
  </si>
  <si>
    <t>Credit Cards Lender</t>
  </si>
  <si>
    <t>creditCardsOwing != ''</t>
  </si>
  <si>
    <t>Credit Cards Owing</t>
  </si>
  <si>
    <t>Card limit (in total)</t>
  </si>
  <si>
    <t>Credit Cards Monthly</t>
  </si>
  <si>
    <t>Overdraft Heading</t>
  </si>
  <si>
    <t>Overdraft</t>
  </si>
  <si>
    <t>Overdraft Lender</t>
  </si>
  <si>
    <t>overdraftOwing != ''</t>
  </si>
  <si>
    <t>Name of bank</t>
  </si>
  <si>
    <t>Overdraft Owing</t>
  </si>
  <si>
    <t>Overdraft limit</t>
  </si>
  <si>
    <t>Overdraft Monthly</t>
  </si>
  <si>
    <t>Other Liability 1 Heading</t>
  </si>
  <si>
    <t>Other Liability 1</t>
  </si>
  <si>
    <t>Other Liability 1 Description</t>
  </si>
  <si>
    <t>otherLiability1Owing != ''</t>
  </si>
  <si>
    <t>E.g. school fees, membership fees etc.</t>
  </si>
  <si>
    <t>Other Liability 1 Owing</t>
  </si>
  <si>
    <t>If applicable</t>
  </si>
  <si>
    <t>Other Liability 1 Monthly</t>
  </si>
  <si>
    <t>Other Liability 2 Heading</t>
  </si>
  <si>
    <t>Other Liability 2</t>
  </si>
  <si>
    <t>Other Liability 2 Description</t>
  </si>
  <si>
    <t>otherLiability2Owing != ''</t>
  </si>
  <si>
    <t>Other Liability 2 Owing</t>
  </si>
  <si>
    <t>Other Liability 2 Monthly</t>
  </si>
  <si>
    <t>Other Liability 3 Heading</t>
  </si>
  <si>
    <t>Other Liability 3</t>
  </si>
  <si>
    <t>Other Liability 3 Description</t>
  </si>
  <si>
    <t>otherLiability3Owing != ''</t>
  </si>
  <si>
    <t>Other Liability 3 Owing</t>
  </si>
  <si>
    <t>Other Liability 3 Monthly</t>
  </si>
  <si>
    <t>Other Monthly Heading</t>
  </si>
  <si>
    <t>Other Monthly Commitments</t>
  </si>
  <si>
    <t>Rent Board</t>
  </si>
  <si>
    <t>Rent / Board</t>
  </si>
  <si>
    <t>Living Expenses</t>
  </si>
  <si>
    <t>Total Liabilities</t>
  </si>
  <si>
    <t>number(homeMortgageOwing) + number(otherProperty1Owing) + number(otherProperty2Owing) + number(vehicle1Owing) + number(vehicle2Owing) + number(personalLoansOwing) + number(creditCardsOwing) + number(overdraftOwing) + number(otherLiability1Owing) + number(otherLiability2Owing) + number(otherLiability3Owing)</t>
  </si>
  <si>
    <t>Net Surplus</t>
  </si>
  <si>
    <t>number(totalAssets) - number(totalLiabilities)</t>
  </si>
  <si>
    <t>Financed Amount</t>
  </si>
  <si>
    <t>quoteStatus()['state'] != 'incomplete' ? quoteStatus()['risk1']['finance']['amountFinanced'] : 0</t>
  </si>
  <si>
    <t>Effect On Take Home Pay</t>
  </si>
  <si>
    <t>quoteStatus()['state'] != 'incomplete' ? quoteStatus()['payment']['instalments']['instalmentAmount'] : 0</t>
  </si>
  <si>
    <t>Success</t>
  </si>
  <si>
    <t>Success Summary</t>
  </si>
  <si>
    <t>&lt;div class='success-summary'&gt;&lt;h4&gt;Savings estimate based on provided information&lt;/h4&gt;&lt;div&gt;%{ (quoteStatus()['risk1'] &amp;&amp; quoteStatus()['risk1']['outcome'] &amp;&amp; quoteStatus()['risk1']['outcome']['effectOnTakeHomePay']) ? '&lt;p&gt;Effect on take home pay:&lt;/p&gt; &lt;strong&gt;' + currencyAsString(quoteStatus()['risk1']['outcome']['effectOnTakeHomePay'], false) + '&lt;/strong&gt;' : '' }%&lt;/div&gt;&lt;div&gt;%{ (quoteStatus()['risk1'] &amp;&amp; quoteStatus()['risk1']['outcome'] &amp;&amp; quoteStatus()['risk1']['outcome']['taxSaving']) ? '&lt;p&gt;Annual tax saving:&lt;/p&gt; &lt;strong&gt;' + currencyAsString(quoteStatus()['risk1']['outcome']['taxSaving'], false) + '&lt;/strong&gt;' : '' }%&lt;/div&gt;&lt;/div&gt;</t>
  </si>
  <si>
    <t>Privacy</t>
  </si>
  <si>
    <t>Privacy Statement</t>
  </si>
  <si>
    <t>Do you understand and accept your statement?</t>
  </si>
  <si>
    <t>acceptedDeclaration()</t>
  </si>
  <si>
    <t>Before we can proceed with your application you must read and agree to the following statement regarding the personal information we collect from you.&lt;br/&gt;&amp;nbsp;</t>
  </si>
  <si>
    <t>&lt;p&gt;I acknowledge that You may collect, hold, use and disclose personal information about me (including information required to comply with Anti-Money Laundering and Counter-Terrorism Financing Act 2006, rules and other subordinate instruments, the National Consumer Credit Protection Act 2009 and the Personal Property Securities Act 2009) to enable You to: assess my personal and/or commercial credit worthiness; process my application; provide, administer and manage the products and services provided to me; audit and evaluate those products and services; notify a credit reporting body or other credit providers of my payment history or any default by me; model and test data; communicate with me; improve and develop products and services; conduct credit scoring, securitisation, research, risk management and portfolio analysis; provide and administer any related rewards program and deal with any complaints or enquiries. I acknowledge that if I fail to provide complete information or information that is inaccurate, You may not be able to process or accept the application and transactions may be delayed, blocked or refused.&lt;/p&gt;
&lt;p&gt;&lt;strong&gt;Authority for You to obtain certain credit information:&lt;/strong&gt; I authorise You, Your underwriters and third parties who referred me to You to seek, obtain and use, credit reporting information about me (including from credit reporting bodies (CRBs) to: assess an application by me for consumer credit or commercial credit; manage my credit and related funding arrangements; assess an application by me to be a guarantor in relation to credit; review my credit on a periodic basis as though assessing a new application; collect overdue payments; and create assessments and ratings of my credit worthiness.&lt;/p&gt;
&lt;p&gt;&lt;strong&gt;Authority to exchange Information with credit reporting bodies:&lt;/strong&gt; I authorise You and Your underwriters to obtain credit reporting information about me from a CRB or other business that provides information about credit worthiness. I allow such an entity to create or maintain credit information about me (before, during or after the provision of credit to me). The information may include: permitted identification particulars; the fact that I have applied for credit and the amount and type of credit; the fact that You are a credit provider to me; credit limit; loan start/end dates; repayment history; 'default information' (in addition to and without limiting repayment history information), i.e. payments overdue for more than 60 days in specified circumstances; in relation to those overdue payments, advice about new payment arrangements or that those payments are no longer overdue; in specified circumstances that in Your opinion there has been a serious credit infringement (e.g. fraud); and other credit worthiness information that can be disclosed under the Privacy Act.&lt;/p&gt;
&lt;p&gt;&lt;strong&gt;Authority to exchange information with other credit providers:&lt;/strong&gt; I authorise You to give to and obtain from Your underwriters and any credit providers information about my credit worthiness, credit standing, credit history or credit capacity, and to give and receive a banker's opinion for purposes connected with my creditworthiness, business, trade or profession. The information may be exchanged for, but not limited to, any of the following purposes: to assess an application by me for credit or to be a guarantor, to determine or confirm the status of my credit including any defaults; to assess my creditworthiness at any time during or after the life of a credit arrangement; to give or obtain an opinion on me; and any other purpose permitted by law.&lt;/p&gt;
&lt;p&gt;&lt;strong&gt;Authority to exchange information with other third parties:&lt;/strong&gt; You may exchange my personal information with other related companies; any suppliers or dealers of items the subject of my application; persons with whom You have white label arrangements introducers, referrers and any other person associated with the lodgement of this application; funders and related service providers that assist in the processing of my application and the management of my credit; as well as with service providers including those relating to any associate rewards program and the types of service providers described in Lease &amp; Asset Finance's Privacy Policy. Other authorised disclosures include my referees, my past and present employers, my past and present landlords, my next of kin, any person acting on my behalf, (e.g. financial adviser, solicitor, broker, accountant, executor, administrator, trustee or guardian), rating agencies, insurers, entity concerned with the supply or manufacture of assets to me/applicant, valuers and debt collection agencies. You may also disclose personal information to regulatory authorities (e.g. tax authorities in Australia and overseas) in connection with their lawful information requests or to meet legal obligations in any relevant jurisdiction.&lt;/p&gt;
&lt;p&gt;&lt;strong&gt;Authority to exchange sensitive information:&lt;/strong&gt; In some cases, sensitive information may be collected for specific purposes (for example, information regarding my health to enable the assessment of a hardship relief application). The references in this Privacy Statement to personal information include sensitive information such as my medical and health related details, and I agree that You may exchange such information with other parties listed in this Privacy Statement for the purpose of assessing or processing such applications and may seek further information from any medical attendant consulted by me.&lt;/p&gt;
&lt;p&gt;&lt;strong&gt;Authority to give information to guarantors:&lt;/strong&gt; I authorise You to give to any person who guarantees or indemnifies, or is to guarantee or indemnify, my obligations ('Guarantor') information about my credit worthiness, credit standing, credit history or credit capacity for the purpose of determining if that person wishes to act as a Guarantor and keeping the Guarantor informed of the guarantee or indemnity, and for any purposes related to the proposed or actual enforcement of the guarantee or indemnity.&lt;/p&gt;
&lt;p&gt;&lt;strong&gt;Authority to obtain information about guarantors:&lt;/strong&gt; (This section addresses additional matters relevant if I am a Guarantor) I authorise and consent to You or Your underwriters collecting personal information about me and obtaining both my personal and commercial credit reports from a CRB, to assess my capacity as a guarantor. If I am accepted as a guarantor You may disclose my personal information to external agents, professional advisers and service providers, for the purpose of managing the account and contacting me in relation to the guarantee or indemnity provided. I also authorise You and Your underwriters to provide to the person/s in respect of whom I am Guarantor personal information about my credit worthiness, credit standing, credit history or credit capacity for any purposes related to the product or any proposed or actual enforcement of the product, guarantee or indemnity. I acknowledge and agree that if You provide the product, this authority remains in force until the credit under the product is fully and finally settled and discharged.&lt;/p&gt;
&lt;p&gt;&lt;strong&gt;Authority to use information for administration processes:&lt;/strong&gt; I authorise You to use any information collected in this application and in subsequent administration processes for future applications I may wish to make for other Lease &amp; Asset Finance products and/or services and related services, and to disclose this information to other members Lease &amp; Asset Finance for similar use. Lease &amp; Asset Finance will only use information collected for this purpose to the extent it is permitted to do so at law.&lt;/p&gt;
&lt;p&gt;&lt;strong&gt;Authority to provide information for funding purposes:&lt;/strong&gt; I authorise You to disclose any personal information about me to another person (including without limitation, any trustee, servicer, credit enhancer, funder, ratings agency) in connection with any funding of our business or any transactions including by means of an arrangement involving securitisation.&lt;/p&gt;
&lt;p&gt;&lt;strong&gt;General Privacy Matters:&lt;/strong&gt; I acknowledge that You collect personal information through interactions with me (including telephone, email or online), as well as from public sources and third parties including information brokers and service providers. Without this information, You may not be able to process my application or provide me with an appropriate level of service. I consent and agree that: (a) You may give me notices or documents by electronic communication, including by sending the notice or document to the email address provided with my application or the last email address I have otherwise notified; (b) if a notice or document is so given, it will be taken to be given at the time when the notice or document has entered my information system; (c) where a notice or document requires acceptance of the information contained therein, such an intention can be met electronically with the utilisation of an electronic signature; (c) paper notices and documents may no longer be given to me; (d) electronic communications should be regularly checked for notices and documents; and (e) my consent to the giving of notices and documents by electronic communication may be withdrawn by me at any time.&lt;/p&gt;
&lt;p&gt;I acknowledge that where I have provided You with personal information about someone else that I have obtained their consent to provide their personal information based on this Privacy Consent.&lt;/p&gt;
&lt;p&gt;I acknowledge that the third parties with whom You exchange personal information whilst conducting ordinary business activities, may operate outside of Australia (this includes the United States; United Kingdom; Philippines; India and other countries specified in Lease &amp; Asset Finance's Privacy Policy). I understand and agree that while the third parties may be subject to confidentiality or privacy obligations, in relation to personal information that is not 'credit eligibility information' (certain personal information from (or based on information from) credit reporting bodies) they may not always follow the particular requirements of Australian privacy laws.&lt;/p&gt;
&lt;p&gt;You, your related companies, your service providers (including loyalty program redemption providers) and any third parties involved in the introduction or referral of this application (including any dealers or suppliers of items the subject of my application) or with whom You have white label arrangements (including their related companies) may exchange and use my personal information to contact me on an ongoing basis by telephone, electronic communications (like email), online and other means to offer products or services that may be of interest to me, including offers of banking, financial, advisory, investment, insurance and funds management services, and assets suited to leasing or finance (including vehicles, medical equipment, computers, machinery and manufacturing equipment).&lt;/p&gt;</t>
  </si>
  <si>
    <t>Payment Options</t>
  </si>
  <si>
    <t>Payment Option</t>
  </si>
  <si>
    <t>Select payment option</t>
  </si>
  <si>
    <t>Payment Methods</t>
  </si>
  <si>
    <t>Payment Method</t>
  </si>
  <si>
    <t>Select payment method</t>
  </si>
  <si>
    <t>Legal Terms</t>
  </si>
  <si>
    <t>Terms And Conditions</t>
  </si>
  <si>
    <t>Do you understand and accept your declaration?</t>
  </si>
  <si>
    <t>Terms &amp; Conditions</t>
  </si>
  <si>
    <t xml:space="preserve">    &lt;p&gt;&lt;strong&gt;Terms and Conditions&lt;/strong&gt;&lt;/p&gt;
    &lt;ol&gt;
        &lt;li&gt;Term 1.&lt;/li&gt;
        &lt;li&gt;Term 2.&lt;/li&gt;
        &lt;li&gt;Term 3.&lt;/li&gt;
    &lt;/ol&gt;</t>
  </si>
  <si>
    <t>Repeating Question Sets</t>
  </si>
  <si>
    <t>Field Key Prefix</t>
  </si>
  <si>
    <t>Field Key</t>
  </si>
  <si>
    <t>Value 1</t>
  </si>
  <si>
    <t>Value 2</t>
  </si>
  <si>
    <t>Value 3</t>
  </si>
  <si>
    <t>Value 4</t>
  </si>
  <si>
    <t>Value 5</t>
  </si>
  <si>
    <t>Value 6</t>
  </si>
  <si>
    <t>Value 7</t>
  </si>
  <si>
    <t>Value 8</t>
  </si>
  <si>
    <t>Value 9</t>
  </si>
  <si>
    <t>Value 10</t>
  </si>
  <si>
    <t>Total</t>
  </si>
  <si>
    <t>Count</t>
  </si>
  <si>
    <t>Calculated value</t>
  </si>
  <si>
    <t>Count 1</t>
  </si>
  <si>
    <t>Invalid 1</t>
  </si>
  <si>
    <t>Calculation 1</t>
  </si>
  <si>
    <t>Count 2</t>
  </si>
  <si>
    <t>Invalid 2</t>
  </si>
  <si>
    <t>Calculation 2</t>
  </si>
  <si>
    <t>Count 3</t>
  </si>
  <si>
    <t>Invalid 3</t>
  </si>
  <si>
    <t>Calculation 3</t>
  </si>
  <si>
    <t>Count 4</t>
  </si>
  <si>
    <t>Invalid 4</t>
  </si>
  <si>
    <t>Calculation 4</t>
  </si>
  <si>
    <t>Count 5</t>
  </si>
  <si>
    <t>Invalid 5</t>
  </si>
  <si>
    <t>Calculation 5</t>
  </si>
  <si>
    <t>Count 6</t>
  </si>
  <si>
    <t>Invalid 6</t>
  </si>
  <si>
    <t>Calculation 6</t>
  </si>
  <si>
    <t>Count 7</t>
  </si>
  <si>
    <t>Invalid 7</t>
  </si>
  <si>
    <t>Calculation 7</t>
  </si>
  <si>
    <t>Count 8</t>
  </si>
  <si>
    <t>Invalid 8</t>
  </si>
  <si>
    <t>Calculation 8</t>
  </si>
  <si>
    <t>Count 9</t>
  </si>
  <si>
    <t>Invalid 9</t>
  </si>
  <si>
    <t>Calculation 9</t>
  </si>
  <si>
    <t>Count 10</t>
  </si>
  <si>
    <t>Invalid 10</t>
  </si>
  <si>
    <t>Calculation 10</t>
  </si>
  <si>
    <t>Repeating 1</t>
  </si>
  <si>
    <t>Repeating 2</t>
  </si>
  <si>
    <t>Repeating 3</t>
  </si>
  <si>
    <t>Repeating 4</t>
  </si>
  <si>
    <t>Repeating 5</t>
  </si>
  <si>
    <t>Question Options</t>
  </si>
  <si>
    <t>Display</t>
  </si>
  <si>
    <t>Config Buttons</t>
  </si>
  <si>
    <t>Config Radio</t>
  </si>
  <si>
    <t>Config Select</t>
  </si>
  <si>
    <t>Small</t>
  </si>
  <si>
    <t>icon-small</t>
  </si>
  <si>
    <t>Medium</t>
  </si>
  <si>
    <t>icon-medium</t>
  </si>
  <si>
    <t>icon-large</t>
  </si>
  <si>
    <t>4 Wheel Drive</t>
  </si>
  <si>
    <t>icon-4x4</t>
  </si>
  <si>
    <t>Luxury</t>
  </si>
  <si>
    <t>icon-luxury</t>
  </si>
  <si>
    <t>Sports</t>
  </si>
  <si>
    <t>icon-sports</t>
  </si>
  <si>
    <t>1 Year</t>
  </si>
  <si>
    <t>24</t>
  </si>
  <si>
    <t>2 Years</t>
  </si>
  <si>
    <t>36</t>
  </si>
  <si>
    <t>3 Years</t>
  </si>
  <si>
    <t>48</t>
  </si>
  <si>
    <t>4 Years</t>
  </si>
  <si>
    <t>5 Years</t>
  </si>
  <si>
    <t>Home owner</t>
  </si>
  <si>
    <t>icon-homeowner</t>
  </si>
  <si>
    <t>Renting</t>
  </si>
  <si>
    <t>icon-renting</t>
  </si>
  <si>
    <t>Boarding</t>
  </si>
  <si>
    <t>icon-boarding</t>
  </si>
  <si>
    <t>Living with parents</t>
  </si>
  <si>
    <t>icon-livingwithparents</t>
  </si>
  <si>
    <t>Male</t>
  </si>
  <si>
    <t>Female</t>
  </si>
  <si>
    <t>glyphicon-ok md</t>
  </si>
  <si>
    <t>No</t>
  </si>
  <si>
    <t>glyphicon-remove md</t>
  </si>
  <si>
    <t>Married</t>
  </si>
  <si>
    <t>Defacto</t>
  </si>
  <si>
    <t>Single</t>
  </si>
  <si>
    <t>Divorced</t>
  </si>
  <si>
    <t>Separated</t>
  </si>
  <si>
    <t>Widowed</t>
  </si>
  <si>
    <t>Full FBT Payable</t>
  </si>
  <si>
    <t>Full FBT payable</t>
  </si>
  <si>
    <t>$30k Exempt</t>
  </si>
  <si>
    <t>Concessional $30,000 exempt</t>
  </si>
  <si>
    <t>$17k Exempt</t>
  </si>
  <si>
    <t>Concessional $17,000 exempt</t>
  </si>
  <si>
    <t>Rebateable</t>
  </si>
  <si>
    <t>Rebateable 48% of $30,000</t>
  </si>
  <si>
    <t>QLD Gov</t>
  </si>
  <si>
    <t>Queensland government</t>
  </si>
  <si>
    <t>Dealer</t>
  </si>
  <si>
    <t>Private sale</t>
  </si>
  <si>
    <t>Sale and leaseback</t>
  </si>
  <si>
    <t>Refinance</t>
  </si>
  <si>
    <t>ACT</t>
  </si>
  <si>
    <t>NSW</t>
  </si>
  <si>
    <t>NT</t>
  </si>
  <si>
    <t>QLD</t>
  </si>
  <si>
    <t>SA</t>
  </si>
  <si>
    <t>TAS</t>
  </si>
  <si>
    <t>VIC</t>
  </si>
  <si>
    <t>WA</t>
  </si>
  <si>
    <t>Mr</t>
  </si>
  <si>
    <t>Mrs</t>
  </si>
  <si>
    <t>Ms</t>
  </si>
  <si>
    <t>Miss</t>
  </si>
  <si>
    <t>Other</t>
  </si>
  <si>
    <t>New</t>
  </si>
  <si>
    <t>icon-new</t>
  </si>
  <si>
    <t>Used</t>
  </si>
  <si>
    <t>icon-used</t>
  </si>
  <si>
    <t>Demo</t>
  </si>
  <si>
    <t>icon-demo</t>
  </si>
  <si>
    <t>Options 16</t>
  </si>
  <si>
    <t>Options 17</t>
  </si>
  <si>
    <t>Options 18</t>
  </si>
  <si>
    <t>Options 19</t>
  </si>
  <si>
    <t>Options 20</t>
  </si>
  <si>
    <t>Options 21</t>
  </si>
  <si>
    <t>Options 22</t>
  </si>
  <si>
    <t>Options 23</t>
  </si>
  <si>
    <t>Options 24</t>
  </si>
  <si>
    <t>Options 25</t>
  </si>
  <si>
    <t>Options 26</t>
  </si>
  <si>
    <t>Options 27</t>
  </si>
  <si>
    <t>Options 28</t>
  </si>
  <si>
    <t>Monthly</t>
  </si>
  <si>
    <t>Fortnightly</t>
  </si>
  <si>
    <t>Weekly</t>
  </si>
  <si>
    <t>Direct Debit</t>
  </si>
  <si>
    <t>Visa</t>
  </si>
  <si>
    <t>Mastercard</t>
  </si>
  <si>
    <t>Amex</t>
  </si>
  <si>
    <t>Option X</t>
  </si>
  <si>
    <t>Triggers</t>
  </si>
  <si>
    <t>Config</t>
  </si>
  <si>
    <t>Message</t>
  </si>
  <si>
    <t>Soft Referral</t>
  </si>
  <si>
    <t>Hard Referral</t>
  </si>
  <si>
    <t>Decline</t>
  </si>
  <si>
    <t>Error</t>
  </si>
  <si>
    <t>No Cover Selected</t>
  </si>
  <si>
    <t>Test 1</t>
  </si>
  <si>
    <t>Test 2</t>
  </si>
  <si>
    <t>Test 3</t>
  </si>
  <si>
    <t>Test 4</t>
  </si>
  <si>
    <t>Settings</t>
  </si>
  <si>
    <t>Risk Name</t>
  </si>
  <si>
    <t>Savings</t>
  </si>
  <si>
    <t>Field Code Prefix</t>
  </si>
  <si>
    <t>Rating Factors</t>
  </si>
  <si>
    <t>Checks</t>
  </si>
  <si>
    <t>Include Risk</t>
  </si>
  <si>
    <t>Dealer Invoice</t>
  </si>
  <si>
    <t>List Price</t>
  </si>
  <si>
    <t>GST</t>
  </si>
  <si>
    <t>Stamp Duty</t>
  </si>
  <si>
    <t>Registration</t>
  </si>
  <si>
    <t>Total Invoice</t>
  </si>
  <si>
    <t>FBT Value</t>
  </si>
  <si>
    <t>Finance</t>
  </si>
  <si>
    <t>GST Claimable</t>
  </si>
  <si>
    <t>Insurance</t>
  </si>
  <si>
    <t>Depreciable Limit</t>
  </si>
  <si>
    <t>Brokerage</t>
  </si>
  <si>
    <t>Doc Fee</t>
  </si>
  <si>
    <t>Amount Financed</t>
  </si>
  <si>
    <t>Base Interest Rate</t>
  </si>
  <si>
    <t>Residual Percent</t>
  </si>
  <si>
    <t>Residual Amount</t>
  </si>
  <si>
    <t>ITC Lag</t>
  </si>
  <si>
    <t>Monthly Finance Cost</t>
  </si>
  <si>
    <t>Budget</t>
  </si>
  <si>
    <t>Fuel Consumption</t>
  </si>
  <si>
    <t>Fuel Cost</t>
  </si>
  <si>
    <t>Fuel Card Fee</t>
  </si>
  <si>
    <t>Fuel Per Month</t>
  </si>
  <si>
    <t>Service Interval Months</t>
  </si>
  <si>
    <t>Service Interval Kms</t>
  </si>
  <si>
    <t>Service Count</t>
  </si>
  <si>
    <t>Service Cost Each</t>
  </si>
  <si>
    <t>Service Cost Per Month</t>
  </si>
  <si>
    <t>Tyre Set Interval</t>
  </si>
  <si>
    <t>Tyre Cost Each</t>
  </si>
  <si>
    <t>Tyre Count</t>
  </si>
  <si>
    <t>Tyre Cost Per Month</t>
  </si>
  <si>
    <t>Registration Cost Each</t>
  </si>
  <si>
    <t>Registration Count</t>
  </si>
  <si>
    <t>Registration Cost Per Month</t>
  </si>
  <si>
    <t>Insurance Cost Each</t>
  </si>
  <si>
    <t>Insurance Count</t>
  </si>
  <si>
    <t>Insurance Cost Per Month</t>
  </si>
  <si>
    <t>Administration Fee Per Month</t>
  </si>
  <si>
    <t>Net Total</t>
  </si>
  <si>
    <t>Gross Total</t>
  </si>
  <si>
    <t>Annual Total</t>
  </si>
  <si>
    <t>Salary Packaging</t>
  </si>
  <si>
    <t>Fringe Benefit Annually</t>
  </si>
  <si>
    <t>Fringe Benefit Taxable Amount</t>
  </si>
  <si>
    <t>FBT Payable Annually</t>
  </si>
  <si>
    <t>Old Scenario</t>
  </si>
  <si>
    <t>Old Taxable Income</t>
  </si>
  <si>
    <t>Old Tax Payable</t>
  </si>
  <si>
    <t>Old Medicare Levy</t>
  </si>
  <si>
    <t>Old Take Home Pay</t>
  </si>
  <si>
    <t>New Scenario</t>
  </si>
  <si>
    <t>New Salary</t>
  </si>
  <si>
    <t>Novated Lease Budget</t>
  </si>
  <si>
    <t>GST On Employee Contribution</t>
  </si>
  <si>
    <t>GST On Lease Cost Annually</t>
  </si>
  <si>
    <t>New Taxable Income</t>
  </si>
  <si>
    <t>New Tax Payable</t>
  </si>
  <si>
    <t>New Medicare Levy</t>
  </si>
  <si>
    <t>Employee Contribution After Tax Annually</t>
  </si>
  <si>
    <t>New Take Home Pay</t>
  </si>
  <si>
    <t>Outcome</t>
  </si>
  <si>
    <t>Tax Saving</t>
  </si>
  <si>
    <t>Periods</t>
  </si>
  <si>
    <t>Effect On Take Home Pay Per Period</t>
  </si>
  <si>
    <t>Tax Saving Per Period</t>
  </si>
  <si>
    <t>Something</t>
  </si>
  <si>
    <t>value</t>
  </si>
  <si>
    <t>Statutory Rates</t>
  </si>
  <si>
    <t>Risk Type</t>
  </si>
  <si>
    <t>Motor</t>
  </si>
  <si>
    <t>ESL Applicability</t>
  </si>
  <si>
    <t>Not Applicable</t>
  </si>
  <si>
    <t>Jurisdiction</t>
  </si>
  <si>
    <t>Policy Start Date</t>
  </si>
  <si>
    <t>ESL Rate</t>
  </si>
  <si>
    <t>GST Rate</t>
  </si>
  <si>
    <t>SD Rate</t>
  </si>
  <si>
    <t>Payment</t>
  </si>
  <si>
    <t>Premium</t>
  </si>
  <si>
    <t>ESL</t>
  </si>
  <si>
    <t>SD</t>
  </si>
  <si>
    <t>Public Liability</t>
  </si>
  <si>
    <t>Key Prefix</t>
  </si>
  <si>
    <t>PL</t>
  </si>
  <si>
    <t>Base premium</t>
  </si>
  <si>
    <t>Total Premium</t>
  </si>
  <si>
    <t>Blah</t>
  </si>
  <si>
    <t>Val</t>
  </si>
  <si>
    <t>General</t>
  </si>
  <si>
    <t>Applicable</t>
  </si>
  <si>
    <t>Please note: Rate entries in each category must be entered in chronological order, i.e. from older (top) to newer (bottom)</t>
  </si>
  <si>
    <t>Effective Date</t>
  </si>
  <si>
    <t>Next Value</t>
  </si>
  <si>
    <t>Risk Types</t>
  </si>
  <si>
    <t>Professional Indemnity</t>
  </si>
  <si>
    <t>Farm</t>
  </si>
  <si>
    <t>ESL Eligibility</t>
  </si>
  <si>
    <t>Item</t>
  </si>
  <si>
    <t>Yearly</t>
  </si>
  <si>
    <t>Direct</t>
  </si>
  <si>
    <t>Default</t>
  </si>
  <si>
    <t>Number Of Instalments</t>
  </si>
  <si>
    <t>Once Off Fee</t>
  </si>
  <si>
    <t>Per Instalment Fee</t>
  </si>
  <si>
    <t>Interest Rate</t>
  </si>
  <si>
    <t>Funded</t>
  </si>
  <si>
    <t>EFT</t>
  </si>
  <si>
    <t>Enabled</t>
  </si>
  <si>
    <t>Transaction Fee</t>
  </si>
  <si>
    <t>Merchant Fee</t>
  </si>
  <si>
    <t>Totals</t>
  </si>
  <si>
    <t>Cost Breakdown</t>
  </si>
  <si>
    <t>Service Fees</t>
  </si>
  <si>
    <t>Sub Total 1</t>
  </si>
  <si>
    <t>Interest</t>
  </si>
  <si>
    <t>Sub Total 2</t>
  </si>
  <si>
    <t>Merchant Fees</t>
  </si>
  <si>
    <t>Transaction Costs</t>
  </si>
  <si>
    <t>Insurance Policy</t>
  </si>
  <si>
    <t>Other Charges</t>
  </si>
  <si>
    <t>Insurer Fees</t>
  </si>
  <si>
    <t>Premium Funding</t>
  </si>
  <si>
    <t>Other Fees</t>
  </si>
  <si>
    <t>Instalments</t>
  </si>
  <si>
    <t>Annual Instalments</t>
  </si>
  <si>
    <t>Instalment Amount</t>
  </si>
  <si>
    <t>Revenue</t>
  </si>
  <si>
    <t>Amount</t>
  </si>
  <si>
    <t>Commission</t>
  </si>
  <si>
    <t>Service Fee</t>
  </si>
  <si>
    <t>Config Min</t>
  </si>
  <si>
    <t>Permissions</t>
  </si>
  <si>
    <t>Production Domains</t>
  </si>
  <si>
    <t>www.website.com</t>
  </si>
  <si>
    <t>Staging Domains</t>
  </si>
  <si>
    <t>staging.website.com</t>
  </si>
  <si>
    <t>Development Domains</t>
  </si>
  <si>
    <t>dev.website.com</t>
  </si>
  <si>
    <t>Commission Rate</t>
  </si>
  <si>
    <t>Service Fee Once Off</t>
  </si>
  <si>
    <t>Service Fee Premium Percent</t>
  </si>
  <si>
    <t>Styling</t>
  </si>
  <si>
    <t>Google Fonts</t>
  </si>
  <si>
    <t>Headings</t>
  </si>
  <si>
    <t>Montserrat</t>
  </si>
  <si>
    <t>Body Text</t>
  </si>
  <si>
    <t xml:space="preserve">Labels </t>
  </si>
  <si>
    <t>Font Weight</t>
  </si>
  <si>
    <t>Primary Colours</t>
  </si>
  <si>
    <t>Background 1</t>
  </si>
  <si>
    <t>#FFFFFF</t>
  </si>
  <si>
    <t>Background 2</t>
  </si>
  <si>
    <t>#e5e5e5</t>
  </si>
  <si>
    <t>Background 3</t>
  </si>
  <si>
    <t>#b6b6b6</t>
  </si>
  <si>
    <t>Foreground 1</t>
  </si>
  <si>
    <t>#303232</t>
  </si>
  <si>
    <t>Foreground 2</t>
  </si>
  <si>
    <t>#4e4e4f</t>
  </si>
  <si>
    <t>Accent 1</t>
  </si>
  <si>
    <t>#e8b650</t>
  </si>
  <si>
    <t>Accent 2</t>
  </si>
  <si>
    <t>Borders</t>
  </si>
  <si>
    <t>transparent</t>
  </si>
  <si>
    <t>#e4970a</t>
  </si>
  <si>
    <t>#e40a20</t>
  </si>
  <si>
    <t>Tooltip Icon</t>
  </si>
  <si>
    <t>fa-question-circle</t>
  </si>
  <si>
    <t>Default Border Radius</t>
  </si>
  <si>
    <t>Scroll Duration Multiplier</t>
  </si>
  <si>
    <t>Sidebar Width</t>
  </si>
  <si>
    <t>Sidebar Payment Options</t>
  </si>
  <si>
    <t>true</t>
  </si>
  <si>
    <t>Show Price If Declined</t>
  </si>
  <si>
    <t>Small Device Margin</t>
  </si>
  <si>
    <t>Offset Top XS</t>
  </si>
  <si>
    <t>Offset Top SM</t>
  </si>
  <si>
    <t>Offset Top MD</t>
  </si>
  <si>
    <t>Offset Top LG</t>
  </si>
  <si>
    <t>Offset Top XL</t>
  </si>
  <si>
    <t>Styles</t>
  </si>
  <si>
    <t>Element</t>
  </si>
  <si>
    <t>Selector</t>
  </si>
  <si>
    <t>Font Family</t>
  </si>
  <si>
    <t>Font Family Default</t>
  </si>
  <si>
    <t>Font Family Used</t>
  </si>
  <si>
    <t>Font Size</t>
  </si>
  <si>
    <t>Font Size Default</t>
  </si>
  <si>
    <t>Font Size Used</t>
  </si>
  <si>
    <t>Font Weight Default</t>
  </si>
  <si>
    <t>Font Weight Used</t>
  </si>
  <si>
    <t>Colour</t>
  </si>
  <si>
    <t>Colour Default</t>
  </si>
  <si>
    <t>Colour Used</t>
  </si>
  <si>
    <t>Background</t>
  </si>
  <si>
    <t>Background Default</t>
  </si>
  <si>
    <t>Background Used</t>
  </si>
  <si>
    <t>Border</t>
  </si>
  <si>
    <t>Border Default</t>
  </si>
  <si>
    <t>Border Used</t>
  </si>
  <si>
    <t>Border Radius</t>
  </si>
  <si>
    <t>Border Radius Default</t>
  </si>
  <si>
    <t>Border Radius Used</t>
  </si>
  <si>
    <t>MT</t>
  </si>
  <si>
    <t>MT Default</t>
  </si>
  <si>
    <t>MT Used</t>
  </si>
  <si>
    <t>MR</t>
  </si>
  <si>
    <t>MR Default</t>
  </si>
  <si>
    <t>MR Used</t>
  </si>
  <si>
    <t>MB</t>
  </si>
  <si>
    <t>MB Default</t>
  </si>
  <si>
    <t>MB Used</t>
  </si>
  <si>
    <t>ML</t>
  </si>
  <si>
    <t>ML Default</t>
  </si>
  <si>
    <t>ML Used</t>
  </si>
  <si>
    <t>PT</t>
  </si>
  <si>
    <t>PT Default</t>
  </si>
  <si>
    <t>PT Used</t>
  </si>
  <si>
    <t>PR</t>
  </si>
  <si>
    <t>PR Default</t>
  </si>
  <si>
    <t>PR Used</t>
  </si>
  <si>
    <t>PB</t>
  </si>
  <si>
    <t>PB Default</t>
  </si>
  <si>
    <t>PB Used</t>
  </si>
  <si>
    <t>PL Default</t>
  </si>
  <si>
    <t>PL Used</t>
  </si>
  <si>
    <t>BT</t>
  </si>
  <si>
    <t>BT Default</t>
  </si>
  <si>
    <t>BT Used</t>
  </si>
  <si>
    <t>BR</t>
  </si>
  <si>
    <t>BR Default</t>
  </si>
  <si>
    <t>BR Used</t>
  </si>
  <si>
    <t>BB</t>
  </si>
  <si>
    <t>BB Default</t>
  </si>
  <si>
    <t>BB Used</t>
  </si>
  <si>
    <t>BL</t>
  </si>
  <si>
    <t>BL Default</t>
  </si>
  <si>
    <t>BL Used</t>
  </si>
  <si>
    <t>Width Default</t>
  </si>
  <si>
    <t>Width Used</t>
  </si>
  <si>
    <t>Height</t>
  </si>
  <si>
    <t>Height Default</t>
  </si>
  <si>
    <t>Height Used</t>
  </si>
  <si>
    <t>Top</t>
  </si>
  <si>
    <t>Top Default</t>
  </si>
  <si>
    <t>Top Used</t>
  </si>
  <si>
    <t>Right</t>
  </si>
  <si>
    <t>Right Default</t>
  </si>
  <si>
    <t>Right Used</t>
  </si>
  <si>
    <t>Bottom</t>
  </si>
  <si>
    <t>Bottom Default</t>
  </si>
  <si>
    <t>Bottom Used</t>
  </si>
  <si>
    <t>Left</t>
  </si>
  <si>
    <t>Left Default</t>
  </si>
  <si>
    <t>Left Used</t>
  </si>
  <si>
    <t>Custom</t>
  </si>
  <si>
    <t>Font</t>
  </si>
  <si>
    <t>Unique Font</t>
  </si>
  <si>
    <t>Config Font</t>
  </si>
  <si>
    <t>Config Properties</t>
  </si>
  <si>
    <t>Panels</t>
  </si>
  <si>
    <t>Body</t>
  </si>
  <si>
    <t>body</t>
  </si>
  <si>
    <t>15px</t>
  </si>
  <si>
    <t>0</t>
  </si>
  <si>
    <t>30px</t>
  </si>
  <si>
    <t>Progress</t>
  </si>
  <si>
    <t>nav#progress-bar</t>
  </si>
  <si>
    <t>Heading</t>
  </si>
  <si>
    <t>h1</t>
  </si>
  <si>
    <t>45px</t>
  </si>
  <si>
    <t>40px</t>
  </si>
  <si>
    <t>Sidebar</t>
  </si>
  <si>
    <t>aside#sidebar</t>
  </si>
  <si>
    <t>Section</t>
  </si>
  <si>
    <t>section</t>
  </si>
  <si>
    <t>10px</t>
  </si>
  <si>
    <t>Article</t>
  </si>
  <si>
    <t>article</t>
  </si>
  <si>
    <t>23px</t>
  </si>
  <si>
    <t>20px</t>
  </si>
  <si>
    <t>Actions</t>
  </si>
  <si>
    <t>nav#footer-actions</t>
  </si>
  <si>
    <t>Section Text</t>
  </si>
  <si>
    <t>`</t>
  </si>
  <si>
    <t>Heading 1</t>
  </si>
  <si>
    <t>section h2</t>
  </si>
  <si>
    <t>35px</t>
  </si>
  <si>
    <t>section h3</t>
  </si>
  <si>
    <t>24px</t>
  </si>
  <si>
    <t>section h4</t>
  </si>
  <si>
    <t>25px</t>
  </si>
  <si>
    <t>section p</t>
  </si>
  <si>
    <t>5px</t>
  </si>
  <si>
    <t>Form Fields</t>
  </si>
  <si>
    <t>Field Wrapper</t>
  </si>
  <si>
    <t>formly-field .form-group</t>
  </si>
  <si>
    <t>Field Content</t>
  </si>
  <si>
    <t>formly-field .field-content</t>
  </si>
  <si>
    <t>formly-field label</t>
  </si>
  <si>
    <t>16px</t>
  </si>
  <si>
    <t>14px</t>
  </si>
  <si>
    <t>formly-field .question</t>
  </si>
  <si>
    <t>0px</t>
  </si>
  <si>
    <t>Help Text</t>
  </si>
  <si>
    <t>formly-field small.text-muted</t>
  </si>
  <si>
    <t>13px</t>
  </si>
  <si>
    <t>Form Control</t>
  </si>
  <si>
    <t>formly-field .form-control</t>
  </si>
  <si>
    <t>none</t>
  </si>
  <si>
    <t>12px</t>
  </si>
  <si>
    <t>Form Control Addon</t>
  </si>
  <si>
    <t>formly-field span.input-group-addon</t>
  </si>
  <si>
    <t>Form Control Active</t>
  </si>
  <si>
    <t>formly-field .form-control.ng-valid:focus, formly-field .form-control.ng-invalid:focus, formly-field .form-control.ng-pending:focus</t>
  </si>
  <si>
    <t>Form Control Valid</t>
  </si>
  <si>
    <t>formly-field .form-control.ng-valid.ng-touched</t>
  </si>
  <si>
    <t>7px solid #4a9049</t>
  </si>
  <si>
    <t>Form Control Invalid</t>
  </si>
  <si>
    <t>formly-field .form-control.ng-invalid.ng-touched</t>
  </si>
  <si>
    <t>7px solid #b33345</t>
  </si>
  <si>
    <t>Form Control Pending</t>
  </si>
  <si>
    <t>formly-field .form-control.ng-pending.ng-touched</t>
  </si>
  <si>
    <t>Form Control Disabled</t>
  </si>
  <si>
    <t>formly-field .form-control[disabled]</t>
  </si>
  <si>
    <t>#f6f8fd</t>
  </si>
  <si>
    <t>Validation Message</t>
  </si>
  <si>
    <t>formly-field formly-validation-message</t>
  </si>
  <si>
    <t>#b33345</t>
  </si>
  <si>
    <t>formly-field textarea</t>
  </si>
  <si>
    <t>formly-field div.terms-and-conditions</t>
  </si>
  <si>
    <t>300px</t>
  </si>
  <si>
    <t>Terms And Conditions Paragraph</t>
  </si>
  <si>
    <t>formly-field div.terms-and-conditions p</t>
  </si>
  <si>
    <t>Terms And Conditions List</t>
  </si>
  <si>
    <t>formly-field div.terms-and-conditions ol</t>
  </si>
  <si>
    <t>Terms And Conditions Item</t>
  </si>
  <si>
    <t>formly-field div.terms-and-conditions li</t>
  </si>
  <si>
    <t>formly-field .content-field</t>
  </si>
  <si>
    <t>-15px</t>
  </si>
  <si>
    <t>Button Set</t>
  </si>
  <si>
    <t>formly-field div.btn-group</t>
  </si>
  <si>
    <t>Button</t>
  </si>
  <si>
    <t>formly-field label.btn, formly-field label.btn:hover, formly-field label.btn:active</t>
  </si>
  <si>
    <t>7px</t>
  </si>
  <si>
    <t>18px</t>
  </si>
  <si>
    <t>Button Selected</t>
  </si>
  <si>
    <t>formly-field label.btn.selected, formly-field label.btn.selected:hover, formly-field label.selected:active</t>
  </si>
  <si>
    <t>Button Icon</t>
  </si>
  <si>
    <t>formly-field label .btn-icon</t>
  </si>
  <si>
    <t>3px</t>
  </si>
  <si>
    <t>Icon Small</t>
  </si>
  <si>
    <t>formly-field label .btn-icon .sm</t>
  </si>
  <si>
    <t>-4px</t>
  </si>
  <si>
    <t>Icon Medium</t>
  </si>
  <si>
    <t>formly-field label .btn-icon .md</t>
  </si>
  <si>
    <t>-2px</t>
  </si>
  <si>
    <t>Icon Large</t>
  </si>
  <si>
    <t>formly-field label .btn-icon .lg</t>
  </si>
  <si>
    <t>Repeating</t>
  </si>
  <si>
    <t>Repeating Question Set</t>
  </si>
  <si>
    <t>formly-field .repeating-question-set</t>
  </si>
  <si>
    <t>Repeating Button Default</t>
  </si>
  <si>
    <t>formly-field .repeating .btn</t>
  </si>
  <si>
    <t>Repeating Add Button</t>
  </si>
  <si>
    <t>formly-field .repeating .btn.btn-add-item</t>
  </si>
  <si>
    <t>Repeating Add Button Hover</t>
  </si>
  <si>
    <t>formly-field .repeating .btn.btn-add-item:hover</t>
  </si>
  <si>
    <t>Repeating Add Button Active</t>
  </si>
  <si>
    <t>formly-field .repeating .btn.btn-add-item:active</t>
  </si>
  <si>
    <t>Repeating Add Button Icon</t>
  </si>
  <si>
    <t>formly-field .repeating .btn.btn-add-item .btn-icon</t>
  </si>
  <si>
    <t>2px</t>
  </si>
  <si>
    <t>1px</t>
  </si>
  <si>
    <t>Repeating Remove Button</t>
  </si>
  <si>
    <t>formly-field .repeating .btn.btn-remove-item</t>
  </si>
  <si>
    <t>Repeating Remove Button Hover</t>
  </si>
  <si>
    <t>formly-field .repeating .btn.btn-remove-item:hover</t>
  </si>
  <si>
    <t>Repeating Remove Button Active</t>
  </si>
  <si>
    <t>formly-field .repeating .btn.btn-remove-item:active</t>
  </si>
  <si>
    <t>Repeating Remove Button Icon</t>
  </si>
  <si>
    <t>formly-field .repeating .btn.btn-remove-item .btn-icon</t>
  </si>
  <si>
    <t>Datepicker</t>
  </si>
  <si>
    <t>Panel</t>
  </si>
  <si>
    <t>.ui-datepicker.ui-widget.ui-widget-content</t>
  </si>
  <si>
    <t>4px</t>
  </si>
  <si>
    <t>.ui-datepicker .ui-datepicker-header</t>
  </si>
  <si>
    <t>Month Year Select</t>
  </si>
  <si>
    <t>.ui-datepicker .ui-datepicker-title select, .ui-datepicker select.ui-datepicker-month, .ui-datepicker select.ui-datepicker-year</t>
  </si>
  <si>
    <t>40%</t>
  </si>
  <si>
    <t>Weekday Name</t>
  </si>
  <si>
    <t>.ui-datepicker .ui-datepicker-calendar th</t>
  </si>
  <si>
    <t>Date Cell</t>
  </si>
  <si>
    <t>.ui-widget-content .ui-state-default</t>
  </si>
  <si>
    <t>Date Cell Hover</t>
  </si>
  <si>
    <t>.ui-widget-content .ui-state-hover</t>
  </si>
  <si>
    <t>Date Cell Today</t>
  </si>
  <si>
    <t>.ui-widget-content .ui-state-highlight</t>
  </si>
  <si>
    <t>Date Cell Selected</t>
  </si>
  <si>
    <t>.ui-widget-content .ui-state-active</t>
  </si>
  <si>
    <t>formly-field radio-field</t>
  </si>
  <si>
    <t>formly-field .radio label</t>
  </si>
  <si>
    <t>formly-field .radio input[type=radio] ~ .check</t>
  </si>
  <si>
    <t>100%</t>
  </si>
  <si>
    <t>Radio Fill</t>
  </si>
  <si>
    <t>formly-field .radio input[type=radio]:checked ~ .check .inside</t>
  </si>
  <si>
    <t>8px</t>
  </si>
  <si>
    <t>Checkbox</t>
  </si>
  <si>
    <t>formly-field checkbox-field</t>
  </si>
  <si>
    <t>formly-field .checkbox label</t>
  </si>
  <si>
    <t>formly-field .checkbox input[type=checkbox] ~ .check</t>
  </si>
  <si>
    <t>17px</t>
  </si>
  <si>
    <t>Checkbox Fill</t>
  </si>
  <si>
    <t>formly-field .checkbox input[type=checkbox] ~ .check .inside</t>
  </si>
  <si>
    <t>.tooltip-icon</t>
  </si>
  <si>
    <t>.popover</t>
  </si>
  <si>
    <t>6px</t>
  </si>
  <si>
    <t>.popover-title</t>
  </si>
  <si>
    <t>.popover-content</t>
  </si>
  <si>
    <t>Action Icon</t>
  </si>
  <si>
    <t>nav .btn-icon</t>
  </si>
  <si>
    <t>Action Default</t>
  </si>
  <si>
    <t>nav .btn</t>
  </si>
  <si>
    <t>text-transform:uppercase;</t>
  </si>
  <si>
    <t>Action Primary</t>
  </si>
  <si>
    <t>nav .btn.btn-primary</t>
  </si>
  <si>
    <t>Action Primary Hover</t>
  </si>
  <si>
    <t>nav .btn.btn-primary:hover</t>
  </si>
  <si>
    <t>Action Primary Active</t>
  </si>
  <si>
    <t>nav .btn.btn-primary:active</t>
  </si>
  <si>
    <t>Action Secondary</t>
  </si>
  <si>
    <t>nav .btn.btn-secondary</t>
  </si>
  <si>
    <t>1px solid #999</t>
  </si>
  <si>
    <t>Action Secondary Hover</t>
  </si>
  <si>
    <t>nav .btn.btn-secondary:hover</t>
  </si>
  <si>
    <t>Action Secondary Active</t>
  </si>
  <si>
    <t>nav .btn.btn-secondary:active</t>
  </si>
  <si>
    <t>Progress Bar</t>
  </si>
  <si>
    <t>Step</t>
  </si>
  <si>
    <t>nav#progress-bar h4</t>
  </si>
  <si>
    <t>Step Active</t>
  </si>
  <si>
    <t>nav#progress-bar h4.active</t>
  </si>
  <si>
    <t>Step Inactive</t>
  </si>
  <si>
    <t>nav#progress-bar h4.inactive</t>
  </si>
  <si>
    <t>#aaaaaa</t>
  </si>
  <si>
    <t>#d6dce0</t>
  </si>
  <si>
    <t>4px solid #cccccc</t>
  </si>
  <si>
    <t>4px solid #e4eaee</t>
  </si>
  <si>
    <t>#sidebar aside</t>
  </si>
  <si>
    <t>#sidebar .header</t>
  </si>
  <si>
    <t>#sidebar .body</t>
  </si>
  <si>
    <t>Footer</t>
  </si>
  <si>
    <t>#sidebar .footer</t>
  </si>
  <si>
    <t>#sidebar .body h3</t>
  </si>
  <si>
    <t>#sidebar .body .message</t>
  </si>
  <si>
    <t>Price</t>
  </si>
  <si>
    <t>#sidebar .body .price</t>
  </si>
  <si>
    <t>62px</t>
  </si>
  <si>
    <t>transform: none !important; overflow: hidden !important;</t>
  </si>
  <si>
    <t>Price Dollars</t>
  </si>
  <si>
    <t>#sidebar .body .price .dollars</t>
  </si>
  <si>
    <t>Price Cents</t>
  </si>
  <si>
    <t>#sidebar .body .price .cents</t>
  </si>
  <si>
    <t>-10px</t>
  </si>
  <si>
    <t>-14px</t>
  </si>
  <si>
    <t>Price Loader</t>
  </si>
  <si>
    <t>#sidebar .loader</t>
  </si>
  <si>
    <t>Payment Option Button</t>
  </si>
  <si>
    <t>#sidebar buttons-field label.btn</t>
  </si>
  <si>
    <t>Payment Option Button Selected</t>
  </si>
  <si>
    <t>#sidebar buttons-field label.btn.selected</t>
  </si>
  <si>
    <t>Summary</t>
  </si>
  <si>
    <t>Summary Panel</t>
  </si>
  <si>
    <t>#sidebar .body .summary</t>
  </si>
  <si>
    <t>#sidebar .body .summary h4</t>
  </si>
  <si>
    <t>Summary Key</t>
  </si>
  <si>
    <t>#sidebar .body .summary .key</t>
  </si>
  <si>
    <t>700</t>
  </si>
  <si>
    <t>Summary Value</t>
  </si>
  <si>
    <t>#sidebar .body .summary .value</t>
  </si>
  <si>
    <t>Body Actions</t>
  </si>
  <si>
    <t>Action Panel</t>
  </si>
  <si>
    <t>#sidebar .body nav</t>
  </si>
  <si>
    <t>#sidebar .body nav .btn-icon</t>
  </si>
  <si>
    <t>#sidebar .body nav .btn</t>
  </si>
  <si>
    <t>#sidebar .body nav .btn.btn-primary</t>
  </si>
  <si>
    <t>#sidebar .body nav .btn.btn-primary:hover</t>
  </si>
  <si>
    <t>#sidebar .body nav .btn.btn-primary:active</t>
  </si>
  <si>
    <t>#sidebar .body nav .btn.btn-secondary</t>
  </si>
  <si>
    <t>#sidebar .body nav .btn.btn-secondary:hover</t>
  </si>
  <si>
    <t>#sidebar .body nav .btn.btn-secondary:active</t>
  </si>
  <si>
    <t>Header Actions</t>
  </si>
  <si>
    <t>#sidebar .header nav</t>
  </si>
  <si>
    <t>#sidebar .header nav .btn-icon</t>
  </si>
  <si>
    <t>#sidebar .header nav .btn</t>
  </si>
  <si>
    <t>#sidebar .header nav .btn.btn-primary</t>
  </si>
  <si>
    <t>#sidebar .header nav .btn.btn-primary:hover</t>
  </si>
  <si>
    <t>#sidebar .header nav .btn.btn-primary:active</t>
  </si>
  <si>
    <t>#sidebar .header nav .btn.btn-secondary</t>
  </si>
  <si>
    <t>#sidebar .header nav .btn.btn-secondary:hover</t>
  </si>
  <si>
    <t>#sidebar .header nav .btn.btn-secondary:active</t>
  </si>
  <si>
    <t>nav#footer-actions .btn-icon</t>
  </si>
  <si>
    <t>nav#footer-actions .btn</t>
  </si>
  <si>
    <t>nav#footer-actions .btn.btn-primary</t>
  </si>
  <si>
    <t>nav#footer-actions .btn.btn-primary:hover</t>
  </si>
  <si>
    <t>nav#footer-actions .btn.btn-primary:active</t>
  </si>
  <si>
    <t>nav#footer-actions .btn.btn-secondary</t>
  </si>
  <si>
    <t>nav#footer-actions .btn.btn-secondary:hover</t>
  </si>
  <si>
    <t>nav#footer-actions .btn.btn-secondary:active</t>
  </si>
  <si>
    <t>.tax-saving</t>
  </si>
  <si>
    <t>Selector 2</t>
  </si>
  <si>
    <t>.class-2</t>
  </si>
  <si>
    <t>Selector 3</t>
  </si>
  <si>
    <t>.class-3</t>
  </si>
  <si>
    <t>Include New Icons</t>
  </si>
  <si>
    <t>@font-face</t>
  </si>
  <si>
    <t>motorpac-vehicles</t>
  </si>
  <si>
    <t>src: url('https://motorpac.com.au/wp-content/themes/motor-pac/dist/fontello/font/motorpac-vehicles.eot?25705852');  src: url('https://motorpac.com.au/wp-content/themes/motor-pac/dist/fontello/font/motorpac-vehicles.eot?25705852#iefix') format('embedded-opentype'), url('https://motorpac.com.au/wp-content/themes/motor-pac/dist/fontello/font/motorpac-vehicles.woff2?25705852') format('woff2'), url('https://motorpac.com.au/wp-content/themes/motor-pac/dist/fontello/font/motorpac-vehicles.woff?25705852') format('woff'), url('https://motorpac.com.au/wp-content/themes/motor-pac/dist/fontello/font/motorpac-vehicles.ttf?25705852') format('truetype'), url('https://motorpac.com.au/wp-content/themes/motor-pac/dist/fontello/font/motorpac-vehicles.svg?25705852#motorpac-vehicles') format('svg');</t>
  </si>
  <si>
    <t>Vehicle Type Small</t>
  </si>
  <si>
    <t>.icon-small:before</t>
  </si>
  <si>
    <t>content: '\\e801';</t>
  </si>
  <si>
    <t>Vehicle Type Medium</t>
  </si>
  <si>
    <t>.icon-medium:before</t>
  </si>
  <si>
    <t>content: '\\e800';</t>
  </si>
  <si>
    <t>Vehicle Type Large</t>
  </si>
  <si>
    <t>.icon-large:before</t>
  </si>
  <si>
    <t>content: '\\e803';</t>
  </si>
  <si>
    <t>Vehicle Type 4 Wheel Drive</t>
  </si>
  <si>
    <t>.icon-4x4:before</t>
  </si>
  <si>
    <t>content: '\\e808';</t>
  </si>
  <si>
    <t>Vehicle Type Luxury</t>
  </si>
  <si>
    <t>.icon-luxury:before</t>
  </si>
  <si>
    <t>content: '\\e805';</t>
  </si>
  <si>
    <t>Vehicle Type Sports</t>
  </si>
  <si>
    <t>.icon-sports:before</t>
  </si>
  <si>
    <t>content: '\\e804';</t>
  </si>
  <si>
    <t>Condition New</t>
  </si>
  <si>
    <t>.icon-new:before</t>
  </si>
  <si>
    <t>content: '\\e806';</t>
  </si>
  <si>
    <t>Condition Used</t>
  </si>
  <si>
    <t>.icon-used:before</t>
  </si>
  <si>
    <t>content: '\\e802';</t>
  </si>
  <si>
    <t>Condition Demo</t>
  </si>
  <si>
    <t>.icon-demo:before</t>
  </si>
  <si>
    <t>content: '\\e807';</t>
  </si>
  <si>
    <t>Residential Home Owner</t>
  </si>
  <si>
    <t>.icon-homeowner:before</t>
  </si>
  <si>
    <t>content: '\\e80c';</t>
  </si>
  <si>
    <t>Residential Renting</t>
  </si>
  <si>
    <t>.icon-renting:before</t>
  </si>
  <si>
    <t>content: '\\e809';</t>
  </si>
  <si>
    <t>Residenntial Boarding</t>
  </si>
  <si>
    <t>.icon-boarding:before</t>
  </si>
  <si>
    <t>content: '\\e80a';</t>
  </si>
  <si>
    <t>Residential Parents</t>
  </si>
  <si>
    <t>.icon-livingwithparents:before</t>
  </si>
  <si>
    <t>content: '\\e80b';</t>
  </si>
  <si>
    <t>.success-summary</t>
  </si>
  <si>
    <t>display: inline-block;</t>
  </si>
  <si>
    <t>Success Summary Label</t>
  </si>
  <si>
    <t>.success-summary strong</t>
  </si>
  <si>
    <t>Media Screen</t>
  </si>
  <si>
    <t xml:space="preserve">@media screen and (max-width: 575px) </t>
  </si>
  <si>
    <t>#sidebar #calculation .price { top: -5px; transform: none; -webkit-transform: none; } #sidebar #calculation .message { display: block !important; } #sidebar #calculation .message &gt; p { display:none !important; } #sidebar #calculation .message &gt; .tax-saving { margin-top:10px; margin-top: 20px; display: inline-block; } #sidebar .body .price .dollars { font-size:35px; } #paymentOption { float: left; max-width: 110px; } #sidebar #sidebarHide { top: -40px; position: relative; }</t>
  </si>
  <si>
    <t>Quote</t>
  </si>
  <si>
    <t>Quote Min</t>
  </si>
  <si>
    <t>Organisation</t>
  </si>
  <si>
    <t>ABC Insurance Pty Ltd</t>
  </si>
  <si>
    <t>1 Spring Street</t>
  </si>
  <si>
    <t>Melbourne</t>
  </si>
  <si>
    <t>12 456 789 423</t>
  </si>
  <si>
    <t>AFSL</t>
  </si>
  <si>
    <t>N/A</t>
  </si>
  <si>
    <t>Website</t>
  </si>
  <si>
    <t>www.realestateinsurance.com.au</t>
  </si>
  <si>
    <t>Product</t>
  </si>
  <si>
    <t>Novated Leasing Application</t>
  </si>
  <si>
    <t>Incomplete Header</t>
  </si>
  <si>
    <t>Answer a few simple questions to get an estimate of your monthly savings.</t>
  </si>
  <si>
    <t>Incomplete Label</t>
  </si>
  <si>
    <t>Need Assistance?</t>
  </si>
  <si>
    <t>Incomplete Message</t>
  </si>
  <si>
    <t>Call 1300 61 61 43 &lt;br/&gt; (Weekdays 8:30am-5:00pm AEST)</t>
  </si>
  <si>
    <t>Premium Estimate Header</t>
  </si>
  <si>
    <t>We have calculated an estimate based on the information provided so far.</t>
  </si>
  <si>
    <t>Premium Estimate Label</t>
  </si>
  <si>
    <t>Effect on take home pay</t>
  </si>
  <si>
    <t>Premium Estimate Message</t>
  </si>
  <si>
    <t>&lt;span class='tax-saving'&gt;
%{ (quoteStatus()['risk1'] &amp;&amp; quoteStatus()['risk1']['outcome'] &amp;&amp; quoteStatus()['risk1']['outcome']['taxSaving']) ? 'Annual tax saving: ' + currencyAsString(quoteStatus()['risk1']['outcome']['taxSaving'], false) : '' }%
&lt;/span&gt;&lt;/p&gt;
&lt;p class='message'&gt;To apply for pre-approval please complete the remaining questions.</t>
  </si>
  <si>
    <t>Premium Complete Header</t>
  </si>
  <si>
    <t>Premium Complete Label</t>
  </si>
  <si>
    <t>Premium Complete Message</t>
  </si>
  <si>
    <t>Binding Quote Header</t>
  </si>
  <si>
    <t>Binding Quote Label</t>
  </si>
  <si>
    <t>Binding Quote Message</t>
  </si>
  <si>
    <t>Payment Details Complete Header</t>
  </si>
  <si>
    <t>Payment Details Complete Label</t>
  </si>
  <si>
    <t>Payment Details Complete Message</t>
  </si>
  <si>
    <t>Legal Terms Accepted Header</t>
  </si>
  <si>
    <t>Legal Terms Accepted Label</t>
  </si>
  <si>
    <t>Legal Terms Accepted Message</t>
  </si>
  <si>
    <t>Soft Referral Header</t>
  </si>
  <si>
    <t>We cannot complete your purchase online.</t>
  </si>
  <si>
    <t>Soft Referral Label</t>
  </si>
  <si>
    <t>Quote Referral</t>
  </si>
  <si>
    <t>Soft Referral Message Default</t>
  </si>
  <si>
    <t>Unfortunately we are unable to complete your purchase online based on your selections.</t>
  </si>
  <si>
    <t>Soft Referral Message Appendix</t>
  </si>
  <si>
    <t>However, if you enter your contact details one of our qualified insurance experts will assist you in completing your purchase offline.</t>
  </si>
  <si>
    <t>Hard Referral Header</t>
  </si>
  <si>
    <t>We cannot generate your quote online.</t>
  </si>
  <si>
    <t>Hard Referral Label</t>
  </si>
  <si>
    <t>Hard Referral Message Default</t>
  </si>
  <si>
    <t>Unfortunately our online channel cannot provide you with a quote based of your selections.</t>
  </si>
  <si>
    <t>Hard Referral Message Appendix</t>
  </si>
  <si>
    <t>Decline Header</t>
  </si>
  <si>
    <t>We cannot generate your quote.</t>
  </si>
  <si>
    <t>Decline Label</t>
  </si>
  <si>
    <t>Quote Declined</t>
  </si>
  <si>
    <t>Decline Message Default</t>
  </si>
  <si>
    <t>Unfortunately you are ineligible to purchase this insurance product based on your selections.</t>
  </si>
  <si>
    <t>Decline Message Appendix</t>
  </si>
  <si>
    <t>However, if you enter your contact details one of our qualified insurance experts will assist you in exploring alternative insurance products that may suit your situation.</t>
  </si>
  <si>
    <t>Error Header</t>
  </si>
  <si>
    <t>Error Label</t>
  </si>
  <si>
    <t>Calculation Error</t>
  </si>
  <si>
    <t>Error Message Default</t>
  </si>
  <si>
    <t>Error Message Appendix</t>
  </si>
  <si>
    <t>Estimate Based On</t>
  </si>
  <si>
    <t>Form Elements</t>
  </si>
  <si>
    <t>Help Message Label</t>
  </si>
  <si>
    <t>What doest this mean and why is it important?</t>
  </si>
  <si>
    <t>Repeating Add Item Button</t>
  </si>
  <si>
    <t>glyphicon-plus</t>
  </si>
  <si>
    <t>Add</t>
  </si>
  <si>
    <t>Repeating Remove Item Button</t>
  </si>
  <si>
    <t>glyphicon-remove</t>
  </si>
  <si>
    <t>Remove</t>
  </si>
  <si>
    <t>Sidebar Panels</t>
  </si>
  <si>
    <t>Test 1 Header</t>
  </si>
  <si>
    <t>Test Header</t>
  </si>
  <si>
    <t>Test 1 Body</t>
  </si>
  <si>
    <t>Test Body</t>
  </si>
  <si>
    <t>Test 1 Footer</t>
  </si>
  <si>
    <t>Test Footer</t>
  </si>
  <si>
    <t>Workflow</t>
  </si>
  <si>
    <t>Step 1</t>
  </si>
  <si>
    <t>Tab Label</t>
  </si>
  <si>
    <t>Calculate savings</t>
  </si>
  <si>
    <t>Top Heading</t>
  </si>
  <si>
    <t>Find out how much you could save</t>
  </si>
  <si>
    <t>Rating Heading</t>
  </si>
  <si>
    <t>Your Vehicle</t>
  </si>
  <si>
    <t>Rating Text</t>
  </si>
  <si>
    <t>Contact Heading</t>
  </si>
  <si>
    <t>Contact Details</t>
  </si>
  <si>
    <t>Contact Text</t>
  </si>
  <si>
    <t>Next Button</t>
  </si>
  <si>
    <t>glyphicon-arrow-right</t>
  </si>
  <si>
    <t>Get Pre-Approval</t>
  </si>
  <si>
    <t>Enquiry Button</t>
  </si>
  <si>
    <t xml:space="preserve"> </t>
  </si>
  <si>
    <t>Request a Quote</t>
  </si>
  <si>
    <t>Step 2</t>
  </si>
  <si>
    <t>Your details</t>
  </si>
  <si>
    <t>Next</t>
  </si>
  <si>
    <t>Back Button</t>
  </si>
  <si>
    <t>glyphicon-arrow-left</t>
  </si>
  <si>
    <t>Savings Calculator</t>
  </si>
  <si>
    <t>Step 3</t>
  </si>
  <si>
    <t>Financial position</t>
  </si>
  <si>
    <t>fa-check</t>
  </si>
  <si>
    <t>Submit application</t>
  </si>
  <si>
    <t>Back</t>
  </si>
  <si>
    <t>Success Page</t>
  </si>
  <si>
    <t>Success Heading</t>
  </si>
  <si>
    <t>Application submitted</t>
  </si>
  <si>
    <t>Success Text</t>
  </si>
  <si>
    <t>An email will be sent to you shortly with an attached PDF form that has been populated with the information you have entered using our online application service. A consultant will be in contact with you within the next 24-48 hours.</t>
  </si>
  <si>
    <t>Enquiry Page</t>
  </si>
  <si>
    <t>Enquiry Heading</t>
  </si>
  <si>
    <t>Call-back requested</t>
  </si>
  <si>
    <t>Enquiry Text</t>
  </si>
  <si>
    <t>Thank you for registering your interest. Your details have been passed on to one of our qualified consultants who will contact you shortly to discuss your Novated Lease enquiry further.</t>
  </si>
  <si>
    <t>Return to your quote</t>
  </si>
  <si>
    <t>Referral Page</t>
  </si>
  <si>
    <t>Referral Heading</t>
  </si>
  <si>
    <t>Quote Referred</t>
  </si>
  <si>
    <t>Referral Text</t>
  </si>
  <si>
    <t>However, your details have been passed on to one of our qualified insurance specialists, who will contact you shortly and assist you in obtaining the right cover.</t>
  </si>
  <si>
    <t>Decline Page</t>
  </si>
  <si>
    <t>Decline Heading</t>
  </si>
  <si>
    <t>Quote declined</t>
  </si>
  <si>
    <t>Decline Text</t>
  </si>
  <si>
    <t>However, one of our qualified insurance specialists may be able to recommend a different type of insurance product to provide the cover you need. If this would be of interest, please feel free to contact us today.</t>
  </si>
  <si>
    <t>Drop Downs</t>
  </si>
  <si>
    <t>Data Types</t>
  </si>
  <si>
    <t>Boolean</t>
  </si>
  <si>
    <t>URL</t>
  </si>
  <si>
    <t>Number Plate</t>
  </si>
  <si>
    <t>Repeating Data Types</t>
  </si>
  <si>
    <t>Input Type</t>
  </si>
  <si>
    <t>Toggle</t>
  </si>
  <si>
    <t>List</t>
  </si>
  <si>
    <t>Iframe</t>
  </si>
  <si>
    <t>Password</t>
  </si>
  <si>
    <t>Bootstrap Columns</t>
  </si>
  <si>
    <t>Yes / No</t>
  </si>
  <si>
    <t>Policy Details</t>
  </si>
  <si>
    <t>(Included for the purposes of testing Word mail merge only)</t>
  </si>
  <si>
    <t>Policy</t>
  </si>
  <si>
    <t>Issue Date</t>
  </si>
  <si>
    <t>Period From</t>
  </si>
  <si>
    <t>Period To</t>
  </si>
  <si>
    <t>Output</t>
  </si>
  <si>
    <t>Configuration</t>
  </si>
  <si>
    <t>Before</t>
  </si>
  <si>
    <t>Value 11</t>
  </si>
  <si>
    <t>Value 12</t>
  </si>
  <si>
    <t>Value 13</t>
  </si>
  <si>
    <t>Value 14</t>
  </si>
  <si>
    <t>Value 15</t>
  </si>
  <si>
    <t>Value 16</t>
  </si>
  <si>
    <t>Value 17</t>
  </si>
  <si>
    <t>Value 18</t>
  </si>
  <si>
    <t>Value 19</t>
  </si>
  <si>
    <t>Value 20</t>
  </si>
  <si>
    <t>Value 21</t>
  </si>
  <si>
    <t>Value 22</t>
  </si>
  <si>
    <t>Value 23</t>
  </si>
  <si>
    <t>Value 24</t>
  </si>
  <si>
    <t>Value 25</t>
  </si>
  <si>
    <t>Value 26</t>
  </si>
  <si>
    <t>Value 27</t>
  </si>
  <si>
    <t>Value 28</t>
  </si>
  <si>
    <t>Value 29</t>
  </si>
  <si>
    <t>Value 30</t>
  </si>
  <si>
    <t>Value 31</t>
  </si>
  <si>
    <t>Value 32</t>
  </si>
  <si>
    <t>Value 33</t>
  </si>
  <si>
    <t>Value 34</t>
  </si>
  <si>
    <t>Value 35</t>
  </si>
  <si>
    <t>Value 36</t>
  </si>
  <si>
    <t>Value 37</t>
  </si>
  <si>
    <t>Value 38</t>
  </si>
  <si>
    <t>Value 39</t>
  </si>
  <si>
    <t>Value 40</t>
  </si>
  <si>
    <t>Value 41</t>
  </si>
  <si>
    <t>Value 42</t>
  </si>
  <si>
    <t>Value 43</t>
  </si>
  <si>
    <t>Value 44</t>
  </si>
  <si>
    <t>Value 45</t>
  </si>
  <si>
    <t>Value 46</t>
  </si>
  <si>
    <t>Value 47</t>
  </si>
  <si>
    <t>Value 48</t>
  </si>
  <si>
    <t>Value 49</t>
  </si>
  <si>
    <t>Value 50</t>
  </si>
  <si>
    <t>After</t>
  </si>
  <si>
    <t>Question Set Keys</t>
  </si>
  <si>
    <t>{"questionSetsKeys":[</t>
  </si>
  <si>
    <t>],</t>
  </si>
  <si>
    <t>Repeating Question Set Keys</t>
  </si>
  <si>
    <t>"repeatingQuestionSetsKeys":[</t>
  </si>
  <si>
    <t>Question Set Keys Nested</t>
  </si>
  <si>
    <t>"questionSetsKeysNested":{</t>
  </si>
  <si>
    <t>},</t>
  </si>
  <si>
    <t>Repeating Question Set Keys Nested</t>
  </si>
  <si>
    <t>"repeatingQuestionSetsKeysNested":{</t>
  </si>
  <si>
    <t>Sidebar Summary Key Mapping</t>
  </si>
  <si>
    <t>"sidebarSummaryKeyMapping":{</t>
  </si>
  <si>
    <t>Workflow Roles</t>
  </si>
  <si>
    <t>"workflowRoles":{</t>
  </si>
  <si>
    <t>"triggers":{</t>
  </si>
  <si>
    <t>Text Elements</t>
  </si>
  <si>
    <t>"textElements":{</t>
  </si>
  <si>
    <t>"settings":{</t>
  </si>
  <si>
    <t>"styles":{</t>
  </si>
  <si>
    <t>"questionSets":{</t>
  </si>
  <si>
    <t>"repeatingQuestionSets":{</t>
  </si>
  <si>
    <t>}}</t>
  </si>
  <si>
    <t>{"state":</t>
  </si>
  <si>
    <t>,</t>
  </si>
  <si>
    <t>Questions</t>
  </si>
  <si>
    <t>"questions":{</t>
  </si>
  <si>
    <t>Risk 1</t>
  </si>
  <si>
    <t>"risk1":{</t>
  </si>
  <si>
    <t>Risk 2</t>
  </si>
  <si>
    <t>"risk2":{</t>
  </si>
  <si>
    <t>"payment":{</t>
  </si>
  <si>
    <t>Transport</t>
  </si>
  <si>
    <t>General Rating Factors</t>
  </si>
  <si>
    <t>Factor</t>
  </si>
  <si>
    <t>Stamp Duty Rate</t>
  </si>
  <si>
    <t>Registration Cost</t>
  </si>
  <si>
    <t>Registration Budget Increase</t>
  </si>
  <si>
    <t>Fuel Price</t>
  </si>
  <si>
    <t>Max GST Claimable</t>
  </si>
  <si>
    <t>Administration Fee</t>
  </si>
  <si>
    <t>Medicare Levy</t>
  </si>
  <si>
    <t>FBT Rate</t>
  </si>
  <si>
    <t>FBT Statutory Rate</t>
  </si>
  <si>
    <t>FBT Gross Up Rate</t>
  </si>
  <si>
    <t>Vehicle</t>
  </si>
  <si>
    <t>Tyre Interval</t>
  </si>
  <si>
    <t>Tyre Cost</t>
  </si>
  <si>
    <t>Service Cost</t>
  </si>
  <si>
    <t>Maintenance</t>
  </si>
  <si>
    <t>Lease Terms</t>
  </si>
  <si>
    <t>Residual</t>
  </si>
  <si>
    <t>Tax Rates</t>
  </si>
  <si>
    <t>Income To</t>
  </si>
  <si>
    <t>Tax</t>
  </si>
  <si>
    <t>Excess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</si>
</sst>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quot;$&quot;* #,##0.00_-;_-&quot;$&quot;* &quot;-&quot;??_-;_-@_-"/>
    <numFmt numFmtId="165" formatCode="0.0%"/>
    <numFmt numFmtId="166" formatCode="_-&quot;$&quot;* #,##0.00_-;\-&quot;$&quot;* #,##0.00_-;_-&quot;$&quot;* &quot;-&quot;_-;_-@_-"/>
    <numFmt numFmtId="167" formatCode="_-&quot;$&quot;* #,##0.000_-;\-&quot;$&quot;* #,##0.000_-;_-&quot;$&quot;* &quot;-&quot;??_-;_-@_-"/>
    <numFmt numFmtId="168" formatCode="#,##0.00_ ;\-#,##0.00\ "/>
    <numFmt numFmtId="169" formatCode="#,##0_ ;\-#,##0\ "/>
  </numFmts>
  <fonts count="16">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34"/>
      <scheme val="minor"/>
    </font>
    <font>
      <sz val="11"/>
      <color rgb="FF9CC399"/>
      <name val="Calibri"/>
      <family val="2"/>
      <scheme val="minor"/>
    </font>
    <font>
      <b/>
      <sz val="11"/>
      <color theme="0" tint="0.39994506668294322"/>
      <name val="Calibri"/>
      <family val="2"/>
      <scheme val="minor"/>
    </font>
    <font>
      <b/>
      <sz val="11"/>
      <color theme="1" tint="0.24994659260841701"/>
      <name val="Calibri"/>
      <family val="2"/>
      <scheme val="minor"/>
    </font>
    <font>
      <sz val="11"/>
      <color rgb="FFEEEEEE"/>
      <name val="Calibri"/>
      <family val="2"/>
      <scheme val="minor"/>
    </font>
    <font>
      <b/>
      <sz val="12"/>
      <color theme="0" tint="0.79998168889431442"/>
      <name val="Calibri"/>
      <family val="2"/>
      <scheme val="minor"/>
    </font>
    <font>
      <sz val="36"/>
      <color theme="0" tint="0.79998168889431442"/>
      <name val="Calibri Light"/>
      <family val="2"/>
      <scheme val="major"/>
    </font>
    <font>
      <sz val="11"/>
      <color theme="1" tint="0.749961851863155"/>
      <name val="Calibri"/>
      <family val="2"/>
      <scheme val="minor"/>
    </font>
    <font>
      <sz val="22"/>
      <color theme="0" tint="0.79989013336588644"/>
      <name val="Calibri Light"/>
      <family val="2"/>
      <scheme val="major"/>
    </font>
    <font>
      <sz val="16"/>
      <color theme="0" tint="0.79982909634693444"/>
      <name val="Calibri Light"/>
      <family val="2"/>
      <scheme val="major"/>
    </font>
    <font>
      <sz val="9"/>
      <color indexed="81"/>
      <name val="Tahoma"/>
      <family val="2"/>
    </font>
    <font>
      <b/>
      <sz val="9"/>
      <color indexed="81"/>
      <name val="Tahoma"/>
      <family val="2"/>
    </font>
  </fonts>
  <fills count="9">
    <fill>
      <patternFill patternType="none"/>
    </fill>
    <fill>
      <patternFill patternType="gray125"/>
    </fill>
    <fill>
      <patternFill patternType="solid">
        <fgColor rgb="FFF1F7ED"/>
        <bgColor indexed="64"/>
      </patternFill>
    </fill>
    <fill>
      <patternFill patternType="solid">
        <fgColor rgb="FF42683C"/>
        <bgColor indexed="64"/>
      </patternFill>
    </fill>
    <fill>
      <patternFill patternType="solid">
        <fgColor theme="1" tint="0.34998626667073579"/>
        <bgColor indexed="64"/>
      </patternFill>
    </fill>
    <fill>
      <patternFill patternType="solid">
        <fgColor theme="0" tint="0.39994506668294322"/>
        <bgColor indexed="64"/>
      </patternFill>
    </fill>
    <fill>
      <patternFill patternType="solid">
        <fgColor rgb="FF545454"/>
        <bgColor indexed="64"/>
      </patternFill>
    </fill>
    <fill>
      <patternFill patternType="solid">
        <fgColor rgb="FF414141"/>
        <bgColor indexed="64"/>
      </patternFill>
    </fill>
    <fill>
      <patternFill patternType="solid">
        <fgColor theme="1"/>
        <bgColor indexed="64"/>
      </patternFill>
    </fill>
  </fills>
  <borders count="11">
    <border>
      <left/>
      <right/>
      <top/>
      <bottom/>
      <diagonal/>
    </border>
    <border>
      <left style="thin">
        <color theme="1"/>
      </left>
      <right style="thin">
        <color theme="1"/>
      </right>
      <top style="thin">
        <color theme="1"/>
      </top>
      <bottom style="thin">
        <color theme="1"/>
      </bottom>
      <diagonal/>
    </border>
    <border>
      <left/>
      <right/>
      <top/>
      <bottom style="medium">
        <color theme="0" tint="-0.24994659260841701"/>
      </bottom>
      <diagonal/>
    </border>
    <border>
      <left style="thin">
        <color rgb="FF628448"/>
      </left>
      <right style="thin">
        <color rgb="FF628448"/>
      </right>
      <top style="thin">
        <color rgb="FF628448"/>
      </top>
      <bottom style="thin">
        <color rgb="FF628448"/>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right/>
      <top/>
      <bottom style="medium">
        <color rgb="FF7030A0"/>
      </bottom>
      <diagonal/>
    </border>
    <border>
      <left style="thin">
        <color rgb="FF363636"/>
      </left>
      <right style="thin">
        <color rgb="FF363636"/>
      </right>
      <top style="thin">
        <color rgb="FF363636"/>
      </top>
      <bottom style="thin">
        <color rgb="FF363636"/>
      </bottom>
      <diagonal/>
    </border>
    <border>
      <left/>
      <right/>
      <top/>
      <bottom style="medium">
        <color rgb="FF1F5F34"/>
      </bottom>
      <diagonal/>
    </border>
    <border>
      <left/>
      <right/>
      <top/>
      <bottom style="medium">
        <color rgb="FF287A43"/>
      </bottom>
      <diagonal/>
    </border>
    <border>
      <left style="thin">
        <color rgb="FF363636"/>
      </left>
      <right style="thin">
        <color rgb="FF363636"/>
      </right>
      <top style="thin">
        <color rgb="FF363636"/>
      </top>
      <bottom/>
      <diagonal/>
    </border>
  </borders>
  <cellStyleXfs count="15">
    <xf numFmtId="0" fontId="0" fillId="0" borderId="0">
      <alignment vertical="center"/>
    </xf>
    <xf numFmtId="164" fontId="3" fillId="0" borderId="0" applyFont="0" applyFill="0" applyBorder="0" applyAlignment="0" applyProtection="0"/>
    <xf numFmtId="9" fontId="3" fillId="0" borderId="0" applyFont="0" applyFill="0" applyBorder="0" applyAlignment="0" applyProtection="0"/>
    <xf numFmtId="0" fontId="7" fillId="5" borderId="1" applyNumberFormat="0" applyAlignment="0" applyProtection="0"/>
    <xf numFmtId="0" fontId="10" fillId="0" borderId="6" applyNumberFormat="0" applyFill="0" applyAlignment="0" applyProtection="0">
      <alignment vertical="center"/>
    </xf>
    <xf numFmtId="0" fontId="5" fillId="3" borderId="3" applyNumberFormat="0" applyAlignment="0" applyProtection="0"/>
    <xf numFmtId="0" fontId="8" fillId="6" borderId="5" applyNumberFormat="0" applyAlignment="0" applyProtection="0"/>
    <xf numFmtId="0" fontId="6" fillId="4" borderId="4" applyNumberFormat="0" applyAlignment="0" applyProtection="0"/>
    <xf numFmtId="0" fontId="2" fillId="2" borderId="0" applyNumberFormat="0" applyBorder="0" applyAlignment="0" applyProtection="0"/>
    <xf numFmtId="0" fontId="9" fillId="7" borderId="2" applyProtection="0">
      <alignment horizontal="left" vertical="top"/>
    </xf>
    <xf numFmtId="0" fontId="8" fillId="6" borderId="7" applyAlignment="0" applyProtection="0"/>
    <xf numFmtId="0" fontId="10" fillId="8" borderId="9" applyAlignment="0" applyProtection="0">
      <alignment vertical="center"/>
    </xf>
    <xf numFmtId="0" fontId="11" fillId="8" borderId="0">
      <alignment vertical="center"/>
    </xf>
    <xf numFmtId="0" fontId="12" fillId="8" borderId="8" applyAlignment="0" applyProtection="0">
      <alignment vertical="center"/>
    </xf>
    <xf numFmtId="0" fontId="13" fillId="8" borderId="8" applyAlignment="0" applyProtection="0">
      <alignment vertical="center"/>
    </xf>
  </cellStyleXfs>
  <cellXfs count="121">
    <xf numFmtId="0" fontId="0" fillId="0" borderId="0" xfId="0">
      <alignment vertical="center"/>
    </xf>
    <xf numFmtId="0" fontId="4" fillId="0" borderId="0" xfId="0" applyFont="1">
      <alignment vertical="center"/>
    </xf>
    <xf numFmtId="0" fontId="11" fillId="8" borderId="0" xfId="12">
      <alignment vertical="center"/>
    </xf>
    <xf numFmtId="0" fontId="12" fillId="8" borderId="8" xfId="13">
      <alignment vertical="center"/>
    </xf>
    <xf numFmtId="164" fontId="0" fillId="0" borderId="0" xfId="1" applyFont="1" applyAlignment="1">
      <alignment vertical="center"/>
    </xf>
    <xf numFmtId="164" fontId="0" fillId="0" borderId="0" xfId="1" applyFont="1" applyAlignment="1">
      <alignment horizontal="right" vertical="center"/>
    </xf>
    <xf numFmtId="0" fontId="0" fillId="0" borderId="0" xfId="0" applyAlignment="1">
      <alignment horizontal="right" vertical="center"/>
    </xf>
    <xf numFmtId="0" fontId="0" fillId="0" borderId="0" xfId="0" applyProtection="1">
      <alignment vertical="center"/>
      <protection locked="0"/>
    </xf>
    <xf numFmtId="0" fontId="4" fillId="0" borderId="0" xfId="0" applyFont="1" applyProtection="1">
      <alignment vertical="center"/>
      <protection locked="0"/>
    </xf>
    <xf numFmtId="164" fontId="0" fillId="0" borderId="0" xfId="1" applyFont="1" applyAlignment="1" applyProtection="1">
      <alignment vertical="center"/>
      <protection locked="0"/>
    </xf>
    <xf numFmtId="0" fontId="10" fillId="8" borderId="9" xfId="11">
      <alignment vertical="center"/>
    </xf>
    <xf numFmtId="0" fontId="11" fillId="8" borderId="0" xfId="12" applyProtection="1">
      <alignment vertical="center"/>
      <protection locked="0"/>
    </xf>
    <xf numFmtId="0" fontId="11" fillId="8" borderId="0" xfId="12" applyAlignment="1">
      <alignment horizontal="left" vertical="center"/>
    </xf>
    <xf numFmtId="0" fontId="10" fillId="8" borderId="9" xfId="11" applyAlignment="1">
      <alignment horizontal="left" vertical="center"/>
    </xf>
    <xf numFmtId="0" fontId="0" fillId="0" borderId="0" xfId="0" applyAlignment="1" applyProtection="1">
      <alignment horizontal="left" vertical="center"/>
      <protection locked="0"/>
    </xf>
    <xf numFmtId="9" fontId="0" fillId="0" borderId="0" xfId="2" applyFont="1" applyAlignment="1" applyProtection="1">
      <alignment vertical="center"/>
      <protection locked="0"/>
    </xf>
    <xf numFmtId="0" fontId="0" fillId="0" borderId="0" xfId="0" applyAlignment="1">
      <alignment horizontal="left" vertical="center"/>
    </xf>
    <xf numFmtId="0" fontId="12" fillId="8" borderId="8" xfId="13" applyAlignment="1">
      <alignment horizontal="left" vertical="center"/>
    </xf>
    <xf numFmtId="14" fontId="0" fillId="0" borderId="0" xfId="0" applyNumberFormat="1" applyAlignment="1" applyProtection="1">
      <alignment horizontal="left" vertical="center"/>
      <protection locked="0"/>
    </xf>
    <xf numFmtId="14" fontId="10" fillId="8" borderId="9" xfId="11" applyNumberFormat="1" applyAlignment="1">
      <alignment horizontal="left" vertical="center"/>
    </xf>
    <xf numFmtId="14" fontId="11" fillId="8" borderId="0" xfId="12" applyNumberFormat="1" applyAlignment="1">
      <alignment horizontal="left" vertical="center"/>
    </xf>
    <xf numFmtId="14" fontId="11" fillId="8" borderId="0" xfId="12" applyNumberFormat="1" applyProtection="1">
      <alignment vertical="center"/>
      <protection locked="0"/>
    </xf>
    <xf numFmtId="14" fontId="0" fillId="0" borderId="0" xfId="0" applyNumberFormat="1" applyProtection="1">
      <alignment vertical="center"/>
      <protection locked="0"/>
    </xf>
    <xf numFmtId="9" fontId="0" fillId="0" borderId="0" xfId="0" applyNumberFormat="1" applyProtection="1">
      <alignment vertical="center"/>
      <protection locked="0"/>
    </xf>
    <xf numFmtId="165" fontId="0" fillId="0" borderId="0" xfId="2" applyNumberFormat="1" applyFont="1" applyAlignment="1" applyProtection="1">
      <alignment vertical="center"/>
      <protection locked="0"/>
    </xf>
    <xf numFmtId="164" fontId="0" fillId="0" borderId="0" xfId="0" applyNumberFormat="1" applyProtection="1">
      <alignment vertical="center"/>
      <protection locked="0"/>
    </xf>
    <xf numFmtId="0" fontId="12" fillId="8" borderId="8" xfId="13" applyAlignment="1" applyProtection="1">
      <alignment horizontal="left" vertical="center"/>
      <protection locked="0"/>
    </xf>
    <xf numFmtId="0" fontId="12" fillId="8" borderId="8" xfId="13" applyProtection="1">
      <alignment vertical="center"/>
      <protection locked="0"/>
    </xf>
    <xf numFmtId="0" fontId="4" fillId="0" borderId="0" xfId="0" applyFont="1" applyAlignment="1" applyProtection="1">
      <alignment horizontal="left" vertical="center"/>
      <protection locked="0"/>
    </xf>
    <xf numFmtId="164" fontId="4" fillId="0" borderId="0" xfId="1" applyFont="1" applyAlignment="1" applyProtection="1">
      <alignment vertical="center"/>
      <protection locked="0"/>
    </xf>
    <xf numFmtId="49" fontId="10" fillId="8" borderId="9" xfId="11" applyNumberFormat="1" applyAlignment="1">
      <alignment horizontal="left" vertical="center"/>
    </xf>
    <xf numFmtId="49" fontId="4" fillId="0" borderId="0" xfId="0" applyNumberFormat="1" applyFont="1" applyAlignment="1">
      <alignment horizontal="left" vertical="center"/>
    </xf>
    <xf numFmtId="49" fontId="12" fillId="8" borderId="8" xfId="13" applyNumberFormat="1" applyAlignment="1">
      <alignment horizontal="left" vertical="center"/>
    </xf>
    <xf numFmtId="49" fontId="0" fillId="0" borderId="0" xfId="0" applyNumberFormat="1" applyAlignment="1" applyProtection="1">
      <alignment horizontal="left" vertical="center"/>
      <protection locked="0"/>
    </xf>
    <xf numFmtId="49" fontId="11" fillId="8" borderId="0" xfId="12" applyNumberFormat="1" applyAlignment="1">
      <alignment horizontal="left" vertical="center"/>
    </xf>
    <xf numFmtId="49" fontId="4" fillId="0" borderId="0" xfId="0" applyNumberFormat="1" applyFont="1" applyAlignment="1" applyProtection="1">
      <alignment horizontal="left" vertical="center"/>
      <protection locked="0"/>
    </xf>
    <xf numFmtId="0" fontId="4" fillId="0" borderId="0" xfId="0" applyFont="1" applyAlignment="1">
      <alignment horizontal="left" vertical="center"/>
    </xf>
    <xf numFmtId="0" fontId="11" fillId="0" borderId="0" xfId="12" applyFill="1" applyProtection="1">
      <alignment vertical="center"/>
      <protection locked="0"/>
    </xf>
    <xf numFmtId="0" fontId="13" fillId="8" borderId="8" xfId="14" applyAlignment="1" applyProtection="1">
      <alignment horizontal="left" vertical="center"/>
      <protection locked="0"/>
    </xf>
    <xf numFmtId="14" fontId="4" fillId="0" borderId="0" xfId="0" applyNumberFormat="1" applyFont="1" applyAlignment="1">
      <alignment horizontal="left" vertical="center"/>
    </xf>
    <xf numFmtId="14" fontId="12" fillId="8" borderId="8" xfId="13" applyNumberFormat="1" applyAlignment="1">
      <alignment horizontal="left" vertical="center"/>
    </xf>
    <xf numFmtId="10" fontId="12" fillId="8" borderId="8" xfId="13" applyNumberFormat="1">
      <alignment vertical="center"/>
    </xf>
    <xf numFmtId="49" fontId="12" fillId="8" borderId="8" xfId="13" applyNumberFormat="1">
      <alignment vertical="center"/>
    </xf>
    <xf numFmtId="49" fontId="0" fillId="0" borderId="0" xfId="0" applyNumberFormat="1" applyProtection="1">
      <alignment vertical="center"/>
      <protection locked="0"/>
    </xf>
    <xf numFmtId="49" fontId="11" fillId="8" borderId="0" xfId="12" applyNumberFormat="1">
      <alignment vertical="center"/>
    </xf>
    <xf numFmtId="49" fontId="12" fillId="8" borderId="8" xfId="13" applyNumberFormat="1" applyProtection="1">
      <alignment vertical="center"/>
      <protection locked="0"/>
    </xf>
    <xf numFmtId="49" fontId="4" fillId="0" borderId="0" xfId="0" applyNumberFormat="1" applyFont="1">
      <alignment vertical="center"/>
    </xf>
    <xf numFmtId="49" fontId="0" fillId="0" borderId="0" xfId="0" applyNumberFormat="1" applyAlignment="1">
      <alignment horizontal="left" vertical="center"/>
    </xf>
    <xf numFmtId="49" fontId="8" fillId="6" borderId="7" xfId="10" applyNumberFormat="1" applyAlignment="1" applyProtection="1">
      <alignment horizontal="left" vertical="center"/>
      <protection locked="0"/>
    </xf>
    <xf numFmtId="0" fontId="8" fillId="6" borderId="7" xfId="10" applyAlignment="1" applyProtection="1">
      <alignment horizontal="left" vertical="center"/>
      <protection locked="0"/>
    </xf>
    <xf numFmtId="49" fontId="10" fillId="8" borderId="9" xfId="11" applyNumberFormat="1">
      <alignment vertical="center"/>
    </xf>
    <xf numFmtId="0" fontId="13" fillId="8" borderId="8" xfId="14">
      <alignment vertical="center"/>
    </xf>
    <xf numFmtId="0" fontId="13" fillId="8" borderId="8" xfId="14" applyAlignment="1">
      <alignment horizontal="left" vertical="center"/>
    </xf>
    <xf numFmtId="0" fontId="11" fillId="8" borderId="0" xfId="12" applyAlignment="1">
      <alignment horizontal="right" vertical="center"/>
    </xf>
    <xf numFmtId="0" fontId="10" fillId="8" borderId="9" xfId="11" applyAlignment="1">
      <alignment horizontal="right" vertical="center"/>
    </xf>
    <xf numFmtId="0" fontId="12" fillId="8" borderId="8" xfId="13" applyAlignment="1">
      <alignment horizontal="right" vertical="center"/>
    </xf>
    <xf numFmtId="0" fontId="4" fillId="0" borderId="0" xfId="0" applyFont="1" applyAlignment="1">
      <alignment horizontal="right" vertical="center"/>
    </xf>
    <xf numFmtId="164" fontId="0" fillId="0" borderId="0" xfId="0" applyNumberFormat="1" applyAlignment="1">
      <alignment horizontal="right" vertical="center"/>
    </xf>
    <xf numFmtId="164" fontId="12" fillId="8" borderId="8" xfId="13" applyNumberFormat="1" applyAlignment="1">
      <alignment horizontal="right" vertical="center"/>
    </xf>
    <xf numFmtId="164" fontId="12" fillId="8" borderId="8" xfId="1" applyFont="1" applyFill="1" applyBorder="1" applyAlignment="1">
      <alignment horizontal="right" vertical="center"/>
    </xf>
    <xf numFmtId="49" fontId="13" fillId="8" borderId="8" xfId="14" applyNumberFormat="1" applyAlignment="1">
      <alignment horizontal="left" vertical="center"/>
    </xf>
    <xf numFmtId="0" fontId="4" fillId="0" borderId="0" xfId="0" applyFont="1" applyAlignment="1" applyProtection="1">
      <alignment horizontal="left" vertical="center" wrapText="1"/>
      <protection locked="0"/>
    </xf>
    <xf numFmtId="14" fontId="13" fillId="8" borderId="8" xfId="14" applyNumberFormat="1" applyAlignment="1">
      <alignment horizontal="left" vertical="center"/>
    </xf>
    <xf numFmtId="10" fontId="13" fillId="8" borderId="8" xfId="14" applyNumberFormat="1">
      <alignment vertical="center"/>
    </xf>
    <xf numFmtId="9" fontId="11" fillId="8" borderId="0" xfId="2" applyFont="1" applyFill="1" applyAlignment="1">
      <alignment vertical="center"/>
    </xf>
    <xf numFmtId="10" fontId="0" fillId="0" borderId="0" xfId="2" applyNumberFormat="1" applyFont="1" applyAlignment="1" applyProtection="1">
      <alignment vertical="center"/>
      <protection locked="0"/>
    </xf>
    <xf numFmtId="0" fontId="4" fillId="0" borderId="0" xfId="1" applyNumberFormat="1" applyFont="1" applyAlignment="1" applyProtection="1">
      <alignment vertical="center"/>
      <protection locked="0"/>
    </xf>
    <xf numFmtId="166" fontId="0" fillId="0" borderId="0" xfId="1" applyNumberFormat="1" applyFont="1" applyAlignment="1" applyProtection="1">
      <alignment vertical="center"/>
      <protection locked="0"/>
    </xf>
    <xf numFmtId="166" fontId="0" fillId="0" borderId="0" xfId="0" applyNumberFormat="1" applyProtection="1">
      <alignment vertical="center"/>
      <protection locked="0"/>
    </xf>
    <xf numFmtId="49" fontId="4" fillId="0" borderId="0" xfId="0" applyNumberFormat="1" applyFont="1" applyProtection="1">
      <alignment vertical="center"/>
      <protection locked="0"/>
    </xf>
    <xf numFmtId="49" fontId="4" fillId="0" borderId="0" xfId="0" quotePrefix="1" applyNumberFormat="1" applyFont="1" applyProtection="1">
      <alignment vertical="center"/>
      <protection locked="0"/>
    </xf>
    <xf numFmtId="0" fontId="4" fillId="0" borderId="0" xfId="0" applyFont="1" applyAlignment="1">
      <alignment vertical="center" wrapText="1"/>
    </xf>
    <xf numFmtId="0" fontId="0" fillId="0" borderId="0" xfId="0" applyAlignment="1">
      <alignment vertical="center" wrapText="1"/>
    </xf>
    <xf numFmtId="0" fontId="0" fillId="0" borderId="0" xfId="0" quotePrefix="1">
      <alignment vertical="center"/>
    </xf>
    <xf numFmtId="49" fontId="0" fillId="0" borderId="0" xfId="0" quotePrefix="1" applyNumberFormat="1" applyProtection="1">
      <alignment vertical="center"/>
      <protection locked="0"/>
    </xf>
    <xf numFmtId="49" fontId="8" fillId="6" borderId="7" xfId="1" applyNumberFormat="1" applyFont="1" applyFill="1" applyBorder="1" applyAlignment="1" applyProtection="1">
      <alignment horizontal="left" vertical="center"/>
      <protection locked="0"/>
    </xf>
    <xf numFmtId="0" fontId="8" fillId="6" borderId="7" xfId="10" applyAlignment="1">
      <alignment horizontal="left" vertical="center"/>
    </xf>
    <xf numFmtId="49" fontId="8" fillId="6" borderId="10" xfId="10" applyNumberFormat="1" applyBorder="1" applyAlignment="1" applyProtection="1">
      <alignment horizontal="left" vertical="center"/>
      <protection locked="0"/>
    </xf>
    <xf numFmtId="0" fontId="0" fillId="0" borderId="0" xfId="1" applyNumberFormat="1" applyFont="1" applyAlignment="1" applyProtection="1">
      <alignment vertical="center"/>
      <protection locked="0"/>
    </xf>
    <xf numFmtId="0" fontId="8" fillId="6" borderId="7" xfId="1" applyNumberFormat="1" applyFont="1" applyFill="1" applyBorder="1" applyAlignment="1" applyProtection="1">
      <alignment vertical="center"/>
      <protection locked="0"/>
    </xf>
    <xf numFmtId="0" fontId="8" fillId="6" borderId="7" xfId="10" applyAlignment="1" applyProtection="1">
      <alignment vertical="center"/>
      <protection locked="0"/>
    </xf>
    <xf numFmtId="0" fontId="8" fillId="6" borderId="7" xfId="1" applyNumberFormat="1" applyFont="1" applyFill="1" applyBorder="1" applyAlignment="1" applyProtection="1">
      <alignment vertical="center" wrapText="1"/>
      <protection locked="0"/>
    </xf>
    <xf numFmtId="0" fontId="12" fillId="0" borderId="8" xfId="13" applyFill="1" applyProtection="1">
      <alignment vertical="center"/>
      <protection locked="0"/>
    </xf>
    <xf numFmtId="0" fontId="0" fillId="0" borderId="0" xfId="0" quotePrefix="1" applyProtection="1">
      <alignment vertical="center"/>
      <protection locked="0"/>
    </xf>
    <xf numFmtId="49" fontId="4" fillId="0" borderId="0" xfId="1" applyNumberFormat="1" applyFont="1" applyAlignment="1">
      <alignment vertical="center"/>
    </xf>
    <xf numFmtId="1" fontId="0" fillId="0" borderId="0" xfId="0" applyNumberFormat="1" applyAlignment="1" applyProtection="1">
      <alignment horizontal="left" vertical="center"/>
      <protection locked="0"/>
    </xf>
    <xf numFmtId="49" fontId="0" fillId="0" borderId="0" xfId="1" applyNumberFormat="1" applyFont="1" applyAlignment="1">
      <alignment horizontal="left" vertical="center"/>
    </xf>
    <xf numFmtId="49" fontId="4" fillId="0" borderId="0" xfId="1" applyNumberFormat="1" applyFont="1" applyAlignment="1">
      <alignment horizontal="left" vertical="center"/>
    </xf>
    <xf numFmtId="0" fontId="4" fillId="0" borderId="0" xfId="0" quotePrefix="1" applyFont="1" applyProtection="1">
      <alignment vertical="center"/>
      <protection locked="0"/>
    </xf>
    <xf numFmtId="167" fontId="0" fillId="0" borderId="0" xfId="1" applyNumberFormat="1" applyFont="1" applyAlignment="1">
      <alignment vertical="center"/>
    </xf>
    <xf numFmtId="165" fontId="0" fillId="0" borderId="0" xfId="0" applyNumberFormat="1">
      <alignment vertical="center"/>
    </xf>
    <xf numFmtId="9" fontId="0" fillId="0" borderId="0" xfId="2" applyFont="1" applyAlignment="1">
      <alignment vertical="center"/>
    </xf>
    <xf numFmtId="9" fontId="0" fillId="0" borderId="0" xfId="0" applyNumberFormat="1">
      <alignment vertical="center"/>
    </xf>
    <xf numFmtId="168" fontId="0" fillId="0" borderId="0" xfId="1" applyNumberFormat="1" applyFont="1" applyAlignment="1">
      <alignment vertical="center"/>
    </xf>
    <xf numFmtId="3" fontId="0" fillId="0" borderId="0" xfId="0" applyNumberFormat="1">
      <alignment vertical="center"/>
    </xf>
    <xf numFmtId="10" fontId="0" fillId="0" borderId="0" xfId="0" applyNumberFormat="1">
      <alignment vertical="center"/>
    </xf>
    <xf numFmtId="164" fontId="0" fillId="0" borderId="0" xfId="1" applyFont="1" applyAlignment="1">
      <alignment vertical="center" wrapText="1"/>
    </xf>
    <xf numFmtId="164" fontId="0" fillId="0" borderId="0" xfId="1" applyFont="1" applyAlignment="1">
      <alignment horizontal="left" vertical="center" wrapText="1"/>
    </xf>
    <xf numFmtId="3" fontId="0" fillId="0" borderId="0" xfId="0" applyNumberFormat="1" applyProtection="1">
      <alignment vertical="center"/>
      <protection locked="0"/>
    </xf>
    <xf numFmtId="169" fontId="0" fillId="0" borderId="0" xfId="1" applyNumberFormat="1" applyFont="1" applyAlignment="1" applyProtection="1">
      <alignment vertical="center"/>
      <protection locked="0"/>
    </xf>
    <xf numFmtId="0" fontId="0" fillId="0" borderId="0" xfId="0" quotePrefix="1" applyAlignment="1">
      <alignment horizontal="left" vertical="center"/>
    </xf>
    <xf numFmtId="0" fontId="13" fillId="8" borderId="8" xfId="14" applyProtection="1">
      <alignment vertical="center"/>
      <protection locked="0"/>
    </xf>
    <xf numFmtId="9" fontId="0" fillId="0" borderId="0" xfId="1" applyNumberFormat="1" applyFont="1" applyAlignment="1">
      <alignment vertical="center"/>
    </xf>
    <xf numFmtId="0" fontId="0" fillId="0" borderId="0" xfId="0" applyAlignment="1" applyProtection="1">
      <alignment vertical="center" wrapText="1"/>
      <protection locked="0"/>
    </xf>
    <xf numFmtId="164" fontId="4" fillId="0" borderId="0" xfId="1" applyFont="1" applyAlignment="1">
      <alignment vertical="center" wrapText="1"/>
    </xf>
    <xf numFmtId="0" fontId="4" fillId="0" borderId="0" xfId="0" quotePrefix="1" applyFont="1" applyAlignment="1">
      <alignment horizontal="left" vertical="center"/>
    </xf>
    <xf numFmtId="49" fontId="4" fillId="0" borderId="0" xfId="0" applyNumberFormat="1" applyFont="1" applyAlignment="1">
      <alignment horizontal="left" vertical="center" wrapText="1"/>
    </xf>
    <xf numFmtId="49" fontId="0" fillId="0" borderId="0" xfId="0" applyNumberFormat="1" applyAlignment="1" applyProtection="1">
      <alignment vertical="center" wrapText="1"/>
      <protection locked="0"/>
    </xf>
    <xf numFmtId="0" fontId="1" fillId="0" borderId="0" xfId="0" applyFont="1" applyAlignment="1" applyProtection="1">
      <alignment horizontal="left" vertical="center"/>
      <protection locked="0"/>
    </xf>
    <xf numFmtId="0" fontId="1" fillId="0" borderId="0" xfId="0" applyFont="1">
      <alignment vertical="center"/>
    </xf>
    <xf numFmtId="0" fontId="1" fillId="0" borderId="0" xfId="0" applyFont="1" applyAlignment="1">
      <alignment horizontal="left" vertical="center"/>
    </xf>
    <xf numFmtId="0" fontId="1" fillId="0" borderId="0" xfId="0" applyFont="1" applyProtection="1">
      <alignment vertical="center"/>
      <protection locked="0"/>
    </xf>
    <xf numFmtId="49" fontId="1" fillId="0" borderId="0" xfId="0" applyNumberFormat="1" applyFont="1" applyAlignment="1" applyProtection="1">
      <alignment horizontal="left" vertical="center"/>
      <protection locked="0"/>
    </xf>
    <xf numFmtId="0" fontId="1" fillId="0" borderId="0" xfId="0" applyFont="1" applyAlignment="1" applyProtection="1">
      <alignment vertical="center" wrapText="1"/>
      <protection locked="0"/>
    </xf>
    <xf numFmtId="0" fontId="1" fillId="0" borderId="0" xfId="0" quotePrefix="1" applyFont="1" applyProtection="1">
      <alignment vertical="center"/>
      <protection locked="0"/>
    </xf>
    <xf numFmtId="49" fontId="1" fillId="0" borderId="0" xfId="0" applyNumberFormat="1" applyFont="1" applyAlignment="1" applyProtection="1">
      <alignment vertical="center" wrapText="1"/>
      <protection locked="0"/>
    </xf>
    <xf numFmtId="49" fontId="1" fillId="0" borderId="0" xfId="0" applyNumberFormat="1" applyFont="1" applyProtection="1">
      <alignment vertical="center"/>
      <protection locked="0"/>
    </xf>
    <xf numFmtId="49" fontId="1" fillId="0" borderId="0" xfId="0" applyNumberFormat="1" applyFont="1">
      <alignment vertical="center"/>
    </xf>
    <xf numFmtId="164" fontId="1" fillId="0" borderId="0" xfId="0" applyNumberFormat="1" applyFont="1" applyAlignment="1">
      <alignment horizontal="right" vertical="center"/>
    </xf>
    <xf numFmtId="0" fontId="1" fillId="0" borderId="0" xfId="0" applyFont="1" applyAlignment="1">
      <alignment horizontal="left" vertical="center" wrapText="1"/>
    </xf>
    <xf numFmtId="164" fontId="1" fillId="0" borderId="0" xfId="1" applyFont="1" applyAlignment="1">
      <alignment horizontal="left" vertical="center" wrapText="1"/>
    </xf>
  </cellXfs>
  <cellStyles count="15">
    <cellStyle name="20% - Accent6" xfId="8" builtinId="50" customBuiltin="1"/>
    <cellStyle name="Calculation" xfId="7" builtinId="22" customBuiltin="1"/>
    <cellStyle name="Check Cell" xfId="3" builtinId="23" customBuiltin="1"/>
    <cellStyle name="Currency" xfId="1" builtinId="4"/>
    <cellStyle name="Heading 1" xfId="4" builtinId="16" customBuiltin="1"/>
    <cellStyle name="Input" xfId="5" builtinId="20" customBuiltin="1"/>
    <cellStyle name="Normal" xfId="0" builtinId="0" customBuiltin="1"/>
    <cellStyle name="Output" xfId="6" builtinId="21" customBuiltin="1"/>
    <cellStyle name="Percent" xfId="2" builtinId="5"/>
    <cellStyle name="uBind Heading 1" xfId="11" xr:uid="{00000000-0005-0000-0000-000009000000}"/>
    <cellStyle name="uBind Heading 2" xfId="13" xr:uid="{00000000-0005-0000-0000-00000A000000}"/>
    <cellStyle name="uBind Heading 3" xfId="14" xr:uid="{00000000-0005-0000-0000-00000B000000}"/>
    <cellStyle name="uBind Input" xfId="10" xr:uid="{00000000-0005-0000-0000-00000C000000}"/>
    <cellStyle name="uBind Normal" xfId="12" xr:uid="{00000000-0005-0000-0000-00000D000000}"/>
    <cellStyle name="uBind Table Head" xfId="9" xr:uid="{00000000-0005-0000-0000-00000E000000}"/>
  </cellStyles>
  <dxfs count="562">
    <dxf>
      <numFmt numFmtId="30" formatCode="@"/>
      <fill>
        <patternFill patternType="none">
          <fgColor indexed="64"/>
          <bgColor indexed="65"/>
        </patternFill>
      </fill>
      <protection locked="0" hidden="0"/>
    </dxf>
    <dxf>
      <numFmt numFmtId="167" formatCode="_-&quot;$&quot;* #,##0.000_-;\-&quot;$&quot;* #,##0.000_-;_-&quot;$&quot;* &quot;-&quot;??_-;_-@_-"/>
    </dxf>
    <dxf>
      <numFmt numFmtId="3" formatCode="#,##0"/>
    </dxf>
    <dxf>
      <font>
        <b val="0"/>
        <i val="0"/>
        <strike val="0"/>
        <condense val="0"/>
        <extend val="0"/>
        <outline val="0"/>
        <shadow val="0"/>
        <u val="none"/>
        <vertAlign val="baseline"/>
        <sz val="11"/>
        <color theme="1"/>
        <name val="Calibri"/>
        <scheme val="minor"/>
      </font>
      <numFmt numFmtId="168" formatCode="#,##0.00_ ;\-#,##0.00\ "/>
      <fill>
        <patternFill patternType="none">
          <fgColor indexed="64"/>
          <bgColor indexed="65"/>
        </patternFill>
      </fill>
      <alignment horizontal="general" vertical="center" textRotation="0" wrapText="0" indent="0" justifyLastLine="0" shrinkToFit="0" readingOrder="0"/>
    </dxf>
    <dxf>
      <numFmt numFmtId="30" formatCode="@"/>
      <fill>
        <patternFill patternType="none">
          <fgColor indexed="64"/>
          <bgColor indexed="65"/>
        </patternFill>
      </fill>
      <protection locked="0" hidden="0"/>
    </dxf>
    <dxf>
      <numFmt numFmtId="165" formatCode="0.0%"/>
    </dxf>
    <dxf>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left" vertical="center" textRotation="0" wrapText="1" indent="0" justifyLastLine="0" shrinkToFit="0" readingOrder="0"/>
    </dxf>
    <dxf>
      <alignment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numFmt numFmtId="170" formatCode="d/mm/yyyy"/>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alignment horizontal="left" vertical="center" textRotation="0" wrapText="0" indent="0" justifyLastLine="0" shrinkToFit="0" readingOrder="0"/>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quot;$&quot;* #,##0.00_-;\-&quot;$&quot;* #,##0.00_-;_-&quot;$&quot;* &quot;-&quot;??_-;_-@_-"/>
      <alignment horizontal="right" vertical="center" textRotation="0" wrapText="0" indent="0" justifyLastLine="0" shrinkToFit="0" readingOrder="0"/>
    </dxf>
    <dxf>
      <numFmt numFmtId="16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16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164" formatCode="_-&quot;$&quot;* #,##0.00_-;\-&quot;$&quot;* #,##0.00_-;_-&quot;$&quot;* &quot;-&quot;??_-;_-@_-"/>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0" formatCode="Genera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16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1" hidden="0"/>
    </dxf>
    <dxf>
      <protection locked="1" hidden="0"/>
    </dxf>
    <dxf>
      <protection locked="1" hidden="0"/>
    </dxf>
    <dxf>
      <protection locked="1" hidden="0"/>
    </dxf>
    <dxf>
      <protection locked="1" hidden="0"/>
    </dxf>
    <dxf>
      <protection locked="1" hidden="0"/>
    </dxf>
    <dxf>
      <protection locked="1" hidden="0"/>
    </dxf>
    <dxf>
      <protection locked="0" hidden="0"/>
    </dxf>
    <dxf>
      <protection locked="0" hidden="0"/>
    </dxf>
    <dxf>
      <protection locked="0" hidden="0"/>
    </dxf>
    <dxf>
      <protection locked="0" hidden="0"/>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protection locked="0" hidden="0"/>
    </dxf>
    <dxf>
      <protection locked="0" hidden="0"/>
    </dxf>
    <dxf>
      <protection locked="0" hidden="0"/>
    </dxf>
    <dxf>
      <numFmt numFmtId="170" formatCode="d/mm/yyyy"/>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170" formatCode="d/mm/yyyy"/>
      <alignment horizontal="left" vertical="center" textRotation="0" wrapText="0" indent="0" justifyLastLine="0" shrinkToFit="0" readingOrder="0"/>
      <protection locked="0" hidden="0"/>
    </dxf>
    <dxf>
      <alignment horizontal="left" vertical="center" textRotation="0" wrapText="0" indent="0" justifyLastLine="0" shrinkToFit="0" readingOrder="0"/>
      <protection locked="0" hidden="0"/>
    </dxf>
    <dxf>
      <protection locked="0" hidden="0"/>
    </dxf>
    <dxf>
      <protection locked="0"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alignment horizontal="left"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alignment horizontal="left"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protection locked="0" hidden="0"/>
    </dxf>
    <dxf>
      <font>
        <b/>
        <i val="0"/>
        <color theme="0" tint="0.79998168889431442"/>
      </font>
      <fill>
        <patternFill>
          <bgColor theme="1" tint="0.24994659260841701"/>
        </patternFill>
      </fill>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protection locked="0" hidden="0"/>
    </dxf>
    <dxf>
      <font>
        <b/>
        <i val="0"/>
        <color theme="0" tint="0.79998168889431442"/>
      </font>
      <fill>
        <patternFill>
          <bgColor theme="1" tint="0.24994659260841701"/>
        </patternFill>
      </fill>
    </dxf>
    <dxf>
      <protection locked="0" hidden="0"/>
    </dxf>
    <dxf>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font>
        <b/>
        <i val="0"/>
        <color theme="0" tint="0.79998168889431442"/>
      </font>
      <fill>
        <patternFill>
          <bgColor rgb="FF505050"/>
        </patternFill>
      </fill>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protection locked="0" hidden="0"/>
    </dxf>
    <dxf>
      <protection locked="0" hidden="0"/>
    </dxf>
    <dxf>
      <protection locked="0" hidden="0"/>
    </dxf>
    <dxf>
      <fill>
        <patternFill patternType="none">
          <fgColor indexed="64"/>
          <bgColor indexed="65"/>
        </patternFill>
      </fill>
      <protection locked="0" hidden="0"/>
    </dxf>
    <dxf>
      <numFmt numFmtId="30" formatCode="@"/>
      <protection locked="0" hidden="0"/>
    </dxf>
    <dxf>
      <protection locked="0" hidden="0"/>
    </dxf>
    <dxf>
      <protection locked="1"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numFmt numFmtId="30" formatCode="@"/>
      <protection locked="0" hidden="0"/>
    </dxf>
    <dxf>
      <protection locked="0" hidden="0"/>
    </dxf>
    <dxf>
      <protection locked="0" hidden="0"/>
    </dxf>
    <dxf>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alignment horizontal="left" vertical="center" textRotation="0" wrapText="0" indent="0" justifyLastLine="0" shrinkToFit="0" readingOrder="0"/>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protection locked="0" hidden="0"/>
    </dxf>
    <dxf>
      <protection locked="0" hidden="0"/>
    </dxf>
    <dxf>
      <protection locked="0" hidden="0"/>
    </dxf>
    <dxf>
      <protection locked="0" hidden="0"/>
    </dxf>
    <dxf>
      <protection locked="0" hidden="0"/>
    </dxf>
    <dxf>
      <alignment horizontal="left" vertical="center" textRotation="0" wrapText="0" indent="0" justifyLastLine="0" shrinkToFit="0" readingOrder="0"/>
      <protection locked="0" hidden="0"/>
    </dxf>
    <dxf>
      <protection locked="0" hidden="0"/>
    </dxf>
    <dxf>
      <numFmt numFmtId="0" formatCode="General"/>
      <protection locked="0" hidden="0"/>
    </dxf>
    <dxf>
      <numFmt numFmtId="0" formatCode="General"/>
      <fill>
        <patternFill patternType="none">
          <fgColor indexed="64"/>
          <bgColor indexed="65"/>
        </patternFill>
      </fil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0" formatCode="General"/>
      <protection locked="0" hidden="0"/>
    </dxf>
    <dxf>
      <numFmt numFmtId="30" formatCode="@"/>
      <fill>
        <patternFill patternType="none">
          <fgColor indexed="64"/>
          <bgColor indexed="65"/>
        </patternFill>
      </fill>
      <protection locked="0" hidden="0"/>
    </dxf>
    <dxf>
      <numFmt numFmtId="30" formatCode="@"/>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protection locked="0" hidden="0"/>
    </dxf>
    <dxf>
      <numFmt numFmtId="30" formatCode="@"/>
      <protection locked="0" hidden="0"/>
    </dxf>
    <dxf>
      <numFmt numFmtId="30" formatCode="@"/>
      <alignment horizontal="left" vertical="center" textRotation="0" wrapText="0" indent="0" justifyLastLine="0" shrinkToFit="0" readingOrder="0"/>
      <protection locked="0" hidden="0"/>
    </dxf>
    <dxf>
      <protection locked="0" hidden="0"/>
    </dxf>
    <dxf>
      <protection locked="0" hidden="0"/>
    </dxf>
    <dxf>
      <protection locked="0" hidden="0"/>
    </dxf>
    <dxf>
      <numFmt numFmtId="30" formatCode="@"/>
      <alignment horizontal="left" vertical="center" textRotation="0" wrapText="0" indent="0" justifyLastLine="0" shrinkToFit="0" readingOrder="0"/>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protection locked="0" hidden="0"/>
    </dxf>
    <dxf>
      <protection locked="0" hidden="0"/>
    </dxf>
    <dxf>
      <protection locked="0" hidden="0"/>
    </dxf>
    <dxf>
      <protection locked="0" hidden="0"/>
    </dxf>
    <dxf>
      <fill>
        <patternFill patternType="solid">
          <fgColor theme="9" tint="-0.249977111117893"/>
          <bgColor theme="9" tint="-0.249977111117893"/>
        </patternFill>
      </fill>
    </dxf>
    <dxf>
      <fill>
        <patternFill patternType="solid">
          <fgColor theme="9" tint="-0.249977111117893"/>
          <bgColor theme="9" tint="-0.249977111117893"/>
        </patternFill>
      </fill>
    </dxf>
    <dxf>
      <font>
        <b/>
        <color theme="0"/>
      </font>
      <fill>
        <patternFill patternType="solid">
          <fgColor theme="9" tint="-0.249977111117893"/>
          <bgColor theme="9" tint="-0.249977111117893"/>
        </patternFill>
      </fill>
      <border>
        <left style="medium">
          <color theme="0"/>
        </left>
      </border>
    </dxf>
    <dxf>
      <font>
        <b/>
        <color theme="0"/>
      </font>
      <fill>
        <patternFill patternType="solid">
          <fgColor theme="9" tint="-0.249977111117893"/>
          <bgColor theme="9" tint="-0.249977111117893"/>
        </patternFill>
      </fill>
      <border>
        <right style="medium">
          <color theme="0"/>
        </right>
      </border>
    </dxf>
    <dxf>
      <font>
        <b/>
        <i val="0"/>
        <color theme="0" tint="0.59996337778862885"/>
      </font>
      <fill>
        <patternFill patternType="solid">
          <fgColor theme="9" tint="-0.499984740745262"/>
          <bgColor rgb="FF434343"/>
        </patternFill>
      </fill>
      <border>
        <top style="medium">
          <color theme="0"/>
        </top>
        <vertical/>
      </border>
    </dxf>
    <dxf>
      <font>
        <b/>
        <i val="0"/>
        <color theme="0" tint="0.59996337778862885"/>
      </font>
      <fill>
        <patternFill patternType="solid">
          <fgColor theme="1"/>
          <bgColor rgb="FF434343"/>
        </patternFill>
      </fill>
      <border>
        <bottom style="medium">
          <color theme="0" tint="-0.24994659260841701"/>
        </bottom>
        <vertical/>
      </border>
    </dxf>
    <dxf>
      <font>
        <color theme="0"/>
      </font>
      <fill>
        <patternFill patternType="solid">
          <fgColor theme="9"/>
          <bgColor theme="9"/>
        </patternFill>
      </fill>
      <border>
        <left style="thin">
          <color rgb="FF303030"/>
        </left>
        <right style="thin">
          <color rgb="FF303030"/>
        </right>
        <top style="thin">
          <color rgb="FF303030"/>
        </top>
        <bottom style="thin">
          <color rgb="FF303030"/>
        </bottom>
        <vertical style="thin">
          <color rgb="FF303030"/>
        </vertical>
        <horizontal style="thin">
          <color rgb="FF303030"/>
        </horizontal>
      </border>
    </dxf>
    <dxf>
      <fill>
        <patternFill patternType="solid">
          <fgColor theme="9" tint="0.59999389629810485"/>
          <bgColor theme="9" tint="0.59999389629810485"/>
        </patternFill>
      </fill>
    </dxf>
    <dxf>
      <fill>
        <patternFill patternType="solid">
          <fgColor theme="9" tint="0.59999389629810485"/>
          <bgColor theme="9" tint="0.59999389629810485"/>
        </patternFill>
      </fill>
    </dxf>
    <dxf>
      <font>
        <b/>
        <color theme="1"/>
      </font>
    </dxf>
    <dxf>
      <font>
        <b/>
        <color theme="1"/>
      </font>
    </dxf>
    <dxf>
      <font>
        <b/>
        <color theme="1"/>
      </font>
      <border>
        <top style="medium">
          <color theme="9"/>
        </top>
      </border>
    </dxf>
    <dxf>
      <font>
        <b/>
        <color theme="1"/>
      </font>
    </dxf>
    <dxf>
      <font>
        <color theme="1"/>
      </font>
      <fill>
        <patternFill patternType="solid">
          <fgColor theme="9" tint="0.79998168889431442"/>
          <bgColor theme="9" tint="0.79998168889431442"/>
        </patternFill>
      </fill>
      <border>
        <left style="thin">
          <color theme="9" tint="0.39997558519241921"/>
        </left>
        <right style="thin">
          <color theme="9" tint="0.39997558519241921"/>
        </right>
        <top style="thin">
          <color theme="9" tint="0.39997558519241921"/>
        </top>
        <bottom style="thin">
          <color theme="9" tint="0.39997558519241921"/>
        </bottom>
        <vertical style="thin">
          <color theme="9" tint="0.39997558519241921"/>
        </vertical>
        <horizontal style="thin">
          <color theme="9" tint="0.39997558519241921"/>
        </horizontal>
      </border>
    </dxf>
  </dxfs>
  <tableStyles count="2" defaultTableStyle="uBind Table">
    <tableStyle name="TableStyleMedium28 2" pivot="0" count="7" xr9:uid="{00000000-0011-0000-FFFF-FFFF00000000}">
      <tableStyleElement type="wholeTable" dxfId="561"/>
      <tableStyleElement type="headerRow" dxfId="560"/>
      <tableStyleElement type="totalRow" dxfId="559"/>
      <tableStyleElement type="firstColumn" dxfId="558"/>
      <tableStyleElement type="lastColumn" dxfId="557"/>
      <tableStyleElement type="firstRowStripe" dxfId="556"/>
      <tableStyleElement type="firstColumnStripe" dxfId="555"/>
    </tableStyle>
    <tableStyle name="uBind Table" pivot="0" count="7" xr9:uid="{00000000-0011-0000-FFFF-FFFF01000000}">
      <tableStyleElement type="wholeTable" dxfId="554"/>
      <tableStyleElement type="headerRow" dxfId="553"/>
      <tableStyleElement type="totalRow" dxfId="552"/>
      <tableStyleElement type="firstColumn" dxfId="551"/>
      <tableStyleElement type="lastColumn" dxfId="550"/>
      <tableStyleElement type="firstRowStripe" dxfId="549"/>
      <tableStyleElement type="firstColumnStripe" dxfId="548"/>
    </tableStyle>
  </tableStyles>
  <colors>
    <mruColors>
      <color rgb="FF1F5F34"/>
      <color rgb="FF505050"/>
      <color rgb="FF287A43"/>
      <color rgb="FF267440"/>
      <color rgb="FF285637"/>
      <color rgb="FF2E8A4D"/>
      <color rgb="FF349C57"/>
      <color rgb="FF434343"/>
      <color rgb="FF613066"/>
      <color rgb="FFA13B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40</xdr:col>
      <xdr:colOff>57150</xdr:colOff>
      <xdr:row>1</xdr:row>
      <xdr:rowOff>19050</xdr:rowOff>
    </xdr:from>
    <xdr:to>
      <xdr:col>40</xdr:col>
      <xdr:colOff>1152525</xdr:colOff>
      <xdr:row>1</xdr:row>
      <xdr:rowOff>406282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518725" y="285750"/>
          <a:ext cx="1095375" cy="3872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47</xdr:col>
      <xdr:colOff>57150</xdr:colOff>
      <xdr:row>0</xdr:row>
      <xdr:rowOff>257175</xdr:rowOff>
    </xdr:from>
    <xdr:to>
      <xdr:col>47</xdr:col>
      <xdr:colOff>1152525</xdr:colOff>
      <xdr:row>1</xdr:row>
      <xdr:rowOff>377707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395150" y="257175"/>
          <a:ext cx="1095375" cy="38723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_Question_Sets" displayName="Table_Question_Sets" ref="B4:BT210" totalsRowShown="0" headerRowDxfId="547" dataDxfId="546" headerRowCellStyle="uBind Normal" dataCellStyle="uBind Normal">
  <autoFilter ref="B4:BT210" xr:uid="{00000000-0009-0000-0100-00000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autoFilter>
  <tableColumns count="71">
    <tableColumn id="2" xr3:uid="{00000000-0010-0000-0000-000002000000}" name="Property" dataDxfId="545" dataCellStyle="Normal"/>
    <tableColumn id="19" xr3:uid="{00000000-0010-0000-0000-000013000000}" name="Header" dataDxfId="544"/>
    <tableColumn id="4" xr3:uid="{00000000-0010-0000-0000-000004000000}" name="Type" dataDxfId="543" dataCellStyle="Normal">
      <calculatedColumnFormula>IF(Table_Question_Sets[[#This Row],[Header]]="Yes","",
IF(INDIRECT(SUBSTITUTE(ADDRESS(1,COLUMN(),4),"1","")&amp;ROW()-1)="",
INDIRECT(SUBSTITUTE(ADDRESS(1,COLUMN(Table_Question_Sets[[#This Row],[Property]]),4),"1","")&amp;ROW()-1),
INDIRECT(SUBSTITUTE(ADDRESS(1,COLUMN(),4),"1","")&amp;ROW()-1)))</calculatedColumnFormula>
    </tableColumn>
    <tableColumn id="1" xr3:uid="{00000000-0010-0000-0000-000001000000}" name="Key" dataDxfId="542" dataCellStyle="Normal">
      <calculatedColumnFormula>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calculatedColumnFormula>
    </tableColumn>
    <tableColumn id="43" xr3:uid="{00000000-0010-0000-0000-00002B000000}" name="Field Code" dataDxfId="541">
      <calculatedColumnFormula>IF(Table_Question_Sets[[#This Row],[Header]]="Yes","",IF(Table_Question_Sets[[#This Row],[Property]]&lt;&gt;"",SUBSTITUTE(Table_Question_Sets[[#This Row],[Property]]," ",""),""))</calculatedColumnFormula>
    </tableColumn>
    <tableColumn id="3" xr3:uid="{00000000-0010-0000-0000-000003000000}" name="Value" dataDxfId="540" dataCellStyle="uBind Input"/>
    <tableColumn id="6" xr3:uid="{00000000-0010-0000-0000-000006000000}" name="Data Type" dataDxfId="539" dataCellStyle="Normal"/>
    <tableColumn id="7" xr3:uid="{00000000-0010-0000-0000-000007000000}" name="Field Type" dataDxfId="538" dataCellStyle="Normal"/>
    <tableColumn id="48" xr3:uid="{00000000-0010-0000-0000-000030000000}" name="Option Set" dataDxfId="537"/>
    <tableColumn id="12" xr3:uid="{00000000-0010-0000-0000-00000C000000}" name="Required" dataDxfId="536" dataCellStyle="Normal"/>
    <tableColumn id="44" xr3:uid="{00000000-0010-0000-0000-00002C000000}" name="Min Qty" dataDxfId="535"/>
    <tableColumn id="45" xr3:uid="{00000000-0010-0000-0000-00002D000000}" name="Max Qty" dataDxfId="534"/>
    <tableColumn id="10" xr3:uid="{00000000-0010-0000-0000-00000A000000}" name="Row" dataDxfId="533"/>
    <tableColumn id="24" xr3:uid="{00000000-0010-0000-0000-000018000000}" name="X" dataDxfId="532"/>
    <tableColumn id="25" xr3:uid="{00000000-0010-0000-0000-000019000000}" name="S" dataDxfId="531"/>
    <tableColumn id="26" xr3:uid="{00000000-0010-0000-0000-00001A000000}" name="M" dataDxfId="530"/>
    <tableColumn id="27" xr3:uid="{00000000-0010-0000-0000-00001B000000}" name="L" dataDxfId="529"/>
    <tableColumn id="65" xr3:uid="{00000000-0010-0000-0000-000041000000}" name="Width" dataDxfId="528"/>
    <tableColumn id="5" xr3:uid="{00000000-0010-0000-0000-000005000000}" name="Label" dataDxfId="527" dataCellStyle="Normal"/>
    <tableColumn id="49" xr3:uid="{00000000-0010-0000-0000-000031000000}" name="Question" dataDxfId="526"/>
    <tableColumn id="14" xr3:uid="{00000000-0010-0000-0000-00000E000000}" name="Hide Condition" dataDxfId="525" dataCellStyle="Normal"/>
    <tableColumn id="11" xr3:uid="{00000000-0010-0000-0000-00000B000000}" name="Validation Rules" dataDxfId="524" dataCellStyle="Normal"/>
    <tableColumn id="30" xr3:uid="{00000000-0010-0000-0000-00001E000000}" name="Heading 2" dataDxfId="523"/>
    <tableColumn id="32" xr3:uid="{00000000-0010-0000-0000-000020000000}" name="Heading 3" dataDxfId="522"/>
    <tableColumn id="37" xr3:uid="{00000000-0010-0000-0000-000025000000}" name="Heading 4" dataDxfId="521"/>
    <tableColumn id="33" xr3:uid="{00000000-0010-0000-0000-000021000000}" name="Paragraph" dataDxfId="520"/>
    <tableColumn id="69" xr3:uid="{00000000-0010-0000-0000-000045000000}" name="HTML" dataDxfId="519"/>
    <tableColumn id="58" xr3:uid="{00000000-0010-0000-0000-00003A000000}" name="Terms" dataDxfId="518"/>
    <tableColumn id="8" xr3:uid="{00000000-0010-0000-0000-000008000000}" name="Placeholder" dataDxfId="517" dataCellStyle="Normal"/>
    <tableColumn id="17" xr3:uid="{00000000-0010-0000-0000-000011000000}" name="Help Message" dataDxfId="516" dataCellStyle="Normal"/>
    <tableColumn id="46" xr3:uid="{00000000-0010-0000-0000-00002E000000}" name="Tooltip" dataDxfId="515"/>
    <tableColumn id="68" xr3:uid="{00000000-0010-0000-0000-000044000000}" name="Icon" dataDxfId="514"/>
    <tableColumn id="9" xr3:uid="{00000000-0010-0000-0000-000009000000}" name="Default Value" dataDxfId="513" dataCellStyle="Normal"/>
    <tableColumn id="64" xr3:uid="{00000000-0010-0000-0000-000040000000}" name="Calculated Value" dataDxfId="512"/>
    <tableColumn id="70" xr3:uid="{AD32307D-88B3-433D-91EA-21538C739CE8}" name="Calculated Trigger"/>
    <tableColumn id="71" xr3:uid="{86245719-5C33-4783-AD08-F538B23B3410}" name="Calculated Condition"/>
    <tableColumn id="35" xr3:uid="{00000000-0010-0000-0000-000023000000}" name="Assumed Value" dataDxfId="511"/>
    <tableColumn id="36" xr3:uid="{00000000-0010-0000-0000-000024000000}" name="Used Value" dataDxfId="510">
      <calculatedColumnFormula>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calculatedColumnFormula>
    </tableColumn>
    <tableColumn id="23" xr3:uid="{00000000-0010-0000-0000-000017000000}" name="Custom Invalid" dataDxfId="509"/>
    <tableColumn id="47" xr3:uid="{00000000-0010-0000-0000-00002F000000}" name="Invalid" dataDxfId="508">
      <calculatedColumnFormula>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calculatedColumnFormula>
    </tableColumn>
    <tableColumn id="63" xr3:uid="{00000000-0010-0000-0000-00003F000000}" name="Invalid Rollup" dataDxfId="507">
      <calculatedColumnFormula>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calculatedColumnFormula>
    </tableColumn>
    <tableColumn id="13" xr3:uid="{00000000-0010-0000-0000-00000D000000}" name="Disabled Condition" dataDxfId="506" dataCellStyle="Normal"/>
    <tableColumn id="42" xr3:uid="{00000000-0010-0000-0000-00002A000000}" name="Summary Label" dataDxfId="505"/>
    <tableColumn id="51" xr3:uid="{00000000-0010-0000-0000-000033000000}" name="Affects Premium" dataDxfId="504"/>
    <tableColumn id="52" xr3:uid="{00000000-0010-0000-0000-000034000000}" name="Affects Triggers" dataDxfId="503"/>
    <tableColumn id="16" xr3:uid="{00000000-0010-0000-0000-000010000000}" name="Workflow Role" dataDxfId="502"/>
    <tableColumn id="67" xr3:uid="{00000000-0010-0000-0000-000043000000}" name="Container Class" dataDxfId="501"/>
    <tableColumn id="66" xr3:uid="{00000000-0010-0000-0000-000042000000}" name="Container Style" dataDxfId="500"/>
    <tableColumn id="21" xr3:uid="{00000000-0010-0000-0000-000015000000}" name="Text" dataDxfId="499" dataCellStyle="Normal">
      <calculatedColumnFormula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calculatedColumnFormula>
    </tableColumn>
    <tableColumn id="22" xr3:uid="{00000000-0010-0000-0000-000016000000}" name="String" dataDxfId="498" dataCellStyle="Normal">
      <calculatedColumnFormula>IF(OR(Table_Question_Sets[[#This Row],[Header]]="Yes",Table_Question_Sets[[#This Row],[Text]]=""),"",IF(OR(Table_Question_Sets[[#This Row],[Text]]="true",Table_Question_Sets[[#This Row],[Text]]="false",ISNUMBER(Table_Question_Sets[[#This Row],[Text]])),Table_Question_Sets[[#This Row],[Text]],""""&amp;Table_Question_Sets[[#This Row],[Text]]&amp;""""))</calculatedColumnFormula>
    </tableColumn>
    <tableColumn id="41" xr3:uid="{00000000-0010-0000-0000-000029000000}" name="Summary Key Mapping" dataDxfId="497">
      <calculatedColumnFormula>IF(AND(Table_Question_Sets[[#This Row],[Header]]&lt;&gt;"Yes",Table_Question_Sets[[#This Row],[Property]]&lt;&gt;"",Table_Question_Sets[[#This Row],[Summary Label]]&lt;&gt;""),""""&amp;Table_Question_Sets[[#This Row],[Key]]&amp;""": """&amp;Table_Question_Sets[[#This Row],[Summary Label]]&amp;"""","")</calculatedColumnFormula>
    </tableColumn>
    <tableColumn id="29" xr3:uid="{00000000-0010-0000-0000-00001D000000}" name="Config Count Fwd" dataDxfId="496">
      <calculatedColumnFormula>IF(Table_Question_Sets[[#This Row],[Header]]="Yes","",_xlfn.NUMBERVALUE(INDIRECT(SUBSTITUTE(ADDRESS(1,COLUMN(),4),"1","")&amp;ROW()-1))+IF(Table_Question_Sets[[#This Row],[Property]]&lt;&gt;"",1,0))</calculatedColumnFormula>
    </tableColumn>
    <tableColumn id="28" xr3:uid="{00000000-0010-0000-0000-00001C000000}" name="Config Count Back" dataDxfId="495">
      <calculatedColumnFormula>IF(Table_Question_Sets[[#This Row],[Header]]="Yes","",_xlfn.NUMBERVALUE(INDIRECT(SUBSTITUTE(ADDRESS(1,COLUMN(),4),"1","")&amp;ROW()+1))+IF(Table_Question_Sets[[#This Row],[Property]]&lt;&gt;"",1,0))</calculatedColumnFormula>
    </tableColumn>
    <tableColumn id="20" xr3:uid="{00000000-0010-0000-0000-000014000000}" name="Config Options" dataDxfId="494">
      <calculatedColumnFormula array="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calculatedColumnFormula>
    </tableColumn>
    <tableColumn id="50" xr3:uid="{00000000-0010-0000-0000-000032000000}" name="Config Validators" dataDxfId="493">
      <calculatedColumnFormula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calculatedColumnFormula>
    </tableColumn>
    <tableColumn id="54" xr3:uid="{00000000-0010-0000-0000-000036000000}" name="Config TO Repeating" dataDxfId="492">
      <calculatedColumnFormula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calculatedColumnFormula>
    </tableColumn>
    <tableColumn id="55" xr3:uid="{00000000-0010-0000-0000-000037000000}" name="Config TO" dataDxfId="491">
      <calculatedColumnFormula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calculatedColumnFormula>
    </tableColumn>
    <tableColumn id="34" xr3:uid="{00000000-0010-0000-0000-000022000000}" name="Config Field" dataDxfId="490">
      <calculatedColumnFormula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calculatedColumnFormula>
    </tableColumn>
    <tableColumn id="15" xr3:uid="{00000000-0010-0000-0000-00000F000000}" name="Config Content" dataDxfId="489" dataCellStyle="Normal">
      <calculatedColumnFormula xml:space="preserve">
IF(Table_Question_Sets[[#This Row],[Row]]="Yes","]},{""className"": ""row"",""fieldGroup"": [","")&amp;
SUBSTITUTE(Table_Question_Sets[[#This Row],[Config Field]],CHAR(10),"")</calculatedColumnFormula>
    </tableColumn>
    <tableColumn id="56" xr3:uid="{00000000-0010-0000-0000-000038000000}" name="Config Rollup" dataDxfId="488">
      <calculatedColumnFormula>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calculatedColumnFormula>
    </tableColumn>
    <tableColumn id="57" xr3:uid="{00000000-0010-0000-0000-000039000000}" name="Config Use Row" dataDxfId="487">
      <calculatedColumnFormula>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calculatedColumnFormula>
    </tableColumn>
    <tableColumn id="53" xr3:uid="{00000000-0010-0000-0000-000035000000}" name="Config Keys Nested" dataDxfId="486">
      <calculatedColumnFormula>IF(AND(Table_Question_Sets[[#This Row],[Header]]="",Table_Question_Sets[[#This Row],[Property]]&lt;&gt;"",Table_Question_Sets[[#This Row],[Field Type]]&lt;&gt;""),
""""&amp;Table_Question_Sets[[#This Row],[Key]]&amp;"""","")</calculatedColumnFormula>
    </tableColumn>
    <tableColumn id="59" xr3:uid="{00000000-0010-0000-0000-00003B000000}" name="Config Keys Nested Rollup" dataDxfId="485">
      <calculatedColumnFormula>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calculatedColumnFormula>
    </tableColumn>
    <tableColumn id="18" xr3:uid="{00000000-0010-0000-0000-000012000000}" name="Config Workflow Roles" dataDxfId="484">
      <calculatedColumnFormula>IF(AND(Table_Question_Sets[[#This Row],[Header]]&lt;&gt;"Yes",Table_Question_Sets[[#This Row],[Property]]&lt;&gt;"",Table_Question_Sets[[#This Row],[Workflow Role]]&lt;&gt;""),
""""&amp;Table_Question_Sets[[#This Row],[Workflow Role]]&amp;""":"""&amp;Table_Question_Sets[[#This Row],[Key]]&amp;"""","")</calculatedColumnFormula>
    </tableColumn>
    <tableColumn id="40" xr3:uid="{00000000-0010-0000-0000-000028000000}" name="Calculation Count Back" dataDxfId="483">
      <calculatedColumnFormula>IF(Table_Question_Sets[[#This Row],[Header]]="Yes","",_xlfn.NUMBERVALUE(INDIRECT(SUBSTITUTE(ADDRESS(1,COLUMN(),4),"1","")&amp;ROW()+1))+IF(OR(Table_Question_Sets[[#This Row],[Value]]&lt;&gt;"",AND(Table_Question_Sets[[#This Row],[Data Type]]="Repeating",Table_Question_Sets[[#This Row],[Calculation Repeating]]&lt;&gt;"")),1,0))</calculatedColumnFormula>
    </tableColumn>
    <tableColumn id="39" xr3:uid="{00000000-0010-0000-0000-000027000000}" name="Calculation Repeating" dataDxfId="482">
      <calculatedColumnFormula xml:space="preserve">
IF(Table_Question_Sets[[#This Row],[Data Type]]="Repeating",
OFFSET(Table_Repeating_Question_Sets[[#Headers],[Property]],MATCH(Table_Question_Sets[[#This Row],[Property]],Table_Repeating_Question_Sets[Property],0),MATCH("Calculation",Table_Repeating_Question_Sets[#Headers],0)-1,1,1),
"")</calculatedColumnFormula>
    </tableColumn>
    <tableColumn id="38" xr3:uid="{00000000-0010-0000-0000-000026000000}" name="Calculation" dataDxfId="481">
      <calculatedColumnFormula>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calculatedColumnFormula>
    </tableColumn>
    <tableColumn id="61" xr3:uid="{00000000-0010-0000-0000-00003D000000}" name="Calculation Rollup" dataDxfId="480">
      <calculatedColumnFormula>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calculatedColumnFormula>
    </tableColumn>
    <tableColumn id="31" xr3:uid="{00000000-0010-0000-0000-00001F000000}" name="Output Config" dataDxfId="479">
      <calculatedColumnFormula>IF(ISNUMBER(Table_Question_Sets[[#This Row],[Config Use Row]]),INDEX(Table_Question_Sets[Config Rollup],Table_Question_Sets[[#This Row],[Config Use Row]]),"")</calculatedColumnFormula>
    </tableColumn>
    <tableColumn id="60" xr3:uid="{00000000-0010-0000-0000-00003C000000}" name="Output Config Keys Nested" dataDxfId="478">
      <calculatedColumnFormula>IF(ISNUMBER(Table_Question_Sets[[#This Row],[Config Use Row]]),INDEX(Table_Question_Sets[Config Keys Nested Rollup],Table_Question_Sets[[#This Row],[Config Use Row]]),"")</calculatedColumnFormula>
    </tableColumn>
    <tableColumn id="62" xr3:uid="{00000000-0010-0000-0000-00003E000000}" name="Output Calculation" dataDxfId="477">
      <calculatedColumnFormula>IF(ISNUMBER(Table_Question_Sets[[#This Row],[Config Use Row]]),INDEX(Table_Question_Sets[Calculation Rollup],Table_Question_Sets[[#This Row],[Config Use Row]]),"")</calculatedColumnFormula>
    </tableColumn>
  </tableColumns>
  <tableStyleInfo name="uBind Tab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1000000}" name="Table_Repeating_Question_Sets" displayName="Table_Repeating_Question_Sets" ref="B4:CQ14" totalsRowShown="0" headerRowDxfId="476" dataDxfId="475" headerRowCellStyle="Normal" dataCellStyle="Normal">
  <autoFilter ref="B4:CQ14" xr:uid="{00000000-0009-0000-0100-00001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autoFilter>
  <tableColumns count="94">
    <tableColumn id="2" xr3:uid="{00000000-0010-0000-0100-000002000000}" name="Property" dataDxfId="474" dataCellStyle="Normal"/>
    <tableColumn id="19" xr3:uid="{00000000-0010-0000-0100-000013000000}" name="Header" dataDxfId="473" dataCellStyle="Normal"/>
    <tableColumn id="4" xr3:uid="{00000000-0010-0000-0100-000004000000}" name="Type" dataDxfId="472" dataCellStyle="Normal">
      <calculatedColumnFormula>IF(Table_Repeating_Question_Sets[[#This Row],[Header]]="Yes","",
IF(INDIRECT(SUBSTITUTE(ADDRESS(1,COLUMN(),4),"1","")&amp;ROW()-1)="",
INDIRECT(SUBSTITUTE(ADDRESS(1,COLUMN(Table_Repeating_Question_Sets[[#This Row],[Property]]),4),"1","")&amp;ROW()-1),
INDIRECT(SUBSTITUTE(ADDRESS(1,COLUMN(),4),"1","")&amp;ROW()-1)))</calculatedColumnFormula>
    </tableColumn>
    <tableColumn id="1" xr3:uid="{00000000-0010-0000-0100-000001000000}" name="Key" dataDxfId="471" dataCellStyle="Normal">
      <calculatedColumnFormula>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calculatedColumnFormula>
    </tableColumn>
    <tableColumn id="62" xr3:uid="{00000000-0010-0000-0100-00003E000000}" name="Field Key Prefix" dataDxfId="470">
      <calculatedColumnFormula>IF(Table_Repeating_Question_Sets[[#This Row],[Header]]="Yes","",IF(INDIRECT(SUBSTITUTE(ADDRESS(1,COLUMN(),4),"1","")&amp;ROW()-1)="",
INDIRECT(SUBSTITUTE(ADDRESS(1,COLUMN(Table_Repeating_Question_Sets[[#This Row],[Property]]),4),"1","")&amp;ROW()-1),INDIRECT(SUBSTITUTE(ADDRESS(1,COLUMN(),4),"1","")&amp;ROW()-1)))</calculatedColumnFormula>
    </tableColumn>
    <tableColumn id="61" xr3:uid="{00000000-0010-0000-0100-00003D000000}" name="Field Key" dataDxfId="469">
      <calculatedColumnFormula>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calculatedColumnFormula>
    </tableColumn>
    <tableColumn id="31" xr3:uid="{00000000-0010-0000-0100-00001F000000}" name="Field Code" dataDxfId="468">
      <calculatedColumnFormula>IF(Table_Repeating_Question_Sets[[#This Row],[Header]]="Yes","",IF(Table_Repeating_Question_Sets[[#This Row],[Property]]&lt;&gt;"",SUBSTITUTE(Table_Repeating_Question_Sets[[#This Row],[Property]]," ",""),""))</calculatedColumnFormula>
    </tableColumn>
    <tableColumn id="3" xr3:uid="{00000000-0010-0000-0100-000003000000}" name="Value 1" dataDxfId="467" dataCellStyle="uBind Input"/>
    <tableColumn id="20" xr3:uid="{00000000-0010-0000-0100-000014000000}" name="Value 2" dataDxfId="466" dataCellStyle="uBind Input"/>
    <tableColumn id="23" xr3:uid="{00000000-0010-0000-0100-000017000000}" name="Value 3" dataDxfId="465" dataCellStyle="uBind Input"/>
    <tableColumn id="24" xr3:uid="{00000000-0010-0000-0100-000018000000}" name="Value 4" dataDxfId="464" dataCellStyle="uBind Input"/>
    <tableColumn id="25" xr3:uid="{00000000-0010-0000-0100-000019000000}" name="Value 5" dataDxfId="463" dataCellStyle="uBind Input"/>
    <tableColumn id="26" xr3:uid="{00000000-0010-0000-0100-00001A000000}" name="Value 6" dataDxfId="462" dataCellStyle="uBind Input"/>
    <tableColumn id="27" xr3:uid="{00000000-0010-0000-0100-00001B000000}" name="Value 7" dataDxfId="461" dataCellStyle="uBind Input"/>
    <tableColumn id="28" xr3:uid="{00000000-0010-0000-0100-00001C000000}" name="Value 8" dataDxfId="460" dataCellStyle="uBind Input"/>
    <tableColumn id="29" xr3:uid="{00000000-0010-0000-0100-00001D000000}" name="Value 9" dataDxfId="459" dataCellStyle="uBind Input"/>
    <tableColumn id="30" xr3:uid="{00000000-0010-0000-0100-00001E000000}" name="Value 10" dataDxfId="458" dataCellStyle="uBind Input"/>
    <tableColumn id="32" xr3:uid="{00000000-0010-0000-0100-000020000000}" name="Total" dataDxfId="457" dataCellStyle="uBind Input">
      <calculatedColumnFormula>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calculatedColumnFormula>
    </tableColumn>
    <tableColumn id="55" xr3:uid="{00000000-0010-0000-0100-000037000000}" name="Count" dataDxfId="456" dataCellStyle="uBind Input">
      <calculatedColumnFormula>IF(Table_Repeating_Question_Sets[[#This Row],[Header]]&lt;&gt;"Yes",COUNTA(Table_Repeating_Question_Sets[[#This Row],[Value 1]:[Value 10]]),"")</calculatedColumnFormula>
    </tableColumn>
    <tableColumn id="6" xr3:uid="{00000000-0010-0000-0100-000006000000}" name="Data Type" dataDxfId="455" dataCellStyle="Normal"/>
    <tableColumn id="7" xr3:uid="{00000000-0010-0000-0100-000007000000}" name="Field Type" dataDxfId="454" dataCellStyle="Normal"/>
    <tableColumn id="51" xr3:uid="{00000000-0010-0000-0100-000033000000}" name="Option Set" dataDxfId="453"/>
    <tableColumn id="12" xr3:uid="{00000000-0010-0000-0100-00000C000000}" name="Required" dataDxfId="452" dataCellStyle="Normal"/>
    <tableColumn id="10" xr3:uid="{00000000-0010-0000-0100-00000A000000}" name="Row" dataDxfId="451"/>
    <tableColumn id="16" xr3:uid="{00000000-0010-0000-0100-000010000000}" name="X" dataDxfId="450"/>
    <tableColumn id="18" xr3:uid="{00000000-0010-0000-0100-000012000000}" name="S" dataDxfId="449"/>
    <tableColumn id="82" xr3:uid="{00000000-0010-0000-0100-000052000000}" name="M" dataDxfId="448"/>
    <tableColumn id="83" xr3:uid="{00000000-0010-0000-0100-000053000000}" name="L" dataDxfId="447"/>
    <tableColumn id="91" xr3:uid="{00000000-0010-0000-0100-00005B000000}" name="Width" dataDxfId="446"/>
    <tableColumn id="5" xr3:uid="{00000000-0010-0000-0100-000005000000}" name="Label" dataDxfId="445" dataCellStyle="Normal"/>
    <tableColumn id="56" xr3:uid="{00000000-0010-0000-0100-000038000000}" name="Question" dataDxfId="444"/>
    <tableColumn id="14" xr3:uid="{00000000-0010-0000-0100-00000E000000}" name="Hide Condition" dataDxfId="443" dataCellStyle="Normal"/>
    <tableColumn id="11" xr3:uid="{00000000-0010-0000-0100-00000B000000}" name="Validation Rules" dataDxfId="442" dataCellStyle="Normal"/>
    <tableColumn id="86" xr3:uid="{00000000-0010-0000-0100-000056000000}" name="Heading 2" dataDxfId="441"/>
    <tableColumn id="87" xr3:uid="{00000000-0010-0000-0100-000057000000}" name="Heading 3" dataDxfId="440"/>
    <tableColumn id="75" xr3:uid="{00000000-0010-0000-0100-00004B000000}" name="Heading 4" dataDxfId="439"/>
    <tableColumn id="88" xr3:uid="{00000000-0010-0000-0100-000058000000}" name="Paragraph" dataDxfId="438"/>
    <tableColumn id="80" xr3:uid="{00000000-0010-0000-0100-000050000000}" name="Terms" dataDxfId="437"/>
    <tableColumn id="8" xr3:uid="{00000000-0010-0000-0100-000008000000}" name="Placeholder" dataDxfId="436" dataCellStyle="Normal"/>
    <tableColumn id="17" xr3:uid="{00000000-0010-0000-0100-000011000000}" name="Help Message" dataDxfId="435" dataCellStyle="Normal"/>
    <tableColumn id="57" xr3:uid="{00000000-0010-0000-0100-000039000000}" name="Tooltip" dataDxfId="434"/>
    <tableColumn id="94" xr3:uid="{00000000-0010-0000-0100-00005E000000}" name="Icon" dataDxfId="433"/>
    <tableColumn id="9" xr3:uid="{00000000-0010-0000-0100-000009000000}" name="Default Value" dataDxfId="432" dataCellStyle="Normal"/>
    <tableColumn id="90" xr3:uid="{00000000-0010-0000-0100-00005A000000}" name="Calculated value" dataDxfId="431"/>
    <tableColumn id="13" xr3:uid="{00000000-0010-0000-0100-00000D000000}" name="Disabled Condition" dataDxfId="430" dataCellStyle="Normal"/>
    <tableColumn id="66" xr3:uid="{00000000-0010-0000-0100-000042000000}" name="Affects Premium" dataDxfId="429"/>
    <tableColumn id="65" xr3:uid="{00000000-0010-0000-0100-000041000000}" name="Affects Triggers" dataDxfId="428"/>
    <tableColumn id="92" xr3:uid="{00000000-0010-0000-0100-00005C000000}" name="Container Class" dataDxfId="427"/>
    <tableColumn id="93" xr3:uid="{00000000-0010-0000-0100-00005D000000}" name="Container Style" dataDxfId="426"/>
    <tableColumn id="37" xr3:uid="{00000000-0010-0000-0100-000025000000}" name="Count 1" dataDxfId="425" dataCellStyle="Normal">
      <calculatedColumnFormula>IF(Table_Repeating_Question_Sets[[#This Row],[Header]]="Yes","",_xlfn.NUMBERVALUE(INDIRECT(SUBSTITUTE(ADDRESS(1,COLUMN(Table_Repeating_Question_Sets[[#This Row],[Count 1]]),4),"1","")&amp;ROW(Table_Repeating_Question_Sets[[#This Row],[Count 1]])+1))+IF(Table_Repeating_Question_Sets[[#This Row],[Value 1]]&lt;&gt;"",1,0))</calculatedColumnFormula>
    </tableColumn>
    <tableColumn id="22" xr3:uid="{00000000-0010-0000-0100-000016000000}" name="Invalid 1" dataDxfId="424">
      <calculatedColumnFormula>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calculatedColumnFormula>
    </tableColumn>
    <tableColumn id="40" xr3:uid="{00000000-0010-0000-0100-000028000000}" name="Calculation 1" dataDxfId="423" dataCellStyle="Normal">
      <calculatedColumnFormula>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calculatedColumnFormula>
    </tableColumn>
    <tableColumn id="43" xr3:uid="{00000000-0010-0000-0100-00002B000000}" name="Count 2" dataDxfId="422" dataCellStyle="Normal">
      <calculatedColumnFormula>IF(Table_Repeating_Question_Sets[[#This Row],[Header]]="Yes","",_xlfn.NUMBERVALUE(INDIRECT(SUBSTITUTE(ADDRESS(1,COLUMN(Table_Repeating_Question_Sets[[#This Row],[Count 2]]),4),"1","")&amp;ROW(Table_Repeating_Question_Sets[[#This Row],[Count 2]])+1))+IF(Table_Repeating_Question_Sets[[#This Row],[Value 2]]&lt;&gt;"",1,0))</calculatedColumnFormula>
    </tableColumn>
    <tableColumn id="33" xr3:uid="{00000000-0010-0000-0100-000021000000}" name="Invalid 2" dataDxfId="421">
      <calculatedColumnFormula>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calculatedColumnFormula>
    </tableColumn>
    <tableColumn id="36" xr3:uid="{00000000-0010-0000-0100-000024000000}" name="Calculation 2" dataDxfId="420" dataCellStyle="Normal">
      <calculatedColumnFormula>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calculatedColumnFormula>
    </tableColumn>
    <tableColumn id="41" xr3:uid="{00000000-0010-0000-0100-000029000000}" name="Count 3" dataDxfId="419" dataCellStyle="Normal">
      <calculatedColumnFormula>IF(Table_Repeating_Question_Sets[[#This Row],[Header]]="Yes","",_xlfn.NUMBERVALUE(INDIRECT(SUBSTITUTE(ADDRESS(1,COLUMN(Table_Repeating_Question_Sets[[#This Row],[Count 3]]),4),"1","")&amp;ROW(Table_Repeating_Question_Sets[[#This Row],[Count 3]])+1))+IF(Table_Repeating_Question_Sets[[#This Row],[Value 3]]&lt;&gt;"",1,0))</calculatedColumnFormula>
    </tableColumn>
    <tableColumn id="34" xr3:uid="{00000000-0010-0000-0100-000022000000}" name="Invalid 3" dataDxfId="418">
      <calculatedColumnFormula>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calculatedColumnFormula>
    </tableColumn>
    <tableColumn id="42" xr3:uid="{00000000-0010-0000-0100-00002A000000}" name="Calculation 3" dataDxfId="417" dataCellStyle="Normal">
      <calculatedColumnFormula>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calculatedColumnFormula>
    </tableColumn>
    <tableColumn id="48" xr3:uid="{00000000-0010-0000-0100-000030000000}" name="Count 4" dataDxfId="416" dataCellStyle="Normal">
      <calculatedColumnFormula>IF(Table_Repeating_Question_Sets[[#This Row],[Header]]="Yes","",_xlfn.NUMBERVALUE(INDIRECT(SUBSTITUTE(ADDRESS(1,COLUMN(Table_Repeating_Question_Sets[[#This Row],[Count 4]]),4),"1","")&amp;ROW(Table_Repeating_Question_Sets[[#This Row],[Count 4]])+1))+IF(Table_Repeating_Question_Sets[[#This Row],[Value 4]]&lt;&gt;"",1,0))</calculatedColumnFormula>
    </tableColumn>
    <tableColumn id="35" xr3:uid="{00000000-0010-0000-0100-000023000000}" name="Invalid 4" dataDxfId="415">
      <calculatedColumnFormula>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calculatedColumnFormula>
    </tableColumn>
    <tableColumn id="49" xr3:uid="{00000000-0010-0000-0100-000031000000}" name="Calculation 4" dataDxfId="414" dataCellStyle="Normal">
      <calculatedColumnFormula>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calculatedColumnFormula>
    </tableColumn>
    <tableColumn id="53" xr3:uid="{00000000-0010-0000-0100-000035000000}" name="Count 5" dataDxfId="413" dataCellStyle="Normal">
      <calculatedColumnFormula>IF(Table_Repeating_Question_Sets[[#This Row],[Header]]="Yes","",_xlfn.NUMBERVALUE(INDIRECT(SUBSTITUTE(ADDRESS(1,COLUMN(Table_Repeating_Question_Sets[[#This Row],[Count 5]]),4),"1","")&amp;ROW(Table_Repeating_Question_Sets[[#This Row],[Count 5]])+1))+IF(Table_Repeating_Question_Sets[[#This Row],[Value 5]]&lt;&gt;"",1,0))</calculatedColumnFormula>
    </tableColumn>
    <tableColumn id="38" xr3:uid="{00000000-0010-0000-0100-000026000000}" name="Invalid 5" dataDxfId="412">
      <calculatedColumnFormula>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calculatedColumnFormula>
    </tableColumn>
    <tableColumn id="54" xr3:uid="{00000000-0010-0000-0100-000036000000}" name="Calculation 5" dataDxfId="411" dataCellStyle="Normal">
      <calculatedColumnFormula>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calculatedColumnFormula>
    </tableColumn>
    <tableColumn id="58" xr3:uid="{00000000-0010-0000-0100-00003A000000}" name="Count 6" dataDxfId="410" dataCellStyle="Normal">
      <calculatedColumnFormula>IF(Table_Repeating_Question_Sets[[#This Row],[Header]]="Yes","",_xlfn.NUMBERVALUE(INDIRECT(SUBSTITUTE(ADDRESS(1,COLUMN(Table_Repeating_Question_Sets[[#This Row],[Count 6]]),4),"1","")&amp;ROW(Table_Repeating_Question_Sets[[#This Row],[Count 6]])+1))+IF(Table_Repeating_Question_Sets[[#This Row],[Value 6]]&lt;&gt;"",1,0))</calculatedColumnFormula>
    </tableColumn>
    <tableColumn id="39" xr3:uid="{00000000-0010-0000-0100-000027000000}" name="Invalid 6" dataDxfId="409">
      <calculatedColumnFormula>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calculatedColumnFormula>
    </tableColumn>
    <tableColumn id="59" xr3:uid="{00000000-0010-0000-0100-00003B000000}" name="Calculation 6" dataDxfId="408" dataCellStyle="Normal">
      <calculatedColumnFormula>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calculatedColumnFormula>
    </tableColumn>
    <tableColumn id="63" xr3:uid="{00000000-0010-0000-0100-00003F000000}" name="Count 7" dataDxfId="407" dataCellStyle="Normal">
      <calculatedColumnFormula>IF(Table_Repeating_Question_Sets[[#This Row],[Header]]="Yes","",_xlfn.NUMBERVALUE(INDIRECT(SUBSTITUTE(ADDRESS(1,COLUMN(Table_Repeating_Question_Sets[[#This Row],[Count 7]]),4),"1","")&amp;ROW(Table_Repeating_Question_Sets[[#This Row],[Count 7]])+1))+IF(Table_Repeating_Question_Sets[[#This Row],[Value 7]]&lt;&gt;"",1,0))</calculatedColumnFormula>
    </tableColumn>
    <tableColumn id="45" xr3:uid="{00000000-0010-0000-0100-00002D000000}" name="Invalid 7" dataDxfId="406">
      <calculatedColumnFormula>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calculatedColumnFormula>
    </tableColumn>
    <tableColumn id="64" xr3:uid="{00000000-0010-0000-0100-000040000000}" name="Calculation 7" dataDxfId="405" dataCellStyle="Normal">
      <calculatedColumnFormula>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calculatedColumnFormula>
    </tableColumn>
    <tableColumn id="68" xr3:uid="{00000000-0010-0000-0100-000044000000}" name="Count 8" dataDxfId="404" dataCellStyle="Normal">
      <calculatedColumnFormula>IF(Table_Repeating_Question_Sets[[#This Row],[Header]]="Yes","",_xlfn.NUMBERVALUE(INDIRECT(SUBSTITUTE(ADDRESS(1,COLUMN(Table_Repeating_Question_Sets[[#This Row],[Count 8]]),4),"1","")&amp;ROW(Table_Repeating_Question_Sets[[#This Row],[Count 8]])+1))+IF(Table_Repeating_Question_Sets[[#This Row],[Value 8]]&lt;&gt;"",1,0))</calculatedColumnFormula>
    </tableColumn>
    <tableColumn id="46" xr3:uid="{00000000-0010-0000-0100-00002E000000}" name="Invalid 8" dataDxfId="403">
      <calculatedColumnFormula>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calculatedColumnFormula>
    </tableColumn>
    <tableColumn id="69" xr3:uid="{00000000-0010-0000-0100-000045000000}" name="Calculation 8" dataDxfId="402" dataCellStyle="Normal">
      <calculatedColumnFormula>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calculatedColumnFormula>
    </tableColumn>
    <tableColumn id="73" xr3:uid="{00000000-0010-0000-0100-000049000000}" name="Count 9" dataDxfId="401" dataCellStyle="Normal">
      <calculatedColumnFormula>IF(Table_Repeating_Question_Sets[[#This Row],[Header]]="Yes","",_xlfn.NUMBERVALUE(INDIRECT(SUBSTITUTE(ADDRESS(1,COLUMN(Table_Repeating_Question_Sets[[#This Row],[Count 9]]),4),"1","")&amp;ROW(Table_Repeating_Question_Sets[[#This Row],[Count 9]])+1))+IF(Table_Repeating_Question_Sets[[#This Row],[Value 9]]&lt;&gt;"",1,0))</calculatedColumnFormula>
    </tableColumn>
    <tableColumn id="47" xr3:uid="{00000000-0010-0000-0100-00002F000000}" name="Invalid 9" dataDxfId="400">
      <calculatedColumnFormula>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calculatedColumnFormula>
    </tableColumn>
    <tableColumn id="74" xr3:uid="{00000000-0010-0000-0100-00004A000000}" name="Calculation 9" dataDxfId="399" dataCellStyle="Normal">
      <calculatedColumnFormula>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calculatedColumnFormula>
    </tableColumn>
    <tableColumn id="78" xr3:uid="{00000000-0010-0000-0100-00004E000000}" name="Count 10" dataDxfId="398" dataCellStyle="Normal">
      <calculatedColumnFormula>IF(Table_Repeating_Question_Sets[[#This Row],[Header]]="Yes","",_xlfn.NUMBERVALUE(INDIRECT(SUBSTITUTE(ADDRESS(1,COLUMN(Table_Repeating_Question_Sets[[#This Row],[Count 10]]),4),"1","")&amp;ROW(Table_Repeating_Question_Sets[[#This Row],[Count 10]])+1))+IF(Table_Repeating_Question_Sets[[#This Row],[Value 10]]&lt;&gt;"",1,0))</calculatedColumnFormula>
    </tableColumn>
    <tableColumn id="50" xr3:uid="{00000000-0010-0000-0100-000032000000}" name="Invalid 10" dataDxfId="397">
      <calculatedColumnFormula>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calculatedColumnFormula>
    </tableColumn>
    <tableColumn id="79" xr3:uid="{00000000-0010-0000-0100-00004F000000}" name="Calculation 10" dataDxfId="396" dataCellStyle="Normal">
      <calculatedColumnFormula>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calculatedColumnFormula>
    </tableColumn>
    <tableColumn id="52" xr3:uid="{00000000-0010-0000-0100-000034000000}" name="Invalid" dataDxfId="395">
      <calculatedColumnFormula>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calculatedColumnFormula>
    </tableColumn>
    <tableColumn id="44" xr3:uid="{00000000-0010-0000-0100-00002C000000}" name="Calculation" dataDxfId="394" dataCellStyle="Normal">
      <calculatedColumnFormula>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calculatedColumnFormula>
    </tableColumn>
    <tableColumn id="85" xr3:uid="{00000000-0010-0000-0100-000055000000}" name="Config Count Fwd" dataDxfId="393">
      <calculatedColumnFormula>IF(Table_Repeating_Question_Sets[[#This Row],[Header]]="Yes","",_xlfn.NUMBERVALUE(INDIRECT(SUBSTITUTE(ADDRESS(1,COLUMN(Table_Repeating_Question_Sets[[#This Row],[Config Count Fwd]]),4),"1","")&amp;ROW(Table_Repeating_Question_Sets[[#This Row],[Config Count Fwd]])-1))+IF(Table_Repeating_Question_Sets[[#This Row],[Property]]&lt;&gt;"",1,0))</calculatedColumnFormula>
    </tableColumn>
    <tableColumn id="84" xr3:uid="{00000000-0010-0000-0100-000054000000}" name="Config Count Back" dataDxfId="392">
      <calculatedColumnFormula>IF(Table_Repeating_Question_Sets[[#This Row],[Header]]="Yes","",_xlfn.NUMBERVALUE(INDIRECT(SUBSTITUTE(ADDRESS(1,COLUMN(Table_Repeating_Question_Sets[[#This Row],[Config Count Back]]),4),"1","")&amp;ROW(Table_Repeating_Question_Sets[[#This Row],[Config Count Back]])+1))+IF(Table_Repeating_Question_Sets[[#This Row],[Property]]&lt;&gt;"",1,0))</calculatedColumnFormula>
    </tableColumn>
    <tableColumn id="81" xr3:uid="{00000000-0010-0000-0100-000051000000}" name="Config Options" dataDxfId="391" dataCellStyle="Normal">
      <calculatedColumnFormula array="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calculatedColumnFormula>
    </tableColumn>
    <tableColumn id="60" xr3:uid="{00000000-0010-0000-0100-00003C000000}" name="Config Validators" dataDxfId="390">
      <calculatedColumnFormula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calculatedColumnFormula>
    </tableColumn>
    <tableColumn id="70" xr3:uid="{00000000-0010-0000-0100-000046000000}" name="Config TO" dataDxfId="389">
      <calculatedColumnFormula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calculatedColumnFormula>
    </tableColumn>
    <tableColumn id="89" xr3:uid="{00000000-0010-0000-0100-000059000000}" name="Config Field" dataDxfId="388">
      <calculatedColumnFormula xml:space="preserve">
IF(AND(Table_Repeating_Question_Sets[[#This Row],[Header]]="",Table_Repeating_Question_Sets[[#This Row],[Property]]&lt;&gt;"",Table_Repeating_Question_Sets[[#This Row],[Field Type]]&lt;&gt;""),
"{"&amp;
_xlfn.TEXTJOIN(",",TRUE,
LEFT("/****** BASE ATTRIBUTES ******/",0),
"""key"":"""&amp;Table_Repeating_Question_Sets[[#This Row],[Field Key]]&amp;"""",
"""type"":"""&amp;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Type]]="Text Area","textarea-field",
IF(Table_Repeating_Question_Sets[[#This Row],[Field Type]]="Hidden","hidden-field",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calculatedColumnFormula>
    </tableColumn>
    <tableColumn id="15" xr3:uid="{00000000-0010-0000-0100-00000F000000}" name="Config Content" dataDxfId="387" dataCellStyle="Normal">
      <calculatedColumnFormula xml:space="preserve">
IF(Table_Repeating_Question_Sets[[#This Row],[Row]]="Yes","]},{""className"": ""row"",""fieldGroup"": [","")&amp;
Table_Repeating_Question_Sets[[#This Row],[Config Field]]</calculatedColumnFormula>
    </tableColumn>
    <tableColumn id="71" xr3:uid="{00000000-0010-0000-0100-000047000000}" name="Config Rollup" dataDxfId="386">
      <calculatedColumnFormula>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calculatedColumnFormula>
    </tableColumn>
    <tableColumn id="72" xr3:uid="{00000000-0010-0000-0100-000048000000}" name="Config Use Row" dataDxfId="385">
      <calculatedColumnFormula>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calculatedColumnFormula>
    </tableColumn>
    <tableColumn id="67" xr3:uid="{00000000-0010-0000-0100-000043000000}" name="Config Keys Nested" dataDxfId="384" dataCellStyle="Normal">
      <calculatedColumnFormula>IF(AND(Table_Repeating_Question_Sets[[#This Row],[Header]]="",Table_Repeating_Question_Sets[[#This Row],[Property]]&lt;&gt;"",Table_Repeating_Question_Sets[[#This Row],[Field Type]]&lt;&gt;""),
""""&amp;Table_Repeating_Question_Sets[[#This Row],[Key]]&amp;"""","")</calculatedColumnFormula>
    </tableColumn>
    <tableColumn id="76" xr3:uid="{00000000-0010-0000-0100-00004C000000}" name="Config Keys Nested Rollup" dataDxfId="383" dataCellStyle="Normal">
      <calculatedColumnFormula>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calculatedColumnFormula>
    </tableColumn>
    <tableColumn id="21" xr3:uid="{00000000-0010-0000-0100-000015000000}" name="Output Config" dataDxfId="382" dataCellStyle="Normal">
      <calculatedColumnFormula>IF(ISNUMBER(Table_Repeating_Question_Sets[[#This Row],[Config Use Row]]),INDEX(Table_Repeating_Question_Sets[Config Rollup],Table_Repeating_Question_Sets[[#This Row],[Config Use Row]]),"")</calculatedColumnFormula>
    </tableColumn>
    <tableColumn id="77" xr3:uid="{00000000-0010-0000-0100-00004D000000}" name="Output Config Keys Nested" dataDxfId="381" dataCellStyle="Normal">
      <calculatedColumnFormula>IF(ISNUMBER(Table_Repeating_Question_Sets[[#This Row],[Config Use Row]]),INDEX(Table_Repeating_Question_Sets[Config Keys Nested Rollup],Table_Repeating_Question_Sets[[#This Row],[Config Use Row]]),"")</calculatedColumnFormula>
    </tableColumn>
  </tableColumns>
  <tableStyleInfo name="uBind Tab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02000000}" name="Table_Question_Options" displayName="Table_Question_Options" ref="B5:I115" totalsRowShown="0" headerRowDxfId="380" dataDxfId="379" headerRowCellStyle="Normal" dataCellStyle="Normal">
  <autoFilter ref="B5:I115" xr:uid="{00000000-0009-0000-0100-00001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0000000-0010-0000-0200-000001000000}" name="Value" dataDxfId="378" dataCellStyle="Normal"/>
    <tableColumn id="5" xr3:uid="{00000000-0010-0000-0200-000005000000}" name="Header" dataDxfId="377"/>
    <tableColumn id="2" xr3:uid="{00000000-0010-0000-0200-000002000000}" name="Display" dataDxfId="376" dataCellStyle="Normal"/>
    <tableColumn id="3" xr3:uid="{00000000-0010-0000-0200-000003000000}" name="Icon" dataDxfId="375" dataCellStyle="Normal"/>
    <tableColumn id="4" xr3:uid="{00000000-0010-0000-0200-000004000000}" name="Hide Condition" dataDxfId="374" dataCellStyle="Normal"/>
    <tableColumn id="8" xr3:uid="{00000000-0010-0000-0200-000008000000}" name="Config Buttons" dataDxfId="373">
      <calculatedColumnFormula>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calculatedColumnFormula>
    </tableColumn>
    <tableColumn id="7" xr3:uid="{00000000-0010-0000-0200-000007000000}" name="Config Radio" dataDxfId="372" dataCellStyle="uBind Normal">
      <calculatedColumnFormula>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calculatedColumnFormula>
    </tableColumn>
    <tableColumn id="6" xr3:uid="{00000000-0010-0000-0200-000006000000}" name="Config Select" dataDxfId="371" dataCellStyle="Normal">
      <calculatedColumnFormula>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calculatedColumnFormula>
    </tableColumn>
  </tableColumns>
  <tableStyleInfo name="uBind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able_Triggers" displayName="Table_Triggers" ref="B4:P13" totalsRowShown="0" headerRowDxfId="369" dataDxfId="368" headerRowCellStyle="Normal" dataCellStyle="Normal">
  <autoFilter ref="B4:P13"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0300-000001000000}" name="Property" dataDxfId="367" dataCellStyle="Normal"/>
    <tableColumn id="9" xr3:uid="{00000000-0010-0000-0300-000009000000}" name="Header" dataDxfId="366" dataCellStyle="Normal"/>
    <tableColumn id="4" xr3:uid="{00000000-0010-0000-0300-000004000000}" name="Type" dataDxfId="365" dataCellStyle="Normal">
      <calculatedColumnFormula>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calculatedColumnFormula>
    </tableColumn>
    <tableColumn id="3" xr3:uid="{00000000-0010-0000-0300-000003000000}" name="Key" dataDxfId="364" dataCellStyle="Normal">
      <calculatedColumnFormula>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calculatedColumnFormula>
    </tableColumn>
    <tableColumn id="12" xr3:uid="{00000000-0010-0000-0300-00000C000000}" name="Field Code" dataDxfId="363">
      <calculatedColumnFormula>IF(Table_Triggers[[#This Row],[Header]]="Yes","",IF(Table_Triggers[[#This Row],[Property]]&lt;&gt;"",SUBSTITUTE(Table_Triggers[[#This Row],[Type]]," ","")&amp;SUBSTITUTE(Table_Triggers[[#This Row],[Property]]," ",""),""))</calculatedColumnFormula>
    </tableColumn>
    <tableColumn id="7" xr3:uid="{00000000-0010-0000-0300-000007000000}" name="Text" dataDxfId="362" dataCellStyle="Normal">
      <calculatedColumnFormula>IF(Table_Triggers[[#This Row],[Header]]&lt;&gt;"Yes",IF(Table_Triggers[[#This Row],[Value]]=FALSE,"false",IF(Table_Triggers[[#This Row],[Value]]=TRUE,"true","")),"")</calculatedColumnFormula>
    </tableColumn>
    <tableColumn id="6" xr3:uid="{00000000-0010-0000-0300-000006000000}" name="Config" dataDxfId="361">
      <calculatedColumnFormula xml:space="preserve">
IF(AND(Table_Triggers[[#This Row],[Header]]&lt;&gt;"Yes",Table_Triggers[[#This Row],[Property]]&lt;&gt;"",Table_Triggers[[#This Row],[Text]]&lt;&gt;""),
"""" &amp;  Table_Triggers[[#This Row],[Key]] &amp; """: """ &amp; Table_Triggers[[#This Row],[Message]] &amp; """",
"")</calculatedColumnFormula>
    </tableColumn>
    <tableColumn id="13" xr3:uid="{00000000-0010-0000-0300-00000D000000}" name="Config Rollup" dataDxfId="360">
      <calculatedColumnFormula>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calculatedColumnFormula>
    </tableColumn>
    <tableColumn id="14" xr3:uid="{00000000-0010-0000-0300-00000E000000}" name="Config Use Row" dataDxfId="359">
      <calculatedColumnFormula>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calculatedColumnFormula>
    </tableColumn>
    <tableColumn id="11" xr3:uid="{00000000-0010-0000-0300-00000B000000}" name="Output Config" dataDxfId="358">
      <calculatedColumnFormula>IF(ISNUMBER(Table_Triggers[[#This Row],[Config Use Row]]),INDEX(Table_Triggers[Config Rollup],Table_Triggers[[#This Row],[Config Use Row]]),"")</calculatedColumnFormula>
    </tableColumn>
    <tableColumn id="16" xr3:uid="{00000000-0010-0000-0300-000010000000}" name="Calculation" dataDxfId="357">
      <calculatedColumnFormula xml:space="preserve">
IF(AND(Table_Triggers[[#This Row],[Header]]&lt;&gt;"Yes",Table_Triggers[[#This Row],[Property]]&lt;&gt;"",Table_Triggers[[#This Row],[Text]]&lt;&gt;""),
""""&amp;Table_Triggers[[#This Row],[Key]]&amp;""":"&amp;Table_Triggers[[#This Row],[Text]],
"")</calculatedColumnFormula>
    </tableColumn>
    <tableColumn id="17" xr3:uid="{00000000-0010-0000-0300-000011000000}" name="Calculation Rollup" dataDxfId="356">
      <calculatedColumnFormula>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calculatedColumnFormula>
    </tableColumn>
    <tableColumn id="8" xr3:uid="{00000000-0010-0000-0300-000008000000}" name="Output Calculation" dataDxfId="355">
      <calculatedColumnFormula>IF(ISNUMBER(Table_Triggers[[#This Row],[Config Use Row]]),INDEX(Table_Triggers[Calculation Rollup],Table_Triggers[[#This Row],[Config Use Row]]),"")</calculatedColumnFormula>
    </tableColumn>
    <tableColumn id="2" xr3:uid="{00000000-0010-0000-0300-000002000000}" name="Value" dataDxfId="354" dataCellStyle="Normal"/>
    <tableColumn id="10" xr3:uid="{00000000-0010-0000-0300-00000A000000}" name="Message" dataDxfId="353" dataCellStyle="Normal"/>
  </tableColumns>
  <tableStyleInfo name="uBind Tab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4000000}" name="Table_Risk_1" displayName="Table_Risk_1" ref="B4:N110" headerRowDxfId="351" dataDxfId="350" totalsRowDxfId="349" headerRowCellStyle="Normal" dataCellStyle="Normal" totalsRowCellStyle="Normal">
  <autoFilter ref="B4:N110" xr:uid="{00000000-0009-0000-0100-00000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3" xr3:uid="{00000000-0010-0000-0400-000003000000}" name="Property" dataDxfId="347" totalsRowDxfId="348" dataCellStyle="Normal"/>
    <tableColumn id="5" xr3:uid="{00000000-0010-0000-0400-000005000000}" name="Header" dataDxfId="345" totalsRowDxfId="346" dataCellStyle="Normal"/>
    <tableColumn id="2" xr3:uid="{00000000-0010-0000-0400-000002000000}" name="Type" totalsRowLabel="Total" dataDxfId="343" totalsRowDxfId="344" dataCellStyle="Normal">
      <calculatedColumnFormula>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calculatedColumnFormula>
    </tableColumn>
    <tableColumn id="1" xr3:uid="{00000000-0010-0000-0400-000001000000}" name="Key" dataDxfId="341" totalsRowDxfId="342" dataCellStyle="Normal">
      <calculatedColumnFormula>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calculatedColumnFormula>
    </tableColumn>
    <tableColumn id="8" xr3:uid="{00000000-0010-0000-0400-000008000000}" name="Field Code" dataDxfId="339" totalsRowDxfId="340">
      <calculatedColumnFormula>IF(Table_Risk_1[[#This Row],[Header]]="Yes","",IF(Table_Risk_1[[#This Row],[Property]]&lt;&gt;"",Risk_1_Prefix&amp;SUBSTITUTE(Table_Risk_1[[#This Row],[Type]]," ","")&amp;SUBSTITUTE(Table_Risk_1[[#This Row],[Property]]," ",""),""))</calculatedColumnFormula>
    </tableColumn>
    <tableColumn id="6" xr3:uid="{00000000-0010-0000-0400-000006000000}" name="Text" dataDxfId="337" totalsRowDxfId="338">
      <calculatedColumnFormula>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calculatedColumnFormula>
    </tableColumn>
    <tableColumn id="9" xr3:uid="{00000000-0010-0000-0400-000009000000}" name="String" dataDxfId="335" totalsRowDxfId="336" dataCellStyle="Normal">
      <calculatedColumnFormula>IF(OR(Table_Risk_1[[#This Row],[Header]]="Yes",Table_Risk_1[[#This Row],[Property]]=""),"",IF(OR(Table_Risk_1[[#This Row],[Text]]="true",Table_Risk_1[[#This Row],[Text]]="false",ISNUMBER(Table_Risk_1[[#This Row],[Text]])),Table_Risk_1[[#This Row],[Text]],""""&amp;Table_Risk_1[[#This Row],[Text]]&amp;""""))</calculatedColumnFormula>
    </tableColumn>
    <tableColumn id="14" xr3:uid="{00000000-0010-0000-0400-00000E000000}" name="Output Calculation" dataDxfId="333" totalsRowDxfId="334">
      <calculatedColumnFormula>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calculatedColumnFormula>
    </tableColumn>
    <tableColumn id="4" xr3:uid="{00000000-0010-0000-0400-000004000000}" name="Value" dataDxfId="332" dataCellStyle="Normal"/>
    <tableColumn id="10" xr3:uid="{00000000-0010-0000-0400-00000A000000}" name="Test 1" dataDxfId="330" totalsRowDxfId="331" dataCellStyle="Normal"/>
    <tableColumn id="11" xr3:uid="{00000000-0010-0000-0400-00000B000000}" name="Test 2" dataDxfId="328" totalsRowDxfId="329" dataCellStyle="Normal"/>
    <tableColumn id="12" xr3:uid="{00000000-0010-0000-0400-00000C000000}" name="Test 3" dataDxfId="326" totalsRowDxfId="327" dataCellStyle="Normal"/>
    <tableColumn id="13" xr3:uid="{00000000-0010-0000-0400-00000D000000}" name="Test 4" dataDxfId="324" totalsRowDxfId="325" dataCellStyle="Normal"/>
  </tableColumns>
  <tableStyleInfo name="uBind Tab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5000000}" name="Table_Risk_2" displayName="Table_Risk_2" ref="B4:N36" headerRowDxfId="322" dataDxfId="321" totalsRowDxfId="320" headerRowCellStyle="Normal" dataCellStyle="Normal" totalsRowCellStyle="Normal">
  <autoFilter ref="B4:N36" xr:uid="{00000000-0009-0000-0100-00001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3" xr3:uid="{00000000-0010-0000-0500-000003000000}" name="Property" dataDxfId="318" totalsRowDxfId="319" dataCellStyle="Normal"/>
    <tableColumn id="5" xr3:uid="{00000000-0010-0000-0500-000005000000}" name="Header" dataDxfId="316" totalsRowDxfId="317" dataCellStyle="Normal"/>
    <tableColumn id="2" xr3:uid="{00000000-0010-0000-0500-000002000000}" name="Type" totalsRowLabel="Total" dataDxfId="314" totalsRowDxfId="315" dataCellStyle="Normal">
      <calculatedColumnFormula>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calculatedColumnFormula>
    </tableColumn>
    <tableColumn id="1" xr3:uid="{00000000-0010-0000-0500-000001000000}" name="Key" dataDxfId="312" totalsRowDxfId="313" dataCellStyle="Normal">
      <calculatedColumnFormula>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calculatedColumnFormula>
    </tableColumn>
    <tableColumn id="8" xr3:uid="{00000000-0010-0000-0500-000008000000}" name="Field Code" dataDxfId="310" totalsRowDxfId="311">
      <calculatedColumnFormula>IF(Table_Risk_2[[#This Row],[Header]]="Yes","",IF(Table_Risk_2[[#This Row],[Property]]&lt;&gt;"",Risk_2_Prefix&amp;SUBSTITUTE(Table_Risk_2[[#This Row],[Type]]," ","")&amp;SUBSTITUTE(Table_Risk_2[[#This Row],[Property]]," ",""),""))</calculatedColumnFormula>
    </tableColumn>
    <tableColumn id="9" xr3:uid="{00000000-0010-0000-0500-000009000000}" name="Text" dataDxfId="308" totalsRowDxfId="309" dataCellStyle="Normal">
      <calculatedColumnFormula>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calculatedColumnFormula>
    </tableColumn>
    <tableColumn id="6" xr3:uid="{00000000-0010-0000-0500-000006000000}" name="String" dataDxfId="306" totalsRowDxfId="307" dataCellStyle="Normal">
      <calculatedColumnFormula>IF(OR(Table_Risk_2[[#This Row],[Header]]="Yes",Table_Risk_2[[#This Row],[Property]]=""),"",IF(OR(Table_Risk_2[[#This Row],[Text]]="true",Table_Risk_2[[#This Row],[Text]]="false",ISNUMBER(Table_Risk_2[[#This Row],[Text]])),Table_Risk_2[[#This Row],[Text]],""""&amp;Table_Risk_2[[#This Row],[Text]]&amp;""""))</calculatedColumnFormula>
    </tableColumn>
    <tableColumn id="14" xr3:uid="{00000000-0010-0000-0500-00000E000000}" name="Output Calculation" dataDxfId="304" totalsRowDxfId="305">
      <calculatedColumnFormula>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calculatedColumnFormula>
    </tableColumn>
    <tableColumn id="4" xr3:uid="{00000000-0010-0000-0500-000004000000}" name="Value" dataDxfId="302" totalsRowDxfId="303" dataCellStyle="Normal"/>
    <tableColumn id="10" xr3:uid="{00000000-0010-0000-0500-00000A000000}" name="Test 1" dataDxfId="300" totalsRowDxfId="301" dataCellStyle="Normal"/>
    <tableColumn id="11" xr3:uid="{00000000-0010-0000-0500-00000B000000}" name="Test 2" dataDxfId="298" totalsRowDxfId="299" dataCellStyle="Normal"/>
    <tableColumn id="12" xr3:uid="{00000000-0010-0000-0500-00000C000000}" name="Test 3" dataDxfId="296" totalsRowDxfId="297" dataCellStyle="Normal"/>
    <tableColumn id="13" xr3:uid="{00000000-0010-0000-0500-00000D000000}" name="Test 4" dataDxfId="294" totalsRowDxfId="295" dataCellStyle="Normal"/>
  </tableColumns>
  <tableStyleInfo name="uBind Tab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6000000}" name="Table_Statutory_Rates" displayName="Table_Statutory_Rates" ref="B6:M22" totalsRowShown="0" headerRowDxfId="293" dataDxfId="292" headerRowCellStyle="Normal" dataCellStyle="Normal">
  <autoFilter ref="B6:M22" xr:uid="{00000000-0009-0000-0100-00000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600-000001000000}" name="Effective Date" dataDxfId="291" dataCellStyle="Normal"/>
    <tableColumn id="14" xr3:uid="{00000000-0010-0000-0600-00000E000000}" name="Header" dataDxfId="290"/>
    <tableColumn id="13" xr3:uid="{00000000-0010-0000-0600-00000D000000}" name="Type" dataDxfId="289">
      <calculatedColumnFormula>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calculatedColumnFormula>
    </tableColumn>
    <tableColumn id="15" xr3:uid="{00000000-0010-0000-0600-00000F000000}" name="Next Value" dataDxfId="288">
      <calculatedColumnFormula>IF(INDIRECT(SUBSTITUTE(ADDRESS(1,COLUMN(Table_Statutory_Rates[[#This Row],[Effective Date]]),4),"1","")&amp;ROW()+1)&lt;&gt;"",INDIRECT(SUBSTITUTE(ADDRESS(1,COLUMN(Table_Statutory_Rates[[#This Row],[Effective Date]]),4),"1","")&amp;ROW()+1),"END")</calculatedColumnFormula>
    </tableColumn>
    <tableColumn id="2" xr3:uid="{00000000-0010-0000-0600-000002000000}" name="ACT" dataDxfId="287" dataCellStyle="Percent"/>
    <tableColumn id="3" xr3:uid="{00000000-0010-0000-0600-000003000000}" name="NSW" dataDxfId="286" dataCellStyle="Percent"/>
    <tableColumn id="5" xr3:uid="{00000000-0010-0000-0600-000005000000}" name="NT" dataDxfId="285" dataCellStyle="Percent"/>
    <tableColumn id="9" xr3:uid="{00000000-0010-0000-0600-000009000000}" name="QLD" dataDxfId="284" dataCellStyle="Percent"/>
    <tableColumn id="4" xr3:uid="{00000000-0010-0000-0600-000004000000}" name="SA" dataDxfId="283" dataCellStyle="Percent"/>
    <tableColumn id="10" xr3:uid="{00000000-0010-0000-0600-00000A000000}" name="TAS" dataDxfId="282" dataCellStyle="Percent">
      <calculatedColumnFormula>Table_Statutory_Rates[[#This Row],[SA]]</calculatedColumnFormula>
    </tableColumn>
    <tableColumn id="11" xr3:uid="{00000000-0010-0000-0600-00000B000000}" name="VIC" dataDxfId="281" dataCellStyle="Percent">
      <calculatedColumnFormula>Table_Statutory_Rates[[#This Row],[TAS]]</calculatedColumnFormula>
    </tableColumn>
    <tableColumn id="12" xr3:uid="{00000000-0010-0000-0600-00000C000000}" name="WA" dataDxfId="280" dataCellStyle="Percent">
      <calculatedColumnFormula>Table_Statutory_Rates[[#This Row],[VIC]]</calculatedColumnFormula>
    </tableColumn>
  </tableColumns>
  <tableStyleInfo name="uBind Tab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7000000}" name="Table_Risk_Types" displayName="Table_Risk_Types" ref="B29:B34" totalsRowShown="0" headerRowDxfId="279" dataDxfId="278" headerRowCellStyle="Normal" dataCellStyle="Normal">
  <autoFilter ref="B29:B34" xr:uid="{00000000-0009-0000-0100-00000C000000}">
    <filterColumn colId="0" hiddenButton="1"/>
  </autoFilter>
  <tableColumns count="1">
    <tableColumn id="1" xr3:uid="{00000000-0010-0000-0700-000001000000}" name="Value" dataDxfId="277" dataCellStyle="Normal"/>
  </tableColumns>
  <tableStyleInfo name="uBind Tab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8000000}" name="Table_ESL" displayName="Table_ESL" ref="B38:B40" totalsRowShown="0" headerRowDxfId="276" dataDxfId="275" headerRowCellStyle="Normal" dataCellStyle="Normal">
  <autoFilter ref="B38:B40" xr:uid="{00000000-0009-0000-0100-000011000000}">
    <filterColumn colId="0" hiddenButton="1"/>
  </autoFilter>
  <tableColumns count="1">
    <tableColumn id="1" xr3:uid="{00000000-0010-0000-0800-000001000000}" name="Value" dataDxfId="274" dataCellStyle="Normal"/>
  </tableColumns>
  <tableStyleInfo name="uBind Tab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9000000}" name="Table_Payment_Options" displayName="Table_Payment_Options" ref="B6:F17" totalsRowShown="0" headerRowDxfId="273" dataDxfId="272" headerRowCellStyle="Normal" dataCellStyle="Normal">
  <autoFilter ref="B6:F17" xr:uid="{00000000-0009-0000-0100-00000F000000}">
    <filterColumn colId="0" hiddenButton="1"/>
    <filterColumn colId="1" hiddenButton="1"/>
    <filterColumn colId="2" hiddenButton="1"/>
    <filterColumn colId="3" hiddenButton="1"/>
    <filterColumn colId="4" hiddenButton="1"/>
  </autoFilter>
  <tableColumns count="5">
    <tableColumn id="1" xr3:uid="{00000000-0010-0000-0900-000001000000}" name="Item" dataDxfId="271" dataCellStyle="Normal"/>
    <tableColumn id="2" xr3:uid="{00000000-0010-0000-0900-000002000000}" name="Yearly" dataDxfId="270" dataCellStyle="Normal"/>
    <tableColumn id="3" xr3:uid="{00000000-0010-0000-0900-000003000000}" name="Monthly" dataDxfId="269" dataCellStyle="Normal"/>
    <tableColumn id="4" xr3:uid="{00000000-0010-0000-0900-000004000000}" name="Fortnightly" dataDxfId="268" dataCellStyle="Normal"/>
    <tableColumn id="5" xr3:uid="{00000000-0010-0000-0900-000005000000}" name="Weekly" dataDxfId="267" dataCellStyle="Normal"/>
  </tableColumns>
  <tableStyleInfo name="uBind Tabl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0A000000}" name="Table_Payment_Methods" displayName="Table_Payment_Methods" ref="B21:G31" totalsRowShown="0" headerRowDxfId="266" dataDxfId="265" headerRowCellStyle="Normal" dataCellStyle="Normal">
  <autoFilter ref="B21:G31" xr:uid="{00000000-0009-0000-0100-000022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A00-000001000000}" name="Item" dataDxfId="264" dataCellStyle="Normal"/>
    <tableColumn id="5" xr3:uid="{00000000-0010-0000-0A00-000005000000}" name="EFT" dataDxfId="263"/>
    <tableColumn id="2" xr3:uid="{00000000-0010-0000-0A00-000002000000}" name="Direct Debit" dataDxfId="262" dataCellStyle="Normal"/>
    <tableColumn id="3" xr3:uid="{00000000-0010-0000-0A00-000003000000}" name="Visa" dataDxfId="261" dataCellStyle="Normal"/>
    <tableColumn id="4" xr3:uid="{00000000-0010-0000-0A00-000004000000}" name="Mastercard" dataDxfId="260" dataCellStyle="Normal"/>
    <tableColumn id="6" xr3:uid="{00000000-0010-0000-0A00-000006000000}" name="Amex" dataDxfId="259" dataCellStyle="Normal"/>
  </tableColumns>
  <tableStyleInfo name="uBind 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B000000}" name="Table_Premium_Breakdown" displayName="Table_Premium_Breakdown" ref="B6:M16" totalsRowCount="1" headerRowCellStyle="Normal" dataCellStyle="Normal">
  <autoFilter ref="B6:M15"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Item" totalsRowLabel="Total" totalsRowDxfId="258" dataCellStyle="Normal"/>
    <tableColumn id="3" xr3:uid="{00000000-0010-0000-0B00-000003000000}" name="Premium" totalsRowFunction="custom" dataDxfId="256" totalsRowDxfId="257" dataCellStyle="Currency">
      <totalsRowFormula>SUM(Table_Premium_Breakdown[Premium])</totalsRowFormula>
    </tableColumn>
    <tableColumn id="2" xr3:uid="{00000000-0010-0000-0B00-000002000000}" name="ESL" totalsRowFunction="custom" dataDxfId="254" totalsRowDxfId="255" dataCellStyle="Currency">
      <calculatedColumnFormula>'Risk 2'!J32</calculatedColumnFormula>
      <totalsRowFormula>SUM(Table_Premium_Breakdown[ESL])</totalsRowFormula>
    </tableColumn>
    <tableColumn id="5" xr3:uid="{00000000-0010-0000-0B00-000005000000}" name="GST" totalsRowFunction="custom" dataDxfId="252" totalsRowDxfId="253" dataCellStyle="Currency">
      <totalsRowFormula>SUM(Table_Premium_Breakdown[GST])</totalsRowFormula>
    </tableColumn>
    <tableColumn id="6" xr3:uid="{00000000-0010-0000-0B00-000006000000}" name="Stamp Duty" totalsRowFunction="custom" dataDxfId="250" totalsRowDxfId="251" dataCellStyle="Currency">
      <totalsRowFormula>SUM(Table_Premium_Breakdown[Stamp Duty])</totalsRowFormula>
    </tableColumn>
    <tableColumn id="9" xr3:uid="{00000000-0010-0000-0B00-000009000000}" name="Service Fees" totalsRowFunction="custom" dataDxfId="248" totalsRowDxfId="249">
      <totalsRowFormula>SUM(Table_Premium_Breakdown[Service Fees])</totalsRowFormula>
    </tableColumn>
    <tableColumn id="15" xr3:uid="{00000000-0010-0000-0B00-00000F000000}" name="Sub Total 1" totalsRowFunction="custom" dataDxfId="246" totalsRowDxfId="247" dataCellStyle="Currency">
      <calculatedColumnFormula>SUM(Table_Premium_Breakdown[[#This Row],[Premium]:[Service Fees]])</calculatedColumnFormula>
      <totalsRowFormula>SUM(Table_Premium_Breakdown[Sub Total 1])</totalsRowFormula>
    </tableColumn>
    <tableColumn id="10" xr3:uid="{00000000-0010-0000-0B00-00000A000000}" name="Interest" totalsRowFunction="custom" dataDxfId="244" totalsRowDxfId="245" dataCellStyle="Currency">
      <totalsRowFormula>SUM(Table_Premium_Breakdown[Interest])</totalsRowFormula>
    </tableColumn>
    <tableColumn id="13" xr3:uid="{00000000-0010-0000-0B00-00000D000000}" name="Sub Total 2" totalsRowFunction="custom" dataDxfId="242" totalsRowDxfId="243">
      <totalsRowFormula>SUM(Table_Premium_Breakdown[Sub Total 2])</totalsRowFormula>
    </tableColumn>
    <tableColumn id="12" xr3:uid="{00000000-0010-0000-0B00-00000C000000}" name="Merchant Fees" totalsRowFunction="custom" totalsRowDxfId="241">
      <totalsRowFormula>SUM(Table_Premium_Breakdown[Merchant Fees])</totalsRowFormula>
    </tableColumn>
    <tableColumn id="11" xr3:uid="{00000000-0010-0000-0B00-00000B000000}" name="Transaction Costs" totalsRowFunction="custom" dataDxfId="239" totalsRowDxfId="240">
      <totalsRowFormula>SUM(Table_Premium_Breakdown[Transaction Costs])</totalsRowFormula>
    </tableColumn>
    <tableColumn id="7" xr3:uid="{00000000-0010-0000-0B00-000007000000}" name="Total" totalsRowFunction="custom" dataDxfId="237" totalsRowDxfId="238" dataCellStyle="Currency">
      <calculatedColumnFormula>SUM(Table_Premium_Breakdown[[#This Row],[Sub Total 2]:[Transaction Costs]])</calculatedColumnFormula>
      <totalsRowFormula>SUM(Table_Premium_Breakdown[Total])</totalsRowFormula>
    </tableColumn>
  </tableColumns>
  <tableStyleInfo name="uBind 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C000000}" name="Table_Broker_Fee" displayName="Table_Broker_Fee" ref="B27:C30" totalsRowCount="1" headerRowCellStyle="Normal" dataCellStyle="Normal">
  <autoFilter ref="B27:C29" xr:uid="{00000000-0009-0000-0100-000012000000}">
    <filterColumn colId="0" hiddenButton="1"/>
    <filterColumn colId="1" hiddenButton="1"/>
  </autoFilter>
  <tableColumns count="2">
    <tableColumn id="1" xr3:uid="{00000000-0010-0000-0C00-000001000000}" name="Item" totalsRowLabel="Total" totalsRowDxfId="236" dataCellStyle="Normal"/>
    <tableColumn id="2" xr3:uid="{00000000-0010-0000-0C00-000002000000}" name="Amount" totalsRowFunction="custom" dataDxfId="234" totalsRowDxfId="235" dataCellStyle="Currency">
      <calculatedColumnFormula>Settings_Financial_Service_Fee_Once_Off+(Table_Premium_Breakdown[[#Totals],[Premium]]*Settings_Financial_Service_Fee_Premium_Percent)</calculatedColumnFormula>
      <totalsRowFormula>SUM(Table_Broker_Fee[Amount])</totalsRowFormula>
    </tableColumn>
  </tableColumns>
  <tableStyleInfo name="uBind 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D000000}" name="Table_Instalments" displayName="Table_Instalments" ref="B21:C23" totalsRowShown="0" headerRowCellStyle="Normal" dataCellStyle="Normal">
  <autoFilter ref="B21:C23" xr:uid="{00000000-0009-0000-0100-00000B000000}">
    <filterColumn colId="0" hiddenButton="1"/>
    <filterColumn colId="1" hiddenButton="1"/>
  </autoFilter>
  <tableColumns count="2">
    <tableColumn id="1" xr3:uid="{00000000-0010-0000-0D00-000001000000}" name="Property" dataCellStyle="Normal"/>
    <tableColumn id="2" xr3:uid="{00000000-0010-0000-0D00-000002000000}" name="Value" dataDxfId="233" dataCellStyle="Normal">
      <calculatedColumnFormula xml:space="preserve">
IF(Input_Payment_Option="Yearly",1,
IF(Input_Payment_Option="Monthly",12,
IF(Input_Payment_Option="Fortnightly",26,
IF(Input_Payment_Option="Weekly",52,
1))))</calculatedColumnFormula>
    </tableColumn>
  </tableColumns>
  <tableStyleInfo name="uBind 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E000000}" name="Table_Settings" displayName="Table_Settings" ref="B4:K46" totalsRowShown="0" headerRowCellStyle="Normal" dataCellStyle="Normal">
  <autoFilter ref="B4:K46" xr:uid="{00000000-0009-0000-0100-00000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0E00-000001000000}" name="Property" dataCellStyle="Normal"/>
    <tableColumn id="3" xr3:uid="{00000000-0010-0000-0E00-000003000000}" name="Header"/>
    <tableColumn id="4" xr3:uid="{00000000-0010-0000-0E00-000004000000}" name="Type" dataDxfId="232"/>
    <tableColumn id="5" xr3:uid="{00000000-0010-0000-0E00-000005000000}" name="Key" dataDxfId="231"/>
    <tableColumn id="6" xr3:uid="{00000000-0010-0000-0E00-000006000000}" name="Field Code" dataDxfId="230"/>
    <tableColumn id="7" xr3:uid="{00000000-0010-0000-0E00-000007000000}" name="Text" dataDxfId="229"/>
    <tableColumn id="10" xr3:uid="{00000000-0010-0000-0E00-00000A000000}" name="String" dataDxfId="228"/>
    <tableColumn id="8" xr3:uid="{00000000-0010-0000-0E00-000008000000}" name="Config" dataDxfId="227"/>
    <tableColumn id="9" xr3:uid="{00000000-0010-0000-0E00-000009000000}" name="Config Min" dataDxfId="226"/>
    <tableColumn id="2" xr3:uid="{00000000-0010-0000-0E00-000002000000}" name="Value" dataDxfId="225" dataCellStyle="Normal"/>
  </tableColumns>
  <tableStyleInfo name="uBind 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F000000}" name="Table_Styles" displayName="Table_Styles" ref="B4:CG165" totalsRowShown="0" dataDxfId="224" headerRowCellStyle="Normal" dataCellStyle="Normal">
  <autoFilter ref="B4:CG165"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autoFilter>
  <tableColumns count="84">
    <tableColumn id="1" xr3:uid="{00000000-0010-0000-0F00-000001000000}" name="Element" dataDxfId="223" dataCellStyle="Normal"/>
    <tableColumn id="57" xr3:uid="{00000000-0010-0000-0F00-000039000000}" name="Selector" dataDxfId="222"/>
    <tableColumn id="2" xr3:uid="{00000000-0010-0000-0F00-000002000000}" name="Font Family" dataDxfId="221" dataCellStyle="Normal"/>
    <tableColumn id="21" xr3:uid="{00000000-0010-0000-0F00-000015000000}" name="Font Family Default" dataDxfId="220"/>
    <tableColumn id="22" xr3:uid="{00000000-0010-0000-0F00-000016000000}" name="Font Family Used" dataDxfId="219">
      <calculatedColumnFormula>IF(Table_Styles[[#This Row],[Font Family]]&lt;&gt;"",Table_Styles[[#This Row],[Font Family]],IF(Table_Styles[[#This Row],[Font Family Default]]&lt;&gt;"",Table_Styles[[#This Row],[Font Family Default]],""))</calculatedColumnFormula>
    </tableColumn>
    <tableColumn id="3" xr3:uid="{00000000-0010-0000-0F00-000003000000}" name="Font Size" dataDxfId="218" dataCellStyle="Normal"/>
    <tableColumn id="23" xr3:uid="{00000000-0010-0000-0F00-000017000000}" name="Font Size Default" dataDxfId="217"/>
    <tableColumn id="24" xr3:uid="{00000000-0010-0000-0F00-000018000000}" name="Font Size Used" dataDxfId="216">
      <calculatedColumnFormula>IF(Table_Styles[[#This Row],[Font Size]]&lt;&gt;"",Table_Styles[[#This Row],[Font Size]],IF(Table_Styles[[#This Row],[Font Size Default]]&lt;&gt;"",Table_Styles[[#This Row],[Font Size Default]],""))</calculatedColumnFormula>
    </tableColumn>
    <tableColumn id="4" xr3:uid="{00000000-0010-0000-0F00-000004000000}" name="Font Weight" dataDxfId="215" dataCellStyle="Normal"/>
    <tableColumn id="25" xr3:uid="{00000000-0010-0000-0F00-000019000000}" name="Font Weight Default" dataDxfId="214"/>
    <tableColumn id="26" xr3:uid="{00000000-0010-0000-0F00-00001A000000}" name="Font Weight Used" dataDxfId="213">
      <calculatedColumnFormula>IF(Table_Styles[[#This Row],[Font Weight]]&lt;&gt;"",Table_Styles[[#This Row],[Font Weight]],IF(Table_Styles[[#This Row],[Font Weight Default]]&lt;&gt;"",Table_Styles[[#This Row],[Font Weight Default]],""))</calculatedColumnFormula>
    </tableColumn>
    <tableColumn id="5" xr3:uid="{00000000-0010-0000-0F00-000005000000}" name="Colour" dataDxfId="212" dataCellStyle="Normal"/>
    <tableColumn id="27" xr3:uid="{00000000-0010-0000-0F00-00001B000000}" name="Colour Default" dataDxfId="211"/>
    <tableColumn id="28" xr3:uid="{00000000-0010-0000-0F00-00001C000000}" name="Colour Used" dataDxfId="210">
      <calculatedColumnFormula>IF(Table_Styles[[#This Row],[Colour]]&lt;&gt;"",Table_Styles[[#This Row],[Colour]],IF(Table_Styles[[#This Row],[Colour Default]]&lt;&gt;"",Table_Styles[[#This Row],[Colour Default]],""))</calculatedColumnFormula>
    </tableColumn>
    <tableColumn id="6" xr3:uid="{00000000-0010-0000-0F00-000006000000}" name="Background" dataDxfId="209" dataCellStyle="Normal"/>
    <tableColumn id="29" xr3:uid="{00000000-0010-0000-0F00-00001D000000}" name="Background Default" dataDxfId="208"/>
    <tableColumn id="30" xr3:uid="{00000000-0010-0000-0F00-00001E000000}" name="Background Used" dataDxfId="207">
      <calculatedColumnFormula>IF(Table_Styles[[#This Row],[Background]]&lt;&gt;"",Table_Styles[[#This Row],[Background]],IF(Table_Styles[[#This Row],[Background Default]]&lt;&gt;"",Table_Styles[[#This Row],[Background Default]],""))</calculatedColumnFormula>
    </tableColumn>
    <tableColumn id="7" xr3:uid="{00000000-0010-0000-0F00-000007000000}" name="Border" dataDxfId="206" dataCellStyle="Normal"/>
    <tableColumn id="31" xr3:uid="{00000000-0010-0000-0F00-00001F000000}" name="Border Default" dataDxfId="205"/>
    <tableColumn id="32" xr3:uid="{00000000-0010-0000-0F00-000020000000}" name="Border Used" dataDxfId="204">
      <calculatedColumnFormula>IF(Table_Styles[[#This Row],[Border]]&lt;&gt;"",Table_Styles[[#This Row],[Border]],IF(Table_Styles[[#This Row],[Border Default]]&lt;&gt;"",Table_Styles[[#This Row],[Border Default]],""))</calculatedColumnFormula>
    </tableColumn>
    <tableColumn id="64" xr3:uid="{00000000-0010-0000-0F00-000040000000}" name="Border Radius" dataDxfId="203"/>
    <tableColumn id="63" xr3:uid="{00000000-0010-0000-0F00-00003F000000}" name="Border Radius Default" dataDxfId="202"/>
    <tableColumn id="62" xr3:uid="{00000000-0010-0000-0F00-00003E000000}" name="Border Radius Used" dataDxfId="201">
      <calculatedColumnFormula>IF(Table_Styles[[#This Row],[Border Radius]]&lt;&gt;"",Table_Styles[[#This Row],[Border Radius]],IF(Table_Styles[[#This Row],[Border Radius Default]]&lt;&gt;"",Table_Styles[[#This Row],[Border Radius Default]],""))</calculatedColumnFormula>
    </tableColumn>
    <tableColumn id="8" xr3:uid="{00000000-0010-0000-0F00-000008000000}" name="MT" dataDxfId="200" dataCellStyle="Normal"/>
    <tableColumn id="33" xr3:uid="{00000000-0010-0000-0F00-000021000000}" name="MT Default" dataDxfId="199"/>
    <tableColumn id="34" xr3:uid="{00000000-0010-0000-0F00-000022000000}" name="MT Used" dataDxfId="198">
      <calculatedColumnFormula>IF(Table_Styles[[#This Row],[MT]]&lt;&gt;"",Table_Styles[[#This Row],[MT]],IF(Table_Styles[[#This Row],[MT Default]]&lt;&gt;"",Table_Styles[[#This Row],[MT Default]],""))</calculatedColumnFormula>
    </tableColumn>
    <tableColumn id="9" xr3:uid="{00000000-0010-0000-0F00-000009000000}" name="MR" dataDxfId="197" dataCellStyle="Normal"/>
    <tableColumn id="35" xr3:uid="{00000000-0010-0000-0F00-000023000000}" name="MR Default" dataDxfId="196"/>
    <tableColumn id="36" xr3:uid="{00000000-0010-0000-0F00-000024000000}" name="MR Used" dataDxfId="195">
      <calculatedColumnFormula>IF(Table_Styles[[#This Row],[MR]]&lt;&gt;"",Table_Styles[[#This Row],[MR]],IF(Table_Styles[[#This Row],[MR Default]]&lt;&gt;"",Table_Styles[[#This Row],[MR Default]],""))</calculatedColumnFormula>
    </tableColumn>
    <tableColumn id="10" xr3:uid="{00000000-0010-0000-0F00-00000A000000}" name="MB" dataDxfId="194" dataCellStyle="Normal"/>
    <tableColumn id="37" xr3:uid="{00000000-0010-0000-0F00-000025000000}" name="MB Default" dataDxfId="193"/>
    <tableColumn id="38" xr3:uid="{00000000-0010-0000-0F00-000026000000}" name="MB Used" dataDxfId="192">
      <calculatedColumnFormula>IF(Table_Styles[[#This Row],[MB]]&lt;&gt;"",Table_Styles[[#This Row],[MB]],IF(Table_Styles[[#This Row],[MB Default]]&lt;&gt;"",Table_Styles[[#This Row],[MB Default]],""))</calculatedColumnFormula>
    </tableColumn>
    <tableColumn id="11" xr3:uid="{00000000-0010-0000-0F00-00000B000000}" name="ML" dataDxfId="191" dataCellStyle="Normal"/>
    <tableColumn id="39" xr3:uid="{00000000-0010-0000-0F00-000027000000}" name="ML Default" dataDxfId="190"/>
    <tableColumn id="40" xr3:uid="{00000000-0010-0000-0F00-000028000000}" name="ML Used" dataDxfId="189">
      <calculatedColumnFormula>IF(Table_Styles[[#This Row],[ML]]&lt;&gt;"",Table_Styles[[#This Row],[ML]],IF(Table_Styles[[#This Row],[ML Default]]&lt;&gt;"",Table_Styles[[#This Row],[ML Default]],""))</calculatedColumnFormula>
    </tableColumn>
    <tableColumn id="12" xr3:uid="{00000000-0010-0000-0F00-00000C000000}" name="PT" dataDxfId="188" dataCellStyle="Normal"/>
    <tableColumn id="41" xr3:uid="{00000000-0010-0000-0F00-000029000000}" name="PT Default" dataDxfId="187"/>
    <tableColumn id="42" xr3:uid="{00000000-0010-0000-0F00-00002A000000}" name="PT Used" dataDxfId="186">
      <calculatedColumnFormula>IF(Table_Styles[[#This Row],[PT]]&lt;&gt;"",Table_Styles[[#This Row],[PT]],IF(Table_Styles[[#This Row],[PT Default]]&lt;&gt;"",Table_Styles[[#This Row],[PT Default]],""))</calculatedColumnFormula>
    </tableColumn>
    <tableColumn id="13" xr3:uid="{00000000-0010-0000-0F00-00000D000000}" name="PR" dataDxfId="185" dataCellStyle="Normal"/>
    <tableColumn id="43" xr3:uid="{00000000-0010-0000-0F00-00002B000000}" name="PR Default" dataDxfId="184"/>
    <tableColumn id="44" xr3:uid="{00000000-0010-0000-0F00-00002C000000}" name="PR Used" dataDxfId="183">
      <calculatedColumnFormula>IF(Table_Styles[[#This Row],[PR]]&lt;&gt;"",Table_Styles[[#This Row],[PR]],IF(Table_Styles[[#This Row],[PR Default]]&lt;&gt;"",Table_Styles[[#This Row],[PR Default]],""))</calculatedColumnFormula>
    </tableColumn>
    <tableColumn id="14" xr3:uid="{00000000-0010-0000-0F00-00000E000000}" name="PB" dataDxfId="182" dataCellStyle="Normal"/>
    <tableColumn id="45" xr3:uid="{00000000-0010-0000-0F00-00002D000000}" name="PB Default" dataDxfId="181"/>
    <tableColumn id="46" xr3:uid="{00000000-0010-0000-0F00-00002E000000}" name="PB Used" dataDxfId="180">
      <calculatedColumnFormula>IF(Table_Styles[[#This Row],[PB]]&lt;&gt;"",Table_Styles[[#This Row],[PB]],IF(Table_Styles[[#This Row],[PB Default]]&lt;&gt;"",Table_Styles[[#This Row],[PB Default]],""))</calculatedColumnFormula>
    </tableColumn>
    <tableColumn id="15" xr3:uid="{00000000-0010-0000-0F00-00000F000000}" name="PL" dataDxfId="179" dataCellStyle="Normal"/>
    <tableColumn id="47" xr3:uid="{00000000-0010-0000-0F00-00002F000000}" name="PL Default" dataDxfId="178"/>
    <tableColumn id="48" xr3:uid="{00000000-0010-0000-0F00-000030000000}" name="PL Used" dataDxfId="177">
      <calculatedColumnFormula>IF(Table_Styles[[#This Row],[PL]]&lt;&gt;"",Table_Styles[[#This Row],[PL]],IF(Table_Styles[[#This Row],[PL Default]]&lt;&gt;"",Table_Styles[[#This Row],[PL Default]],""))</calculatedColumnFormula>
    </tableColumn>
    <tableColumn id="16" xr3:uid="{00000000-0010-0000-0F00-000010000000}" name="BT" dataDxfId="176" dataCellStyle="Normal"/>
    <tableColumn id="49" xr3:uid="{00000000-0010-0000-0F00-000031000000}" name="BT Default" dataDxfId="175"/>
    <tableColumn id="50" xr3:uid="{00000000-0010-0000-0F00-000032000000}" name="BT Used" dataDxfId="174">
      <calculatedColumnFormula>IF(Table_Styles[[#This Row],[BT]]&lt;&gt;"",Table_Styles[[#This Row],[BT]],IF(Table_Styles[[#This Row],[BT Default]]&lt;&gt;"",Table_Styles[[#This Row],[BT Default]],""))</calculatedColumnFormula>
    </tableColumn>
    <tableColumn id="17" xr3:uid="{00000000-0010-0000-0F00-000011000000}" name="BR" dataDxfId="173" dataCellStyle="Normal"/>
    <tableColumn id="51" xr3:uid="{00000000-0010-0000-0F00-000033000000}" name="BR Default" dataDxfId="172"/>
    <tableColumn id="52" xr3:uid="{00000000-0010-0000-0F00-000034000000}" name="BR Used" dataDxfId="171">
      <calculatedColumnFormula>IF(Table_Styles[[#This Row],[BR]]&lt;&gt;"",Table_Styles[[#This Row],[BR]],IF(Table_Styles[[#This Row],[BR Default]]&lt;&gt;"",Table_Styles[[#This Row],[BR Default]],""))</calculatedColumnFormula>
    </tableColumn>
    <tableColumn id="18" xr3:uid="{00000000-0010-0000-0F00-000012000000}" name="BB" dataDxfId="170" dataCellStyle="Normal"/>
    <tableColumn id="53" xr3:uid="{00000000-0010-0000-0F00-000035000000}" name="BB Default" dataDxfId="169"/>
    <tableColumn id="54" xr3:uid="{00000000-0010-0000-0F00-000036000000}" name="BB Used" dataDxfId="168">
      <calculatedColumnFormula>IF(Table_Styles[[#This Row],[BB]]&lt;&gt;"",Table_Styles[[#This Row],[BB]],IF(Table_Styles[[#This Row],[BB Default]]&lt;&gt;"",Table_Styles[[#This Row],[BB Default]],""))</calculatedColumnFormula>
    </tableColumn>
    <tableColumn id="19" xr3:uid="{00000000-0010-0000-0F00-000013000000}" name="BL" dataDxfId="167" dataCellStyle="Normal"/>
    <tableColumn id="55" xr3:uid="{00000000-0010-0000-0F00-000037000000}" name="BL Default" dataDxfId="166"/>
    <tableColumn id="56" xr3:uid="{00000000-0010-0000-0F00-000038000000}" name="BL Used" dataDxfId="165">
      <calculatedColumnFormula>IF(Table_Styles[[#This Row],[BL]]&lt;&gt;"",Table_Styles[[#This Row],[BL]],IF(Table_Styles[[#This Row],[BL Default]]&lt;&gt;"",Table_Styles[[#This Row],[BL Default]],""))</calculatedColumnFormula>
    </tableColumn>
    <tableColumn id="66" xr3:uid="{00000000-0010-0000-0F00-000042000000}" name="Width" dataDxfId="164"/>
    <tableColumn id="67" xr3:uid="{00000000-0010-0000-0F00-000043000000}" name="Width Default" dataDxfId="163"/>
    <tableColumn id="69" xr3:uid="{00000000-0010-0000-0F00-000045000000}" name="Width Used" dataDxfId="162">
      <calculatedColumnFormula>IF(Table_Styles[[#This Row],[Width]]&lt;&gt;"",Table_Styles[[#This Row],[Width]],IF(Table_Styles[[#This Row],[Width Default]]&lt;&gt;"",Table_Styles[[#This Row],[Width Default]],""))</calculatedColumnFormula>
    </tableColumn>
    <tableColumn id="70" xr3:uid="{00000000-0010-0000-0F00-000046000000}" name="Height" dataDxfId="161"/>
    <tableColumn id="71" xr3:uid="{00000000-0010-0000-0F00-000047000000}" name="Height Default" dataDxfId="160"/>
    <tableColumn id="72" xr3:uid="{00000000-0010-0000-0F00-000048000000}" name="Height Used" dataDxfId="159">
      <calculatedColumnFormula>IF(Table_Styles[[#This Row],[Height]]&lt;&gt;"",Table_Styles[[#This Row],[Height]],IF(Table_Styles[[#This Row],[Height Default]]&lt;&gt;"",Table_Styles[[#This Row],[Height Default]],""))</calculatedColumnFormula>
    </tableColumn>
    <tableColumn id="73" xr3:uid="{00000000-0010-0000-0F00-000049000000}" name="Top" dataDxfId="158"/>
    <tableColumn id="74" xr3:uid="{00000000-0010-0000-0F00-00004A000000}" name="Top Default" dataDxfId="157"/>
    <tableColumn id="75" xr3:uid="{00000000-0010-0000-0F00-00004B000000}" name="Top Used" dataDxfId="156">
      <calculatedColumnFormula>IF(Table_Styles[[#This Row],[Top]]&lt;&gt;"",Table_Styles[[#This Row],[Top]],IF(Table_Styles[[#This Row],[Top Default]]&lt;&gt;"",Table_Styles[[#This Row],[Top Default]],""))</calculatedColumnFormula>
    </tableColumn>
    <tableColumn id="79" xr3:uid="{00000000-0010-0000-0F00-00004F000000}" name="Right" dataDxfId="155"/>
    <tableColumn id="80" xr3:uid="{00000000-0010-0000-0F00-000050000000}" name="Right Default" dataDxfId="154"/>
    <tableColumn id="81" xr3:uid="{00000000-0010-0000-0F00-000051000000}" name="Right Used" dataDxfId="153">
      <calculatedColumnFormula>IF(Table_Styles[[#This Row],[Right]]&lt;&gt;"",Table_Styles[[#This Row],[Right]],IF(Table_Styles[[#This Row],[Right Default]]&lt;&gt;"",Table_Styles[[#This Row],[Right Default]],""))</calculatedColumnFormula>
    </tableColumn>
    <tableColumn id="82" xr3:uid="{00000000-0010-0000-0F00-000052000000}" name="Bottom" dataDxfId="152"/>
    <tableColumn id="83" xr3:uid="{00000000-0010-0000-0F00-000053000000}" name="Bottom Default" dataDxfId="151"/>
    <tableColumn id="84" xr3:uid="{00000000-0010-0000-0F00-000054000000}" name="Bottom Used" dataDxfId="150">
      <calculatedColumnFormula>IF(Table_Styles[[#This Row],[Bottom]]&lt;&gt;"",Table_Styles[[#This Row],[Bottom]],IF(Table_Styles[[#This Row],[Bottom Default]]&lt;&gt;"",Table_Styles[[#This Row],[Bottom Default]],""))</calculatedColumnFormula>
    </tableColumn>
    <tableColumn id="76" xr3:uid="{00000000-0010-0000-0F00-00004C000000}" name="Left" dataDxfId="149"/>
    <tableColumn id="77" xr3:uid="{00000000-0010-0000-0F00-00004D000000}" name="Left Default" dataDxfId="148"/>
    <tableColumn id="78" xr3:uid="{00000000-0010-0000-0F00-00004E000000}" name="Left Used" dataDxfId="147">
      <calculatedColumnFormula>IF(Table_Styles[[#This Row],[Left]]&lt;&gt;"",Table_Styles[[#This Row],[Left]],IF(Table_Styles[[#This Row],[Left Default]]&lt;&gt;"",Table_Styles[[#This Row],[Left Default]],""))</calculatedColumnFormula>
    </tableColumn>
    <tableColumn id="20" xr3:uid="{00000000-0010-0000-0F00-000014000000}" name="Custom" dataDxfId="146" dataCellStyle="Normal"/>
    <tableColumn id="59" xr3:uid="{00000000-0010-0000-0F00-00003B000000}" name="Font" dataDxfId="145">
      <calculatedColumnFormula>IF(AND(Table_Styles[[#This Row],[Selector]]&lt;&gt;"",Table_Styles[[#This Row],[Font Family Used]]&lt;&gt;"",Table_Styles[[#This Row],[Font Weight Used]]&lt;&gt;""),Table_Styles[[#This Row],[Font Family Used]]&amp;" "&amp;Table_Styles[[#This Row],[Font Weight Used]],"")</calculatedColumnFormula>
    </tableColumn>
    <tableColumn id="60" xr3:uid="{00000000-0010-0000-0F00-00003C000000}" name="Unique Font" dataDxfId="144">
      <calculatedColumnFormula>IF(AND(Table_Styles[[#This Row],[Selector]],COUNTIF(OFFSET(CC:CC,0,0,ROW()-1,1),"="&amp;Table_Styles[[#This Row],[Font]])=0),Table_Styles[[#This Row],[Font]],"")</calculatedColumnFormula>
    </tableColumn>
    <tableColumn id="68" xr3:uid="{00000000-0010-0000-0F00-000044000000}" name="Config Font" dataDxfId="143">
      <calculatedColumnFormula>IF(Table_Styles[[#This Row],[Unique Font]]&lt;&gt;"",
"{""fontFamily"":"""&amp;Table_Styles[[#This Row],[Font Family Used]]&amp;""",""fontWeight"":"&amp;Table_Styles[[#This Row],[Font Weight Used]]&amp;"}","")</calculatedColumnFormula>
    </tableColumn>
    <tableColumn id="65" xr3:uid="{00000000-0010-0000-0F00-000041000000}" name="Config Properties" dataDxfId="142">
      <calculatedColumnFormula>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calculatedColumnFormula>
    </tableColumn>
    <tableColumn id="58" xr3:uid="{00000000-0010-0000-0F00-00003A000000}" name="Config" dataDxfId="141" dataCellStyle="Normal">
      <calculatedColumnFormula>IF(AND(Table_Styles[[#This Row],[Selector]]&lt;&gt;"", Table_Styles[[#This Row],[Config Properties]]&lt;&gt;""),
Table_Styles[[#This Row],[Selector]]&amp;" { "&amp;Table_Styles[[#This Row],[Config Properties]]&amp;" }","")</calculatedColumnFormula>
    </tableColumn>
    <tableColumn id="61" xr3:uid="{00000000-0010-0000-0F00-00003D000000}" name="Config Min" dataDxfId="140" dataCellStyle="Normal">
      <calculatedColumnFormula xml:space="preserve">
SUBSTITUTE(SUBSTITUTE(SUBSTITUTE(SUBSTITUTE(SUBSTITUTE(SUBSTITUTE(SUBSTITUTE(SUBSTITUTE(Table_Styles[[#This Row],[Config]],
" {","{"),
"{ ","{"),
" }","}"),
"} ","}"),
" ,",","),
", ",","),
" :",":"),
": ",":")</calculatedColumnFormula>
    </tableColumn>
  </tableColumns>
  <tableStyleInfo name="uBind 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10000000}" name="Table_Text" displayName="Table_Text" ref="B4:L112" totalsRowShown="0" headerRowDxfId="139" dataDxfId="138" headerRowCellStyle="Normal" dataCellStyle="Normal">
  <autoFilter ref="B4:L112"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0000000-0010-0000-1000-000001000000}" name="Property" dataDxfId="137" dataCellStyle="Normal"/>
    <tableColumn id="9" xr3:uid="{00000000-0010-0000-1000-000009000000}" name="Header" dataDxfId="136" dataCellStyle="Normal"/>
    <tableColumn id="4" xr3:uid="{00000000-0010-0000-1000-000004000000}" name="Type" dataDxfId="135" dataCellStyle="Normal">
      <calculatedColumnFormula>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calculatedColumnFormula>
    </tableColumn>
    <tableColumn id="3" xr3:uid="{00000000-0010-0000-1000-000003000000}" name="Key" dataDxfId="134" dataCellStyle="Normal">
      <calculatedColumnFormula>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calculatedColumnFormula>
    </tableColumn>
    <tableColumn id="13" xr3:uid="{00000000-0010-0000-1000-00000D000000}" name="Field Code" dataDxfId="133">
      <calculatedColumnFormula>IF(Table_Text[[#This Row],[Header]]="Yes","",IF(Table_Text[[#This Row],[Property]]&lt;&gt;"",SUBSTITUTE(Table_Text[[#This Row],[Type]]," ","")&amp;SUBSTITUTE(Table_Text[[#This Row],[Property]]," ",""),""))</calculatedColumnFormula>
    </tableColumn>
    <tableColumn id="10" xr3:uid="{00000000-0010-0000-1000-00000A000000}" name="Config" dataDxfId="132">
      <calculatedColumnFormula>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calculatedColumnFormula>
    </tableColumn>
    <tableColumn id="11" xr3:uid="{00000000-0010-0000-1000-00000B000000}" name="Config Min" dataDxfId="131" dataCellStyle="uBind Normal">
      <calculatedColumnFormula>SUBSTITUTE(SUBSTITUTE(SUBSTITUTE(SUBSTITUTE(SUBSTITUTE(SUBSTITUTE(SUBSTITUTE(SUBSTITUTE(
TRIM(CLEAN(Table_Text[[#This Row],[Config]])),
" {","{"),
"{ ","{"),
" }","}"),
"} ","}"),
" [","["),
"[ ","["),
" ]","]"),
"] ","]")</calculatedColumnFormula>
    </tableColumn>
    <tableColumn id="5" xr3:uid="{00000000-0010-0000-1000-000005000000}" name="Quote" dataDxfId="130" dataCellStyle="Normal">
      <calculatedColumnFormula>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calculatedColumnFormula>
    </tableColumn>
    <tableColumn id="12" xr3:uid="{00000000-0010-0000-1000-00000C000000}" name="Quote Min" dataDxfId="129">
      <calculatedColumnFormula>SUBSTITUTE(SUBSTITUTE(SUBSTITUTE(SUBSTITUTE(SUBSTITUTE(SUBSTITUTE(SUBSTITUTE(SUBSTITUTE(
TRIM(CLEAN(Table_Text[[#This Row],[Quote]])),
" {","{"),
"{ ","{"),
" }","}"),
"} ","}"),
" [","["),
"[ ","["),
" ]","]"),
"] ","]")</calculatedColumnFormula>
    </tableColumn>
    <tableColumn id="6" xr3:uid="{00000000-0010-0000-1000-000006000000}" name="Icon" dataDxfId="128" dataCellStyle="Normal"/>
    <tableColumn id="2" xr3:uid="{00000000-0010-0000-1000-000002000000}" name="Text" dataDxfId="127" dataCellStyle="Normal"/>
  </tableColumns>
  <tableStyleInfo name="uBind 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1000000}" name="Table_Drop_Down" displayName="Table_Drop_Down" ref="B4:B77" totalsRowShown="0" headerRowCellStyle="Normal" dataCellStyle="Normal">
  <autoFilter ref="B4:B77" xr:uid="{00000000-0009-0000-0100-00000A000000}">
    <filterColumn colId="0" hiddenButton="1"/>
  </autoFilter>
  <tableColumns count="1">
    <tableColumn id="1" xr3:uid="{00000000-0010-0000-1100-000001000000}" name="Value" dataCellStyle="Normal"/>
  </tableColumns>
  <tableStyleInfo name="uBind Tab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12000000}" name="Table_Policy" displayName="Table_Policy" ref="B6:L12" totalsRowShown="0" headerRowDxfId="126" dataDxfId="125">
  <autoFilter ref="B6:L12" xr:uid="{00000000-0009-0000-0100-00000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2" xr3:uid="{00000000-0010-0000-1200-000002000000}" name="Property" dataDxfId="124" dataCellStyle="uBind Normal"/>
    <tableColumn id="9" xr3:uid="{00000000-0010-0000-1200-000009000000}" name="Header" dataDxfId="123"/>
    <tableColumn id="4" xr3:uid="{00000000-0010-0000-1200-000004000000}" name="Type" dataDxfId="122" dataCellStyle="Normal"/>
    <tableColumn id="1" xr3:uid="{00000000-0010-0000-1200-000001000000}" name="Key" dataDxfId="121" dataCellStyle="Normal">
      <calculatedColumnFormula>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calculatedColumnFormula>
    </tableColumn>
    <tableColumn id="11" xr3:uid="{00000000-0010-0000-1200-00000B000000}" name="Field Code" dataDxfId="120">
      <calculatedColumnFormula>IF(Table_Policy[[#This Row],[Header]]="Yes","",IF(Table_Policy[[#This Row],[Property]]&lt;&gt;"",SUBSTITUTE(Table_Policy[[#This Row],[Type]]," ","")&amp;SUBSTITUTE(Table_Policy[[#This Row],[Property]]," ",""),""))</calculatedColumnFormula>
    </tableColumn>
    <tableColumn id="5" xr3:uid="{00000000-0010-0000-1200-000005000000}" name="Text" dataDxfId="119" dataCellStyle="Normal">
      <calculatedColumnFormula>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calculatedColumnFormula>
    </tableColumn>
    <tableColumn id="6" xr3:uid="{00000000-0010-0000-1200-000006000000}" name="String" dataDxfId="118" dataCellStyle="Normal">
      <calculatedColumnFormula>IF(OR(Table_Policy[[#This Row],[Header]]="Yes",Table_Policy[[#This Row],[Text]]=""),"",IF(OR(Table_Policy[[#This Row],[Text]]="true",Table_Policy[[#This Row],[Text]]="false",ISNUMBER(Table_Policy[[#This Row],[Text]])),Table_Policy[[#This Row],[Text]],""""&amp;Table_Policy[[#This Row],[Text]]&amp;""""))</calculatedColumnFormula>
    </tableColumn>
    <tableColumn id="7" xr3:uid="{00000000-0010-0000-1200-000007000000}" name="Quote" dataDxfId="117" dataCellStyle="Normal">
      <calculatedColumnFormula>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calculatedColumnFormula>
    </tableColumn>
    <tableColumn id="10" xr3:uid="{00000000-0010-0000-1200-00000A000000}" name="Quote Min" dataDxfId="116">
      <calculatedColumnFormula>SUBSTITUTE(SUBSTITUTE(SUBSTITUTE(SUBSTITUTE(SUBSTITUTE(SUBSTITUTE(SUBSTITUTE(SUBSTITUTE(
TRIM(CLEAN(Table_Policy[[#This Row],[Quote]])),
" {","{"),
"{ ","{"),
" }","}"),
"} ","}"),
" [","["),
"[ ","["),
" ]","]"),
"] ","]")</calculatedColumnFormula>
    </tableColumn>
    <tableColumn id="8" xr3:uid="{00000000-0010-0000-1200-000008000000}" name="URL" dataDxfId="115" dataCellStyle="Normal">
      <calculatedColumnFormula>IF(Table_Policy[[#This Row],[Header]]="Yes","",IF(Table_Policy[[#This Row],[Property]]&lt;&gt;"",Table_Policy[[#This Row],[Key]]&amp;"="&amp;SUBSTITUTE(SUBSTITUTE(Table_Policy[[#This Row],[Text]],"&amp;","%26")," ","%20"),""))</calculatedColumnFormula>
    </tableColumn>
    <tableColumn id="3" xr3:uid="{00000000-0010-0000-1200-000003000000}" name="Value" dataDxfId="114" dataCellStyle="Normal"/>
  </tableColumns>
  <tableStyleInfo name="uBind Tabl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13000000}" name="Table_Quote" displayName="Table_Quote" ref="C22:BB28" totalsRowShown="0" headerRowDxfId="113" dataDxfId="112" dataCellStyle="Normal">
  <autoFilter ref="C22:BB28" xr:uid="{00000000-0009-0000-0100-00000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autoFilter>
  <tableColumns count="52">
    <tableColumn id="1" xr3:uid="{00000000-0010-0000-1300-000001000000}" name="Before" dataDxfId="111" dataCellStyle="Normal">
      <calculatedColumnFormula xml:space="preserve">
"{"&amp;
"""state"": """ &amp;
IF(_xlfn.TEXTJOIN("",TRUE,'Question Sets'!AO5:AO14)&lt;&gt;"","incomplete",
IF(_xlfn.TEXTJOIN("",TRUE,'Question Sets'!AO5:AO17)&lt;&gt;"","estimate",
IF(_xlfn.TEXTJOIN("",TRUE,Table_Question_Sets[Invalid])&lt;&gt;"","quote","binding"))) &amp; ""","&amp;
"""id"": ""SOME_ID"","&amp;
"""questions"": {"&amp;
"""rating"": {"&amp;
_xlfn.TEXTJOIN(",",TRUE,'Question Sets'!BP5:BP17)&amp;
"},"&amp;
"""contact"": {"&amp;
_xlfn.TEXTJOIN(",",TRUE,'Question Sets'!BP17:BP24)&amp;
"},"&amp;
"""personal"": {"&amp;
_xlfn.TEXTJOIN(",",TRUE,'Question Sets'!BP24:BP79)&amp;
"},"&amp;
"""disclosure"": {"&amp;
_xlfn.TEXTJOIN(",",TRUE,'Question Sets'!BP80:BP202)&amp;
"}"&amp;
"},"&amp;
"""risk1"": {"&amp;_xlfn.TEXTJOIN("",TRUE,Table_Risk_1[Output Calculation])&amp;"},"&amp;
"""risk2"": {"&amp;_xlfn.TEXTJOIN("",TRUE,Table_Risk_2[Output Calculation])&amp;"},"&amp;
"""triggers"": {"&amp;
"""softReferral"": {"&amp;
_xlfn.TEXTJOIN(",",TRUE,Triggers!N5:N7)&amp;
"},"&amp;
"""hardReferral"": {"&amp;
_xlfn.TEXTJOIN(",",TRUE,Triggers!N7:N9)&amp;
"},"&amp;
"""decline"": {"&amp;
_xlfn.TEXTJOIN(",",TRUE,Triggers!N9:N11)&amp;
"},"&amp;
"""error"": {"&amp;
_xlfn.TEXTJOIN(",",TRUE,Triggers!N11:N14)&amp;
"}"&amp;
"},"&amp;
_xlfn.TEXTJOIN("",TRUE,Table_Policy[Quote Min])&amp;","&amp;
"""payment"": {"&amp;
"""total"": {"&amp;
"""premium"": """&amp;TEXT(Table_Premium_Breakdown[[#Totals],[Premium]],"$#,##0.00")&amp;""","&amp;
"""ESL"": """&amp;TEXT(Table_Premium_Breakdown[[#Totals],[ESL]],"$#,##0.00")&amp;""","&amp;
"""GST"": """&amp;TEXT(Table_Premium_Breakdown[[#Totals],[GST]],"$#,##0.00")&amp;""","&amp;
"""stampDuty"": """&amp;TEXT(Table_Premium_Breakdown[[#Totals],[Stamp Duty]],"$#,##0.00")&amp;""","&amp;
"""serviceFees"": """&amp;TEXT(Table_Premium_Breakdown[[#Totals],[Service Fees]],"$#,##0.00")&amp;""","&amp;
"""interest"": """&amp;TEXT(Table_Premium_Breakdown[[#Totals],[Interest]],"$#,##0.00")&amp;""","&amp;
"""merchantFees"": """&amp;TEXT(Table_Premium_Breakdown[[#Totals],[Merchant Fees]],"$#,##0.00")&amp;""","&amp;
"""transactionCosts"": """&amp;TEXT(Table_Premium_Breakdown[[#Totals],[Transaction Costs]],"$#,##0.00")&amp;""","&amp;
"""payable"": """&amp;TEXT(Table_Premium_Breakdown[[#Totals],[Total]],"$#,##0.00")&amp;""""&amp;
"},"&amp;
"""instalments"": {"&amp;
"""instalmentsPerYear"": """&amp;TEXT(Totals_Instalment_Instalment_Amount,"$#,##0.00")&amp;""","&amp;
"""instalmentAmount"": """&amp;TEXT(Totals_Instalment_Instalment_Amount,"$#,##0.00")&amp;""""&amp;
"}"&amp;
"}"&amp;
"}"</calculatedColumnFormula>
    </tableColumn>
    <tableColumn id="2" xr3:uid="{00000000-0010-0000-1300-000002000000}" name="Value 1" dataDxfId="110" dataCellStyle="Normal"/>
    <tableColumn id="3" xr3:uid="{00000000-0010-0000-1300-000003000000}" name="Value 2" dataDxfId="109" dataCellStyle="Normal"/>
    <tableColumn id="4" xr3:uid="{00000000-0010-0000-1300-000004000000}" name="Value 3" dataDxfId="108" dataCellStyle="Normal"/>
    <tableColumn id="5" xr3:uid="{00000000-0010-0000-1300-000005000000}" name="Value 4" dataDxfId="107" dataCellStyle="Normal"/>
    <tableColumn id="6" xr3:uid="{00000000-0010-0000-1300-000006000000}" name="Value 5" dataDxfId="106" dataCellStyle="Normal"/>
    <tableColumn id="7" xr3:uid="{00000000-0010-0000-1300-000007000000}" name="Value 6" dataDxfId="105" dataCellStyle="Normal"/>
    <tableColumn id="8" xr3:uid="{00000000-0010-0000-1300-000008000000}" name="Value 7" dataDxfId="104" dataCellStyle="Normal"/>
    <tableColumn id="9" xr3:uid="{00000000-0010-0000-1300-000009000000}" name="Value 8" dataDxfId="103" dataCellStyle="Normal"/>
    <tableColumn id="10" xr3:uid="{00000000-0010-0000-1300-00000A000000}" name="Value 9" dataDxfId="102" dataCellStyle="Normal"/>
    <tableColumn id="11" xr3:uid="{00000000-0010-0000-1300-00000B000000}" name="Value 10" dataDxfId="101" dataCellStyle="Normal"/>
    <tableColumn id="12" xr3:uid="{00000000-0010-0000-1300-00000C000000}" name="Value 11" dataDxfId="100" dataCellStyle="Normal"/>
    <tableColumn id="13" xr3:uid="{00000000-0010-0000-1300-00000D000000}" name="Value 12" dataDxfId="99" dataCellStyle="Normal"/>
    <tableColumn id="14" xr3:uid="{00000000-0010-0000-1300-00000E000000}" name="Value 13" dataDxfId="98" dataCellStyle="Normal"/>
    <tableColumn id="15" xr3:uid="{00000000-0010-0000-1300-00000F000000}" name="Value 14" dataDxfId="97" dataCellStyle="Normal"/>
    <tableColumn id="16" xr3:uid="{00000000-0010-0000-1300-000010000000}" name="Value 15" dataDxfId="96" dataCellStyle="Normal"/>
    <tableColumn id="17" xr3:uid="{00000000-0010-0000-1300-000011000000}" name="Value 16" dataDxfId="95" dataCellStyle="Normal"/>
    <tableColumn id="18" xr3:uid="{00000000-0010-0000-1300-000012000000}" name="Value 17" dataDxfId="94" dataCellStyle="Normal"/>
    <tableColumn id="19" xr3:uid="{00000000-0010-0000-1300-000013000000}" name="Value 18" dataDxfId="93" dataCellStyle="Normal"/>
    <tableColumn id="20" xr3:uid="{00000000-0010-0000-1300-000014000000}" name="Value 19" dataDxfId="92" dataCellStyle="Normal"/>
    <tableColumn id="21" xr3:uid="{00000000-0010-0000-1300-000015000000}" name="Value 20" dataDxfId="91" dataCellStyle="Normal"/>
    <tableColumn id="22" xr3:uid="{00000000-0010-0000-1300-000016000000}" name="Value 21" dataDxfId="90" dataCellStyle="Normal"/>
    <tableColumn id="23" xr3:uid="{00000000-0010-0000-1300-000017000000}" name="Value 22" dataDxfId="89" dataCellStyle="Normal"/>
    <tableColumn id="24" xr3:uid="{00000000-0010-0000-1300-000018000000}" name="Value 23" dataDxfId="88" dataCellStyle="Normal"/>
    <tableColumn id="25" xr3:uid="{00000000-0010-0000-1300-000019000000}" name="Value 24" dataDxfId="87" dataCellStyle="Normal"/>
    <tableColumn id="26" xr3:uid="{00000000-0010-0000-1300-00001A000000}" name="Value 25" dataDxfId="86" dataCellStyle="Normal"/>
    <tableColumn id="27" xr3:uid="{00000000-0010-0000-1300-00001B000000}" name="Value 26" dataDxfId="85" dataCellStyle="Normal"/>
    <tableColumn id="28" xr3:uid="{00000000-0010-0000-1300-00001C000000}" name="Value 27" dataDxfId="84" dataCellStyle="Normal"/>
    <tableColumn id="29" xr3:uid="{00000000-0010-0000-1300-00001D000000}" name="Value 28" dataDxfId="83" dataCellStyle="Normal"/>
    <tableColumn id="30" xr3:uid="{00000000-0010-0000-1300-00001E000000}" name="Value 29" dataDxfId="82" dataCellStyle="Normal"/>
    <tableColumn id="31" xr3:uid="{00000000-0010-0000-1300-00001F000000}" name="Value 30" dataDxfId="81" dataCellStyle="Normal"/>
    <tableColumn id="32" xr3:uid="{00000000-0010-0000-1300-000020000000}" name="Value 31" dataDxfId="80" dataCellStyle="Normal"/>
    <tableColumn id="33" xr3:uid="{00000000-0010-0000-1300-000021000000}" name="Value 32" dataDxfId="79" dataCellStyle="Normal"/>
    <tableColumn id="34" xr3:uid="{00000000-0010-0000-1300-000022000000}" name="Value 33" dataDxfId="78" dataCellStyle="Normal"/>
    <tableColumn id="35" xr3:uid="{00000000-0010-0000-1300-000023000000}" name="Value 34" dataDxfId="77" dataCellStyle="Normal"/>
    <tableColumn id="36" xr3:uid="{00000000-0010-0000-1300-000024000000}" name="Value 35" dataDxfId="76" dataCellStyle="Normal"/>
    <tableColumn id="37" xr3:uid="{00000000-0010-0000-1300-000025000000}" name="Value 36" dataDxfId="75" dataCellStyle="Normal"/>
    <tableColumn id="38" xr3:uid="{00000000-0010-0000-1300-000026000000}" name="Value 37" dataDxfId="74" dataCellStyle="Normal"/>
    <tableColumn id="39" xr3:uid="{00000000-0010-0000-1300-000027000000}" name="Value 38" dataDxfId="73" dataCellStyle="Normal"/>
    <tableColumn id="40" xr3:uid="{00000000-0010-0000-1300-000028000000}" name="Value 39" dataDxfId="72" dataCellStyle="Normal"/>
    <tableColumn id="41" xr3:uid="{00000000-0010-0000-1300-000029000000}" name="Value 40" dataDxfId="71" dataCellStyle="Normal"/>
    <tableColumn id="42" xr3:uid="{00000000-0010-0000-1300-00002A000000}" name="Value 41" dataDxfId="70" dataCellStyle="Normal"/>
    <tableColumn id="43" xr3:uid="{00000000-0010-0000-1300-00002B000000}" name="Value 42" dataDxfId="69" dataCellStyle="Normal"/>
    <tableColumn id="44" xr3:uid="{00000000-0010-0000-1300-00002C000000}" name="Value 43" dataDxfId="68" dataCellStyle="Normal"/>
    <tableColumn id="45" xr3:uid="{00000000-0010-0000-1300-00002D000000}" name="Value 44" dataDxfId="67" dataCellStyle="Normal"/>
    <tableColumn id="46" xr3:uid="{00000000-0010-0000-1300-00002E000000}" name="Value 45" dataDxfId="66" dataCellStyle="Normal"/>
    <tableColumn id="47" xr3:uid="{00000000-0010-0000-1300-00002F000000}" name="Value 46" dataDxfId="65" dataCellStyle="Normal"/>
    <tableColumn id="48" xr3:uid="{00000000-0010-0000-1300-000030000000}" name="Value 47" dataDxfId="64" dataCellStyle="Normal"/>
    <tableColumn id="49" xr3:uid="{00000000-0010-0000-1300-000031000000}" name="Value 48" dataDxfId="63" dataCellStyle="Normal"/>
    <tableColumn id="50" xr3:uid="{00000000-0010-0000-1300-000032000000}" name="Value 49" dataDxfId="62" dataCellStyle="Normal"/>
    <tableColumn id="51" xr3:uid="{00000000-0010-0000-1300-000033000000}" name="Value 50" dataDxfId="61" dataCellStyle="Normal"/>
    <tableColumn id="52" xr3:uid="{00000000-0010-0000-1300-000034000000}" name="After" dataDxfId="60" dataCellStyle="Normal"/>
  </tableColumns>
  <tableStyleInfo name="uBind Table"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4000000}" name="Table_Configuration" displayName="Table_Configuration" ref="C6:BB18" totalsRowShown="0" headerRowDxfId="59" dataCellStyle="Normal">
  <autoFilter ref="C6:BB18" xr:uid="{00000000-0009-0000-0100-00001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autoFilter>
  <tableColumns count="52">
    <tableColumn id="1" xr3:uid="{00000000-0010-0000-1400-000001000000}" name="Before" dataCellStyle="Normal"/>
    <tableColumn id="2" xr3:uid="{00000000-0010-0000-1400-000002000000}" name="Value 1" dataDxfId="58" dataCellStyle="Normal"/>
    <tableColumn id="3" xr3:uid="{00000000-0010-0000-1400-000003000000}" name="Value 2" dataDxfId="57" dataCellStyle="Normal"/>
    <tableColumn id="4" xr3:uid="{00000000-0010-0000-1400-000004000000}" name="Value 3" dataDxfId="56" dataCellStyle="Normal"/>
    <tableColumn id="5" xr3:uid="{00000000-0010-0000-1400-000005000000}" name="Value 4" dataDxfId="55" dataCellStyle="Normal"/>
    <tableColumn id="6" xr3:uid="{00000000-0010-0000-1400-000006000000}" name="Value 5" dataDxfId="54" dataCellStyle="Normal"/>
    <tableColumn id="7" xr3:uid="{00000000-0010-0000-1400-000007000000}" name="Value 6" dataDxfId="53" dataCellStyle="Normal"/>
    <tableColumn id="8" xr3:uid="{00000000-0010-0000-1400-000008000000}" name="Value 7" dataDxfId="52" dataCellStyle="Normal"/>
    <tableColumn id="10" xr3:uid="{00000000-0010-0000-1400-00000A000000}" name="Value 8" dataDxfId="51"/>
    <tableColumn id="11" xr3:uid="{00000000-0010-0000-1400-00000B000000}" name="Value 9" dataDxfId="50"/>
    <tableColumn id="12" xr3:uid="{00000000-0010-0000-1400-00000C000000}" name="Value 10" dataDxfId="49"/>
    <tableColumn id="13" xr3:uid="{00000000-0010-0000-1400-00000D000000}" name="Value 11" dataDxfId="48"/>
    <tableColumn id="14" xr3:uid="{00000000-0010-0000-1400-00000E000000}" name="Value 12" dataDxfId="47"/>
    <tableColumn id="15" xr3:uid="{00000000-0010-0000-1400-00000F000000}" name="Value 13" dataDxfId="46"/>
    <tableColumn id="16" xr3:uid="{00000000-0010-0000-1400-000010000000}" name="Value 14" dataDxfId="45"/>
    <tableColumn id="17" xr3:uid="{00000000-0010-0000-1400-000011000000}" name="Value 15" dataDxfId="44"/>
    <tableColumn id="18" xr3:uid="{00000000-0010-0000-1400-000012000000}" name="Value 16" dataDxfId="43"/>
    <tableColumn id="19" xr3:uid="{00000000-0010-0000-1400-000013000000}" name="Value 17" dataDxfId="42"/>
    <tableColumn id="20" xr3:uid="{00000000-0010-0000-1400-000014000000}" name="Value 18" dataDxfId="41"/>
    <tableColumn id="21" xr3:uid="{00000000-0010-0000-1400-000015000000}" name="Value 19" dataDxfId="40"/>
    <tableColumn id="22" xr3:uid="{00000000-0010-0000-1400-000016000000}" name="Value 20" dataDxfId="39"/>
    <tableColumn id="23" xr3:uid="{00000000-0010-0000-1400-000017000000}" name="Value 21" dataDxfId="38"/>
    <tableColumn id="24" xr3:uid="{00000000-0010-0000-1400-000018000000}" name="Value 22" dataDxfId="37"/>
    <tableColumn id="25" xr3:uid="{00000000-0010-0000-1400-000019000000}" name="Value 23" dataDxfId="36"/>
    <tableColumn id="26" xr3:uid="{00000000-0010-0000-1400-00001A000000}" name="Value 24" dataDxfId="35"/>
    <tableColumn id="27" xr3:uid="{00000000-0010-0000-1400-00001B000000}" name="Value 25" dataDxfId="34"/>
    <tableColumn id="28" xr3:uid="{00000000-0010-0000-1400-00001C000000}" name="Value 26" dataDxfId="33"/>
    <tableColumn id="29" xr3:uid="{00000000-0010-0000-1400-00001D000000}" name="Value 27" dataDxfId="32"/>
    <tableColumn id="30" xr3:uid="{00000000-0010-0000-1400-00001E000000}" name="Value 28" dataDxfId="31"/>
    <tableColumn id="31" xr3:uid="{00000000-0010-0000-1400-00001F000000}" name="Value 29" dataDxfId="30"/>
    <tableColumn id="32" xr3:uid="{00000000-0010-0000-1400-000020000000}" name="Value 30" dataDxfId="29"/>
    <tableColumn id="33" xr3:uid="{00000000-0010-0000-1400-000021000000}" name="Value 31" dataDxfId="28"/>
    <tableColumn id="34" xr3:uid="{00000000-0010-0000-1400-000022000000}" name="Value 32" dataDxfId="27"/>
    <tableColumn id="35" xr3:uid="{00000000-0010-0000-1400-000023000000}" name="Value 33" dataDxfId="26"/>
    <tableColumn id="36" xr3:uid="{00000000-0010-0000-1400-000024000000}" name="Value 34" dataDxfId="25"/>
    <tableColumn id="37" xr3:uid="{00000000-0010-0000-1400-000025000000}" name="Value 35" dataDxfId="24"/>
    <tableColumn id="38" xr3:uid="{00000000-0010-0000-1400-000026000000}" name="Value 36" dataDxfId="23"/>
    <tableColumn id="39" xr3:uid="{00000000-0010-0000-1400-000027000000}" name="Value 37" dataDxfId="22"/>
    <tableColumn id="40" xr3:uid="{00000000-0010-0000-1400-000028000000}" name="Value 38" dataDxfId="21"/>
    <tableColumn id="41" xr3:uid="{00000000-0010-0000-1400-000029000000}" name="Value 39" dataDxfId="20"/>
    <tableColumn id="42" xr3:uid="{00000000-0010-0000-1400-00002A000000}" name="Value 40" dataDxfId="19"/>
    <tableColumn id="43" xr3:uid="{00000000-0010-0000-1400-00002B000000}" name="Value 41" dataDxfId="18"/>
    <tableColumn id="45" xr3:uid="{00000000-0010-0000-1400-00002D000000}" name="Value 42" dataDxfId="17"/>
    <tableColumn id="46" xr3:uid="{00000000-0010-0000-1400-00002E000000}" name="Value 43" dataDxfId="16"/>
    <tableColumn id="47" xr3:uid="{00000000-0010-0000-1400-00002F000000}" name="Value 44" dataDxfId="15"/>
    <tableColumn id="48" xr3:uid="{00000000-0010-0000-1400-000030000000}" name="Value 45" dataDxfId="14"/>
    <tableColumn id="49" xr3:uid="{00000000-0010-0000-1400-000031000000}" name="Value 46" dataDxfId="13"/>
    <tableColumn id="50" xr3:uid="{00000000-0010-0000-1400-000032000000}" name="Value 47" dataDxfId="12"/>
    <tableColumn id="51" xr3:uid="{00000000-0010-0000-1400-000033000000}" name="Value 48" dataDxfId="11"/>
    <tableColumn id="52" xr3:uid="{00000000-0010-0000-1400-000034000000}" name="Value 49" dataDxfId="10"/>
    <tableColumn id="53" xr3:uid="{00000000-0010-0000-1400-000035000000}" name="Value 50" dataDxfId="9"/>
    <tableColumn id="9" xr3:uid="{00000000-0010-0000-1400-000009000000}" name="After" dataCellStyle="Normal"/>
  </tableColumns>
  <tableStyleInfo name="uBind Table"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15000000}" name="Table_Tax_Rates" displayName="Table_Tax_Rates" ref="B50:D55" totalsRowShown="0" dataDxfId="8" headerRowCellStyle="Normal">
  <autoFilter ref="B50:D55" xr:uid="{00000000-0009-0000-0100-00000E000000}">
    <filterColumn colId="0" hiddenButton="1"/>
    <filterColumn colId="1" hiddenButton="1"/>
    <filterColumn colId="2" hiddenButton="1"/>
  </autoFilter>
  <tableColumns count="3">
    <tableColumn id="1" xr3:uid="{00000000-0010-0000-1500-000001000000}" name="Income To" dataDxfId="7" dataCellStyle="Currency"/>
    <tableColumn id="2" xr3:uid="{00000000-0010-0000-1500-000002000000}" name="Tax" dataDxfId="6" dataCellStyle="Currency"/>
    <tableColumn id="3" xr3:uid="{00000000-0010-0000-1500-000003000000}" name="Excess" dataDxfId="5" dataCellStyle="Normal"/>
  </tableColumns>
  <tableStyleInfo name="uBind Table"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6000000}" name="Table_Vehicle_Type" displayName="Table_Vehicle_Type" ref="B29:H35" totalsRowShown="0" headerRowCellStyle="Normal" dataCellStyle="Normal">
  <autoFilter ref="B29:H35" xr:uid="{00000000-0009-0000-0100-00001B000000}">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00000000-0010-0000-1600-000001000000}" name="Vehicle" dataDxfId="4" dataCellStyle="Normal"/>
    <tableColumn id="2" xr3:uid="{00000000-0010-0000-1600-000002000000}" name="Insurance" dataCellStyle="Currency"/>
    <tableColumn id="7" xr3:uid="{00000000-0010-0000-1600-000007000000}" name="Fuel Consumption" dataDxfId="3" dataCellStyle="Currency"/>
    <tableColumn id="3" xr3:uid="{00000000-0010-0000-1600-000003000000}" name="Tyre Interval" dataDxfId="2" dataCellStyle="Normal"/>
    <tableColumn id="4" xr3:uid="{00000000-0010-0000-1600-000004000000}" name="Tyre Cost" dataCellStyle="Currency"/>
    <tableColumn id="5" xr3:uid="{00000000-0010-0000-1600-000005000000}" name="Service Cost" dataCellStyle="Currency"/>
    <tableColumn id="6" xr3:uid="{00000000-0010-0000-1600-000006000000}" name="Maintenance" dataDxfId="1" dataCellStyle="Currency"/>
  </tableColumns>
  <tableStyleInfo name="uBind Table"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17000000}" name="Table_General_Rating_Factors" displayName="Table_General_Rating_Factors" ref="B6:C23" totalsRowShown="0" headerRowCellStyle="Normal" dataCellStyle="Normal">
  <autoFilter ref="B6:C23" xr:uid="{00000000-0009-0000-0100-000010000000}">
    <filterColumn colId="0" hiddenButton="1"/>
    <filterColumn colId="1" hiddenButton="1"/>
  </autoFilter>
  <tableColumns count="2">
    <tableColumn id="1" xr3:uid="{00000000-0010-0000-1700-000001000000}" name="Factor" dataCellStyle="Normal"/>
    <tableColumn id="2" xr3:uid="{00000000-0010-0000-1700-000002000000}" name="Value" dataCellStyle="Normal"/>
  </tableColumns>
  <tableStyleInfo name="uBind Table"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8000000}" name="Table_Lease_Terms" displayName="Table_Lease_Terms" ref="B39:C44" totalsRowShown="0" headerRowCellStyle="Normal" dataCellStyle="Normal">
  <autoFilter ref="B39:C44" xr:uid="{00000000-0009-0000-0100-000016000000}">
    <filterColumn colId="0" hiddenButton="1"/>
    <filterColumn colId="1" hiddenButton="1"/>
  </autoFilter>
  <tableColumns count="2">
    <tableColumn id="1" xr3:uid="{00000000-0010-0000-1800-000001000000}" name="Months" dataDxfId="0" dataCellStyle="Normal"/>
    <tableColumn id="3" xr3:uid="{00000000-0010-0000-1800-000003000000}" name="Residual" dataCellStyle="Percent"/>
  </tableColumns>
  <tableStyleInfo name="uBind Table" showFirstColumn="0" showLastColumn="0" showRowStripes="1" showColumnStripes="0"/>
</table>
</file>

<file path=xl/theme/theme1.xml><?xml version="1.0" encoding="utf-8"?>
<a:theme xmlns:a="http://schemas.openxmlformats.org/drawingml/2006/main" name="Office Theme">
  <a:themeElements>
    <a:clrScheme name="uBind">
      <a:dk1>
        <a:srgbClr val="151515"/>
      </a:dk1>
      <a:lt1>
        <a:srgbClr val="A7A7A7"/>
      </a:lt1>
      <a:dk2>
        <a:srgbClr val="44546A"/>
      </a:dk2>
      <a:lt2>
        <a:srgbClr val="E7E6E6"/>
      </a:lt2>
      <a:accent1>
        <a:srgbClr val="5B9BD5"/>
      </a:accent1>
      <a:accent2>
        <a:srgbClr val="ED7D31"/>
      </a:accent2>
      <a:accent3>
        <a:srgbClr val="A5A5A5"/>
      </a:accent3>
      <a:accent4>
        <a:srgbClr val="FFC000"/>
      </a:accent4>
      <a:accent5>
        <a:srgbClr val="4472C4"/>
      </a:accent5>
      <a:accent6>
        <a:srgbClr val="2A2A2A"/>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7.bin"/><Relationship Id="rId4" Type="http://schemas.openxmlformats.org/officeDocument/2006/relationships/table" Target="../tables/table9.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printerSettings" Target="../printerSettings/printerSettings9.bin"/><Relationship Id="rId4" Type="http://schemas.openxmlformats.org/officeDocument/2006/relationships/table" Target="../tables/table1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table" Target="../tables/table20.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22.xml"/><Relationship Id="rId7"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6.bin"/><Relationship Id="rId6" Type="http://schemas.openxmlformats.org/officeDocument/2006/relationships/table" Target="../tables/table25.xml"/><Relationship Id="rId5" Type="http://schemas.openxmlformats.org/officeDocument/2006/relationships/table" Target="../tables/table24.xml"/><Relationship Id="rId4"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1F5F34"/>
  </sheetPr>
  <dimension ref="B1:BT210"/>
  <sheetViews>
    <sheetView tabSelected="1" topLeftCell="A5" zoomScaleNormal="100" workbookViewId="0" xr3:uid="{AEA406A1-0E4B-5B11-9CD5-51D6E497D94C}">
      <pane xSplit="6" topLeftCell="AP1" activePane="topRight" state="frozen"/>
      <selection pane="topRight" activeCell="AU21" sqref="AU21"/>
    </sheetView>
  </sheetViews>
  <sheetFormatPr defaultColWidth="9.125" defaultRowHeight="21" customHeight="1"/>
  <cols>
    <col min="1" max="1" width="9.125" style="2" customWidth="1"/>
    <col min="2" max="2" width="37.625" style="2" customWidth="1"/>
    <col min="3" max="3" width="22" style="2" hidden="1" customWidth="1"/>
    <col min="4" max="4" width="22.5" style="2" hidden="1" customWidth="1"/>
    <col min="5" max="5" width="23.875" style="2" hidden="1" customWidth="1"/>
    <col min="6" max="6" width="38.5" style="2" hidden="1" customWidth="1"/>
    <col min="7" max="7" width="28.5" style="12" customWidth="1"/>
    <col min="8" max="9" width="10.625" style="2" customWidth="1"/>
    <col min="10" max="10" width="17.875" style="2" customWidth="1"/>
    <col min="11" max="13" width="9.375" style="2" customWidth="1"/>
    <col min="14" max="14" width="7.125" style="2" customWidth="1"/>
    <col min="15" max="18" width="3.5" style="2" customWidth="1"/>
    <col min="19" max="19" width="7.625" style="2" customWidth="1"/>
    <col min="20" max="20" width="57.125" style="2" customWidth="1"/>
    <col min="21" max="22" width="28.5" style="2" customWidth="1"/>
    <col min="23" max="34" width="21.5" style="2" customWidth="1"/>
    <col min="35" max="35" width="16.125" style="2" customWidth="1"/>
    <col min="36" max="36" width="16.125" style="2" bestFit="1" customWidth="1"/>
    <col min="37" max="37" width="18.625" style="2" bestFit="1" customWidth="1"/>
    <col min="38" max="39" width="21.5" style="2" customWidth="1"/>
    <col min="40" max="41" width="17.875" style="2" customWidth="1"/>
    <col min="42" max="46" width="17" style="2" customWidth="1"/>
    <col min="47" max="47" width="28.5" style="2" customWidth="1"/>
    <col min="48" max="49" width="28.5" style="12" customWidth="1"/>
    <col min="50" max="79" width="28.5" style="2" customWidth="1"/>
    <col min="80" max="80" width="31.875" style="2" customWidth="1"/>
    <col min="81" max="81" width="9.125" style="2"/>
    <col min="82" max="82" width="30.5" style="2" customWidth="1"/>
    <col min="83" max="83" width="96.5" style="2" customWidth="1"/>
    <col min="84" max="87" width="102.125" style="2" customWidth="1"/>
    <col min="88" max="90" width="17.375" style="2" customWidth="1"/>
    <col min="91" max="91" width="23.875" style="2" customWidth="1"/>
    <col min="92" max="92" width="53.125" style="2" customWidth="1"/>
    <col min="93" max="93" width="115.875" style="2" customWidth="1"/>
    <col min="94" max="94" width="21.5" style="2" customWidth="1"/>
    <col min="95" max="95" width="23.5" style="2" customWidth="1"/>
    <col min="96" max="96" width="25" style="2" customWidth="1"/>
    <col min="97" max="97" width="28" style="2" customWidth="1"/>
    <col min="98" max="98" width="21.875" style="2" customWidth="1"/>
    <col min="99" max="100" width="21.125" style="2" customWidth="1"/>
    <col min="101" max="103" width="81" style="2" customWidth="1"/>
    <col min="104" max="104" width="22.375" style="2" customWidth="1"/>
    <col min="105" max="105" width="19.5" style="2" customWidth="1"/>
    <col min="106" max="106" width="16" style="2" customWidth="1"/>
    <col min="107" max="16384" width="9.125" style="2"/>
  </cols>
  <sheetData>
    <row r="1" spans="2:72" ht="21" customHeight="1">
      <c r="G1" s="34"/>
      <c r="K1" s="34"/>
      <c r="M1" s="44"/>
      <c r="N1" s="12"/>
      <c r="O1" s="12"/>
      <c r="P1" s="12"/>
      <c r="Q1" s="12"/>
      <c r="R1" s="12"/>
      <c r="AE1" s="44"/>
      <c r="AF1" s="44"/>
      <c r="AG1" s="44"/>
      <c r="AM1" s="12"/>
      <c r="AQ1" s="12"/>
      <c r="AR1" s="12"/>
      <c r="AS1" s="12"/>
      <c r="AT1" s="12"/>
      <c r="AU1" s="12"/>
      <c r="AX1" s="12"/>
      <c r="AY1" s="12"/>
      <c r="AZ1" s="12"/>
      <c r="BA1" s="12"/>
      <c r="BB1" s="12"/>
    </row>
    <row r="2" spans="2:72" ht="46.9" thickBot="1">
      <c r="B2" s="10" t="s">
        <v>0</v>
      </c>
      <c r="C2" s="10"/>
      <c r="D2" s="10"/>
      <c r="E2" s="10"/>
      <c r="F2" s="10"/>
      <c r="G2" s="30"/>
      <c r="H2" s="10"/>
      <c r="I2" s="10"/>
      <c r="J2" s="10"/>
      <c r="K2" s="30"/>
      <c r="L2" s="10"/>
      <c r="M2" s="50"/>
      <c r="N2" s="13"/>
      <c r="O2" s="13"/>
      <c r="P2" s="13"/>
      <c r="Q2" s="13"/>
      <c r="R2" s="13"/>
      <c r="S2" s="10"/>
      <c r="T2" s="10"/>
      <c r="U2" s="10"/>
      <c r="V2" s="10"/>
      <c r="W2" s="10"/>
      <c r="X2" s="10"/>
      <c r="Y2" s="10"/>
      <c r="Z2" s="10"/>
      <c r="AA2" s="10"/>
      <c r="AB2" s="10"/>
      <c r="AC2" s="10"/>
      <c r="AD2" s="10"/>
      <c r="AE2" s="50"/>
      <c r="AF2" s="50"/>
      <c r="AG2" s="50"/>
      <c r="AH2" s="10"/>
      <c r="AI2" s="10"/>
      <c r="AJ2" s="10"/>
      <c r="AK2" s="10"/>
      <c r="AL2" s="10"/>
      <c r="AM2" s="13"/>
      <c r="AN2" s="10"/>
      <c r="AO2" s="10"/>
      <c r="AP2" s="10"/>
      <c r="AQ2" s="13"/>
      <c r="AR2" s="13"/>
      <c r="AS2" s="13"/>
      <c r="AT2" s="13"/>
      <c r="AU2" s="13"/>
      <c r="AV2" s="13"/>
      <c r="AW2" s="13"/>
      <c r="AX2" s="13"/>
      <c r="AY2" s="13"/>
      <c r="AZ2" s="13"/>
      <c r="BA2" s="13"/>
      <c r="BB2" s="13"/>
      <c r="BC2" s="13"/>
      <c r="BD2" s="13"/>
      <c r="BE2" s="13"/>
      <c r="BF2" s="13"/>
      <c r="BG2" s="13"/>
      <c r="BH2" s="13"/>
      <c r="BI2" s="10"/>
      <c r="BJ2" s="10"/>
      <c r="BK2" s="10"/>
      <c r="BL2" s="10"/>
      <c r="BM2" s="13"/>
      <c r="BN2" s="13"/>
      <c r="BO2" s="10"/>
    </row>
    <row r="3" spans="2:72" ht="21" customHeight="1">
      <c r="G3" s="34"/>
      <c r="K3" s="34"/>
      <c r="M3" s="44"/>
      <c r="N3" s="12"/>
      <c r="O3" s="12"/>
      <c r="P3" s="12"/>
      <c r="Q3" s="12"/>
      <c r="R3" s="12"/>
      <c r="AE3" s="44"/>
      <c r="AF3" s="44"/>
      <c r="AG3" s="44"/>
      <c r="AM3" s="12"/>
      <c r="AQ3" s="12"/>
      <c r="AR3" s="12"/>
      <c r="AS3" s="12"/>
      <c r="AT3" s="12"/>
      <c r="AU3" s="12"/>
      <c r="AX3" s="12"/>
      <c r="AY3" s="12"/>
      <c r="AZ3" s="12"/>
      <c r="BA3" s="12"/>
      <c r="BB3" s="12"/>
    </row>
    <row r="4" spans="2:72" ht="14.45">
      <c r="B4" s="109" t="s">
        <v>1</v>
      </c>
      <c r="C4" s="109" t="s">
        <v>2</v>
      </c>
      <c r="D4" t="s">
        <v>3</v>
      </c>
      <c r="E4" t="s">
        <v>4</v>
      </c>
      <c r="F4" t="s">
        <v>5</v>
      </c>
      <c r="G4" s="31" t="s">
        <v>6</v>
      </c>
      <c r="H4" s="1" t="s">
        <v>7</v>
      </c>
      <c r="I4" s="109" t="s">
        <v>8</v>
      </c>
      <c r="J4" s="109" t="s">
        <v>9</v>
      </c>
      <c r="K4" s="31" t="s">
        <v>10</v>
      </c>
      <c r="L4" s="1" t="s">
        <v>11</v>
      </c>
      <c r="M4" s="46" t="s">
        <v>12</v>
      </c>
      <c r="N4" s="36" t="s">
        <v>13</v>
      </c>
      <c r="O4" s="36" t="s">
        <v>14</v>
      </c>
      <c r="P4" s="36" t="s">
        <v>15</v>
      </c>
      <c r="Q4" s="36" t="s">
        <v>16</v>
      </c>
      <c r="R4" s="36" t="s">
        <v>17</v>
      </c>
      <c r="S4" s="36" t="s">
        <v>18</v>
      </c>
      <c r="T4" s="1" t="s">
        <v>19</v>
      </c>
      <c r="U4" s="1" t="s">
        <v>20</v>
      </c>
      <c r="V4" s="1" t="s">
        <v>21</v>
      </c>
      <c r="W4" s="1" t="s">
        <v>22</v>
      </c>
      <c r="X4" s="1" t="s">
        <v>23</v>
      </c>
      <c r="Y4" s="1" t="s">
        <v>24</v>
      </c>
      <c r="Z4" s="1" t="s">
        <v>25</v>
      </c>
      <c r="AA4" s="1" t="s">
        <v>26</v>
      </c>
      <c r="AB4" s="1" t="s">
        <v>27</v>
      </c>
      <c r="AC4" s="1" t="s">
        <v>28</v>
      </c>
      <c r="AD4" s="1" t="s">
        <v>29</v>
      </c>
      <c r="AE4" s="1" t="s">
        <v>30</v>
      </c>
      <c r="AF4" s="1" t="s">
        <v>31</v>
      </c>
      <c r="AG4" s="1" t="s">
        <v>32</v>
      </c>
      <c r="AH4" s="46" t="s">
        <v>33</v>
      </c>
      <c r="AI4" s="46" t="s">
        <v>34</v>
      </c>
      <c r="AJ4" s="46" t="s">
        <v>35</v>
      </c>
      <c r="AK4" s="46" t="s">
        <v>36</v>
      </c>
      <c r="AL4" s="1" t="s">
        <v>37</v>
      </c>
      <c r="AM4" s="1" t="s">
        <v>38</v>
      </c>
      <c r="AN4" s="1" t="s">
        <v>39</v>
      </c>
      <c r="AO4" s="1" t="s">
        <v>40</v>
      </c>
      <c r="AP4" s="1" t="s">
        <v>41</v>
      </c>
      <c r="AQ4" s="1" t="s">
        <v>42</v>
      </c>
      <c r="AR4" s="36" t="s">
        <v>43</v>
      </c>
      <c r="AS4" s="1" t="s">
        <v>44</v>
      </c>
      <c r="AT4" s="1" t="s">
        <v>45</v>
      </c>
      <c r="AU4" s="1" t="s">
        <v>46</v>
      </c>
      <c r="AV4" s="1" t="s">
        <v>47</v>
      </c>
      <c r="AW4" s="1" t="s">
        <v>48</v>
      </c>
      <c r="AX4" s="16" t="s">
        <v>49</v>
      </c>
      <c r="AY4" s="16" t="s">
        <v>50</v>
      </c>
      <c r="AZ4" s="16" t="s">
        <v>51</v>
      </c>
      <c r="BA4" s="36" t="s">
        <v>52</v>
      </c>
      <c r="BB4" s="36" t="s">
        <v>53</v>
      </c>
      <c r="BC4" s="110" t="s">
        <v>54</v>
      </c>
      <c r="BD4" s="110" t="s">
        <v>55</v>
      </c>
      <c r="BE4" s="110" t="s">
        <v>56</v>
      </c>
      <c r="BF4" s="110" t="s">
        <v>57</v>
      </c>
      <c r="BG4" s="110" t="s">
        <v>58</v>
      </c>
      <c r="BH4" s="109" t="s">
        <v>59</v>
      </c>
      <c r="BI4" s="109" t="s">
        <v>60</v>
      </c>
      <c r="BJ4" s="109" t="s">
        <v>61</v>
      </c>
      <c r="BK4" s="109" t="s">
        <v>62</v>
      </c>
      <c r="BL4" s="109" t="s">
        <v>63</v>
      </c>
      <c r="BM4" s="109" t="s">
        <v>64</v>
      </c>
      <c r="BN4" s="109" t="s">
        <v>65</v>
      </c>
      <c r="BO4" s="109" t="s">
        <v>66</v>
      </c>
      <c r="BP4" s="1" t="s">
        <v>67</v>
      </c>
      <c r="BQ4" s="1" t="s">
        <v>68</v>
      </c>
      <c r="BR4" s="109" t="s">
        <v>69</v>
      </c>
      <c r="BS4" s="109" t="s">
        <v>70</v>
      </c>
      <c r="BT4" s="1" t="s">
        <v>71</v>
      </c>
    </row>
    <row r="5" spans="2:72" ht="29.45" thickBot="1">
      <c r="B5" s="3" t="s">
        <v>72</v>
      </c>
      <c r="C5" s="3" t="s">
        <v>73</v>
      </c>
      <c r="D5" s="3" t="str">
        <f ca="1">IF(Table_Question_Sets[[#This Row],[Header]]="Yes","",
IF(INDIRECT(SUBSTITUTE(ADDRESS(1,COLUMN(),4),"1","")&amp;ROW()-1)="",
INDIRECT(SUBSTITUTE(ADDRESS(1,COLUMN(Table_Question_Sets[[#This Row],[Property]]),4),"1","")&amp;ROW()-1),
INDIRECT(SUBSTITUTE(ADDRESS(1,COLUMN(),4),"1","")&amp;ROW()-1)))</f>
        <v/>
      </c>
      <c r="E5" s="3"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ratingPrimary</v>
      </c>
      <c r="F5" s="3" t="str">
        <f>IF(Table_Question_Sets[[#This Row],[Header]]="Yes","",IF(Table_Question_Sets[[#This Row],[Property]]&lt;&gt;"",SUBSTITUTE(Table_Question_Sets[[#This Row],[Property]]," ",""),""))</f>
        <v/>
      </c>
      <c r="G5" s="17"/>
      <c r="H5" s="3"/>
      <c r="I5" s="3"/>
      <c r="J5" s="3"/>
      <c r="K5" s="17"/>
      <c r="L5" s="3"/>
      <c r="M5" s="3"/>
      <c r="N5" s="17"/>
      <c r="O5" s="17"/>
      <c r="P5" s="17"/>
      <c r="Q5" s="17"/>
      <c r="R5" s="17"/>
      <c r="S5" s="17"/>
      <c r="T5" s="3"/>
      <c r="U5" s="3"/>
      <c r="V5" s="3"/>
      <c r="W5" s="3"/>
      <c r="X5" s="3"/>
      <c r="Y5" s="3"/>
      <c r="Z5" s="3"/>
      <c r="AA5" s="3"/>
      <c r="AB5" s="3"/>
      <c r="AC5" s="3"/>
      <c r="AD5" s="3"/>
      <c r="AE5" s="3"/>
      <c r="AF5" s="3"/>
      <c r="AG5" s="3"/>
      <c r="AH5" s="3"/>
      <c r="AI5" s="3"/>
      <c r="AJ5" s="3"/>
      <c r="AK5" s="3"/>
      <c r="AL5" s="3"/>
      <c r="AM5" s="27"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5" s="27"/>
      <c r="AO5" s="3"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 s="3"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 s="3"/>
      <c r="AR5" s="17"/>
      <c r="AS5" s="3"/>
      <c r="AT5" s="3"/>
      <c r="AU5" s="3"/>
      <c r="AV5" s="3"/>
      <c r="AW5" s="3"/>
      <c r="AX5" s="2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5" s="17" t="str">
        <f>IF(OR(Table_Question_Sets[[#This Row],[Header]]="Yes",Table_Question_Sets[[#This Row],[Text]]=""),"",IF(OR(Table_Question_Sets[[#This Row],[Text]]="true",Table_Question_Sets[[#This Row],[Text]]="false",ISNUMBER(Table_Question_Sets[[#This Row],[Text]])),Table_Question_Sets[[#This Row],[Text]],""""&amp;Table_Question_Sets[[#This Row],[Text]]&amp;""""))</f>
        <v/>
      </c>
      <c r="AZ5" s="17" t="str">
        <f>IF(AND(Table_Question_Sets[[#This Row],[Header]]&lt;&gt;"Yes",Table_Question_Sets[[#This Row],[Property]]&lt;&gt;"",Table_Question_Sets[[#This Row],[Summary Label]]&lt;&gt;""),""""&amp;Table_Question_Sets[[#This Row],[Key]]&amp;""": """&amp;Table_Question_Sets[[#This Row],[Summary Label]]&amp;"""","")</f>
        <v/>
      </c>
      <c r="BA5" s="17" t="str">
        <f ca="1">IF(Table_Question_Sets[[#This Row],[Header]]="Yes","",_xlfn.NUMBERVALUE(INDIRECT(SUBSTITUTE(ADDRESS(1,COLUMN(),4),"1","")&amp;ROW()-1))+IF(Table_Question_Sets[[#This Row],[Property]]&lt;&gt;"",1,0))</f>
        <v/>
      </c>
      <c r="BB5" s="17" t="str">
        <f ca="1">IF(Table_Question_Sets[[#This Row],[Header]]="Yes","",_xlfn.NUMBERVALUE(INDIRECT(SUBSTITUTE(ADDRESS(1,COLUMN(),4),"1","")&amp;ROW()+1))+IF(Table_Question_Sets[[#This Row],[Property]]&lt;&gt;"",1,0))</f>
        <v/>
      </c>
      <c r="BC5" s="17" t="str">
        <f t="array" aca="1" ref="BC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5" s="1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5" s="1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5" s="1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5" s="17"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5" s="3" t="str">
        <f xml:space="preserve">
IF(Table_Question_Sets[[#This Row],[Row]]="Yes","]},{""className"": ""row"",""fieldGroup"": [","")&amp;
SUBSTITUTE(Table_Question_Sets[[#This Row],[Config Field]],CHAR(10),"")</f>
        <v/>
      </c>
      <c r="BI5" s="3"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"ratingPrimary":[{"className": "row","fieldGroup":[{"key": "estimateVehicleType","type": "buttons-field","className":"col-xs-12","templateOptions":{"options":[{"value":"Small","key":"Small","icon":"icon-small"},{"value":"Medium","key":"Medium","icon":"icon-medium"},{"value":"Large","key":"Large","icon":"icon-large"},{"value":"4 Wheel Drive","key":"4 Wheel Drive","icon":"icon-4x4"},{"value":"Luxury","key":"Luxury","icon":"icon-luxury"},{"value":"Sports","key":"Sports","icon":"icon-sports"}],"label":"Vehicle type"},"validators": {"validation": Validators.compose([ValidationService.required('true', '')])}},{"key": "estimateVehicleMake","type": "input-field","className":"col-xs-12 col-md-6","templateOptions":{"label":"Vehicle make"},"validators": {"validation": Validators.compose([ValidationService.required('true', '')])}},{"key": "estimateVehicleModel","type": "input-field","className":"col-xs-12 col-md-6","templateOptions":{"label":"Vehicle model"},"validators": {"validation": Validators.compose([ValidationService.required('true', '')])}},{"key": "estimateVehicleCost","type": "input-field","className":"col-xs-12 col-md-6","templateOptions":{"label":"Estimated vehicle cost","formatTextInput":"currency","addonLeft":{"class":"fa fa-usd"}},"validators": {"validation": Validators.compose([ValidationService.required('true', ''), ValidationService.isCurrency(), ValidationService.maxDecimals(2)])}},{"key": "estimateAnnualSalary","type": "input-field","className":"col-xs-12 col-md-6","templateOptions":{"label":"Annual salary","formatTextInput":"currency","addonLeft":{"class":"fa fa-usd"}},"validators": {"validation": Validators.compose([ValidationService.required('true', ''), ValidationService.isCurrency(), ValidationService.maxDecimals(2)])}},{"key": "estimateAnnualKilometers","type": "input-field","className":"col-xs-12 col-md-6","templateOptions":{"label":"Annual kilometers"},"validators": {"validation": Validators.compose([ValidationService.required('true', ''), ValidationService.isNumber()])}},{"key": "estimateLeaseTerm","type": "buttons-field","className":"col-xs-12","templateOptions":{"options":[{"value":"1 Year","key":"12"},{"value":"2 Years","key":"24"},{"value":"3 Years","key":"36"},{"value":"4 Years","key":"48"},{"value":"5 Years","key":"60"}],"label":"Lease term"},"validators": {"validation": Validators.compose([ValidationService.required('true', '')])}}]}],</v>
      </c>
      <c r="BJ5" s="3">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v>
      </c>
      <c r="BK5" s="3" t="str">
        <f>IF(AND(Table_Question_Sets[[#This Row],[Header]]="",Table_Question_Sets[[#This Row],[Property]]&lt;&gt;"",Table_Question_Sets[[#This Row],[Field Type]]&lt;&gt;""),
""""&amp;Table_Question_Sets[[#This Row],[Key]]&amp;"""","")</f>
        <v/>
      </c>
      <c r="BL5" s="3"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"ratingPrimary":["estimateVehicleType","estimateVehicleMake","estimateVehicleModel","estimateVehicleCost","estimateAnnualSalary","estimateAnnualKilometers","estimateLeaseTerm"],</v>
      </c>
      <c r="BM5" s="3" t="str">
        <f>IF(AND(Table_Question_Sets[[#This Row],[Header]]&lt;&gt;"Yes",Table_Question_Sets[[#This Row],[Property]]&lt;&gt;"",Table_Question_Sets[[#This Row],[Workflow Role]]&lt;&gt;""),
""""&amp;Table_Question_Sets[[#This Row],[Workflow Role]]&amp;""":"""&amp;Table_Question_Sets[[#This Row],[Key]]&amp;"""","")</f>
        <v/>
      </c>
      <c r="BN5" s="3" t="str">
        <f ca="1">IF(Table_Question_Sets[[#This Row],[Header]]="Yes","",_xlfn.NUMBERVALUE(INDIRECT(SUBSTITUTE(ADDRESS(1,COLUMN(),4),"1","")&amp;ROW()+1))+IF(OR(Table_Question_Sets[[#This Row],[Value]]&lt;&gt;"",AND(Table_Question_Sets[[#This Row],[Data Type]]="Repeating",Table_Question_Sets[[#This Row],[Calculation Repeating]]&lt;&gt;"")),1,0))</f>
        <v/>
      </c>
      <c r="BO5" s="3" t="str">
        <f ca="1" xml:space="preserve">
IF(Table_Question_Sets[[#This Row],[Data Type]]="Repeating",
OFFSET(Table_Repeating_Question_Sets[[#Headers],[Property]],MATCH(Table_Question_Sets[[#This Row],[Property]],Table_Repeating_Question_Sets[Property],0),MATCH("Calculation",Table_Repeating_Question_Sets[#Headers],0)-1,1,1),
"")</f>
        <v/>
      </c>
      <c r="BP5" s="3"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5" s="3"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"ratingPrimary":{"estimateVehicleType": "Large","estimateVehicleCost": "$60,000.00","estimateAnnualSalary": "$100,000.00","estimateAnnualKilometers": 10000,"estimateLeaseTerm": "60"},</v>
      </c>
      <c r="BR5" s="3" t="str">
        <f ca="1">IF(ISNUMBER(Table_Question_Sets[[#This Row],[Config Use Row]]),INDEX(Table_Question_Sets[Config Rollup],Table_Question_Sets[[#This Row],[Config Use Row]]),"")</f>
        <v>"ratingPrimary":[{"className": "row","fieldGroup":[{"key": "estimateVehicleType","type": "buttons-field","className":"col-xs-12","templateOptions":{"options":[{"value":"Small","key":"Small","icon":"icon-small"},{"value":"Medium","key":"Medium","icon":"icon-medium"},{"value":"Large","key":"Large","icon":"icon-large"},{"value":"4 Wheel Drive","key":"4 Wheel Drive","icon":"icon-4x4"},{"value":"Luxury","key":"Luxury","icon":"icon-luxury"},{"value":"Sports","key":"Sports","icon":"icon-sports"}],"label":"Vehicle type"},"validators": {"validation": Validators.compose([ValidationService.required('true', '')])}},{"key": "estimateVehicleMake","type": "input-field","className":"col-xs-12 col-md-6","templateOptions":{"label":"Vehicle make"},"validators": {"validation": Validators.compose([ValidationService.required('true', '')])}},{"key": "estimateVehicleModel","type": "input-field","className":"col-xs-12 col-md-6","templateOptions":{"label":"Vehicle model"},"validators": {"validation": Validators.compose([ValidationService.required('true', '')])}},{"key": "estimateVehicleCost","type": "input-field","className":"col-xs-12 col-md-6","templateOptions":{"label":"Estimated vehicle cost","formatTextInput":"currency","addonLeft":{"class":"fa fa-usd"}},"validators": {"validation": Validators.compose([ValidationService.required('true', ''), ValidationService.isCurrency(), ValidationService.maxDecimals(2)])}},{"key": "estimateAnnualSalary","type": "input-field","className":"col-xs-12 col-md-6","templateOptions":{"label":"Annual salary","formatTextInput":"currency","addonLeft":{"class":"fa fa-usd"}},"validators": {"validation": Validators.compose([ValidationService.required('true', ''), ValidationService.isCurrency(), ValidationService.maxDecimals(2)])}},{"key": "estimateAnnualKilometers","type": "input-field","className":"col-xs-12 col-md-6","templateOptions":{"label":"Annual kilometers"},"validators": {"validation": Validators.compose([ValidationService.required('true', ''), ValidationService.isNumber()])}},{"key": "estimateLeaseTerm","type": "buttons-field","className":"col-xs-12","templateOptions":{"options":[{"value":"1 Year","key":"12"},{"value":"2 Years","key":"24"},{"value":"3 Years","key":"36"},{"value":"4 Years","key":"48"},{"value":"5 Years","key":"60"}],"label":"Lease term"},"validators": {"validation": Validators.compose([ValidationService.required('true', '')])}}]}],</v>
      </c>
      <c r="BS5" s="3" t="str">
        <f ca="1">IF(ISNUMBER(Table_Question_Sets[[#This Row],[Config Use Row]]),INDEX(Table_Question_Sets[Config Keys Nested Rollup],Table_Question_Sets[[#This Row],[Config Use Row]]),"")</f>
        <v>"ratingPrimary":["estimateVehicleType","estimateVehicleMake","estimateVehicleModel","estimateVehicleCost","estimateAnnualSalary","estimateAnnualKilometers","estimateLeaseTerm"],</v>
      </c>
      <c r="BT5" s="3" t="str">
        <f ca="1">IF(ISNUMBER(Table_Question_Sets[[#This Row],[Config Use Row]]),INDEX(Table_Question_Sets[Calculation Rollup],Table_Question_Sets[[#This Row],[Config Use Row]]),"")</f>
        <v>"ratingPrimary":{"estimateVehicleType": "Large","estimateVehicleCost": "$60,000.00","estimateAnnualSalary": "$100,000.00","estimateAnnualKilometers": 10000,"estimateLeaseTerm": "60"},</v>
      </c>
    </row>
    <row r="6" spans="2:72" s="11" customFormat="1" ht="16.5" hidden="1" customHeight="1">
      <c r="B6" s="7"/>
      <c r="C6" s="111"/>
      <c r="D6" s="7" t="str">
        <f ca="1">IF(Table_Question_Sets[[#This Row],[Header]]="Yes","",
IF(INDIRECT(SUBSTITUTE(ADDRESS(1,COLUMN(),4),"1","")&amp;ROW()-1)="",
INDIRECT(SUBSTITUTE(ADDRESS(1,COLUMN(Table_Question_Sets[[#This Row],[Property]]),4),"1","")&amp;ROW()-1),
INDIRECT(SUBSTITUTE(ADDRESS(1,COLUMN(),4),"1","")&amp;ROW()-1)))</f>
        <v>Rating Primary</v>
      </c>
      <c r="E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6" s="7" t="str">
        <f>IF(Table_Question_Sets[[#This Row],[Header]]="Yes","",IF(Table_Question_Sets[[#This Row],[Property]]&lt;&gt;"",SUBSTITUTE(Table_Question_Sets[[#This Row],[Property]]," ",""),""))</f>
        <v/>
      </c>
      <c r="G6" s="48"/>
      <c r="H6" s="7"/>
      <c r="I6" s="7"/>
      <c r="J6" s="7"/>
      <c r="K6" s="33"/>
      <c r="L6" s="43"/>
      <c r="M6" s="43"/>
      <c r="N6" s="14"/>
      <c r="O6" s="14"/>
      <c r="P6" s="14"/>
      <c r="Q6" s="14"/>
      <c r="R6" s="14"/>
      <c r="S6" s="14"/>
      <c r="T6" s="7"/>
      <c r="U6" s="7"/>
      <c r="V6" s="7"/>
      <c r="W6" s="7"/>
      <c r="X6" s="7"/>
      <c r="Y6" s="7"/>
      <c r="Z6" s="7"/>
      <c r="AA6" s="7"/>
      <c r="AB6" s="7"/>
      <c r="AC6" s="7"/>
      <c r="AD6" s="7"/>
      <c r="AE6" s="7"/>
      <c r="AF6" s="7"/>
      <c r="AG6" s="7"/>
      <c r="AH6" s="43"/>
      <c r="AI6" s="43"/>
      <c r="AJ6" s="43"/>
      <c r="AK6" s="43"/>
      <c r="AL6" s="7"/>
      <c r="AM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6" s="111"/>
      <c r="AO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 s="7"/>
      <c r="AR6" s="14"/>
      <c r="AS6" s="7"/>
      <c r="AT6" s="7"/>
      <c r="AU6" s="7"/>
      <c r="AV6" s="7"/>
      <c r="AW6" s="7"/>
      <c r="AX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6" s="14" t="str">
        <f>IF(OR(Table_Question_Sets[[#This Row],[Header]]="Yes",Table_Question_Sets[[#This Row],[Text]]=""),"",IF(OR(Table_Question_Sets[[#This Row],[Text]]="true",Table_Question_Sets[[#This Row],[Text]]="false",ISNUMBER(Table_Question_Sets[[#This Row],[Text]])),Table_Question_Sets[[#This Row],[Text]],""""&amp;Table_Question_Sets[[#This Row],[Text]]&amp;""""))</f>
        <v/>
      </c>
      <c r="AZ6" s="14" t="str">
        <f>IF(AND(Table_Question_Sets[[#This Row],[Header]]&lt;&gt;"Yes",Table_Question_Sets[[#This Row],[Property]]&lt;&gt;"",Table_Question_Sets[[#This Row],[Summary Label]]&lt;&gt;""),""""&amp;Table_Question_Sets[[#This Row],[Key]]&amp;""": """&amp;Table_Question_Sets[[#This Row],[Summary Label]]&amp;"""","")</f>
        <v/>
      </c>
      <c r="BA6" s="14">
        <f ca="1">IF(Table_Question_Sets[[#This Row],[Header]]="Yes","",_xlfn.NUMBERVALUE(INDIRECT(SUBSTITUTE(ADDRESS(1,COLUMN(),4),"1","")&amp;ROW()-1))+IF(Table_Question_Sets[[#This Row],[Property]]&lt;&gt;"",1,0))</f>
        <v>0</v>
      </c>
      <c r="BB6" s="14">
        <f ca="1">IF(Table_Question_Sets[[#This Row],[Header]]="Yes","",_xlfn.NUMBERVALUE(INDIRECT(SUBSTITUTE(ADDRESS(1,COLUMN(),4),"1","")&amp;ROW()+1))+IF(Table_Question_Sets[[#This Row],[Property]]&lt;&gt;"",1,0))</f>
        <v>7</v>
      </c>
      <c r="BC6" s="14" t="str">
        <f t="array" aca="1" ref="BC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6" s="14"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6" s="14"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6" s="7" t="str">
        <f xml:space="preserve">
IF(Table_Question_Sets[[#This Row],[Row]]="Yes","]},{""className"": ""row"",""fieldGroup"": [","")&amp;
SUBSTITUTE(Table_Question_Sets[[#This Row],[Config Field]],CHAR(10),"")</f>
        <v/>
      </c>
      <c r="BI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"estimateVehicleType","type": "buttons-field","className":"col-xs-12","templateOptions":{"options":[{"value":"Small","key":"Small","icon":"icon-small"},{"value":"Medium","key":"Medium","icon":"icon-medium"},{"value":"Large","key":"Large","icon":"icon-large"},{"value":"4 Wheel Drive","key":"4 Wheel Drive","icon":"icon-4x4"},{"value":"Luxury","key":"Luxury","icon":"icon-luxury"},{"value":"Sports","key":"Sports","icon":"icon-sports"}],"label":"Vehicle type"},"validators": {"validation": Validators.compose([ValidationService.required('true', '')])}},{"key": "estimateVehicleMake","type": "input-field","className":"col-xs-12 col-md-6","templateOptions":{"label":"Vehicle make"},"validators": {"validation": Validators.compose([ValidationService.required('true', '')])}},{"key": "estimateVehicleModel","type": "input-field","className":"col-xs-12 col-md-6","templateOptions":{"label":"Vehicle model"},"validators": {"validation": Validators.compose([ValidationService.required('true', '')])}},{"key": "estimateVehicleCost","type": "input-field","className":"col-xs-12 col-md-6","templateOptions":{"label":"Estimated vehicle cost","formatTextInput":"currency","addonLeft":{"class":"fa fa-usd"}},"validators": {"validation": Validators.compose([ValidationService.required('true', ''), ValidationService.isCurrency(), ValidationService.maxDecimals(2)])}},{"key": "estimateAnnualSalary","type": "input-field","className":"col-xs-12 col-md-6","templateOptions":{"label":"Annual salary","formatTextInput":"currency","addonLeft":{"class":"fa fa-usd"}},"validators": {"validation": Validators.compose([ValidationService.required('true', ''), ValidationService.isCurrency(), ValidationService.maxDecimals(2)])}},{"key": "estimateAnnualKilometers","type": "input-field","className":"col-xs-12 col-md-6","templateOptions":{"label":"Annual kilometers"},"validators": {"validation": Validators.compose([ValidationService.required('true', ''), ValidationService.isNumber()])}},{"key": "estimateLeaseTerm","type": "buttons-field","className":"col-xs-12","templateOptions":{"options":[{"value":"1 Year","key":"12"},{"value":"2 Years","key":"24"},{"value":"3 Years","key":"36"},{"value":"4 Years","key":"48"},{"value":"5 Years","key":"60"}],"label":"Lease term"},"validators": {"validation": Validators.compose([ValidationService.required('true', '')])}}</v>
      </c>
      <c r="BJ6"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10</v>
      </c>
      <c r="BK6" s="7" t="str">
        <f>IF(AND(Table_Question_Sets[[#This Row],[Header]]="",Table_Question_Sets[[#This Row],[Property]]&lt;&gt;"",Table_Question_Sets[[#This Row],[Field Type]]&lt;&gt;""),
""""&amp;Table_Question_Sets[[#This Row],[Key]]&amp;"""","")</f>
        <v/>
      </c>
      <c r="BL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"estimateVehicleType","estimateVehicleMake","estimateVehicleModel","estimateVehicleCost","estimateAnnualSalary","estimateAnnualKilometers","estimateLeaseTerm"</v>
      </c>
      <c r="BM6" s="7" t="str">
        <f>IF(AND(Table_Question_Sets[[#This Row],[Header]]&lt;&gt;"Yes",Table_Question_Sets[[#This Row],[Property]]&lt;&gt;"",Table_Question_Sets[[#This Row],[Workflow Role]]&lt;&gt;""),
""""&amp;Table_Question_Sets[[#This Row],[Workflow Role]]&amp;""":"""&amp;Table_Question_Sets[[#This Row],[Key]]&amp;"""","")</f>
        <v/>
      </c>
      <c r="BN6" s="7">
        <f ca="1">IF(Table_Question_Sets[[#This Row],[Header]]="Yes","",_xlfn.NUMBERVALUE(INDIRECT(SUBSTITUTE(ADDRESS(1,COLUMN(),4),"1","")&amp;ROW()+1))+IF(OR(Table_Question_Sets[[#This Row],[Value]]&lt;&gt;"",AND(Table_Question_Sets[[#This Row],[Data Type]]="Repeating",Table_Question_Sets[[#This Row],[Calculation Repeating]]&lt;&gt;"")),1,0))</f>
        <v>5</v>
      </c>
      <c r="BO6" s="7" t="str">
        <f ca="1" xml:space="preserve">
IF(Table_Question_Sets[[#This Row],[Data Type]]="Repeating",
OFFSET(Table_Repeating_Question_Sets[[#Headers],[Property]],MATCH(Table_Question_Sets[[#This Row],[Property]],Table_Repeating_Question_Sets[Property],0),MATCH("Calculation",Table_Repeating_Question_Sets[#Headers],0)-1,1,1),
"")</f>
        <v/>
      </c>
      <c r="BP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"estimateVehicleType": "Large","estimateVehicleCost": "$60,000.00","estimateAnnualSalary": "$100,000.00","estimateAnnualKilometers": 10000,"estimateLeaseTerm": "60"</v>
      </c>
      <c r="BR6" s="7" t="str">
        <f ca="1">IF(ISNUMBER(Table_Question_Sets[[#This Row],[Config Use Row]]),INDEX(Table_Question_Sets[Config Rollup],Table_Question_Sets[[#This Row],[Config Use Row]]),"")</f>
        <v>"ratingSecondary":[{"className": "row","fieldGroup":[{"key": "placeholder1","type": "content-field","className":"col-xs-12 col-md-6","templateOptions":{},"validators": {"validation": Validators.compose([])}}]}],</v>
      </c>
      <c r="BS6" s="7" t="str">
        <f ca="1">IF(ISNUMBER(Table_Question_Sets[[#This Row],[Config Use Row]]),INDEX(Table_Question_Sets[Config Keys Nested Rollup],Table_Question_Sets[[#This Row],[Config Use Row]]),"")</f>
        <v>"ratingSecondary":["placeholder1"],</v>
      </c>
      <c r="BT6" s="7" t="str">
        <f ca="1">IF(ISNUMBER(Table_Question_Sets[[#This Row],[Config Use Row]]),INDEX(Table_Question_Sets[Calculation Rollup],Table_Question_Sets[[#This Row],[Config Use Row]]),"")</f>
        <v>"ratingSecondary":{},</v>
      </c>
    </row>
    <row r="7" spans="2:72" s="11" customFormat="1" ht="21" customHeight="1">
      <c r="B7" s="8" t="s">
        <v>74</v>
      </c>
      <c r="C7" s="111"/>
      <c r="D7" s="7" t="str">
        <f ca="1">IF(Table_Question_Sets[[#This Row],[Header]]="Yes","",
IF(INDIRECT(SUBSTITUTE(ADDRESS(1,COLUMN(),4),"1","")&amp;ROW()-1)="",
INDIRECT(SUBSTITUTE(ADDRESS(1,COLUMN(Table_Question_Sets[[#This Row],[Property]]),4),"1","")&amp;ROW()-1),
INDIRECT(SUBSTITUTE(ADDRESS(1,COLUMN(),4),"1","")&amp;ROW()-1)))</f>
        <v>Rating Primary</v>
      </c>
      <c r="E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estimateVehicleType</v>
      </c>
      <c r="F7" s="7" t="str">
        <f>IF(Table_Question_Sets[[#This Row],[Header]]="Yes","",IF(Table_Question_Sets[[#This Row],[Property]]&lt;&gt;"",SUBSTITUTE(Table_Question_Sets[[#This Row],[Property]]," ",""),""))</f>
        <v>EstimateVehicleType</v>
      </c>
      <c r="G7" s="48" t="s">
        <v>75</v>
      </c>
      <c r="H7" s="7" t="s">
        <v>49</v>
      </c>
      <c r="I7" s="8" t="s">
        <v>76</v>
      </c>
      <c r="J7" s="8" t="s">
        <v>77</v>
      </c>
      <c r="K7" s="35" t="s">
        <v>73</v>
      </c>
      <c r="L7" s="43"/>
      <c r="M7" s="43"/>
      <c r="N7" s="33"/>
      <c r="O7" s="108"/>
      <c r="P7" s="112"/>
      <c r="Q7" s="112"/>
      <c r="R7" s="112"/>
      <c r="S7" s="112"/>
      <c r="T7" s="8" t="s">
        <v>78</v>
      </c>
      <c r="U7" s="8"/>
      <c r="V7" s="7"/>
      <c r="W7" s="7"/>
      <c r="X7" s="7"/>
      <c r="Y7" s="7"/>
      <c r="Z7" s="7"/>
      <c r="AA7" s="7"/>
      <c r="AB7" s="7"/>
      <c r="AC7" s="7"/>
      <c r="AD7" s="7"/>
      <c r="AE7" s="7"/>
      <c r="AF7" s="8"/>
      <c r="AG7" s="8"/>
      <c r="AH7" s="74"/>
      <c r="AI7" s="74"/>
      <c r="AJ7" s="74"/>
      <c r="AK7" s="74"/>
      <c r="AL7" s="7"/>
      <c r="AM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Large</v>
      </c>
      <c r="AN7" s="111"/>
      <c r="AO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 s="7"/>
      <c r="AR7" s="8" t="s">
        <v>77</v>
      </c>
      <c r="AS7" s="7"/>
      <c r="AT7" s="7"/>
      <c r="AU7" s="7"/>
      <c r="AV7" s="7"/>
      <c r="AW7" s="7"/>
      <c r="AX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Large</v>
      </c>
      <c r="AY7" s="14" t="str">
        <f>IF(OR(Table_Question_Sets[[#This Row],[Header]]="Yes",Table_Question_Sets[[#This Row],[Text]]=""),"",IF(OR(Table_Question_Sets[[#This Row],[Text]]="true",Table_Question_Sets[[#This Row],[Text]]="false",ISNUMBER(Table_Question_Sets[[#This Row],[Text]])),Table_Question_Sets[[#This Row],[Text]],""""&amp;Table_Question_Sets[[#This Row],[Text]]&amp;""""))</f>
        <v>"Large"</v>
      </c>
      <c r="AZ7" s="14" t="str">
        <f>IF(AND(Table_Question_Sets[[#This Row],[Header]]&lt;&gt;"Yes",Table_Question_Sets[[#This Row],[Property]]&lt;&gt;"",Table_Question_Sets[[#This Row],[Summary Label]]&lt;&gt;""),""""&amp;Table_Question_Sets[[#This Row],[Key]]&amp;""": """&amp;Table_Question_Sets[[#This Row],[Summary Label]]&amp;"""","")</f>
        <v>"estimateVehicleType": "Vehicle Type"</v>
      </c>
      <c r="BA7" s="14">
        <f ca="1">IF(Table_Question_Sets[[#This Row],[Header]]="Yes","",_xlfn.NUMBERVALUE(INDIRECT(SUBSTITUTE(ADDRESS(1,COLUMN(),4),"1","")&amp;ROW()-1))+IF(Table_Question_Sets[[#This Row],[Property]]&lt;&gt;"",1,0))</f>
        <v>1</v>
      </c>
      <c r="BB7" s="14">
        <f ca="1">IF(Table_Question_Sets[[#This Row],[Header]]="Yes","",_xlfn.NUMBERVALUE(INDIRECT(SUBSTITUTE(ADDRESS(1,COLUMN(),4),"1","")&amp;ROW()+1))+IF(Table_Question_Sets[[#This Row],[Property]]&lt;&gt;"",1,0))</f>
        <v>7</v>
      </c>
      <c r="BC7" s="14" t="str">
        <f t="array" aca="1" ref="BC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{"value":"Small","key":"Small","icon":"icon-small"},{"value":"Medium","key":"Medium","icon":"icon-medium"},{"value":"Large","key":"Large","icon":"icon-large"},{"value":"4 Wheel Drive","key":"4 Wheel Drive","icon":"icon-4x4"},{"value":"Luxury","key":"Luxury","icon":"icon-luxury"},{"value":"Sports","key":"Sports","icon":"icon-sports"}</v>
      </c>
      <c r="BD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"templateOptions":{"options":[{"value":"Small","key":"Small","icon":"icon-small"},{"value":"Medium","key":"Medium","icon":"icon-medium"},{"value":"Large","key":"Large","icon":"icon-large"},{"value":"4 Wheel Drive","key":"4 Wheel Drive","icon":"icon-4x4"},{"value":"Luxury","key":"Luxury","icon":"icon-luxury"},{"value":"Sports","key":"Sports","icon":"icon-sports"}],"label":"Vehicle type"}</v>
      </c>
      <c r="BG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"estimateVehicleType","type": "buttons-field","className":"col-xs-12","templateOptions":{"options":[{"value":"Small","key":"Small","icon":"icon-small"},{"value":"Medium","key":"Medium","icon":"icon-medium"},{"value":"Large","key":"Large","icon":"icon-large"},{"value":"4 Wheel Drive","key":"4 Wheel Drive","icon":"icon-4x4"},{"value":"Luxury","key":"Luxury","icon":"icon-luxury"},{"value":"Sports","key":"Sports","icon":"icon-sports"}],"label":"Vehicle type"},"validators": {"validation": Validators.compose([ValidationService.required('true', '')])}}</v>
      </c>
      <c r="BH7" s="7" t="str">
        <f ca="1" xml:space="preserve">
IF(Table_Question_Sets[[#This Row],[Row]]="Yes","]},{""className"": ""row"",""fieldGroup"": [","")&amp;
SUBSTITUTE(Table_Question_Sets[[#This Row],[Config Field]],CHAR(10),"")</f>
        <v>{"key": "estimateVehicleType","type": "buttons-field","className":"col-xs-12","templateOptions":{"options":[{"value":"Small","key":"Small","icon":"icon-small"},{"value":"Medium","key":"Medium","icon":"icon-medium"},{"value":"Large","key":"Large","icon":"icon-large"},{"value":"4 Wheel Drive","key":"4 Wheel Drive","icon":"icon-4x4"},{"value":"Luxury","key":"Luxury","icon":"icon-luxury"},{"value":"Sports","key":"Sports","icon":"icon-sports"}],"label":"Vehicle type"},"validators": {"validation": Validators.compose([ValidationService.required('true', '')])}}</v>
      </c>
      <c r="BI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"estimateVehicleType","type": "buttons-field","className":"col-xs-12","templateOptions":{"options":[{"value":"Small","key":"Small","icon":"icon-small"},{"value":"Medium","key":"Medium","icon":"icon-medium"},{"value":"Large","key":"Large","icon":"icon-large"},{"value":"4 Wheel Drive","key":"4 Wheel Drive","icon":"icon-4x4"},{"value":"Luxury","key":"Luxury","icon":"icon-luxury"},{"value":"Sports","key":"Sports","icon":"icon-sports"}],"label":"Vehicle type"},"validators": {"validation": Validators.compose([ValidationService.required('true', '')])}},{"key": "estimateVehicleMake","type": "input-field","className":"col-xs-12 col-md-6","templateOptions":{"label":"Vehicle make"},"validators": {"validation": Validators.compose([ValidationService.required('true', '')])}},{"key": "estimateVehicleModel","type": "input-field","className":"col-xs-12 col-md-6","templateOptions":{"label":"Vehicle model"},"validators": {"validation": Validators.compose([ValidationService.required('true', '')])}},{"key": "estimateVehicleCost","type": "input-field","className":"col-xs-12 col-md-6","templateOptions":{"label":"Estimated vehicle cost","formatTextInput":"currency","addonLeft":{"class":"fa fa-usd"}},"validators": {"validation": Validators.compose([ValidationService.required('true', ''), ValidationService.isCurrency(), ValidationService.maxDecimals(2)])}},{"key": "estimateAnnualSalary","type": "input-field","className":"col-xs-12 col-md-6","templateOptions":{"label":"Annual salary","formatTextInput":"currency","addonLeft":{"class":"fa fa-usd"}},"validators": {"validation": Validators.compose([ValidationService.required('true', ''), ValidationService.isCurrency(), ValidationService.maxDecimals(2)])}},{"key": "estimateAnnualKilometers","type": "input-field","className":"col-xs-12 col-md-6","templateOptions":{"label":"Annual kilometers"},"validators": {"validation": Validators.compose([ValidationService.required('true', ''), ValidationService.isNumber()])}},{"key": "estimateLeaseTerm","type": "buttons-field","className":"col-xs-12","templateOptions":{"options":[{"value":"1 Year","key":"12"},{"value":"2 Years","key":"24"},{"value":"3 Years","key":"36"},{"value":"4 Years","key":"48"},{"value":"5 Years","key":"60"}],"label":"Lease term"},"validators": {"validation": Validators.compose([ValidationService.required('true', '')])}}</v>
      </c>
      <c r="BJ7"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13</v>
      </c>
      <c r="BK7" s="7" t="str">
        <f>IF(AND(Table_Question_Sets[[#This Row],[Header]]="",Table_Question_Sets[[#This Row],[Property]]&lt;&gt;"",Table_Question_Sets[[#This Row],[Field Type]]&lt;&gt;""),
""""&amp;Table_Question_Sets[[#This Row],[Key]]&amp;"""","")</f>
        <v>"estimateVehicleType"</v>
      </c>
      <c r="BL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"estimateVehicleType","estimateVehicleMake","estimateVehicleModel","estimateVehicleCost","estimateAnnualSalary","estimateAnnualKilometers","estimateLeaseTerm"</v>
      </c>
      <c r="BM7" s="7" t="str">
        <f>IF(AND(Table_Question_Sets[[#This Row],[Header]]&lt;&gt;"Yes",Table_Question_Sets[[#This Row],[Property]]&lt;&gt;"",Table_Question_Sets[[#This Row],[Workflow Role]]&lt;&gt;""),
""""&amp;Table_Question_Sets[[#This Row],[Workflow Role]]&amp;""":"""&amp;Table_Question_Sets[[#This Row],[Key]]&amp;"""","")</f>
        <v/>
      </c>
      <c r="BN7" s="7">
        <f ca="1">IF(Table_Question_Sets[[#This Row],[Header]]="Yes","",_xlfn.NUMBERVALUE(INDIRECT(SUBSTITUTE(ADDRESS(1,COLUMN(),4),"1","")&amp;ROW()+1))+IF(OR(Table_Question_Sets[[#This Row],[Value]]&lt;&gt;"",AND(Table_Question_Sets[[#This Row],[Data Type]]="Repeating",Table_Question_Sets[[#This Row],[Calculation Repeating]]&lt;&gt;"")),1,0))</f>
        <v>5</v>
      </c>
      <c r="BO7" s="7" t="str">
        <f ca="1" xml:space="preserve">
IF(Table_Question_Sets[[#This Row],[Data Type]]="Repeating",
OFFSET(Table_Repeating_Question_Sets[[#Headers],[Property]],MATCH(Table_Question_Sets[[#This Row],[Property]],Table_Repeating_Question_Sets[Property],0),MATCH("Calculation",Table_Repeating_Question_Sets[#Headers],0)-1,1,1),
"")</f>
        <v/>
      </c>
      <c r="BP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"estimateVehicleType": "Large"</v>
      </c>
      <c r="BQ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"estimateVehicleType": "Large","estimateVehicleCost": "$60,000.00","estimateAnnualSalary": "$100,000.00","estimateAnnualKilometers": 10000,"estimateLeaseTerm": "60"</v>
      </c>
      <c r="BR7" s="7" t="str">
        <f ca="1">IF(ISNUMBER(Table_Question_Sets[[#This Row],[Config Use Row]]),INDEX(Table_Question_Sets[Config Rollup],Table_Question_Sets[[#This Row],[Config Use Row]]),"")</f>
        <v>"contact":[{"className": "row","fieldGroup":[{"key": "name","type": "input-field","className":"col-xs-12 col-md-6","templateOptions":{"label":"Your name"},"validators": {"validation": Validators.compose([ValidationService.required('true', '')])}},{"key": "email","type": "input-field","className":"col-xs-12 col-md-6","templateOptions":{"label":"Email"},"validators": {"validation": Validators.compose([ValidationService.required('true', ''), ValidationService.isEmail()])}},{"key": "phone","type": "input-field","className":"col-xs-12 col-md-6","templateOptions":{"label":"Phone","formatTextInput":"phoneNumber","addonLeft":{"class":"fa fa-phone"}},"validators": {"validation": Validators.compose([ValidationService.isPhoneNumber()])}},{"key": "mobile","type": "input-field","className":"col-xs-12 col-md-6","templateOptions":{"label":"Mobile","formatTextInput":"phoneNumber","addonLeft":{"class":"fa fa-phone"}},"validators": {"validation": Validators.compose([ValidationService.required('true', ''), ValidationService.isPhoneNumber()])}},]},{"className": "row","fieldGroup": [{"key": "callbackLabel","type": "content-field","className":"col-xs-12","templateOptions":{"content":{"customHTML":"&lt;p&gt;&lt;b&gt;Request a Free Quote -&lt;/b&gt; find out your novated leasing options and receive a personalised quotation obligation free.&lt;/p&gt;&lt;p&gt;&lt;b&gt;Start Pre-Approval -&lt;/b&gt; submit further details online and speed up the application process by applying for pre-approval now.&lt;/p&gt;"}},"validators": {"validation": Validators.compose([])}}]}],</v>
      </c>
      <c r="BS7" s="7" t="str">
        <f ca="1">IF(ISNUMBER(Table_Question_Sets[[#This Row],[Config Use Row]]),INDEX(Table_Question_Sets[Config Keys Nested Rollup],Table_Question_Sets[[#This Row],[Config Use Row]]),"")</f>
        <v>"contact":["name","email","phone","mobile","callbackLabel"],</v>
      </c>
      <c r="BT7" s="7" t="str">
        <f ca="1">IF(ISNUMBER(Table_Question_Sets[[#This Row],[Config Use Row]]),INDEX(Table_Question_Sets[Calculation Rollup],Table_Question_Sets[[#This Row],[Config Use Row]]),"")</f>
        <v>"contact":{},</v>
      </c>
    </row>
    <row r="8" spans="2:72" s="11" customFormat="1" ht="21" customHeight="1">
      <c r="B8" s="7" t="s">
        <v>79</v>
      </c>
      <c r="C8" s="111"/>
      <c r="D8" s="7" t="str">
        <f ca="1">IF(Table_Question_Sets[[#This Row],[Header]]="Yes","",
IF(INDIRECT(SUBSTITUTE(ADDRESS(1,COLUMN(),4),"1","")&amp;ROW()-1)="",
INDIRECT(SUBSTITUTE(ADDRESS(1,COLUMN(Table_Question_Sets[[#This Row],[Property]]),4),"1","")&amp;ROW()-1),
INDIRECT(SUBSTITUTE(ADDRESS(1,COLUMN(),4),"1","")&amp;ROW()-1)))</f>
        <v>Rating Primary</v>
      </c>
      <c r="E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estimateVehicleMake</v>
      </c>
      <c r="F8" s="7" t="str">
        <f>IF(Table_Question_Sets[[#This Row],[Header]]="Yes","",IF(Table_Question_Sets[[#This Row],[Property]]&lt;&gt;"",SUBSTITUTE(Table_Question_Sets[[#This Row],[Property]]," ",""),""))</f>
        <v>EstimateVehicleMake</v>
      </c>
      <c r="G8" s="48"/>
      <c r="H8" s="7" t="s">
        <v>49</v>
      </c>
      <c r="I8" s="7" t="s">
        <v>49</v>
      </c>
      <c r="J8" s="8"/>
      <c r="K8" s="33" t="s">
        <v>73</v>
      </c>
      <c r="L8" s="43"/>
      <c r="M8" s="43"/>
      <c r="N8" s="33"/>
      <c r="O8" s="112"/>
      <c r="P8" s="112"/>
      <c r="Q8" s="112"/>
      <c r="R8" s="112"/>
      <c r="S8" s="112"/>
      <c r="T8" s="7" t="s">
        <v>80</v>
      </c>
      <c r="U8" s="8"/>
      <c r="V8" s="7"/>
      <c r="W8" s="7"/>
      <c r="X8" s="7"/>
      <c r="Y8" s="7"/>
      <c r="Z8" s="7"/>
      <c r="AA8" s="7"/>
      <c r="AB8" s="7"/>
      <c r="AC8" s="7"/>
      <c r="AD8" s="7"/>
      <c r="AE8" s="7"/>
      <c r="AF8" s="8"/>
      <c r="AG8" s="8"/>
      <c r="AH8" s="74"/>
      <c r="AI8" s="74"/>
      <c r="AJ8" s="74"/>
      <c r="AK8" s="74"/>
      <c r="AL8" s="7"/>
      <c r="AM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8" s="111"/>
      <c r="AO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 s="7"/>
      <c r="AR8" s="28"/>
      <c r="AS8" s="7"/>
      <c r="AT8" s="7"/>
      <c r="AU8" s="7"/>
      <c r="AV8" s="7"/>
      <c r="AW8" s="7"/>
      <c r="AX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8" s="14" t="str">
        <f>IF(OR(Table_Question_Sets[[#This Row],[Header]]="Yes",Table_Question_Sets[[#This Row],[Text]]=""),"",IF(OR(Table_Question_Sets[[#This Row],[Text]]="true",Table_Question_Sets[[#This Row],[Text]]="false",ISNUMBER(Table_Question_Sets[[#This Row],[Text]])),Table_Question_Sets[[#This Row],[Text]],""""&amp;Table_Question_Sets[[#This Row],[Text]]&amp;""""))</f>
        <v/>
      </c>
      <c r="AZ8" s="14" t="str">
        <f>IF(AND(Table_Question_Sets[[#This Row],[Header]]&lt;&gt;"Yes",Table_Question_Sets[[#This Row],[Property]]&lt;&gt;"",Table_Question_Sets[[#This Row],[Summary Label]]&lt;&gt;""),""""&amp;Table_Question_Sets[[#This Row],[Key]]&amp;""": """&amp;Table_Question_Sets[[#This Row],[Summary Label]]&amp;"""","")</f>
        <v/>
      </c>
      <c r="BA8" s="14">
        <f ca="1">IF(Table_Question_Sets[[#This Row],[Header]]="Yes","",_xlfn.NUMBERVALUE(INDIRECT(SUBSTITUTE(ADDRESS(1,COLUMN(),4),"1","")&amp;ROW()-1))+IF(Table_Question_Sets[[#This Row],[Property]]&lt;&gt;"",1,0))</f>
        <v>2</v>
      </c>
      <c r="BB8" s="14">
        <f ca="1">IF(Table_Question_Sets[[#This Row],[Header]]="Yes","",_xlfn.NUMBERVALUE(INDIRECT(SUBSTITUTE(ADDRESS(1,COLUMN(),4),"1","")&amp;ROW()+1))+IF(Table_Question_Sets[[#This Row],[Property]]&lt;&gt;"",1,0))</f>
        <v>6</v>
      </c>
      <c r="BC8" s="14" t="str">
        <f t="array" aca="1" ref="BC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"templateOptions":{"label":"Vehicle make"}</v>
      </c>
      <c r="BG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"estimateVehicleMake","type": "input-field","className":"col-xs-12 col-md-6","templateOptions":{"label":"Vehicle make"},"validators": {"validation": Validators.compose([ValidationService.required('true', '')])}}</v>
      </c>
      <c r="BH8" s="7" t="str">
        <f ca="1" xml:space="preserve">
IF(Table_Question_Sets[[#This Row],[Row]]="Yes","]},{""className"": ""row"",""fieldGroup"": [","")&amp;
SUBSTITUTE(Table_Question_Sets[[#This Row],[Config Field]],CHAR(10),"")</f>
        <v>{"key": "estimateVehicleMake","type": "input-field","className":"col-xs-12 col-md-6","templateOptions":{"label":"Vehicle make"},"validators": {"validation": Validators.compose([ValidationService.required('true', '')])}}</v>
      </c>
      <c r="BI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"estimateVehicleMake","type": "input-field","className":"col-xs-12 col-md-6","templateOptions":{"label":"Vehicle make"},"validators": {"validation": Validators.compose([ValidationService.required('true', '')])}},{"key": "estimateVehicleModel","type": "input-field","className":"col-xs-12 col-md-6","templateOptions":{"label":"Vehicle model"},"validators": {"validation": Validators.compose([ValidationService.required('true', '')])}},{"key": "estimateVehicleCost","type": "input-field","className":"col-xs-12 col-md-6","templateOptions":{"label":"Estimated vehicle cost","formatTextInput":"currency","addonLeft":{"class":"fa fa-usd"}},"validators": {"validation": Validators.compose([ValidationService.required('true', ''), ValidationService.isCurrency(), ValidationService.maxDecimals(2)])}},{"key": "estimateAnnualSalary","type": "input-field","className":"col-xs-12 col-md-6","templateOptions":{"label":"Annual salary","formatTextInput":"currency","addonLeft":{"class":"fa fa-usd"}},"validators": {"validation": Validators.compose([ValidationService.required('true', ''), ValidationService.isCurrency(), ValidationService.maxDecimals(2)])}},{"key": "estimateAnnualKilometers","type": "input-field","className":"col-xs-12 col-md-6","templateOptions":{"label":"Annual kilometers"},"validators": {"validation": Validators.compose([ValidationService.required('true', ''), ValidationService.isNumber()])}},{"key": "estimateLeaseTerm","type": "buttons-field","className":"col-xs-12","templateOptions":{"options":[{"value":"1 Year","key":"12"},{"value":"2 Years","key":"24"},{"value":"3 Years","key":"36"},{"value":"4 Years","key":"48"},{"value":"5 Years","key":"60"}],"label":"Lease term"},"validators": {"validation": Validators.compose([ValidationService.required('true', '')])}}</v>
      </c>
      <c r="BJ8"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20</v>
      </c>
      <c r="BK8" s="7" t="str">
        <f>IF(AND(Table_Question_Sets[[#This Row],[Header]]="",Table_Question_Sets[[#This Row],[Property]]&lt;&gt;"",Table_Question_Sets[[#This Row],[Field Type]]&lt;&gt;""),
""""&amp;Table_Question_Sets[[#This Row],[Key]]&amp;"""","")</f>
        <v>"estimateVehicleMake"</v>
      </c>
      <c r="BL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"estimateVehicleMake","estimateVehicleModel","estimateVehicleCost","estimateAnnualSalary","estimateAnnualKilometers","estimateLeaseTerm"</v>
      </c>
      <c r="BM8" s="7" t="str">
        <f>IF(AND(Table_Question_Sets[[#This Row],[Header]]&lt;&gt;"Yes",Table_Question_Sets[[#This Row],[Property]]&lt;&gt;"",Table_Question_Sets[[#This Row],[Workflow Role]]&lt;&gt;""),
""""&amp;Table_Question_Sets[[#This Row],[Workflow Role]]&amp;""":"""&amp;Table_Question_Sets[[#This Row],[Key]]&amp;"""","")</f>
        <v/>
      </c>
      <c r="BN8" s="7">
        <f ca="1">IF(Table_Question_Sets[[#This Row],[Header]]="Yes","",_xlfn.NUMBERVALUE(INDIRECT(SUBSTITUTE(ADDRESS(1,COLUMN(),4),"1","")&amp;ROW()+1))+IF(OR(Table_Question_Sets[[#This Row],[Value]]&lt;&gt;"",AND(Table_Question_Sets[[#This Row],[Data Type]]="Repeating",Table_Question_Sets[[#This Row],[Calculation Repeating]]&lt;&gt;"")),1,0))</f>
        <v>4</v>
      </c>
      <c r="BO8" s="7" t="str">
        <f ca="1" xml:space="preserve">
IF(Table_Question_Sets[[#This Row],[Data Type]]="Repeating",
OFFSET(Table_Repeating_Question_Sets[[#Headers],[Property]],MATCH(Table_Question_Sets[[#This Row],[Property]],Table_Repeating_Question_Sets[Property],0),MATCH("Calculation",Table_Repeating_Question_Sets[#Headers],0)-1,1,1),
"")</f>
        <v/>
      </c>
      <c r="BP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"estimateVehicleCost": "$60,000.00","estimateAnnualSalary": "$100,000.00","estimateAnnualKilometers": 10000,"estimateLeaseTerm": "60"</v>
      </c>
      <c r="BR8" s="7" t="str">
        <f ca="1">IF(ISNUMBER(Table_Question_Sets[[#This Row],[Config Use Row]]),INDEX(Table_Question_Sets[Config Rollup],Table_Question_Sets[[#This Row],[Config Use Row]]),"")</f>
        <v>"personal":[{"className": "row","fieldGroup":[{"key": "applicantHeading","type": "content-field","className":"col-xs-12","templateOptions":{"content":{"heading2":"Applicant Details"}},"validators": {"validation": Validators.compose([])}},{"key": "title","type": "select-field","className":"col-xs-4 col-sm-3 col-md-2","templateOptions":{"options":[{"label":"Mr","value":"Mr"},{"label":"Mrs","value":"Mrs"},{"label":"Ms","value":"Ms"},{"label":"Miss","value":"Miss"},{"label":"Other","value":"Other"}],"label":"Title"},"validators": {"validation": Validators.compose([])}},{"key": "titleOther","type": "input-field","className":"col-xs-8 col-sm-6 col-md-3","templateOptions":{"label":"Enter title","hideCondition":"title != 'Other'"},"validators": {"validation": Validators.compose([ValidationService.required('true', 'title != \'Other\'')])}},{"key": "fullName","type": "input-field","className":"col-xs-12 col-sm-12 col-md-7","templateOptions":{"label":"Full name","description":"Please include middle names"},"validators": {"validation": Validators.compose([ValidationService.required('true', '')])}},{"key": "residentialHeading","type": "content-field","className":"col-xs-12","templateOptions":{"content":{"heading3":"Residential Address"}},"validators": {"validation": Validators.compose([])}},{"key": "residentialAddress","type": "input-field","className":"col-xs-12 col-sm-12 col-md-5","templateOptions":{"label":"Address"},"validators": {"validation": Validators.compose([ValidationService.required('true', '')])}},{"key": "residentialTown","type": "input-field","className":"col-xs-12 col-sm-6 col-md-3","templateOptions":{"label":"Town"},"validators": {"validation": Validators.compose([ValidationService.required('true', '')])}},{"key": "residentialState","type": "select-field","className":"col-xs-6 col-sm-3 col-md-2","templateOptions":{"options":[{"label":"ACT","value":"ACT"},{"label":"NSW","value":"NSW"},{"label":"NT","value":"NT"},{"label":"QLD","value":"QLD"},{"label":"SA","value":"SA"},{"label":"TAS","value":"TAS"},{"label":"VIC","value":"VIC"},{"label":"WA","value":"WA"}],"label":"State"},"validators": {"validation": Validators.compose([ValidationService.required('true', '')])}},{"key": "residentialPostcode","type": "input-field","className":"col-xs-6 col-sm-3 col-md-2","templateOptions":{"label":"Postcode","placeholder":"Select"},"validators": {"validation": Validators.compose([ValidationService.required('true', ''), ValidationService.isPostcode()])}},{"key": "residentialYears","type": "input-field","className":"col-xs-12","templateOptions":{"container":{"style":"width:150px;"},"question":"How many years have you lived at your current address?"},"validators": {"validation": Validators.compose([ValidationService.required('true', ''), ValidationService.isNumber()])}},{"key": "residentialString","type": "hidden-field","className":"col-xs-12","templateOptions":{"calculatedValue":"residentialAddress + (residentialAddress != '' ? ', ' : '') + residentialTown + ' ' + residentialState + ' ' + residentialPostcode"},"validators": {"validation": Validators.compose([])},"expressionProperties": { "templateOptions.disabled": "true"}},{"key": "previousHeading","type": "content-field","className":"col-xs-12","templateOptions":{"content":{"heading3":"Previous Address"},"hideCondition":"isWholeNumber(residentialYears) &amp;&amp; number(residentialYears) &gt; 2"},"validators": {"validation": Validators.compose([])}},{"key":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S8" s="7" t="str">
        <f ca="1">IF(ISNUMBER(Table_Question_Sets[[#This Row],[Config Use Row]]),INDEX(Table_Question_Sets[Config Keys Nested Rollup],Table_Question_Sets[[#This Row],[Config Use Row]]),"")</f>
        <v>"personal":["applicantHeading","title","titleOther","fullName","residentialHeading","residentialAddress","residentialTown","residentialState","residentialPostcode","residentialYears","residentialString","previousHeading","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T8" s="7" t="str">
        <f ca="1">IF(ISNUMBER(Table_Question_Sets[[#This Row],[Config Use Row]]),INDEX(Table_Question_Sets[Calculation Rollup],Table_Question_Sets[[#This Row],[Config Use Row]]),"")</f>
        <v>"personal":{},</v>
      </c>
    </row>
    <row r="9" spans="2:72" s="11" customFormat="1" ht="21" customHeight="1">
      <c r="B9" s="7" t="s">
        <v>81</v>
      </c>
      <c r="C9" s="111"/>
      <c r="D9" s="7" t="str">
        <f ca="1">IF(Table_Question_Sets[[#This Row],[Header]]="Yes","",
IF(INDIRECT(SUBSTITUTE(ADDRESS(1,COLUMN(),4),"1","")&amp;ROW()-1)="",
INDIRECT(SUBSTITUTE(ADDRESS(1,COLUMN(Table_Question_Sets[[#This Row],[Property]]),4),"1","")&amp;ROW()-1),
INDIRECT(SUBSTITUTE(ADDRESS(1,COLUMN(),4),"1","")&amp;ROW()-1)))</f>
        <v>Rating Primary</v>
      </c>
      <c r="E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estimateVehicleModel</v>
      </c>
      <c r="F9" s="7" t="str">
        <f>IF(Table_Question_Sets[[#This Row],[Header]]="Yes","",IF(Table_Question_Sets[[#This Row],[Property]]&lt;&gt;"",SUBSTITUTE(Table_Question_Sets[[#This Row],[Property]]," ",""),""))</f>
        <v>EstimateVehicleModel</v>
      </c>
      <c r="G9" s="48"/>
      <c r="H9" s="7" t="s">
        <v>49</v>
      </c>
      <c r="I9" s="7" t="s">
        <v>49</v>
      </c>
      <c r="J9" s="8"/>
      <c r="K9" s="33" t="s">
        <v>73</v>
      </c>
      <c r="L9" s="43"/>
      <c r="M9" s="43"/>
      <c r="N9" s="33"/>
      <c r="O9" s="112"/>
      <c r="P9" s="112"/>
      <c r="Q9" s="112"/>
      <c r="R9" s="112"/>
      <c r="S9" s="112"/>
      <c r="T9" s="7" t="s">
        <v>82</v>
      </c>
      <c r="U9" s="8"/>
      <c r="V9" s="7"/>
      <c r="W9" s="7"/>
      <c r="X9" s="7"/>
      <c r="Y9" s="7"/>
      <c r="Z9" s="7"/>
      <c r="AA9" s="7"/>
      <c r="AB9" s="7"/>
      <c r="AC9" s="7"/>
      <c r="AD9" s="7"/>
      <c r="AE9" s="7"/>
      <c r="AF9" s="8"/>
      <c r="AG9" s="8"/>
      <c r="AH9" s="74"/>
      <c r="AI9" s="74"/>
      <c r="AJ9" s="74"/>
      <c r="AK9" s="74"/>
      <c r="AL9" s="7"/>
      <c r="AM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9" s="111"/>
      <c r="AO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 s="7"/>
      <c r="AR9" s="28"/>
      <c r="AS9" s="7"/>
      <c r="AT9" s="7"/>
      <c r="AU9" s="7"/>
      <c r="AV9" s="7"/>
      <c r="AW9" s="7"/>
      <c r="AX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9" s="14" t="str">
        <f>IF(OR(Table_Question_Sets[[#This Row],[Header]]="Yes",Table_Question_Sets[[#This Row],[Text]]=""),"",IF(OR(Table_Question_Sets[[#This Row],[Text]]="true",Table_Question_Sets[[#This Row],[Text]]="false",ISNUMBER(Table_Question_Sets[[#This Row],[Text]])),Table_Question_Sets[[#This Row],[Text]],""""&amp;Table_Question_Sets[[#This Row],[Text]]&amp;""""))</f>
        <v/>
      </c>
      <c r="AZ9" s="14" t="str">
        <f>IF(AND(Table_Question_Sets[[#This Row],[Header]]&lt;&gt;"Yes",Table_Question_Sets[[#This Row],[Property]]&lt;&gt;"",Table_Question_Sets[[#This Row],[Summary Label]]&lt;&gt;""),""""&amp;Table_Question_Sets[[#This Row],[Key]]&amp;""": """&amp;Table_Question_Sets[[#This Row],[Summary Label]]&amp;"""","")</f>
        <v/>
      </c>
      <c r="BA9" s="14">
        <f ca="1">IF(Table_Question_Sets[[#This Row],[Header]]="Yes","",_xlfn.NUMBERVALUE(INDIRECT(SUBSTITUTE(ADDRESS(1,COLUMN(),4),"1","")&amp;ROW()-1))+IF(Table_Question_Sets[[#This Row],[Property]]&lt;&gt;"",1,0))</f>
        <v>3</v>
      </c>
      <c r="BB9" s="14">
        <f ca="1">IF(Table_Question_Sets[[#This Row],[Header]]="Yes","",_xlfn.NUMBERVALUE(INDIRECT(SUBSTITUTE(ADDRESS(1,COLUMN(),4),"1","")&amp;ROW()+1))+IF(Table_Question_Sets[[#This Row],[Property]]&lt;&gt;"",1,0))</f>
        <v>5</v>
      </c>
      <c r="BC9" s="14" t="str">
        <f t="array" aca="1" ref="BC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"templateOptions":{"label":"Vehicle model"}</v>
      </c>
      <c r="BG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"estimateVehicleModel","type": "input-field","className":"col-xs-12 col-md-6","templateOptions":{"label":"Vehicle model"},"validators": {"validation": Validators.compose([ValidationService.required('true', '')])}}</v>
      </c>
      <c r="BH9" s="7" t="str">
        <f ca="1" xml:space="preserve">
IF(Table_Question_Sets[[#This Row],[Row]]="Yes","]},{""className"": ""row"",""fieldGroup"": [","")&amp;
SUBSTITUTE(Table_Question_Sets[[#This Row],[Config Field]],CHAR(10),"")</f>
        <v>{"key": "estimateVehicleModel","type": "input-field","className":"col-xs-12 col-md-6","templateOptions":{"label":"Vehicle model"},"validators": {"validation": Validators.compose([ValidationService.required('true', '')])}}</v>
      </c>
      <c r="BI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"estimateVehicleModel","type": "input-field","className":"col-xs-12 col-md-6","templateOptions":{"label":"Vehicle model"},"validators": {"validation": Validators.compose([ValidationService.required('true', '')])}},{"key": "estimateVehicleCost","type": "input-field","className":"col-xs-12 col-md-6","templateOptions":{"label":"Estimated vehicle cost","formatTextInput":"currency","addonLeft":{"class":"fa fa-usd"}},"validators": {"validation": Validators.compose([ValidationService.required('true', ''), ValidationService.isCurrency(), ValidationService.maxDecimals(2)])}},{"key": "estimateAnnualSalary","type": "input-field","className":"col-xs-12 col-md-6","templateOptions":{"label":"Annual salary","formatTextInput":"currency","addonLeft":{"class":"fa fa-usd"}},"validators": {"validation": Validators.compose([ValidationService.required('true', ''), ValidationService.isCurrency(), ValidationService.maxDecimals(2)])}},{"key": "estimateAnnualKilometers","type": "input-field","className":"col-xs-12 col-md-6","templateOptions":{"label":"Annual kilometers"},"validators": {"validation": Validators.compose([ValidationService.required('true', ''), ValidationService.isNumber()])}},{"key": "estimateLeaseTerm","type": "buttons-field","className":"col-xs-12","templateOptions":{"options":[{"value":"1 Year","key":"12"},{"value":"2 Years","key":"24"},{"value":"3 Years","key":"36"},{"value":"4 Years","key":"48"},{"value":"5 Years","key":"60"}],"label":"Lease term"},"validators": {"validation": Validators.compose([ValidationService.required('true', '')])}}</v>
      </c>
      <c r="BJ9"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107</v>
      </c>
      <c r="BK9" s="7" t="str">
        <f>IF(AND(Table_Question_Sets[[#This Row],[Header]]="",Table_Question_Sets[[#This Row],[Property]]&lt;&gt;"",Table_Question_Sets[[#This Row],[Field Type]]&lt;&gt;""),
""""&amp;Table_Question_Sets[[#This Row],[Key]]&amp;"""","")</f>
        <v>"estimateVehicleModel"</v>
      </c>
      <c r="BL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"estimateVehicleModel","estimateVehicleCost","estimateAnnualSalary","estimateAnnualKilometers","estimateLeaseTerm"</v>
      </c>
      <c r="BM9" s="7" t="str">
        <f>IF(AND(Table_Question_Sets[[#This Row],[Header]]&lt;&gt;"Yes",Table_Question_Sets[[#This Row],[Property]]&lt;&gt;"",Table_Question_Sets[[#This Row],[Workflow Role]]&lt;&gt;""),
""""&amp;Table_Question_Sets[[#This Row],[Workflow Role]]&amp;""":"""&amp;Table_Question_Sets[[#This Row],[Key]]&amp;"""","")</f>
        <v/>
      </c>
      <c r="BN9" s="7">
        <f ca="1">IF(Table_Question_Sets[[#This Row],[Header]]="Yes","",_xlfn.NUMBERVALUE(INDIRECT(SUBSTITUTE(ADDRESS(1,COLUMN(),4),"1","")&amp;ROW()+1))+IF(OR(Table_Question_Sets[[#This Row],[Value]]&lt;&gt;"",AND(Table_Question_Sets[[#This Row],[Data Type]]="Repeating",Table_Question_Sets[[#This Row],[Calculation Repeating]]&lt;&gt;"")),1,0))</f>
        <v>4</v>
      </c>
      <c r="BO9" s="7" t="str">
        <f ca="1" xml:space="preserve">
IF(Table_Question_Sets[[#This Row],[Data Type]]="Repeating",
OFFSET(Table_Repeating_Question_Sets[[#Headers],[Property]],MATCH(Table_Question_Sets[[#This Row],[Property]],Table_Repeating_Question_Sets[Property],0),MATCH("Calculation",Table_Repeating_Question_Sets[#Headers],0)-1,1,1),
"")</f>
        <v/>
      </c>
      <c r="BP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"estimateVehicleCost": "$60,000.00","estimateAnnualSalary": "$100,000.00","estimateAnnualKilometers": 10000,"estimateLeaseTerm": "60"</v>
      </c>
      <c r="BR9" s="7" t="str">
        <f ca="1">IF(ISNUMBER(Table_Question_Sets[[#This Row],[Config Use Row]]),INDEX(Table_Question_Sets[Config Rollup],Table_Question_Sets[[#This Row],[Config Use Row]]),"")</f>
        <v>"financial":[{"className": "row","fieldGroup":[{"key": "assetsHeading","type": "content-field","className":"col-xs-12","templateOptions":{"content":{"heading2":"Assets","paragraph":"Please provide the estimated value (and a description where relevant) of your assets using the fields below."}},"validators": {"validation": Validators.compose([])}},{"key": "assetsPropertiesHeading","type": "content-field","className":"col-xs-12","templateOptions":{"content":{"heading3":"Properties"}},"validators": {"validation": Validators.compose([])}},{"key": "residence","type": "input-field","className":"col-xs-12 col-md-6","templateOptions":{"label":"Value","placeholder":"Estimated value","content":{"heading4":"Residence"},"formatTextInput":"currency","addonLeft":{"class":"fa fa-usd"}},"validators": {"validation": Validators.compose([ValidationService.isCurrency(), ValidationService.maxDecimals(2)])}},{"key": "otherProperty1Heading","type": "content-field","className":"col-xs-12","templateOptions":{"content":{"heading4":"Other Property 1"}},"validators": {"validation": Validators.compose([])}},{"key": "otherProperty1Description","type": "input-field","className":"col-xs-12 col-sm-8","templateOptions":{"label":"Description","tooltip":"E.g. investment property, vacant land or similar."},"validators": {"validation": Validators.compose([])}},{"key": "otherProperty1Value","type": "input-field","className":"col-xs-6 col-sm-4","templateOptions":{"label":"Value","formatTextInput":"currency","addonLeft":{"class":"fa fa-usd"}},"validators": {"validation": Validators.compose([ValidationService.isCurrency(), ValidationService.maxDecimals(2)])}},{"key": "otherProperty2Heading","type": "content-field","className":"col-xs-12","templateOptions":{"content":{"heading4":"Other Property 2"}},"validators": {"validation": Validators.compose([])}},{"key": "otherProperty2Description","type": "input-field","className":"col-xs-12 col-sm-8","templateOptions":{"label":"Description","tooltip":"E.g. investment property, vacant land or similar."},"validators": {"validation": Validators.compose([])}},{"key": "otherProperty2Value","type": "input-field","className":"col-xs-6 col-sm-4","templateOptions":{"label":"Value","formatTextInput":"currency","addonLeft":{"class":"fa fa-usd"}},"validators": {"validation": Validators.compose([ValidationService.isCurrency(),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1"}},"validators": {"validation": Validators.compose([])}},{"key": "vehicle1Description","type": "input-field","className":"col-xs-12 col-sm-8","templateOptions":{"label":"Description","tooltip":"E.g. Toyota Camry, motorbike or similar."},"validators": {"validation": Validators.compose([])}},{"key": "vehicle1Value","type": "input-field","className":"col-xs-6 col-sm-4","templateOptions":{"label":"Value","formatTextInput":"currency","addonLeft":{"class":"fa fa-usd"}},"validators": {"validation": Validators.compose([ValidationService.isCurrency(), ValidationService.maxDecimals(2)])}},{"key":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S9" s="7" t="str">
        <f ca="1">IF(ISNUMBER(Table_Question_Sets[[#This Row],[Config Use Row]]),INDEX(Table_Question_Sets[Config Keys Nested Rollup],Table_Question_Sets[[#This Row],[Config Use Row]]),"")</f>
        <v>"financial":["assetsHeading","assetsPropertiesHeading","residence","otherProperty1Heading","otherProperty1Description","otherProperty1Value","otherProperty2Heading","otherProperty2Description","otherProperty2Value","vehiclesHeading","vehicle1Heading","vehicle1Description","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T9" s="7" t="str">
        <f ca="1">IF(ISNUMBER(Table_Question_Sets[[#This Row],[Config Use Row]]),INDEX(Table_Question_Sets[Calculation Rollup],Table_Question_Sets[[#This Row],[Config Use Row]]),"")</f>
        <v>"financial":{},</v>
      </c>
    </row>
    <row r="10" spans="2:72" s="11" customFormat="1" ht="21" customHeight="1">
      <c r="B10" s="7" t="s">
        <v>83</v>
      </c>
      <c r="C10" s="111"/>
      <c r="D10" s="7" t="str">
        <f ca="1">IF(Table_Question_Sets[[#This Row],[Header]]="Yes","",
IF(INDIRECT(SUBSTITUTE(ADDRESS(1,COLUMN(),4),"1","")&amp;ROW()-1)="",
INDIRECT(SUBSTITUTE(ADDRESS(1,COLUMN(Table_Question_Sets[[#This Row],[Property]]),4),"1","")&amp;ROW()-1),
INDIRECT(SUBSTITUTE(ADDRESS(1,COLUMN(),4),"1","")&amp;ROW()-1)))</f>
        <v>Rating Primary</v>
      </c>
      <c r="E1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estimateVehicleCost</v>
      </c>
      <c r="F10" s="7" t="str">
        <f>IF(Table_Question_Sets[[#This Row],[Header]]="Yes","",IF(Table_Question_Sets[[#This Row],[Property]]&lt;&gt;"",SUBSTITUTE(Table_Question_Sets[[#This Row],[Property]]," ",""),""))</f>
        <v>EstimateVehicleCost</v>
      </c>
      <c r="G10" s="48" t="s">
        <v>84</v>
      </c>
      <c r="H10" s="7" t="s">
        <v>85</v>
      </c>
      <c r="I10" s="8" t="s">
        <v>49</v>
      </c>
      <c r="J10" s="8"/>
      <c r="K10" s="35" t="s">
        <v>73</v>
      </c>
      <c r="L10" s="43"/>
      <c r="M10" s="43"/>
      <c r="N10" s="33"/>
      <c r="O10" s="112"/>
      <c r="P10" s="112"/>
      <c r="Q10" s="112"/>
      <c r="R10" s="112"/>
      <c r="S10" s="112"/>
      <c r="T10" s="8" t="s">
        <v>86</v>
      </c>
      <c r="U10" s="8"/>
      <c r="V10" s="7"/>
      <c r="W10" s="7"/>
      <c r="X10" s="7"/>
      <c r="Y10" s="8"/>
      <c r="Z10" s="8"/>
      <c r="AA10" s="7"/>
      <c r="AB10" s="7"/>
      <c r="AC10" s="7"/>
      <c r="AD10" s="7"/>
      <c r="AE10" s="7"/>
      <c r="AF10" s="7"/>
      <c r="AG10" s="111"/>
      <c r="AH10" s="69"/>
      <c r="AI10" s="69"/>
      <c r="AJ10" s="69"/>
      <c r="AK10" s="69"/>
      <c r="AL10" s="69"/>
      <c r="AM10" s="111">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60000</v>
      </c>
      <c r="AN10" s="111"/>
      <c r="AO1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0" s="7"/>
      <c r="AR10" s="8" t="s">
        <v>87</v>
      </c>
      <c r="AS10" s="7"/>
      <c r="AT10" s="7"/>
      <c r="AU10" s="7"/>
      <c r="AV10" s="7"/>
      <c r="AW10" s="7"/>
      <c r="AX1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$60,000.00</v>
      </c>
      <c r="AY10" s="14" t="str">
        <f>IF(OR(Table_Question_Sets[[#This Row],[Header]]="Yes",Table_Question_Sets[[#This Row],[Text]]=""),"",IF(OR(Table_Question_Sets[[#This Row],[Text]]="true",Table_Question_Sets[[#This Row],[Text]]="false",ISNUMBER(Table_Question_Sets[[#This Row],[Text]])),Table_Question_Sets[[#This Row],[Text]],""""&amp;Table_Question_Sets[[#This Row],[Text]]&amp;""""))</f>
        <v>"$60,000.00"</v>
      </c>
      <c r="AZ10" s="14" t="str">
        <f>IF(AND(Table_Question_Sets[[#This Row],[Header]]&lt;&gt;"Yes",Table_Question_Sets[[#This Row],[Property]]&lt;&gt;"",Table_Question_Sets[[#This Row],[Summary Label]]&lt;&gt;""),""""&amp;Table_Question_Sets[[#This Row],[Key]]&amp;""": """&amp;Table_Question_Sets[[#This Row],[Summary Label]]&amp;"""","")</f>
        <v>"estimateVehicleCost": "Vehicle Cost"</v>
      </c>
      <c r="BA10" s="14">
        <f ca="1">IF(Table_Question_Sets[[#This Row],[Header]]="Yes","",_xlfn.NUMBERVALUE(INDIRECT(SUBSTITUTE(ADDRESS(1,COLUMN(),4),"1","")&amp;ROW()-1))+IF(Table_Question_Sets[[#This Row],[Property]]&lt;&gt;"",1,0))</f>
        <v>4</v>
      </c>
      <c r="BB10" s="14">
        <f ca="1">IF(Table_Question_Sets[[#This Row],[Header]]="Yes","",_xlfn.NUMBERVALUE(INDIRECT(SUBSTITUTE(ADDRESS(1,COLUMN(),4),"1","")&amp;ROW()+1))+IF(Table_Question_Sets[[#This Row],[Property]]&lt;&gt;"",1,0))</f>
        <v>4</v>
      </c>
      <c r="BC10" s="14" t="str">
        <f t="array" aca="1" ref="BC1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ValidationService.isCurrency(), ValidationService.maxDecimals(2)])}</v>
      </c>
      <c r="BE1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"templateOptions":{"label":"Estimated vehicle cost","formatTextInput":"currency","addonLeft":{"class":"fa fa-usd"}}</v>
      </c>
      <c r="BG1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"estimateVehicleCost","type": "input-field","className":"col-xs-12 col-md-6","templateOptions":{"label":"Estimated vehicle cost","formatTextInput":"currency","addonLeft":{"class":"fa fa-usd"}},"validators": {"validation": Validators.compose([ValidationService.required('true', ''), ValidationService.isCurrency(), ValidationService.maxDecimals(2)])}}</v>
      </c>
      <c r="BH10" s="7" t="str">
        <f ca="1" xml:space="preserve">
IF(Table_Question_Sets[[#This Row],[Row]]="Yes","]},{""className"": ""row"",""fieldGroup"": [","")&amp;
SUBSTITUTE(Table_Question_Sets[[#This Row],[Config Field]],CHAR(10),"")</f>
        <v>{"key": "estimateVehicleCost","type": "input-field","className":"col-xs-12 col-md-6","templateOptions":{"label":"Estimated vehicle cost","formatTextInput":"currency","addonLeft":{"class":"fa fa-usd"}},"validators": {"validation": Validators.compose([ValidationService.required('true', ''), ValidationService.isCurrency(), ValidationService.maxDecimals(2)])}}</v>
      </c>
      <c r="BI1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"estimateVehicleCost","type": "input-field","className":"col-xs-12 col-md-6","templateOptions":{"label":"Estimated vehicle cost","formatTextInput":"currency","addonLeft":{"class":"fa fa-usd"}},"validators": {"validation": Validators.compose([ValidationService.required('true', ''), ValidationService.isCurrency(), ValidationService.maxDecimals(2)])}},{"key": "estimateAnnualSalary","type": "input-field","className":"col-xs-12 col-md-6","templateOptions":{"label":"Annual salary","formatTextInput":"currency","addonLeft":{"class":"fa fa-usd"}},"validators": {"validation": Validators.compose([ValidationService.required('true', ''), ValidationService.isCurrency(), ValidationService.maxDecimals(2)])}},{"key": "estimateAnnualKilometers","type": "input-field","className":"col-xs-12 col-md-6","templateOptions":{"label":"Annual kilometers"},"validators": {"validation": Validators.compose([ValidationService.required('true', ''), ValidationService.isNumber()])}},{"key": "estimateLeaseTerm","type": "buttons-field","className":"col-xs-12","templateOptions":{"options":[{"value":"1 Year","key":"12"},{"value":"2 Years","key":"24"},{"value":"3 Years","key":"36"},{"value":"4 Years","key":"48"},{"value":"5 Years","key":"60"}],"label":"Lease term"},"validators": {"validation": Validators.compose([ValidationService.required('true', '')])}}</v>
      </c>
      <c r="BJ10"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192</v>
      </c>
      <c r="BK10" s="7" t="str">
        <f>IF(AND(Table_Question_Sets[[#This Row],[Header]]="",Table_Question_Sets[[#This Row],[Property]]&lt;&gt;"",Table_Question_Sets[[#This Row],[Field Type]]&lt;&gt;""),
""""&amp;Table_Question_Sets[[#This Row],[Key]]&amp;"""","")</f>
        <v>"estimateVehicleCost"</v>
      </c>
      <c r="BL1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"estimateVehicleCost","estimateAnnualSalary","estimateAnnualKilometers","estimateLeaseTerm"</v>
      </c>
      <c r="BM10" s="7" t="str">
        <f>IF(AND(Table_Question_Sets[[#This Row],[Header]]&lt;&gt;"Yes",Table_Question_Sets[[#This Row],[Property]]&lt;&gt;"",Table_Question_Sets[[#This Row],[Workflow Role]]&lt;&gt;""),
""""&amp;Table_Question_Sets[[#This Row],[Workflow Role]]&amp;""":"""&amp;Table_Question_Sets[[#This Row],[Key]]&amp;"""","")</f>
        <v/>
      </c>
      <c r="BN10" s="7">
        <f ca="1">IF(Table_Question_Sets[[#This Row],[Header]]="Yes","",_xlfn.NUMBERVALUE(INDIRECT(SUBSTITUTE(ADDRESS(1,COLUMN(),4),"1","")&amp;ROW()+1))+IF(OR(Table_Question_Sets[[#This Row],[Value]]&lt;&gt;"",AND(Table_Question_Sets[[#This Row],[Data Type]]="Repeating",Table_Question_Sets[[#This Row],[Calculation Repeating]]&lt;&gt;"")),1,0))</f>
        <v>4</v>
      </c>
      <c r="BO10" s="7" t="str">
        <f ca="1" xml:space="preserve">
IF(Table_Question_Sets[[#This Row],[Data Type]]="Repeating",
OFFSET(Table_Repeating_Question_Sets[[#Headers],[Property]],MATCH(Table_Question_Sets[[#This Row],[Property]],Table_Repeating_Question_Sets[Property],0),MATCH("Calculation",Table_Repeating_Question_Sets[#Headers],0)-1,1,1),
"")</f>
        <v/>
      </c>
      <c r="BP1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"estimateVehicleCost": "$60,000.00"</v>
      </c>
      <c r="BQ1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"estimateVehicleCost": "$60,000.00","estimateAnnualSalary": "$100,000.00","estimateAnnualKilometers": 10000,"estimateLeaseTerm": "60"</v>
      </c>
      <c r="BR10" s="7" t="str">
        <f ca="1">IF(ISNUMBER(Table_Question_Sets[[#This Row],[Config Use Row]]),INDEX(Table_Question_Sets[Config Rollup],Table_Question_Sets[[#This Row],[Config Use Row]]),"")</f>
        <v>"success":[{"className": "row","fieldGroup":[{"key": "successSummary","type": "content-field","className":"col-xs-12","templateOptions":{"content":{"customHTML":"&lt;div class='success-summary'&gt;&lt;h4&gt;Savings estimate based on provided information&lt;/h4&gt;&lt;div&gt;%{ (quoteStatus()['risk1'] &amp;&amp; quoteStatus()['risk1']['outcome'] &amp;&amp; quoteStatus()['risk1']['outcome']['effectOnTakeHomePay']) ? '&lt;p&gt;Effect on take home pay:&lt;/p&gt; &lt;strong&gt;' + currencyAsString(quoteStatus()['risk1']['outcome']['effectOnTakeHomePay'], false) + '&lt;/strong&gt;' : '' }%&lt;/div&gt;&lt;div&gt;%{ (quoteStatus()['risk1'] &amp;&amp; quoteStatus()['risk1']['outcome'] &amp;&amp; quoteStatus()['risk1']['outcome']['taxSaving']) ? '&lt;p&gt;Annual tax saving:&lt;/p&gt; &lt;strong&gt;' + currencyAsString(quoteStatus()['risk1']['outcome']['taxSaving'], false) + '&lt;/strong&gt;' : '' }%&lt;/div&gt;&lt;/div&gt;"}},"validators": {"validation": Validators.compose([])}}]}],</v>
      </c>
      <c r="BS10" s="7" t="str">
        <f ca="1">IF(ISNUMBER(Table_Question_Sets[[#This Row],[Config Use Row]]),INDEX(Table_Question_Sets[Config Keys Nested Rollup],Table_Question_Sets[[#This Row],[Config Use Row]]),"")</f>
        <v>"success":["successSummary"],</v>
      </c>
      <c r="BT10" s="7" t="str">
        <f ca="1">IF(ISNUMBER(Table_Question_Sets[[#This Row],[Config Use Row]]),INDEX(Table_Question_Sets[Calculation Rollup],Table_Question_Sets[[#This Row],[Config Use Row]]),"")</f>
        <v>"success":{},</v>
      </c>
    </row>
    <row r="11" spans="2:72" s="11" customFormat="1" ht="21" customHeight="1">
      <c r="B11" s="111" t="s">
        <v>88</v>
      </c>
      <c r="C11" s="111"/>
      <c r="D11" s="7" t="str">
        <f ca="1">IF(Table_Question_Sets[[#This Row],[Header]]="Yes","",
IF(INDIRECT(SUBSTITUTE(ADDRESS(1,COLUMN(),4),"1","")&amp;ROW()-1)="",
INDIRECT(SUBSTITUTE(ADDRESS(1,COLUMN(Table_Question_Sets[[#This Row],[Property]]),4),"1","")&amp;ROW()-1),
INDIRECT(SUBSTITUTE(ADDRESS(1,COLUMN(),4),"1","")&amp;ROW()-1)))</f>
        <v>Rating Primary</v>
      </c>
      <c r="E1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estimateAnnualSalary</v>
      </c>
      <c r="F11" s="7" t="str">
        <f>IF(Table_Question_Sets[[#This Row],[Header]]="Yes","",IF(Table_Question_Sets[[#This Row],[Property]]&lt;&gt;"",SUBSTITUTE(Table_Question_Sets[[#This Row],[Property]]," ",""),""))</f>
        <v>EstimateAnnualSalary</v>
      </c>
      <c r="G11" s="49">
        <v>100000</v>
      </c>
      <c r="H11" s="7" t="s">
        <v>85</v>
      </c>
      <c r="I11" s="8" t="s">
        <v>49</v>
      </c>
      <c r="J11" s="8"/>
      <c r="K11" s="35" t="s">
        <v>73</v>
      </c>
      <c r="L11" s="43"/>
      <c r="M11" s="43"/>
      <c r="N11" s="14"/>
      <c r="O11" s="108"/>
      <c r="P11" s="108"/>
      <c r="Q11" s="108"/>
      <c r="R11" s="108"/>
      <c r="S11" s="108"/>
      <c r="T11" s="8" t="s">
        <v>89</v>
      </c>
      <c r="U11" s="8"/>
      <c r="V11" s="7"/>
      <c r="W11" s="8"/>
      <c r="X11" s="7"/>
      <c r="Y11" s="7"/>
      <c r="Z11" s="7"/>
      <c r="AA11" s="7"/>
      <c r="AB11" s="7"/>
      <c r="AC11" s="113"/>
      <c r="AD11" s="8"/>
      <c r="AE11" s="7"/>
      <c r="AF11" s="111"/>
      <c r="AG11" s="111"/>
      <c r="AH11" s="70"/>
      <c r="AI11" s="70"/>
      <c r="AJ11" s="70"/>
      <c r="AK11" s="70"/>
      <c r="AL11" s="7"/>
      <c r="AM11" s="111">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100000</v>
      </c>
      <c r="AN11" s="111"/>
      <c r="AO1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 s="7"/>
      <c r="AR11" s="8" t="s">
        <v>90</v>
      </c>
      <c r="AS11" s="7"/>
      <c r="AT11" s="7"/>
      <c r="AU11" s="7"/>
      <c r="AV11" s="7"/>
      <c r="AW11" s="7"/>
      <c r="AX1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$100,000.00</v>
      </c>
      <c r="AY11" s="14" t="str">
        <f>IF(OR(Table_Question_Sets[[#This Row],[Header]]="Yes",Table_Question_Sets[[#This Row],[Text]]=""),"",IF(OR(Table_Question_Sets[[#This Row],[Text]]="true",Table_Question_Sets[[#This Row],[Text]]="false",ISNUMBER(Table_Question_Sets[[#This Row],[Text]])),Table_Question_Sets[[#This Row],[Text]],""""&amp;Table_Question_Sets[[#This Row],[Text]]&amp;""""))</f>
        <v>"$100,000.00"</v>
      </c>
      <c r="AZ11" s="14" t="str">
        <f>IF(AND(Table_Question_Sets[[#This Row],[Header]]&lt;&gt;"Yes",Table_Question_Sets[[#This Row],[Property]]&lt;&gt;"",Table_Question_Sets[[#This Row],[Summary Label]]&lt;&gt;""),""""&amp;Table_Question_Sets[[#This Row],[Key]]&amp;""": """&amp;Table_Question_Sets[[#This Row],[Summary Label]]&amp;"""","")</f>
        <v>"estimateAnnualSalary": "Annual Salary"</v>
      </c>
      <c r="BA11" s="14">
        <f ca="1">IF(Table_Question_Sets[[#This Row],[Header]]="Yes","",_xlfn.NUMBERVALUE(INDIRECT(SUBSTITUTE(ADDRESS(1,COLUMN(),4),"1","")&amp;ROW()-1))+IF(Table_Question_Sets[[#This Row],[Property]]&lt;&gt;"",1,0))</f>
        <v>5</v>
      </c>
      <c r="BB11" s="14">
        <f ca="1">IF(Table_Question_Sets[[#This Row],[Header]]="Yes","",_xlfn.NUMBERVALUE(INDIRECT(SUBSTITUTE(ADDRESS(1,COLUMN(),4),"1","")&amp;ROW()+1))+IF(Table_Question_Sets[[#This Row],[Property]]&lt;&gt;"",1,0))</f>
        <v>3</v>
      </c>
      <c r="BC11" s="14" t="str">
        <f t="array" aca="1" ref="BC1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ValidationService.isCurrency(), ValidationService.maxDecimals(2)])}</v>
      </c>
      <c r="BE1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"templateOptions":{"label":"Annual salary","formatTextInput":"currency","addonLeft":{"class":"fa fa-usd"}}</v>
      </c>
      <c r="BG1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"estimateAnnualSalary","type": "input-field","className":"col-xs-12 col-md-6","templateOptions":{"label":"Annual salary","formatTextInput":"currency","addonLeft":{"class":"fa fa-usd"}},"validators": {"validation": Validators.compose([ValidationService.required('true', ''), ValidationService.isCurrency(), ValidationService.maxDecimals(2)])}}</v>
      </c>
      <c r="BH11" s="7" t="str">
        <f ca="1" xml:space="preserve">
IF(Table_Question_Sets[[#This Row],[Row]]="Yes","]},{""className"": ""row"",""fieldGroup"": [","")&amp;
SUBSTITUTE(Table_Question_Sets[[#This Row],[Config Field]],CHAR(10),"")</f>
        <v>{"key": "estimateAnnualSalary","type": "input-field","className":"col-xs-12 col-md-6","templateOptions":{"label":"Annual salary","formatTextInput":"currency","addonLeft":{"class":"fa fa-usd"}},"validators": {"validation": Validators.compose([ValidationService.required('true', ''), ValidationService.isCurrency(), ValidationService.maxDecimals(2)])}}</v>
      </c>
      <c r="BI1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"estimateAnnualSalary","type": "input-field","className":"col-xs-12 col-md-6","templateOptions":{"label":"Annual salary","formatTextInput":"currency","addonLeft":{"class":"fa fa-usd"}},"validators": {"validation": Validators.compose([ValidationService.required('true', ''), ValidationService.isCurrency(), ValidationService.maxDecimals(2)])}},{"key": "estimateAnnualKilometers","type": "input-field","className":"col-xs-12 col-md-6","templateOptions":{"label":"Annual kilometers"},"validators": {"validation": Validators.compose([ValidationService.required('true', ''), ValidationService.isNumber()])}},{"key": "estimateLeaseTerm","type": "buttons-field","className":"col-xs-12","templateOptions":{"options":[{"value":"1 Year","key":"12"},{"value":"2 Years","key":"24"},{"value":"3 Years","key":"36"},{"value":"4 Years","key":"48"},{"value":"5 Years","key":"60"}],"label":"Lease term"},"validators": {"validation": Validators.compose([ValidationService.required('true', '')])}}</v>
      </c>
      <c r="BJ11"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195</v>
      </c>
      <c r="BK11" s="7" t="str">
        <f>IF(AND(Table_Question_Sets[[#This Row],[Header]]="",Table_Question_Sets[[#This Row],[Property]]&lt;&gt;"",Table_Question_Sets[[#This Row],[Field Type]]&lt;&gt;""),
""""&amp;Table_Question_Sets[[#This Row],[Key]]&amp;"""","")</f>
        <v>"estimateAnnualSalary"</v>
      </c>
      <c r="BL1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"estimateAnnualSalary","estimateAnnualKilometers","estimateLeaseTerm"</v>
      </c>
      <c r="BM11" s="7" t="str">
        <f>IF(AND(Table_Question_Sets[[#This Row],[Header]]&lt;&gt;"Yes",Table_Question_Sets[[#This Row],[Property]]&lt;&gt;"",Table_Question_Sets[[#This Row],[Workflow Role]]&lt;&gt;""),
""""&amp;Table_Question_Sets[[#This Row],[Workflow Role]]&amp;""":"""&amp;Table_Question_Sets[[#This Row],[Key]]&amp;"""","")</f>
        <v/>
      </c>
      <c r="BN11" s="7">
        <f ca="1">IF(Table_Question_Sets[[#This Row],[Header]]="Yes","",_xlfn.NUMBERVALUE(INDIRECT(SUBSTITUTE(ADDRESS(1,COLUMN(),4),"1","")&amp;ROW()+1))+IF(OR(Table_Question_Sets[[#This Row],[Value]]&lt;&gt;"",AND(Table_Question_Sets[[#This Row],[Data Type]]="Repeating",Table_Question_Sets[[#This Row],[Calculation Repeating]]&lt;&gt;"")),1,0))</f>
        <v>3</v>
      </c>
      <c r="BO11" s="7" t="str">
        <f ca="1" xml:space="preserve">
IF(Table_Question_Sets[[#This Row],[Data Type]]="Repeating",
OFFSET(Table_Repeating_Question_Sets[[#Headers],[Property]],MATCH(Table_Question_Sets[[#This Row],[Property]],Table_Repeating_Question_Sets[Property],0),MATCH("Calculation",Table_Repeating_Question_Sets[#Headers],0)-1,1,1),
"")</f>
        <v/>
      </c>
      <c r="BP1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"estimateAnnualSalary": "$100,000.00"</v>
      </c>
      <c r="BQ1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"estimateAnnualSalary": "$100,000.00","estimateAnnualKilometers": 10000,"estimateLeaseTerm": "60"</v>
      </c>
      <c r="BR11" s="7" t="str">
        <f ca="1">IF(ISNUMBER(Table_Question_Sets[[#This Row],[Config Use Row]]),INDEX(Table_Question_Sets[Config Rollup],Table_Question_Sets[[#This Row],[Config Use Row]]),"")</f>
        <v>"privacy":[{"className": "row","fieldGroup":[{"key": "privacyStatement","type": "buttons-field","className":"col-xs-12","templateOptions":{"options":[{"value":"Yes","key":"Yes","icon":"glyphicon glyphicon-ok md"},{"value":"No","key":"No","icon":"glyphicon glyphicon-remove md"}],"label":"Do you understand and accept your statement?","content":{"heading2":"Privacy Statement","paragraph":"Before we can proceed with your application you must read and agree to the following statement regarding the personal information we collect from you.&lt;br/&gt;&amp;nbsp;","terms":"&lt;p&gt;I acknowledge that You may collect, hold, use and disclose personal information about me (including information required to comply with Anti-Money Laundering and Counter-Terrorism Financing Act 2006, rules and other subordinate instruments, the National Consumer Credit Protection Act 2009 and the Personal Property Securities Act 2009) to enable You to: assess my personal and/or commercial credit worthiness; process my application; provide, administer and manage the products and services provided to me; audit and evaluate those products and services; notify a credit reporting body or other credit providers of my payment history or any default by me; model and test data; communicate with me; improve and develop products and services; conduct credit scoring, securitisation, research, risk management and portfolio analysis; provide and administer any related rewards program and deal with any complaints or enquiries. I acknowledge that if I fail to provide complete information or information that is inaccurate, You may not be able to process or accept the application and transactions may be delayed, blocked or refused.&lt;/p&gt;\n\n&lt;p&gt;&lt;strong&gt;Authority for You to obtain certain credit information:&lt;/strong&gt; I authorise You, Your underwriters and third parties who referred me to You to seek, obtain and use, credit reporting information about me (including from credit reporting bodies (CRBs) to: assess an application by me for consumer credit or commercial credit; manage my credit and related funding arrangements; assess an application by me to be a guarantor in relation to credit; review my credit on a periodic basis as though assessing a new application; collect overdue payments; and create assessments and ratings of my credit worthiness.&lt;/p&gt;\n\n&lt;p&gt;&lt;strong&gt;Authority to exchange Information with credit reporting bodies:&lt;/strong&gt; I authorise You and Your underwriters to obtain credit reporting information about me from a CRB or other business that provides information about credit worthiness. I allow such an entity to create or maintain credit information about me (before, during or after the provision of credit to me). The information may include: permitted identification particulars; the fact that I have applied for credit and the amount and type of credit; the fact that You are a credit provider to me; credit limit; loan start/end dates; repayment history; 'default information' (in addition to and without limiting repayment history information), i.e. payments overdue for more than 60 days in specified circumstances; in relation to those overdue payments, advice about new payment arrangements or that those payments are no longer overdue; in specified circumstances that in Your opinion there has been a serious credit infringement (e.g. fraud); and other credit worthiness information that can be disclosed under the Privacy Act.&lt;/p&gt;\n\n&lt;p&gt;&lt;strong&gt;Authority to exchange information with other credit providers:&lt;/strong&gt; I authorise You to give to and obtain from Your underwriters and any credit providers information about my credit worthiness, credit standing, credit history or credit capacity, and to give and receive a banker's opinion for purposes connected with my creditworthiness, business, trade or profession. The information may be exchanged for, but not limited to, any of the following purposes: to assess an application by me for credit or to be a guarantor, to determine or confirm the status of my credit including any defaults; to assess my creditworthiness at any time during or after the life of a credit arrangement; to give or obtain an opinion on me; and any other purpose permitted by law.&lt;/p&gt;\n\n&lt;p&gt;&lt;strong&gt;Authority to exchange information with other third parties:&lt;/strong&gt; You may exchange my personal information with other related companies; any suppliers or dealers of items the subject of my application; persons with whom You have white label arrangements introducers, referrers and any other person associated with the lodgement of this application; funders and related service providers that assist in the processing of my application and the management of my credit; as well as with service providers including those relating to any associate rewards program and the types of service providers described in Lease &amp; Asset Finance's Privacy Policy. Other authorised disclosures include my referees, my past and present employers, my past and present landlords, my next of kin, any person acting on my behalf, (e.g. financial adviser, solicitor, broker, accountant, executor, administrator, trustee or guardian), rating agencies, insurers, entity concerned with the supply or manufacture of assets to me/applicant, valuers and debt collection agencies. You may also disclose personal information to regulatory authorities (e.g. tax authorities in Australia and overseas) in connection with their lawful information requests or to meet legal obligations in any relevant jurisdiction.&lt;/p&gt;\n\n&lt;p&gt;&lt;strong&gt;Authority to exchange sensitive information:&lt;/strong&gt; In some cases, sensitive information may be collected for specific purposes (for example, information regarding my health to enable the assessment of a hardship relief application). The references in this Privacy Statement to personal information include sensitive information such as my medical and health related details, and I agree that You may exchange such information with other parties listed in this Privacy Statement for the purpose of assessing or processing such applications and may seek further information from any medical attendant consulted by me.&lt;/p&gt;\n\n&lt;p&gt;&lt;strong&gt;Authority to give information to guarantors:&lt;/strong&gt; I authorise You to give to any person who guarantees or indemnifies, or is to guarantee or indemnify, my obligations ('Guarantor') information about my credit worthiness, credit standing, credit history or credit capacity for the purpose of determining if that person wishes to act as a Guarantor and keeping the Guarantor informed of the guarantee or indemnity, and for any purposes related to the proposed or actual enforcement of the guarantee or indemnity.&lt;/p&gt;\n\n&lt;p&gt;&lt;strong&gt;Authority to obtain information about guarantors:&lt;/strong&gt; (This section addresses additional matters relevant if I am a Guarantor) I authorise and consent to You or Your underwriters collecting personal information about me and obtaining both my personal and commercial credit reports from a CRB, to assess my capacity as a guarantor. If I am accepted as a guarantor You may disclose my personal information to external agents, professional advisers and service providers, for the purpose of managing the account and contacting me in relation to the guarantee or indemnity provided. I also authorise You and Your underwriters to provide to the person/s in respect of whom I am Guarantor personal information about my credit worthiness, credit standing, credit history or credit capacity for any purposes related to the product or any proposed or actual enforcement of the product, guarantee or indemnity. I acknowledge and agree that if You provide the product, this authority remains in force until the credit under the product is fully and finally settled and discharged.&lt;/p&gt;\n\n&lt;p&gt;&lt;strong&gt;Authority to use information for administration processes:&lt;/strong&gt; I authorise You to use any information collected in this application and in subsequent administration processes for future applications I may wish to make for other Lease &amp; Asset Finance products and/or services and related services, and to disclose this information to other members Lease &amp; Asset Finance for similar use. Lease &amp; Asset Finance will only use information collected for this purpose to the extent it is permitted to do so at law.&lt;/p&gt;\n\n&lt;p&gt;&lt;strong&gt;Authority to provide information for funding purposes:&lt;/strong&gt; I authorise You to disclose any personal information about me to another person (including without limitation, any trustee, servicer, credit enhancer, funder, ratings agency) in connection with any funding of our business or any transactions including by means of an arrangement involving securitisation.&lt;/p&gt;\n\n&lt;p&gt;&lt;strong&gt;General Privacy Matters:&lt;/strong&gt; I acknowledge that You collect personal information through interactions with me (including telephone, email or online), as well as from public sources and third parties including information brokers and service providers. Without this information, You may not be able to process my application or provide me with an appropriate level of service. I consent and agree that: (a) You may give me notices or documents by electronic communication, including by sending the notice or document to the email address provided with my application or the last email address I have otherwise notified; (b) if a notice or document is so given, it will be taken to be given at the time when the notice or document has entered my information system; (c) where a notice or document requires acceptance of the information contained therein, such an intention can be met electronically with the utilisation of an electronic signature; (c) paper notices and documents may no longer be given to me; (d) electronic communications should be regularly checked for notices and documents; and (e) my consent to the giving of notices and documents by electronic communication may be withdrawn by me at any time.&lt;/p&gt;\n\n&lt;p&gt;I acknowledge that where I have provided You with personal information about someone else that I have obtained their consent to provide their personal information based on this Privacy Consent.&lt;/p&gt;\n\n&lt;p&gt;I acknowledge that the third parties with whom You exchange personal information whilst conducting ordinary business activities, may operate outside of Australia (this includes the United States; United Kingdom; Philippines; India and other countries specified in Lease &amp; Asset Finance's Privacy Policy). I understand and agree that while the third parties may be subject to confidentiality or privacy obligations, in relation to personal information that is not 'credit eligibility information' (certain personal information from (or based on information from) credit reporting bodies) they may not always follow the particular requirements of Australian privacy laws.&lt;/p&gt;\n\n&lt;p&gt;You, your related companies, your service providers (including loyalty program redemption providers) and any third parties involved in the introduction or referral of this application (including any dealers or suppliers of items the subject of my application) or with whom You have white label arrangements (including their related companies) may exchange and use my personal information to contact me on an ongoing basis by telephone, electronic communications (like email), online and other means to offer products or services that may be of interest to me, including offers of banking, financial, advisory, investment, insurance and funds management services, and assets suited to leasing or finance (including vehicles, medical equipment, computers, machinery and manufacturing equipment).&lt;/p&gt;"}},"validators": {"validation": Validators.compose([ValidationService.required('true', ''), ValidationService.acceptedDeclaration()])}}]}],</v>
      </c>
      <c r="BS11" s="7" t="str">
        <f ca="1">IF(ISNUMBER(Table_Question_Sets[[#This Row],[Config Use Row]]),INDEX(Table_Question_Sets[Config Keys Nested Rollup],Table_Question_Sets[[#This Row],[Config Use Row]]),"")</f>
        <v>"privacy":["privacyStatement"],</v>
      </c>
      <c r="BT11" s="7" t="str">
        <f ca="1">IF(ISNUMBER(Table_Question_Sets[[#This Row],[Config Use Row]]),INDEX(Table_Question_Sets[Calculation Rollup],Table_Question_Sets[[#This Row],[Config Use Row]]),"")</f>
        <v>"privacy":{},</v>
      </c>
    </row>
    <row r="12" spans="2:72" s="11" customFormat="1" ht="21" customHeight="1">
      <c r="B12" s="7" t="s">
        <v>91</v>
      </c>
      <c r="C12" s="111"/>
      <c r="D12" s="7" t="str">
        <f ca="1">IF(Table_Question_Sets[[#This Row],[Header]]="Yes","",
IF(INDIRECT(SUBSTITUTE(ADDRESS(1,COLUMN(),4),"1","")&amp;ROW()-1)="",
INDIRECT(SUBSTITUTE(ADDRESS(1,COLUMN(Table_Question_Sets[[#This Row],[Property]]),4),"1","")&amp;ROW()-1),
INDIRECT(SUBSTITUTE(ADDRESS(1,COLUMN(),4),"1","")&amp;ROW()-1)))</f>
        <v>Rating Primary</v>
      </c>
      <c r="E1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estimateAnnualKilometers</v>
      </c>
      <c r="F12" s="7" t="str">
        <f>IF(Table_Question_Sets[[#This Row],[Header]]="Yes","",IF(Table_Question_Sets[[#This Row],[Property]]&lt;&gt;"",SUBSTITUTE(Table_Question_Sets[[#This Row],[Property]]," ",""),""))</f>
        <v>EstimateAnnualKilometers</v>
      </c>
      <c r="G12" s="48" t="s">
        <v>92</v>
      </c>
      <c r="H12" s="8" t="s">
        <v>93</v>
      </c>
      <c r="I12" s="8" t="s">
        <v>49</v>
      </c>
      <c r="J12" s="8"/>
      <c r="K12" s="35" t="s">
        <v>73</v>
      </c>
      <c r="L12" s="43"/>
      <c r="M12" s="43"/>
      <c r="N12" s="14"/>
      <c r="O12" s="112"/>
      <c r="P12" s="112"/>
      <c r="Q12" s="112"/>
      <c r="R12" s="112"/>
      <c r="S12" s="112"/>
      <c r="T12" s="7" t="s">
        <v>94</v>
      </c>
      <c r="U12" s="8"/>
      <c r="V12" s="8"/>
      <c r="W12" s="7"/>
      <c r="X12" s="7"/>
      <c r="Y12" s="7"/>
      <c r="Z12" s="7"/>
      <c r="AA12" s="7"/>
      <c r="AB12" s="7"/>
      <c r="AC12" s="113"/>
      <c r="AD12" s="7"/>
      <c r="AE12" s="7"/>
      <c r="AF12" s="113"/>
      <c r="AG12" s="111"/>
      <c r="AH12" s="74"/>
      <c r="AI12" s="70"/>
      <c r="AJ12" s="70"/>
      <c r="AK12" s="70"/>
      <c r="AL12" s="7"/>
      <c r="AM12" s="111">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10000</v>
      </c>
      <c r="AN12" s="111" t="str">
        <f>IF(AND(G10="NSW",Table_Question_Sets[[#This Row],[Value]]=""),"Yes","No")</f>
        <v>No</v>
      </c>
      <c r="AO1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 s="7"/>
      <c r="AR12" s="7" t="s">
        <v>95</v>
      </c>
      <c r="AS12" s="7"/>
      <c r="AT12" s="7"/>
      <c r="AU12" s="7"/>
      <c r="AV12" s="7"/>
      <c r="AW12" s="7"/>
      <c r="AX12" s="14">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10000</v>
      </c>
      <c r="AY12" s="14">
        <f>IF(OR(Table_Question_Sets[[#This Row],[Header]]="Yes",Table_Question_Sets[[#This Row],[Text]]=""),"",IF(OR(Table_Question_Sets[[#This Row],[Text]]="true",Table_Question_Sets[[#This Row],[Text]]="false",ISNUMBER(Table_Question_Sets[[#This Row],[Text]])),Table_Question_Sets[[#This Row],[Text]],""""&amp;Table_Question_Sets[[#This Row],[Text]]&amp;""""))</f>
        <v>10000</v>
      </c>
      <c r="AZ12" s="14" t="str">
        <f>IF(AND(Table_Question_Sets[[#This Row],[Header]]&lt;&gt;"Yes",Table_Question_Sets[[#This Row],[Property]]&lt;&gt;"",Table_Question_Sets[[#This Row],[Summary Label]]&lt;&gt;""),""""&amp;Table_Question_Sets[[#This Row],[Key]]&amp;""": """&amp;Table_Question_Sets[[#This Row],[Summary Label]]&amp;"""","")</f>
        <v>"estimateAnnualKilometers": "Annual Kms"</v>
      </c>
      <c r="BA12" s="14">
        <f ca="1">IF(Table_Question_Sets[[#This Row],[Header]]="Yes","",_xlfn.NUMBERVALUE(INDIRECT(SUBSTITUTE(ADDRESS(1,COLUMN(),4),"1","")&amp;ROW()-1))+IF(Table_Question_Sets[[#This Row],[Property]]&lt;&gt;"",1,0))</f>
        <v>6</v>
      </c>
      <c r="BB12" s="14">
        <f ca="1">IF(Table_Question_Sets[[#This Row],[Header]]="Yes","",_xlfn.NUMBERVALUE(INDIRECT(SUBSTITUTE(ADDRESS(1,COLUMN(),4),"1","")&amp;ROW()+1))+IF(Table_Question_Sets[[#This Row],[Property]]&lt;&gt;"",1,0))</f>
        <v>2</v>
      </c>
      <c r="BC12" s="14" t="str">
        <f t="array" aca="1" ref="BC1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ValidationService.isNumber()])}</v>
      </c>
      <c r="BE1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"templateOptions":{"label":"Annual kilometers"}</v>
      </c>
      <c r="BG1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"estimateAnnualKilometers","type": "input-field","className":"col-xs-12 col-md-6","templateOptions":{"label":"Annual kilometers"},"validators": {"validation": Validators.compose([ValidationService.required('true', ''), ValidationService.isNumber()])}}</v>
      </c>
      <c r="BH12" s="7" t="str">
        <f ca="1" xml:space="preserve">
IF(Table_Question_Sets[[#This Row],[Row]]="Yes","]},{""className"": ""row"",""fieldGroup"": [","")&amp;
SUBSTITUTE(Table_Question_Sets[[#This Row],[Config Field]],CHAR(10),"")</f>
        <v>{"key": "estimateAnnualKilometers","type": "input-field","className":"col-xs-12 col-md-6","templateOptions":{"label":"Annual kilometers"},"validators": {"validation": Validators.compose([ValidationService.required('true', ''), ValidationService.isNumber()])}}</v>
      </c>
      <c r="BI1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"estimateAnnualKilometers","type": "input-field","className":"col-xs-12 col-md-6","templateOptions":{"label":"Annual kilometers"},"validators": {"validation": Validators.compose([ValidationService.required('true', ''), ValidationService.isNumber()])}},{"key": "estimateLeaseTerm","type": "buttons-field","className":"col-xs-12","templateOptions":{"options":[{"value":"1 Year","key":"12"},{"value":"2 Years","key":"24"},{"value":"3 Years","key":"36"},{"value":"4 Years","key":"48"},{"value":"5 Years","key":"60"}],"label":"Lease term"},"validators": {"validation": Validators.compose([ValidationService.required('true', '')])}}</v>
      </c>
      <c r="BJ12"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198</v>
      </c>
      <c r="BK12" s="7" t="str">
        <f>IF(AND(Table_Question_Sets[[#This Row],[Header]]="",Table_Question_Sets[[#This Row],[Property]]&lt;&gt;"",Table_Question_Sets[[#This Row],[Field Type]]&lt;&gt;""),
""""&amp;Table_Question_Sets[[#This Row],[Key]]&amp;"""","")</f>
        <v>"estimateAnnualKilometers"</v>
      </c>
      <c r="BL1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"estimateAnnualKilometers","estimateLeaseTerm"</v>
      </c>
      <c r="BM12" s="7" t="str">
        <f>IF(AND(Table_Question_Sets[[#This Row],[Header]]&lt;&gt;"Yes",Table_Question_Sets[[#This Row],[Property]]&lt;&gt;"",Table_Question_Sets[[#This Row],[Workflow Role]]&lt;&gt;""),
""""&amp;Table_Question_Sets[[#This Row],[Workflow Role]]&amp;""":"""&amp;Table_Question_Sets[[#This Row],[Key]]&amp;"""","")</f>
        <v/>
      </c>
      <c r="BN12" s="7">
        <f ca="1">IF(Table_Question_Sets[[#This Row],[Header]]="Yes","",_xlfn.NUMBERVALUE(INDIRECT(SUBSTITUTE(ADDRESS(1,COLUMN(),4),"1","")&amp;ROW()+1))+IF(OR(Table_Question_Sets[[#This Row],[Value]]&lt;&gt;"",AND(Table_Question_Sets[[#This Row],[Data Type]]="Repeating",Table_Question_Sets[[#This Row],[Calculation Repeating]]&lt;&gt;"")),1,0))</f>
        <v>2</v>
      </c>
      <c r="BO12" s="7" t="str">
        <f ca="1" xml:space="preserve">
IF(Table_Question_Sets[[#This Row],[Data Type]]="Repeating",
OFFSET(Table_Repeating_Question_Sets[[#Headers],[Property]],MATCH(Table_Question_Sets[[#This Row],[Property]],Table_Repeating_Question_Sets[Property],0),MATCH("Calculation",Table_Repeating_Question_Sets[#Headers],0)-1,1,1),
"")</f>
        <v/>
      </c>
      <c r="BP1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"estimateAnnualKilometers": 10000</v>
      </c>
      <c r="BQ1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"estimateAnnualKilometers": 10000,"estimateLeaseTerm": "60"</v>
      </c>
      <c r="BR12" s="7" t="str">
        <f ca="1">IF(ISNUMBER(Table_Question_Sets[[#This Row],[Config Use Row]]),INDEX(Table_Question_Sets[Config Rollup],Table_Question_Sets[[#This Row],[Config Use Row]]),"")</f>
        <v>"paymentOptions":[{"className": "row","fieldGroup":[{"key": "paymentOption","type": "buttons-field","className":"col-xs-12","templateOptions":{"defaultValue":"'Monthly'","options":[{"value":"Monthly","key":"Monthly"},{"value":"Fortnightly","key":"Fortnightly"},{"value":"Weekly","key":"Weekly"}],"label":"Select payment option","content":{"heading2":"Payment Options"}},"validators": {"validation": Validators.compose([ValidationService.required('true', '')])}}]}],</v>
      </c>
      <c r="BS12" s="7" t="str">
        <f ca="1">IF(ISNUMBER(Table_Question_Sets[[#This Row],[Config Use Row]]),INDEX(Table_Question_Sets[Config Keys Nested Rollup],Table_Question_Sets[[#This Row],[Config Use Row]]),"")</f>
        <v>"paymentOptions":["paymentOption"],</v>
      </c>
      <c r="BT12" s="7" t="str">
        <f ca="1">IF(ISNUMBER(Table_Question_Sets[[#This Row],[Config Use Row]]),INDEX(Table_Question_Sets[Calculation Rollup],Table_Question_Sets[[#This Row],[Config Use Row]]),"")</f>
        <v>"paymentOptions":{"paymentOption": "Monthly"},</v>
      </c>
    </row>
    <row r="13" spans="2:72" s="11" customFormat="1" ht="21" customHeight="1">
      <c r="B13" s="8" t="s">
        <v>96</v>
      </c>
      <c r="C13" s="111"/>
      <c r="D13" s="7" t="str">
        <f ca="1">IF(Table_Question_Sets[[#This Row],[Header]]="Yes","",
IF(INDIRECT(SUBSTITUTE(ADDRESS(1,COLUMN(),4),"1","")&amp;ROW()-1)="",
INDIRECT(SUBSTITUTE(ADDRESS(1,COLUMN(Table_Question_Sets[[#This Row],[Property]]),4),"1","")&amp;ROW()-1),
INDIRECT(SUBSTITUTE(ADDRESS(1,COLUMN(),4),"1","")&amp;ROW()-1)))</f>
        <v>Rating Primary</v>
      </c>
      <c r="E1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estimateLeaseTerm</v>
      </c>
      <c r="F13" s="7" t="str">
        <f>IF(Table_Question_Sets[[#This Row],[Header]]="Yes","",IF(Table_Question_Sets[[#This Row],[Property]]&lt;&gt;"",SUBSTITUTE(Table_Question_Sets[[#This Row],[Property]]," ",""),""))</f>
        <v>EstimateLeaseTerm</v>
      </c>
      <c r="G13" s="75" t="s">
        <v>97</v>
      </c>
      <c r="H13" s="8" t="s">
        <v>49</v>
      </c>
      <c r="I13" s="8" t="s">
        <v>76</v>
      </c>
      <c r="J13" s="8" t="s">
        <v>98</v>
      </c>
      <c r="K13" s="35" t="s">
        <v>73</v>
      </c>
      <c r="L13" s="43"/>
      <c r="M13" s="43"/>
      <c r="N13" s="14"/>
      <c r="O13" s="108"/>
      <c r="P13" s="108"/>
      <c r="Q13" s="108"/>
      <c r="R13" s="108"/>
      <c r="S13" s="108"/>
      <c r="T13" s="8" t="s">
        <v>99</v>
      </c>
      <c r="U13" s="8"/>
      <c r="V13" s="8"/>
      <c r="W13" s="7"/>
      <c r="X13" s="7"/>
      <c r="Y13" s="8"/>
      <c r="Z13" s="8"/>
      <c r="AA13" s="7"/>
      <c r="AB13" s="7"/>
      <c r="AC13" s="7"/>
      <c r="AD13" s="7"/>
      <c r="AE13" s="7"/>
      <c r="AF13" s="113"/>
      <c r="AG13" s="111"/>
      <c r="AH13" s="69"/>
      <c r="AI13" s="69"/>
      <c r="AJ13" s="69"/>
      <c r="AK13" s="69"/>
      <c r="AL13" s="69"/>
      <c r="AM1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60</v>
      </c>
      <c r="AN13" s="111"/>
      <c r="AO1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 s="7"/>
      <c r="AR13" s="8" t="s">
        <v>100</v>
      </c>
      <c r="AS13" s="7"/>
      <c r="AT13" s="7"/>
      <c r="AU13" s="7"/>
      <c r="AV13" s="7"/>
      <c r="AW13" s="7"/>
      <c r="AX1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60</v>
      </c>
      <c r="AY13" s="14" t="str">
        <f>IF(OR(Table_Question_Sets[[#This Row],[Header]]="Yes",Table_Question_Sets[[#This Row],[Text]]=""),"",IF(OR(Table_Question_Sets[[#This Row],[Text]]="true",Table_Question_Sets[[#This Row],[Text]]="false",ISNUMBER(Table_Question_Sets[[#This Row],[Text]])),Table_Question_Sets[[#This Row],[Text]],""""&amp;Table_Question_Sets[[#This Row],[Text]]&amp;""""))</f>
        <v>"60"</v>
      </c>
      <c r="AZ13" s="14" t="str">
        <f>IF(AND(Table_Question_Sets[[#This Row],[Header]]&lt;&gt;"Yes",Table_Question_Sets[[#This Row],[Property]]&lt;&gt;"",Table_Question_Sets[[#This Row],[Summary Label]]&lt;&gt;""),""""&amp;Table_Question_Sets[[#This Row],[Key]]&amp;""": """&amp;Table_Question_Sets[[#This Row],[Summary Label]]&amp;"""","")</f>
        <v>"estimateLeaseTerm": "Lease Term (Months)"</v>
      </c>
      <c r="BA13" s="14">
        <f ca="1">IF(Table_Question_Sets[[#This Row],[Header]]="Yes","",_xlfn.NUMBERVALUE(INDIRECT(SUBSTITUTE(ADDRESS(1,COLUMN(),4),"1","")&amp;ROW()-1))+IF(Table_Question_Sets[[#This Row],[Property]]&lt;&gt;"",1,0))</f>
        <v>7</v>
      </c>
      <c r="BB13" s="14">
        <f ca="1">IF(Table_Question_Sets[[#This Row],[Header]]="Yes","",_xlfn.NUMBERVALUE(INDIRECT(SUBSTITUTE(ADDRESS(1,COLUMN(),4),"1","")&amp;ROW()+1))+IF(Table_Question_Sets[[#This Row],[Property]]&lt;&gt;"",1,0))</f>
        <v>1</v>
      </c>
      <c r="BC13" s="14" t="str">
        <f t="array" aca="1" ref="BC1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{"value":"1 Year","key":"12"},{"value":"2 Years","key":"24"},{"value":"3 Years","key":"36"},{"value":"4 Years","key":"48"},{"value":"5 Years","key":"60"}</v>
      </c>
      <c r="BD1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1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"templateOptions":{"options":[{"value":"1 Year","key":"12"},{"value":"2 Years","key":"24"},{"value":"3 Years","key":"36"},{"value":"4 Years","key":"48"},{"value":"5 Years","key":"60"}],"label":"Lease term"}</v>
      </c>
      <c r="BG1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"estimateLeaseTerm","type": "buttons-field","className":"col-xs-12","templateOptions":{"options":[{"value":"1 Year","key":"12"},{"value":"2 Years","key":"24"},{"value":"3 Years","key":"36"},{"value":"4 Years","key":"48"},{"value":"5 Years","key":"60"}],"label":"Lease term"},"validators": {"validation": Validators.compose([ValidationService.required('true', '')])}}</v>
      </c>
      <c r="BH13" s="7" t="str">
        <f ca="1" xml:space="preserve">
IF(Table_Question_Sets[[#This Row],[Row]]="Yes","]},{""className"": ""row"",""fieldGroup"": [","")&amp;
SUBSTITUTE(Table_Question_Sets[[#This Row],[Config Field]],CHAR(10),"")</f>
        <v>{"key": "estimateLeaseTerm","type": "buttons-field","className":"col-xs-12","templateOptions":{"options":[{"value":"1 Year","key":"12"},{"value":"2 Years","key":"24"},{"value":"3 Years","key":"36"},{"value":"4 Years","key":"48"},{"value":"5 Years","key":"60"}],"label":"Lease term"},"validators": {"validation": Validators.compose([ValidationService.required('true', '')])}}</v>
      </c>
      <c r="BI1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"estimateLeaseTerm","type": "buttons-field","className":"col-xs-12","templateOptions":{"options":[{"value":"1 Year","key":"12"},{"value":"2 Years","key":"24"},{"value":"3 Years","key":"36"},{"value":"4 Years","key":"48"},{"value":"5 Years","key":"60"}],"label":"Lease term"},"validators": {"validation": Validators.compose([ValidationService.required('true', '')])}}</v>
      </c>
      <c r="BJ13"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201</v>
      </c>
      <c r="BK13" s="7" t="str">
        <f>IF(AND(Table_Question_Sets[[#This Row],[Header]]="",Table_Question_Sets[[#This Row],[Property]]&lt;&gt;"",Table_Question_Sets[[#This Row],[Field Type]]&lt;&gt;""),
""""&amp;Table_Question_Sets[[#This Row],[Key]]&amp;"""","")</f>
        <v>"estimateLeaseTerm"</v>
      </c>
      <c r="BL1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"estimateLeaseTerm"</v>
      </c>
      <c r="BM13" s="7" t="str">
        <f>IF(AND(Table_Question_Sets[[#This Row],[Header]]&lt;&gt;"Yes",Table_Question_Sets[[#This Row],[Property]]&lt;&gt;"",Table_Question_Sets[[#This Row],[Workflow Role]]&lt;&gt;""),
""""&amp;Table_Question_Sets[[#This Row],[Workflow Role]]&amp;""":"""&amp;Table_Question_Sets[[#This Row],[Key]]&amp;"""","")</f>
        <v/>
      </c>
      <c r="BN13" s="7">
        <f ca="1">IF(Table_Question_Sets[[#This Row],[Header]]="Yes","",_xlfn.NUMBERVALUE(INDIRECT(SUBSTITUTE(ADDRESS(1,COLUMN(),4),"1","")&amp;ROW()+1))+IF(OR(Table_Question_Sets[[#This Row],[Value]]&lt;&gt;"",AND(Table_Question_Sets[[#This Row],[Data Type]]="Repeating",Table_Question_Sets[[#This Row],[Calculation Repeating]]&lt;&gt;"")),1,0))</f>
        <v>1</v>
      </c>
      <c r="BO13" s="7" t="str">
        <f ca="1" xml:space="preserve">
IF(Table_Question_Sets[[#This Row],[Data Type]]="Repeating",
OFFSET(Table_Repeating_Question_Sets[[#Headers],[Property]],MATCH(Table_Question_Sets[[#This Row],[Property]],Table_Repeating_Question_Sets[Property],0),MATCH("Calculation",Table_Repeating_Question_Sets[#Headers],0)-1,1,1),
"")</f>
        <v/>
      </c>
      <c r="BP1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"estimateLeaseTerm": "60"</v>
      </c>
      <c r="BQ1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"estimateLeaseTerm": "60"</v>
      </c>
      <c r="BR13" s="7" t="str">
        <f ca="1">IF(ISNUMBER(Table_Question_Sets[[#This Row],[Config Use Row]]),INDEX(Table_Question_Sets[Config Rollup],Table_Question_Sets[[#This Row],[Config Use Row]]),"")</f>
        <v>"paymentMethods":[{"className": "row","fieldGroup":[{"key": "paymentMethod","type": "buttons-field","className":"col-xs-12","templateOptions":{"defaultValue":"'EFT'","options":[{"value":"Direct Debit","key":"Direct Debit","hideCondition":"paymentOption == 'Yearly' || paymentOption == 'Monthly' || paymentOption == 'Fortnightly' || paymentOption == 'Weekly'"},{"value":"Visa","key":"Visa","hideCondition":"paymentOption == 'Yearly' || paymentOption == 'Monthly' || paymentOption == 'Fortnightly' || paymentOption == 'Weekly'"},{"value":"Mastercard","key":"Mastercard","hideCondition":"paymentOption == 'Yearly' || paymentOption == 'Monthly' || paymentOption == 'Fortnightly' || paymentOption == 'Weekly'"},{"value":"Amex","key":"Amex","hideCondition":"paymentOption == 'Yearly' || paymentOption == 'Monthly' || paymentOption == 'Fortnightly' || paymentOption == 'Weekly'"}],"label":"Select payment method","affectsPremium":"Yes"},"validators": {"validation": Validators.compose([ValidationService.required('true', '')])}}]}],</v>
      </c>
      <c r="BS13" s="7" t="str">
        <f ca="1">IF(ISNUMBER(Table_Question_Sets[[#This Row],[Config Use Row]]),INDEX(Table_Question_Sets[Config Keys Nested Rollup],Table_Question_Sets[[#This Row],[Config Use Row]]),"")</f>
        <v>"paymentMethods":["paymentMethod"],</v>
      </c>
      <c r="BT13" s="7" t="str">
        <f ca="1">IF(ISNUMBER(Table_Question_Sets[[#This Row],[Config Use Row]]),INDEX(Table_Question_Sets[Calculation Rollup],Table_Question_Sets[[#This Row],[Config Use Row]]),"")</f>
        <v>"paymentMethods":{"paymentMethod": "EFT"},</v>
      </c>
    </row>
    <row r="14" spans="2:72" ht="29.45" thickBot="1">
      <c r="B14" s="3" t="s">
        <v>101</v>
      </c>
      <c r="C14" s="3" t="s">
        <v>73</v>
      </c>
      <c r="D14" s="3" t="str">
        <f ca="1">IF(Table_Question_Sets[[#This Row],[Header]]="Yes","",
IF(INDIRECT(SUBSTITUTE(ADDRESS(1,COLUMN(),4),"1","")&amp;ROW()-1)="",
INDIRECT(SUBSTITUTE(ADDRESS(1,COLUMN(Table_Question_Sets[[#This Row],[Property]]),4),"1","")&amp;ROW()-1),
INDIRECT(SUBSTITUTE(ADDRESS(1,COLUMN(),4),"1","")&amp;ROW()-1)))</f>
        <v/>
      </c>
      <c r="E14" s="3"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ratingSecondary</v>
      </c>
      <c r="F14" s="3" t="str">
        <f>IF(Table_Question_Sets[[#This Row],[Header]]="Yes","",IF(Table_Question_Sets[[#This Row],[Property]]&lt;&gt;"",SUBSTITUTE(Table_Question_Sets[[#This Row],[Property]]," ",""),""))</f>
        <v/>
      </c>
      <c r="G14" s="17"/>
      <c r="H14" s="3"/>
      <c r="I14" s="3"/>
      <c r="J14" s="3"/>
      <c r="K14" s="17"/>
      <c r="L14" s="3"/>
      <c r="M14" s="3"/>
      <c r="N14" s="17"/>
      <c r="O14" s="17"/>
      <c r="P14" s="17"/>
      <c r="Q14" s="17"/>
      <c r="R14" s="17"/>
      <c r="S14" s="17"/>
      <c r="T14" s="3"/>
      <c r="U14" s="3"/>
      <c r="V14" s="3"/>
      <c r="W14" s="3"/>
      <c r="X14" s="3"/>
      <c r="Y14" s="3"/>
      <c r="Z14" s="3"/>
      <c r="AA14" s="3"/>
      <c r="AB14" s="3"/>
      <c r="AC14" s="3"/>
      <c r="AD14" s="3"/>
      <c r="AE14" s="3"/>
      <c r="AF14" s="3"/>
      <c r="AG14" s="3"/>
      <c r="AH14" s="3"/>
      <c r="AI14" s="3"/>
      <c r="AJ14" s="3"/>
      <c r="AK14" s="3"/>
      <c r="AL14" s="3"/>
      <c r="AM14" s="27"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4" s="27"/>
      <c r="AO14" s="3"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 s="3"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 s="3"/>
      <c r="AR14" s="17"/>
      <c r="AS14" s="3"/>
      <c r="AT14" s="3"/>
      <c r="AU14" s="3"/>
      <c r="AV14" s="3"/>
      <c r="AW14" s="3"/>
      <c r="AX14" s="2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4" s="17" t="str">
        <f>IF(OR(Table_Question_Sets[[#This Row],[Header]]="Yes",Table_Question_Sets[[#This Row],[Text]]=""),"",IF(OR(Table_Question_Sets[[#This Row],[Text]]="true",Table_Question_Sets[[#This Row],[Text]]="false",ISNUMBER(Table_Question_Sets[[#This Row],[Text]])),Table_Question_Sets[[#This Row],[Text]],""""&amp;Table_Question_Sets[[#This Row],[Text]]&amp;""""))</f>
        <v/>
      </c>
      <c r="AZ14" s="17" t="str">
        <f>IF(AND(Table_Question_Sets[[#This Row],[Header]]&lt;&gt;"Yes",Table_Question_Sets[[#This Row],[Property]]&lt;&gt;"",Table_Question_Sets[[#This Row],[Summary Label]]&lt;&gt;""),""""&amp;Table_Question_Sets[[#This Row],[Key]]&amp;""": """&amp;Table_Question_Sets[[#This Row],[Summary Label]]&amp;"""","")</f>
        <v/>
      </c>
      <c r="BA14" s="17" t="str">
        <f ca="1">IF(Table_Question_Sets[[#This Row],[Header]]="Yes","",_xlfn.NUMBERVALUE(INDIRECT(SUBSTITUTE(ADDRESS(1,COLUMN(),4),"1","")&amp;ROW()-1))+IF(Table_Question_Sets[[#This Row],[Property]]&lt;&gt;"",1,0))</f>
        <v/>
      </c>
      <c r="BB14" s="17" t="str">
        <f ca="1">IF(Table_Question_Sets[[#This Row],[Header]]="Yes","",_xlfn.NUMBERVALUE(INDIRECT(SUBSTITUTE(ADDRESS(1,COLUMN(),4),"1","")&amp;ROW()+1))+IF(Table_Question_Sets[[#This Row],[Property]]&lt;&gt;"",1,0))</f>
        <v/>
      </c>
      <c r="BC14" s="17" t="str">
        <f t="array" aca="1" ref="BC1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4" s="1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14" s="1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4" s="1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14" s="17"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14" s="3" t="str">
        <f xml:space="preserve">
IF(Table_Question_Sets[[#This Row],[Row]]="Yes","]},{""className"": ""row"",""fieldGroup"": [","")&amp;
SUBSTITUTE(Table_Question_Sets[[#This Row],[Config Field]],CHAR(10),"")</f>
        <v/>
      </c>
      <c r="BI14" s="3"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"ratingSecondary":[{"className": "row","fieldGroup":[{"key": "placeholder1","type": "content-field","className":"col-xs-12 col-md-6","templateOptions":{},"validators": {"validation": Validators.compose([])}}]}],</v>
      </c>
      <c r="BJ14" s="3">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204</v>
      </c>
      <c r="BK14" s="3" t="str">
        <f>IF(AND(Table_Question_Sets[[#This Row],[Header]]="",Table_Question_Sets[[#This Row],[Property]]&lt;&gt;"",Table_Question_Sets[[#This Row],[Field Type]]&lt;&gt;""),
""""&amp;Table_Question_Sets[[#This Row],[Key]]&amp;"""","")</f>
        <v/>
      </c>
      <c r="BL14" s="3"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"ratingSecondary":["placeholder1"],</v>
      </c>
      <c r="BM14" s="3" t="str">
        <f>IF(AND(Table_Question_Sets[[#This Row],[Header]]&lt;&gt;"Yes",Table_Question_Sets[[#This Row],[Property]]&lt;&gt;"",Table_Question_Sets[[#This Row],[Workflow Role]]&lt;&gt;""),
""""&amp;Table_Question_Sets[[#This Row],[Workflow Role]]&amp;""":"""&amp;Table_Question_Sets[[#This Row],[Key]]&amp;"""","")</f>
        <v/>
      </c>
      <c r="BN14" s="3" t="str">
        <f ca="1">IF(Table_Question_Sets[[#This Row],[Header]]="Yes","",_xlfn.NUMBERVALUE(INDIRECT(SUBSTITUTE(ADDRESS(1,COLUMN(),4),"1","")&amp;ROW()+1))+IF(OR(Table_Question_Sets[[#This Row],[Value]]&lt;&gt;"",AND(Table_Question_Sets[[#This Row],[Data Type]]="Repeating",Table_Question_Sets[[#This Row],[Calculation Repeating]]&lt;&gt;"")),1,0))</f>
        <v/>
      </c>
      <c r="BO14" s="3" t="str">
        <f ca="1" xml:space="preserve">
IF(Table_Question_Sets[[#This Row],[Data Type]]="Repeating",
OFFSET(Table_Repeating_Question_Sets[[#Headers],[Property]],MATCH(Table_Question_Sets[[#This Row],[Property]],Table_Repeating_Question_Sets[Property],0),MATCH("Calculation",Table_Repeating_Question_Sets[#Headers],0)-1,1,1),
"")</f>
        <v/>
      </c>
      <c r="BP14" s="3"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4" s="3"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"ratingSecondary":{},</v>
      </c>
      <c r="BR14" s="3" t="str">
        <f ca="1">IF(ISNUMBER(Table_Question_Sets[[#This Row],[Config Use Row]]),INDEX(Table_Question_Sets[Config Rollup],Table_Question_Sets[[#This Row],[Config Use Row]]),"")</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S14" s="3" t="str">
        <f ca="1">IF(ISNUMBER(Table_Question_Sets[[#This Row],[Config Use Row]]),INDEX(Table_Question_Sets[Config Keys Nested Rollup],Table_Question_Sets[[#This Row],[Config Use Row]]),"")</f>
        <v>"legalTerms":["termsAndConditions"],</v>
      </c>
      <c r="BT14" s="3" t="str">
        <f ca="1">IF(ISNUMBER(Table_Question_Sets[[#This Row],[Config Use Row]]),INDEX(Table_Question_Sets[Calculation Rollup],Table_Question_Sets[[#This Row],[Config Use Row]]),"")</f>
        <v>"legalTerms":{},</v>
      </c>
    </row>
    <row r="15" spans="2:72" s="11" customFormat="1" ht="27" hidden="1" customHeight="1">
      <c r="B15" s="7"/>
      <c r="C15" s="7"/>
      <c r="D15" s="7" t="str">
        <f ca="1">IF(Table_Question_Sets[[#This Row],[Header]]="Yes","",
IF(INDIRECT(SUBSTITUTE(ADDRESS(1,COLUMN(),4),"1","")&amp;ROW()-1)="",
INDIRECT(SUBSTITUTE(ADDRESS(1,COLUMN(Table_Question_Sets[[#This Row],[Property]]),4),"1","")&amp;ROW()-1),
INDIRECT(SUBSTITUTE(ADDRESS(1,COLUMN(),4),"1","")&amp;ROW()-1)))</f>
        <v>Rating Secondary</v>
      </c>
      <c r="E1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5" s="7" t="str">
        <f>IF(Table_Question_Sets[[#This Row],[Header]]="Yes","",IF(Table_Question_Sets[[#This Row],[Property]]&lt;&gt;"",SUBSTITUTE(Table_Question_Sets[[#This Row],[Property]]," ",""),""))</f>
        <v/>
      </c>
      <c r="G15" s="49"/>
      <c r="H15" s="7"/>
      <c r="I15" s="7"/>
      <c r="J15" s="7"/>
      <c r="K15" s="43"/>
      <c r="L15" s="43"/>
      <c r="M15" s="43"/>
      <c r="N15" s="7"/>
      <c r="O15" s="7"/>
      <c r="P15" s="7"/>
      <c r="Q15" s="7"/>
      <c r="R15" s="7"/>
      <c r="S15" s="7"/>
      <c r="T15" s="7"/>
      <c r="U15" s="7"/>
      <c r="V15" s="7"/>
      <c r="W15" s="7"/>
      <c r="X15" s="7"/>
      <c r="Y15" s="7"/>
      <c r="Z15" s="7"/>
      <c r="AA15" s="7"/>
      <c r="AB15" s="7"/>
      <c r="AC15" s="7"/>
      <c r="AD15" s="7"/>
      <c r="AE15" s="7"/>
      <c r="AF15" s="7"/>
      <c r="AG15" s="7"/>
      <c r="AH15" s="43"/>
      <c r="AI15" s="43"/>
      <c r="AJ15" s="43"/>
      <c r="AK15" s="43"/>
      <c r="AL15" s="7"/>
      <c r="AM1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5" s="111"/>
      <c r="AO1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 s="7"/>
      <c r="AR15" s="7"/>
      <c r="AS15" s="7"/>
      <c r="AT15" s="7"/>
      <c r="AU15" s="7"/>
      <c r="AV15" s="7"/>
      <c r="AW15" s="7"/>
      <c r="AX1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5" s="7" t="str">
        <f>IF(OR(Table_Question_Sets[[#This Row],[Header]]="Yes",Table_Question_Sets[[#This Row],[Text]]=""),"",IF(OR(Table_Question_Sets[[#This Row],[Text]]="true",Table_Question_Sets[[#This Row],[Text]]="false",ISNUMBER(Table_Question_Sets[[#This Row],[Text]])),Table_Question_Sets[[#This Row],[Text]],""""&amp;Table_Question_Sets[[#This Row],[Text]]&amp;""""))</f>
        <v/>
      </c>
      <c r="AZ15" s="7" t="str">
        <f>IF(AND(Table_Question_Sets[[#This Row],[Header]]&lt;&gt;"Yes",Table_Question_Sets[[#This Row],[Property]]&lt;&gt;"",Table_Question_Sets[[#This Row],[Summary Label]]&lt;&gt;""),""""&amp;Table_Question_Sets[[#This Row],[Key]]&amp;""": """&amp;Table_Question_Sets[[#This Row],[Summary Label]]&amp;"""","")</f>
        <v/>
      </c>
      <c r="BA15" s="14">
        <f ca="1">IF(Table_Question_Sets[[#This Row],[Header]]="Yes","",_xlfn.NUMBERVALUE(INDIRECT(SUBSTITUTE(ADDRESS(1,COLUMN(),4),"1","")&amp;ROW()-1))+IF(Table_Question_Sets[[#This Row],[Property]]&lt;&gt;"",1,0))</f>
        <v>0</v>
      </c>
      <c r="BB15" s="14">
        <f ca="1">IF(Table_Question_Sets[[#This Row],[Header]]="Yes","",_xlfn.NUMBERVALUE(INDIRECT(SUBSTITUTE(ADDRESS(1,COLUMN(),4),"1","")&amp;ROW()+1))+IF(Table_Question_Sets[[#This Row],[Property]]&lt;&gt;"",1,0))</f>
        <v>1</v>
      </c>
      <c r="BC15" s="7" t="str">
        <f t="array" aca="1" ref="BC1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5" s="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15" s="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5" s="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15" s="7"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15" s="7" t="str">
        <f xml:space="preserve">
IF(Table_Question_Sets[[#This Row],[Row]]="Yes","]},{""className"": ""row"",""fieldGroup"": [","")&amp;
SUBSTITUTE(Table_Question_Sets[[#This Row],[Config Field]],CHAR(10),"")</f>
        <v/>
      </c>
      <c r="BI1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"placeholder1","type": "content-field","className":"col-xs-12 col-md-6","templateOptions":{},"validators": {"validation": Validators.compose([])}}</v>
      </c>
      <c r="BJ1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5" s="7" t="str">
        <f>IF(AND(Table_Question_Sets[[#This Row],[Header]]="",Table_Question_Sets[[#This Row],[Property]]&lt;&gt;"",Table_Question_Sets[[#This Row],[Field Type]]&lt;&gt;""),
""""&amp;Table_Question_Sets[[#This Row],[Key]]&amp;"""","")</f>
        <v/>
      </c>
      <c r="BL1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"placeholder1"</v>
      </c>
      <c r="BM15" s="7" t="str">
        <f>IF(AND(Table_Question_Sets[[#This Row],[Header]]&lt;&gt;"Yes",Table_Question_Sets[[#This Row],[Property]]&lt;&gt;"",Table_Question_Sets[[#This Row],[Workflow Role]]&lt;&gt;""),
""""&amp;Table_Question_Sets[[#This Row],[Workflow Role]]&amp;""":"""&amp;Table_Question_Sets[[#This Row],[Key]]&amp;"""","")</f>
        <v/>
      </c>
      <c r="BN15" s="7">
        <f ca="1">IF(Table_Question_Sets[[#This Row],[Header]]="Yes","",_xlfn.NUMBERVALUE(INDIRECT(SUBSTITUTE(ADDRESS(1,COLUMN(),4),"1","")&amp;ROW()+1))+IF(OR(Table_Question_Sets[[#This Row],[Value]]&lt;&gt;"",AND(Table_Question_Sets[[#This Row],[Data Type]]="Repeating",Table_Question_Sets[[#This Row],[Calculation Repeating]]&lt;&gt;"")),1,0))</f>
        <v>0</v>
      </c>
      <c r="BO15" s="7" t="str">
        <f ca="1" xml:space="preserve">
IF(Table_Question_Sets[[#This Row],[Data Type]]="Repeating",
OFFSET(Table_Repeating_Question_Sets[[#Headers],[Property]],MATCH(Table_Question_Sets[[#This Row],[Property]],Table_Repeating_Question_Sets[Property],0),MATCH("Calculation",Table_Repeating_Question_Sets[#Headers],0)-1,1,1),
"")</f>
        <v/>
      </c>
      <c r="BP1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5" s="7" t="str">
        <f ca="1">IF(ISNUMBER(Table_Question_Sets[[#This Row],[Config Use Row]]),INDEX(Table_Question_Sets[Config Rollup],Table_Question_Sets[[#This Row],[Config Use Row]]),"")</f>
        <v/>
      </c>
      <c r="BS15" s="7" t="str">
        <f ca="1">IF(ISNUMBER(Table_Question_Sets[[#This Row],[Config Use Row]]),INDEX(Table_Question_Sets[Config Keys Nested Rollup],Table_Question_Sets[[#This Row],[Config Use Row]]),"")</f>
        <v/>
      </c>
      <c r="BT15" s="7" t="str">
        <f ca="1">IF(ISNUMBER(Table_Question_Sets[[#This Row],[Config Use Row]]),INDEX(Table_Question_Sets[Calculation Rollup],Table_Question_Sets[[#This Row],[Config Use Row]]),"")</f>
        <v/>
      </c>
    </row>
    <row r="16" spans="2:72" s="11" customFormat="1" ht="21" customHeight="1">
      <c r="B16" s="7" t="s">
        <v>102</v>
      </c>
      <c r="C16" s="7"/>
      <c r="D16" s="7" t="str">
        <f ca="1">IF(Table_Question_Sets[[#This Row],[Header]]="Yes","",
IF(INDIRECT(SUBSTITUTE(ADDRESS(1,COLUMN(),4),"1","")&amp;ROW()-1)="",
INDIRECT(SUBSTITUTE(ADDRESS(1,COLUMN(Table_Question_Sets[[#This Row],[Property]]),4),"1","")&amp;ROW()-1),
INDIRECT(SUBSTITUTE(ADDRESS(1,COLUMN(),4),"1","")&amp;ROW()-1)))</f>
        <v>Rating Secondary</v>
      </c>
      <c r="E1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placeholder1</v>
      </c>
      <c r="F16" s="7" t="str">
        <f>IF(Table_Question_Sets[[#This Row],[Header]]="Yes","",IF(Table_Question_Sets[[#This Row],[Property]]&lt;&gt;"",SUBSTITUTE(Table_Question_Sets[[#This Row],[Property]]," ",""),""))</f>
        <v>Placeholder1</v>
      </c>
      <c r="G16" s="48"/>
      <c r="H16" s="7" t="s">
        <v>103</v>
      </c>
      <c r="I16" s="7" t="s">
        <v>103</v>
      </c>
      <c r="J16" s="7"/>
      <c r="K16" s="33"/>
      <c r="L16" s="43"/>
      <c r="M16" s="43"/>
      <c r="N16" s="33"/>
      <c r="O16" s="33"/>
      <c r="P16" s="33"/>
      <c r="Q16" s="33"/>
      <c r="R16" s="33"/>
      <c r="S16" s="33"/>
      <c r="T16" s="7"/>
      <c r="U16" s="7"/>
      <c r="V16" s="7"/>
      <c r="W16" s="7"/>
      <c r="X16" s="7"/>
      <c r="Y16" s="7"/>
      <c r="Z16" s="7"/>
      <c r="AA16" s="7"/>
      <c r="AB16" s="7"/>
      <c r="AC16" s="7"/>
      <c r="AD16" s="7"/>
      <c r="AE16" s="7"/>
      <c r="AF16" s="7"/>
      <c r="AG16" s="7"/>
      <c r="AH16" s="43"/>
      <c r="AI16" s="43"/>
      <c r="AJ16" s="43"/>
      <c r="AK16" s="43"/>
      <c r="AL16" s="7"/>
      <c r="AM1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6" s="111"/>
      <c r="AO1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6" s="7"/>
      <c r="AR16" s="14"/>
      <c r="AS16" s="7"/>
      <c r="AT16" s="7"/>
      <c r="AU16" s="7"/>
      <c r="AV16" s="7"/>
      <c r="AW16" s="7"/>
      <c r="AX1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6" s="14" t="str">
        <f>IF(OR(Table_Question_Sets[[#This Row],[Header]]="Yes",Table_Question_Sets[[#This Row],[Text]]=""),"",IF(OR(Table_Question_Sets[[#This Row],[Text]]="true",Table_Question_Sets[[#This Row],[Text]]="false",ISNUMBER(Table_Question_Sets[[#This Row],[Text]])),Table_Question_Sets[[#This Row],[Text]],""""&amp;Table_Question_Sets[[#This Row],[Text]]&amp;""""))</f>
        <v/>
      </c>
      <c r="AZ16" s="14" t="str">
        <f>IF(AND(Table_Question_Sets[[#This Row],[Header]]&lt;&gt;"Yes",Table_Question_Sets[[#This Row],[Property]]&lt;&gt;"",Table_Question_Sets[[#This Row],[Summary Label]]&lt;&gt;""),""""&amp;Table_Question_Sets[[#This Row],[Key]]&amp;""": """&amp;Table_Question_Sets[[#This Row],[Summary Label]]&amp;"""","")</f>
        <v/>
      </c>
      <c r="BA16" s="14">
        <f ca="1">IF(Table_Question_Sets[[#This Row],[Header]]="Yes","",_xlfn.NUMBERVALUE(INDIRECT(SUBSTITUTE(ADDRESS(1,COLUMN(),4),"1","")&amp;ROW()-1))+IF(Table_Question_Sets[[#This Row],[Property]]&lt;&gt;"",1,0))</f>
        <v>1</v>
      </c>
      <c r="BB16" s="14">
        <f ca="1">IF(Table_Question_Sets[[#This Row],[Header]]="Yes","",_xlfn.NUMBERVALUE(INDIRECT(SUBSTITUTE(ADDRESS(1,COLUMN(),4),"1","")&amp;ROW()+1))+IF(Table_Question_Sets[[#This Row],[Property]]&lt;&gt;"",1,0))</f>
        <v>1</v>
      </c>
      <c r="BC16" s="14" t="str">
        <f t="array" aca="1" ref="BC1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6" s="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6" s="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6"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G1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"placeholder1","type": "content-field","className":"col-xs-12 col-md-6","templateOptions":{},"validators": {"validation": Validators.compose([])}}</v>
      </c>
      <c r="BH16" s="7" t="str">
        <f ca="1" xml:space="preserve">
IF(Table_Question_Sets[[#This Row],[Row]]="Yes","]},{""className"": ""row"",""fieldGroup"": [","")&amp;
SUBSTITUTE(Table_Question_Sets[[#This Row],[Config Field]],CHAR(10),"")</f>
        <v>{"key": "placeholder1","type": "content-field","className":"col-xs-12 col-md-6","templateOptions":{},"validators": {"validation": Validators.compose([])}}</v>
      </c>
      <c r="BI1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"placeholder1","type": "content-field","className":"col-xs-12 col-md-6","templateOptions":{},"validators": {"validation": Validators.compose([])}}</v>
      </c>
      <c r="BJ1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6" s="7" t="str">
        <f>IF(AND(Table_Question_Sets[[#This Row],[Header]]="",Table_Question_Sets[[#This Row],[Property]]&lt;&gt;"",Table_Question_Sets[[#This Row],[Field Type]]&lt;&gt;""),
""""&amp;Table_Question_Sets[[#This Row],[Key]]&amp;"""","")</f>
        <v>"placeholder1"</v>
      </c>
      <c r="BL1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"placeholder1"</v>
      </c>
      <c r="BM16" s="7" t="str">
        <f>IF(AND(Table_Question_Sets[[#This Row],[Header]]&lt;&gt;"Yes",Table_Question_Sets[[#This Row],[Property]]&lt;&gt;"",Table_Question_Sets[[#This Row],[Workflow Role]]&lt;&gt;""),
""""&amp;Table_Question_Sets[[#This Row],[Workflow Role]]&amp;""":"""&amp;Table_Question_Sets[[#This Row],[Key]]&amp;"""","")</f>
        <v/>
      </c>
      <c r="BN16" s="7">
        <f ca="1">IF(Table_Question_Sets[[#This Row],[Header]]="Yes","",_xlfn.NUMBERVALUE(INDIRECT(SUBSTITUTE(ADDRESS(1,COLUMN(),4),"1","")&amp;ROW()+1))+IF(OR(Table_Question_Sets[[#This Row],[Value]]&lt;&gt;"",AND(Table_Question_Sets[[#This Row],[Data Type]]="Repeating",Table_Question_Sets[[#This Row],[Calculation Repeating]]&lt;&gt;"")),1,0))</f>
        <v>0</v>
      </c>
      <c r="BO16" s="7" t="str">
        <f ca="1" xml:space="preserve">
IF(Table_Question_Sets[[#This Row],[Data Type]]="Repeating",
OFFSET(Table_Repeating_Question_Sets[[#Headers],[Property]],MATCH(Table_Question_Sets[[#This Row],[Property]],Table_Repeating_Question_Sets[Property],0),MATCH("Calculation",Table_Repeating_Question_Sets[#Headers],0)-1,1,1),
"")</f>
        <v/>
      </c>
      <c r="BP1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6" s="7" t="str">
        <f ca="1">IF(ISNUMBER(Table_Question_Sets[[#This Row],[Config Use Row]]),INDEX(Table_Question_Sets[Config Rollup],Table_Question_Sets[[#This Row],[Config Use Row]]),"")</f>
        <v/>
      </c>
      <c r="BS16" s="7" t="str">
        <f ca="1">IF(ISNUMBER(Table_Question_Sets[[#This Row],[Config Use Row]]),INDEX(Table_Question_Sets[Config Keys Nested Rollup],Table_Question_Sets[[#This Row],[Config Use Row]]),"")</f>
        <v/>
      </c>
      <c r="BT16" s="7" t="str">
        <f ca="1">IF(ISNUMBER(Table_Question_Sets[[#This Row],[Config Use Row]]),INDEX(Table_Question_Sets[Calculation Rollup],Table_Question_Sets[[#This Row],[Config Use Row]]),"")</f>
        <v/>
      </c>
    </row>
    <row r="17" spans="2:72" ht="29.45" thickBot="1">
      <c r="B17" s="3" t="s">
        <v>104</v>
      </c>
      <c r="C17" s="3" t="s">
        <v>73</v>
      </c>
      <c r="D17" s="3" t="str">
        <f ca="1">IF(Table_Question_Sets[[#This Row],[Header]]="Yes","",
IF(INDIRECT(SUBSTITUTE(ADDRESS(1,COLUMN(),4),"1","")&amp;ROW()-1)="",
INDIRECT(SUBSTITUTE(ADDRESS(1,COLUMN(Table_Question_Sets[[#This Row],[Property]]),4),"1","")&amp;ROW()-1),
INDIRECT(SUBSTITUTE(ADDRESS(1,COLUMN(),4),"1","")&amp;ROW()-1)))</f>
        <v/>
      </c>
      <c r="E17" s="3"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contact</v>
      </c>
      <c r="F17" s="3" t="str">
        <f>IF(Table_Question_Sets[[#This Row],[Header]]="Yes","",IF(Table_Question_Sets[[#This Row],[Property]]&lt;&gt;"",SUBSTITUTE(Table_Question_Sets[[#This Row],[Property]]," ",""),""))</f>
        <v/>
      </c>
      <c r="G17" s="32"/>
      <c r="H17" s="3"/>
      <c r="I17" s="3"/>
      <c r="J17" s="3"/>
      <c r="K17" s="32"/>
      <c r="L17" s="42"/>
      <c r="M17" s="42"/>
      <c r="N17" s="17"/>
      <c r="O17" s="17"/>
      <c r="P17" s="17"/>
      <c r="Q17" s="17"/>
      <c r="R17" s="17"/>
      <c r="S17" s="17"/>
      <c r="T17" s="3"/>
      <c r="U17" s="3"/>
      <c r="V17" s="3"/>
      <c r="W17" s="3"/>
      <c r="X17" s="3"/>
      <c r="Y17" s="3"/>
      <c r="Z17" s="3"/>
      <c r="AA17" s="3"/>
      <c r="AB17" s="3"/>
      <c r="AC17" s="3"/>
      <c r="AD17" s="3"/>
      <c r="AE17" s="3"/>
      <c r="AF17" s="3"/>
      <c r="AG17" s="3"/>
      <c r="AH17" s="42"/>
      <c r="AI17" s="42"/>
      <c r="AJ17" s="42"/>
      <c r="AK17" s="42"/>
      <c r="AL17" s="3"/>
      <c r="AM17" s="27"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7" s="27"/>
      <c r="AO17" s="3"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 s="3"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7" s="3"/>
      <c r="AR17" s="17"/>
      <c r="AS17" s="3"/>
      <c r="AT17" s="3"/>
      <c r="AU17" s="3"/>
      <c r="AV17" s="3"/>
      <c r="AW17" s="3"/>
      <c r="AX17" s="2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7" s="17" t="str">
        <f>IF(OR(Table_Question_Sets[[#This Row],[Header]]="Yes",Table_Question_Sets[[#This Row],[Text]]=""),"",IF(OR(Table_Question_Sets[[#This Row],[Text]]="true",Table_Question_Sets[[#This Row],[Text]]="false",ISNUMBER(Table_Question_Sets[[#This Row],[Text]])),Table_Question_Sets[[#This Row],[Text]],""""&amp;Table_Question_Sets[[#This Row],[Text]]&amp;""""))</f>
        <v/>
      </c>
      <c r="AZ17" s="17" t="str">
        <f>IF(AND(Table_Question_Sets[[#This Row],[Header]]&lt;&gt;"Yes",Table_Question_Sets[[#This Row],[Property]]&lt;&gt;"",Table_Question_Sets[[#This Row],[Summary Label]]&lt;&gt;""),""""&amp;Table_Question_Sets[[#This Row],[Key]]&amp;""": """&amp;Table_Question_Sets[[#This Row],[Summary Label]]&amp;"""","")</f>
        <v/>
      </c>
      <c r="BA17" s="17" t="str">
        <f ca="1">IF(Table_Question_Sets[[#This Row],[Header]]="Yes","",_xlfn.NUMBERVALUE(INDIRECT(SUBSTITUTE(ADDRESS(1,COLUMN(),4),"1","")&amp;ROW()-1))+IF(Table_Question_Sets[[#This Row],[Property]]&lt;&gt;"",1,0))</f>
        <v/>
      </c>
      <c r="BB17" s="17" t="str">
        <f ca="1">IF(Table_Question_Sets[[#This Row],[Header]]="Yes","",_xlfn.NUMBERVALUE(INDIRECT(SUBSTITUTE(ADDRESS(1,COLUMN(),4),"1","")&amp;ROW()+1))+IF(Table_Question_Sets[[#This Row],[Property]]&lt;&gt;"",1,0))</f>
        <v/>
      </c>
      <c r="BC17" s="17" t="str">
        <f t="array" aca="1" ref="BC1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7" s="1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17" s="1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7" s="1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17" s="17"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17" s="3" t="str">
        <f xml:space="preserve">
IF(Table_Question_Sets[[#This Row],[Row]]="Yes","]},{""className"": ""row"",""fieldGroup"": [","")&amp;
SUBSTITUTE(Table_Question_Sets[[#This Row],[Config Field]],CHAR(10),"")</f>
        <v/>
      </c>
      <c r="BI17" s="3"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"contact":[{"className": "row","fieldGroup":[{"key": "name","type": "input-field","className":"col-xs-12 col-md-6","templateOptions":{"label":"Your name"},"validators": {"validation": Validators.compose([ValidationService.required('true', '')])}},{"key": "email","type": "input-field","className":"col-xs-12 col-md-6","templateOptions":{"label":"Email"},"validators": {"validation": Validators.compose([ValidationService.required('true', ''), ValidationService.isEmail()])}},{"key": "phone","type": "input-field","className":"col-xs-12 col-md-6","templateOptions":{"label":"Phone","formatTextInput":"phoneNumber","addonLeft":{"class":"fa fa-phone"}},"validators": {"validation": Validators.compose([ValidationService.isPhoneNumber()])}},{"key": "mobile","type": "input-field","className":"col-xs-12 col-md-6","templateOptions":{"label":"Mobile","formatTextInput":"phoneNumber","addonLeft":{"class":"fa fa-phone"}},"validators": {"validation": Validators.compose([ValidationService.required('true', ''), ValidationService.isPhoneNumber()])}},]},{"className": "row","fieldGroup": [{"key": "callbackLabel","type": "content-field","className":"col-xs-12","templateOptions":{"content":{"customHTML":"&lt;p&gt;&lt;b&gt;Request a Free Quote -&lt;/b&gt; find out your novated leasing options and receive a personalised quotation obligation free.&lt;/p&gt;&lt;p&gt;&lt;b&gt;Start Pre-Approval -&lt;/b&gt; submit further details online and speed up the application process by applying for pre-approval now.&lt;/p&gt;"}},"validators": {"validation": Validators.compose([])}}]}],</v>
      </c>
      <c r="BJ17" s="3"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7" s="3" t="str">
        <f>IF(AND(Table_Question_Sets[[#This Row],[Header]]="",Table_Question_Sets[[#This Row],[Property]]&lt;&gt;"",Table_Question_Sets[[#This Row],[Field Type]]&lt;&gt;""),
""""&amp;Table_Question_Sets[[#This Row],[Key]]&amp;"""","")</f>
        <v/>
      </c>
      <c r="BL17" s="3"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"contact":["name","email","phone","mobile","callbackLabel"],</v>
      </c>
      <c r="BM17" s="3" t="str">
        <f>IF(AND(Table_Question_Sets[[#This Row],[Header]]&lt;&gt;"Yes",Table_Question_Sets[[#This Row],[Property]]&lt;&gt;"",Table_Question_Sets[[#This Row],[Workflow Role]]&lt;&gt;""),
""""&amp;Table_Question_Sets[[#This Row],[Workflow Role]]&amp;""":"""&amp;Table_Question_Sets[[#This Row],[Key]]&amp;"""","")</f>
        <v/>
      </c>
      <c r="BN17" s="3" t="str">
        <f ca="1">IF(Table_Question_Sets[[#This Row],[Header]]="Yes","",_xlfn.NUMBERVALUE(INDIRECT(SUBSTITUTE(ADDRESS(1,COLUMN(),4),"1","")&amp;ROW()+1))+IF(OR(Table_Question_Sets[[#This Row],[Value]]&lt;&gt;"",AND(Table_Question_Sets[[#This Row],[Data Type]]="Repeating",Table_Question_Sets[[#This Row],[Calculation Repeating]]&lt;&gt;"")),1,0))</f>
        <v/>
      </c>
      <c r="BO17" s="3" t="str">
        <f ca="1" xml:space="preserve">
IF(Table_Question_Sets[[#This Row],[Data Type]]="Repeating",
OFFSET(Table_Repeating_Question_Sets[[#Headers],[Property]],MATCH(Table_Question_Sets[[#This Row],[Property]],Table_Repeating_Question_Sets[Property],0),MATCH("Calculation",Table_Repeating_Question_Sets[#Headers],0)-1,1,1),
"")</f>
        <v/>
      </c>
      <c r="BP17" s="3"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7" s="3"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"contact":{},</v>
      </c>
      <c r="BR17" s="3" t="str">
        <f ca="1">IF(ISNUMBER(Table_Question_Sets[[#This Row],[Config Use Row]]),INDEX(Table_Question_Sets[Config Rollup],Table_Question_Sets[[#This Row],[Config Use Row]]),"")</f>
        <v/>
      </c>
      <c r="BS17" s="3" t="str">
        <f ca="1">IF(ISNUMBER(Table_Question_Sets[[#This Row],[Config Use Row]]),INDEX(Table_Question_Sets[Config Keys Nested Rollup],Table_Question_Sets[[#This Row],[Config Use Row]]),"")</f>
        <v/>
      </c>
      <c r="BT17" s="3" t="str">
        <f ca="1">IF(ISNUMBER(Table_Question_Sets[[#This Row],[Config Use Row]]),INDEX(Table_Question_Sets[Calculation Rollup],Table_Question_Sets[[#This Row],[Config Use Row]]),"")</f>
        <v/>
      </c>
    </row>
    <row r="18" spans="2:72" s="11" customFormat="1" ht="18" hidden="1" customHeight="1">
      <c r="B18" s="7"/>
      <c r="C18" s="7"/>
      <c r="D18" s="7" t="str">
        <f ca="1">IF(Table_Question_Sets[[#This Row],[Header]]="Yes","",
IF(INDIRECT(SUBSTITUTE(ADDRESS(1,COLUMN(),4),"1","")&amp;ROW()-1)="",
INDIRECT(SUBSTITUTE(ADDRESS(1,COLUMN(Table_Question_Sets[[#This Row],[Property]]),4),"1","")&amp;ROW()-1),
INDIRECT(SUBSTITUTE(ADDRESS(1,COLUMN(),4),"1","")&amp;ROW()-1)))</f>
        <v>Contact</v>
      </c>
      <c r="E1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8" s="7" t="str">
        <f>IF(Table_Question_Sets[[#This Row],[Header]]="Yes","",IF(Table_Question_Sets[[#This Row],[Property]]&lt;&gt;"",SUBSTITUTE(Table_Question_Sets[[#This Row],[Property]]," ",""),""))</f>
        <v/>
      </c>
      <c r="G18" s="48"/>
      <c r="H18" s="7"/>
      <c r="I18" s="7"/>
      <c r="J18" s="7"/>
      <c r="K18" s="33"/>
      <c r="L18" s="43"/>
      <c r="M18" s="43"/>
      <c r="N18" s="14"/>
      <c r="O18" s="14"/>
      <c r="P18" s="14"/>
      <c r="Q18" s="14"/>
      <c r="R18" s="14"/>
      <c r="S18" s="14"/>
      <c r="T18" s="7"/>
      <c r="U18" s="7"/>
      <c r="V18" s="7"/>
      <c r="W18" s="7"/>
      <c r="X18" s="7"/>
      <c r="Y18" s="7"/>
      <c r="Z18" s="7"/>
      <c r="AA18" s="7"/>
      <c r="AB18" s="7"/>
      <c r="AC18" s="7"/>
      <c r="AD18" s="7"/>
      <c r="AE18" s="7"/>
      <c r="AF18" s="7"/>
      <c r="AG18" s="7"/>
      <c r="AH18" s="43"/>
      <c r="AI18" s="43"/>
      <c r="AJ18" s="43"/>
      <c r="AK18" s="43"/>
      <c r="AL18" s="7"/>
      <c r="AM1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8" s="111"/>
      <c r="AO1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8" s="7"/>
      <c r="AR18" s="14"/>
      <c r="AS18" s="7"/>
      <c r="AT18" s="7"/>
      <c r="AU18" s="7"/>
      <c r="AV18" s="7"/>
      <c r="AW18" s="7"/>
      <c r="AX1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8" s="14" t="str">
        <f>IF(OR(Table_Question_Sets[[#This Row],[Header]]="Yes",Table_Question_Sets[[#This Row],[Text]]=""),"",IF(OR(Table_Question_Sets[[#This Row],[Text]]="true",Table_Question_Sets[[#This Row],[Text]]="false",ISNUMBER(Table_Question_Sets[[#This Row],[Text]])),Table_Question_Sets[[#This Row],[Text]],""""&amp;Table_Question_Sets[[#This Row],[Text]]&amp;""""))</f>
        <v/>
      </c>
      <c r="AZ18" s="14" t="str">
        <f>IF(AND(Table_Question_Sets[[#This Row],[Header]]&lt;&gt;"Yes",Table_Question_Sets[[#This Row],[Property]]&lt;&gt;"",Table_Question_Sets[[#This Row],[Summary Label]]&lt;&gt;""),""""&amp;Table_Question_Sets[[#This Row],[Key]]&amp;""": """&amp;Table_Question_Sets[[#This Row],[Summary Label]]&amp;"""","")</f>
        <v/>
      </c>
      <c r="BA18" s="14">
        <f ca="1">IF(Table_Question_Sets[[#This Row],[Header]]="Yes","",_xlfn.NUMBERVALUE(INDIRECT(SUBSTITUTE(ADDRESS(1,COLUMN(),4),"1","")&amp;ROW()-1))+IF(Table_Question_Sets[[#This Row],[Property]]&lt;&gt;"",1,0))</f>
        <v>0</v>
      </c>
      <c r="BB18" s="14">
        <f ca="1">IF(Table_Question_Sets[[#This Row],[Header]]="Yes","",_xlfn.NUMBERVALUE(INDIRECT(SUBSTITUTE(ADDRESS(1,COLUMN(),4),"1","")&amp;ROW()+1))+IF(Table_Question_Sets[[#This Row],[Property]]&lt;&gt;"",1,0))</f>
        <v>5</v>
      </c>
      <c r="BC18" s="14" t="str">
        <f t="array" aca="1" ref="BC1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1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8" s="14"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18" s="14"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18" s="7" t="str">
        <f xml:space="preserve">
IF(Table_Question_Sets[[#This Row],[Row]]="Yes","]},{""className"": ""row"",""fieldGroup"": [","")&amp;
SUBSTITUTE(Table_Question_Sets[[#This Row],[Config Field]],CHAR(10),"")</f>
        <v/>
      </c>
      <c r="BI1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"name","type": "input-field","className":"col-xs-12 col-md-6","templateOptions":{"label":"Your name"},"validators": {"validation": Validators.compose([ValidationService.required('true', '')])}},{"key": "email","type": "input-field","className":"col-xs-12 col-md-6","templateOptions":{"label":"Email"},"validators": {"validation": Validators.compose([ValidationService.required('true', ''), ValidationService.isEmail()])}},{"key": "phone","type": "input-field","className":"col-xs-12 col-md-6","templateOptions":{"label":"Phone","formatTextInput":"phoneNumber","addonLeft":{"class":"fa fa-phone"}},"validators": {"validation": Validators.compose([ValidationService.isPhoneNumber()])}},{"key": "mobile","type": "input-field","className":"col-xs-12 col-md-6","templateOptions":{"label":"Mobile","formatTextInput":"phoneNumber","addonLeft":{"class":"fa fa-phone"}},"validators": {"validation": Validators.compose([ValidationService.required('true', ''), ValidationService.isPhoneNumber()])}},]},{"className": "row","fieldGroup": [{"key": "callbackLabel","type": "content-field","className":"col-xs-12","templateOptions":{"content":{"customHTML":"&lt;p&gt;&lt;b&gt;Request a Free Quote -&lt;/b&gt; find out your novated leasing options and receive a personalised quotation obligation free.&lt;/p&gt;&lt;p&gt;&lt;b&gt;Start Pre-Approval -&lt;/b&gt; submit further details online and speed up the application process by applying for pre-approval now.&lt;/p&gt;"}},"validators": {"validation": Validators.compose([])}}</v>
      </c>
      <c r="BJ1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8" s="7" t="str">
        <f>IF(AND(Table_Question_Sets[[#This Row],[Header]]="",Table_Question_Sets[[#This Row],[Property]]&lt;&gt;"",Table_Question_Sets[[#This Row],[Field Type]]&lt;&gt;""),
""""&amp;Table_Question_Sets[[#This Row],[Key]]&amp;"""","")</f>
        <v/>
      </c>
      <c r="BL1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"name","email","phone","mobile","callbackLabel"</v>
      </c>
      <c r="BM18" s="7" t="str">
        <f>IF(AND(Table_Question_Sets[[#This Row],[Header]]&lt;&gt;"Yes",Table_Question_Sets[[#This Row],[Property]]&lt;&gt;"",Table_Question_Sets[[#This Row],[Workflow Role]]&lt;&gt;""),
""""&amp;Table_Question_Sets[[#This Row],[Workflow Role]]&amp;""":"""&amp;Table_Question_Sets[[#This Row],[Key]]&amp;"""","")</f>
        <v/>
      </c>
      <c r="BN18" s="7">
        <f ca="1">IF(Table_Question_Sets[[#This Row],[Header]]="Yes","",_xlfn.NUMBERVALUE(INDIRECT(SUBSTITUTE(ADDRESS(1,COLUMN(),4),"1","")&amp;ROW()+1))+IF(OR(Table_Question_Sets[[#This Row],[Value]]&lt;&gt;"",AND(Table_Question_Sets[[#This Row],[Data Type]]="Repeating",Table_Question_Sets[[#This Row],[Calculation Repeating]]&lt;&gt;"")),1,0))</f>
        <v>0</v>
      </c>
      <c r="BO18" s="7" t="str">
        <f ca="1" xml:space="preserve">
IF(Table_Question_Sets[[#This Row],[Data Type]]="Repeating",
OFFSET(Table_Repeating_Question_Sets[[#Headers],[Property]],MATCH(Table_Question_Sets[[#This Row],[Property]],Table_Repeating_Question_Sets[Property],0),MATCH("Calculation",Table_Repeating_Question_Sets[#Headers],0)-1,1,1),
"")</f>
        <v/>
      </c>
      <c r="BP1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8" s="7" t="str">
        <f ca="1">IF(ISNUMBER(Table_Question_Sets[[#This Row],[Config Use Row]]),INDEX(Table_Question_Sets[Config Rollup],Table_Question_Sets[[#This Row],[Config Use Row]]),"")</f>
        <v/>
      </c>
      <c r="BS18" s="7" t="str">
        <f ca="1">IF(ISNUMBER(Table_Question_Sets[[#This Row],[Config Use Row]]),INDEX(Table_Question_Sets[Config Keys Nested Rollup],Table_Question_Sets[[#This Row],[Config Use Row]]),"")</f>
        <v/>
      </c>
      <c r="BT18" s="7" t="str">
        <f ca="1">IF(ISNUMBER(Table_Question_Sets[[#This Row],[Config Use Row]]),INDEX(Table_Question_Sets[Calculation Rollup],Table_Question_Sets[[#This Row],[Config Use Row]]),"")</f>
        <v/>
      </c>
    </row>
    <row r="19" spans="2:72" s="11" customFormat="1" ht="21" customHeight="1">
      <c r="B19" s="7" t="s">
        <v>105</v>
      </c>
      <c r="C19" s="7"/>
      <c r="D19" s="7" t="str">
        <f ca="1">IF(Table_Question_Sets[[#This Row],[Header]]="Yes","",
IF(INDIRECT(SUBSTITUTE(ADDRESS(1,COLUMN(),4),"1","")&amp;ROW()-1)="",
INDIRECT(SUBSTITUTE(ADDRESS(1,COLUMN(Table_Question_Sets[[#This Row],[Property]]),4),"1","")&amp;ROW()-1),
INDIRECT(SUBSTITUTE(ADDRESS(1,COLUMN(),4),"1","")&amp;ROW()-1)))</f>
        <v>Contact</v>
      </c>
      <c r="E1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name</v>
      </c>
      <c r="F19" s="7" t="str">
        <f>IF(Table_Question_Sets[[#This Row],[Header]]="Yes","",IF(Table_Question_Sets[[#This Row],[Property]]&lt;&gt;"",SUBSTITUTE(Table_Question_Sets[[#This Row],[Property]]," ",""),""))</f>
        <v>Name</v>
      </c>
      <c r="G19" s="48"/>
      <c r="H19" s="7" t="s">
        <v>49</v>
      </c>
      <c r="I19" s="7" t="s">
        <v>49</v>
      </c>
      <c r="J19" s="7"/>
      <c r="K19" s="35" t="s">
        <v>73</v>
      </c>
      <c r="L19" s="69"/>
      <c r="M19" s="69"/>
      <c r="N19" s="14"/>
      <c r="O19" s="14"/>
      <c r="P19" s="14"/>
      <c r="Q19" s="14"/>
      <c r="R19" s="14"/>
      <c r="S19" s="14"/>
      <c r="T19" s="8" t="s">
        <v>106</v>
      </c>
      <c r="U19" s="8"/>
      <c r="V19" s="8"/>
      <c r="W19" s="7"/>
      <c r="X19" s="8"/>
      <c r="Y19" s="7"/>
      <c r="Z19" s="7"/>
      <c r="AA19" s="7"/>
      <c r="AB19" s="7"/>
      <c r="AC19" s="7"/>
      <c r="AD19" s="7"/>
      <c r="AE19" s="7"/>
      <c r="AF19" s="7"/>
      <c r="AG19" s="7"/>
      <c r="AH19" s="43"/>
      <c r="AI19" s="43"/>
      <c r="AJ19" s="43"/>
      <c r="AK19" s="43"/>
      <c r="AL19" s="7"/>
      <c r="AM1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9" s="111"/>
      <c r="AO1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9" s="7"/>
      <c r="AR19" s="14"/>
      <c r="AS19" s="7"/>
      <c r="AT19" s="7"/>
      <c r="AU19" s="7" t="s">
        <v>107</v>
      </c>
      <c r="AV19" s="7"/>
      <c r="AW19" s="7"/>
      <c r="AX1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9" s="14" t="str">
        <f>IF(OR(Table_Question_Sets[[#This Row],[Header]]="Yes",Table_Question_Sets[[#This Row],[Text]]=""),"",IF(OR(Table_Question_Sets[[#This Row],[Text]]="true",Table_Question_Sets[[#This Row],[Text]]="false",ISNUMBER(Table_Question_Sets[[#This Row],[Text]])),Table_Question_Sets[[#This Row],[Text]],""""&amp;Table_Question_Sets[[#This Row],[Text]]&amp;""""))</f>
        <v/>
      </c>
      <c r="AZ19" s="14" t="str">
        <f>IF(AND(Table_Question_Sets[[#This Row],[Header]]&lt;&gt;"Yes",Table_Question_Sets[[#This Row],[Property]]&lt;&gt;"",Table_Question_Sets[[#This Row],[Summary Label]]&lt;&gt;""),""""&amp;Table_Question_Sets[[#This Row],[Key]]&amp;""": """&amp;Table_Question_Sets[[#This Row],[Summary Label]]&amp;"""","")</f>
        <v/>
      </c>
      <c r="BA19" s="14">
        <f ca="1">IF(Table_Question_Sets[[#This Row],[Header]]="Yes","",_xlfn.NUMBERVALUE(INDIRECT(SUBSTITUTE(ADDRESS(1,COLUMN(),4),"1","")&amp;ROW()-1))+IF(Table_Question_Sets[[#This Row],[Property]]&lt;&gt;"",1,0))</f>
        <v>1</v>
      </c>
      <c r="BB19" s="14">
        <f ca="1">IF(Table_Question_Sets[[#This Row],[Header]]="Yes","",_xlfn.NUMBERVALUE(INDIRECT(SUBSTITUTE(ADDRESS(1,COLUMN(),4),"1","")&amp;ROW()+1))+IF(Table_Question_Sets[[#This Row],[Property]]&lt;&gt;"",1,0))</f>
        <v>5</v>
      </c>
      <c r="BC19" s="14" t="str">
        <f t="array" aca="1" ref="BC1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1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"templateOptions":{"label":"Your name"}</v>
      </c>
      <c r="BG1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"name","type": "input-field","className":"col-xs-12 col-md-6","templateOptions":{"label":"Your name"},"validators": {"validation": Validators.compose([ValidationService.required('true', '')])}}</v>
      </c>
      <c r="BH19" s="7" t="str">
        <f ca="1" xml:space="preserve">
IF(Table_Question_Sets[[#This Row],[Row]]="Yes","]},{""className"": ""row"",""fieldGroup"": [","")&amp;
SUBSTITUTE(Table_Question_Sets[[#This Row],[Config Field]],CHAR(10),"")</f>
        <v>{"key": "name","type": "input-field","className":"col-xs-12 col-md-6","templateOptions":{"label":"Your name"},"validators": {"validation": Validators.compose([ValidationService.required('true', '')])}}</v>
      </c>
      <c r="BI1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"name","type": "input-field","className":"col-xs-12 col-md-6","templateOptions":{"label":"Your name"},"validators": {"validation": Validators.compose([ValidationService.required('true', '')])}},{"key": "email","type": "input-field","className":"col-xs-12 col-md-6","templateOptions":{"label":"Email"},"validators": {"validation": Validators.compose([ValidationService.required('true', ''), ValidationService.isEmail()])}},{"key": "phone","type": "input-field","className":"col-xs-12 col-md-6","templateOptions":{"label":"Phone","formatTextInput":"phoneNumber","addonLeft":{"class":"fa fa-phone"}},"validators": {"validation": Validators.compose([ValidationService.isPhoneNumber()])}},{"key": "mobile","type": "input-field","className":"col-xs-12 col-md-6","templateOptions":{"label":"Mobile","formatTextInput":"phoneNumber","addonLeft":{"class":"fa fa-phone"}},"validators": {"validation": Validators.compose([ValidationService.required('true', ''), ValidationService.isPhoneNumber()])}},]},{"className": "row","fieldGroup": [{"key": "callbackLabel","type": "content-field","className":"col-xs-12","templateOptions":{"content":{"customHTML":"&lt;p&gt;&lt;b&gt;Request a Free Quote -&lt;/b&gt; find out your novated leasing options and receive a personalised quotation obligation free.&lt;/p&gt;&lt;p&gt;&lt;b&gt;Start Pre-Approval -&lt;/b&gt; submit further details online and speed up the application process by applying for pre-approval now.&lt;/p&gt;"}},"validators": {"validation": Validators.compose([])}}</v>
      </c>
      <c r="BJ1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9" s="7" t="str">
        <f>IF(AND(Table_Question_Sets[[#This Row],[Header]]="",Table_Question_Sets[[#This Row],[Property]]&lt;&gt;"",Table_Question_Sets[[#This Row],[Field Type]]&lt;&gt;""),
""""&amp;Table_Question_Sets[[#This Row],[Key]]&amp;"""","")</f>
        <v>"name"</v>
      </c>
      <c r="BL1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"name","email","phone","mobile","callbackLabel"</v>
      </c>
      <c r="BM19" s="7" t="str">
        <f>IF(AND(Table_Question_Sets[[#This Row],[Header]]&lt;&gt;"Yes",Table_Question_Sets[[#This Row],[Property]]&lt;&gt;"",Table_Question_Sets[[#This Row],[Workflow Role]]&lt;&gt;""),
""""&amp;Table_Question_Sets[[#This Row],[Workflow Role]]&amp;""":"""&amp;Table_Question_Sets[[#This Row],[Key]]&amp;"""","")</f>
        <v>"customerName":"name"</v>
      </c>
      <c r="BN19" s="7">
        <f ca="1">IF(Table_Question_Sets[[#This Row],[Header]]="Yes","",_xlfn.NUMBERVALUE(INDIRECT(SUBSTITUTE(ADDRESS(1,COLUMN(),4),"1","")&amp;ROW()+1))+IF(OR(Table_Question_Sets[[#This Row],[Value]]&lt;&gt;"",AND(Table_Question_Sets[[#This Row],[Data Type]]="Repeating",Table_Question_Sets[[#This Row],[Calculation Repeating]]&lt;&gt;"")),1,0))</f>
        <v>0</v>
      </c>
      <c r="BO19" s="7" t="str">
        <f ca="1" xml:space="preserve">
IF(Table_Question_Sets[[#This Row],[Data Type]]="Repeating",
OFFSET(Table_Repeating_Question_Sets[[#Headers],[Property]],MATCH(Table_Question_Sets[[#This Row],[Property]],Table_Repeating_Question_Sets[Property],0),MATCH("Calculation",Table_Repeating_Question_Sets[#Headers],0)-1,1,1),
"")</f>
        <v/>
      </c>
      <c r="BP1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9" s="7" t="str">
        <f ca="1">IF(ISNUMBER(Table_Question_Sets[[#This Row],[Config Use Row]]),INDEX(Table_Question_Sets[Config Rollup],Table_Question_Sets[[#This Row],[Config Use Row]]),"")</f>
        <v/>
      </c>
      <c r="BS19" s="7" t="str">
        <f ca="1">IF(ISNUMBER(Table_Question_Sets[[#This Row],[Config Use Row]]),INDEX(Table_Question_Sets[Config Keys Nested Rollup],Table_Question_Sets[[#This Row],[Config Use Row]]),"")</f>
        <v/>
      </c>
      <c r="BT19" s="7" t="str">
        <f ca="1">IF(ISNUMBER(Table_Question_Sets[[#This Row],[Config Use Row]]),INDEX(Table_Question_Sets[Calculation Rollup],Table_Question_Sets[[#This Row],[Config Use Row]]),"")</f>
        <v/>
      </c>
    </row>
    <row r="20" spans="2:72" s="11" customFormat="1" ht="21" customHeight="1">
      <c r="B20" s="7" t="s">
        <v>108</v>
      </c>
      <c r="C20" s="7"/>
      <c r="D20" s="7" t="str">
        <f ca="1">IF(Table_Question_Sets[[#This Row],[Header]]="Yes","",
IF(INDIRECT(SUBSTITUTE(ADDRESS(1,COLUMN(),4),"1","")&amp;ROW()-1)="",
INDIRECT(SUBSTITUTE(ADDRESS(1,COLUMN(Table_Question_Sets[[#This Row],[Property]]),4),"1","")&amp;ROW()-1),
INDIRECT(SUBSTITUTE(ADDRESS(1,COLUMN(),4),"1","")&amp;ROW()-1)))</f>
        <v>Contact</v>
      </c>
      <c r="E2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email</v>
      </c>
      <c r="F20" s="7" t="str">
        <f>IF(Table_Question_Sets[[#This Row],[Header]]="Yes","",IF(Table_Question_Sets[[#This Row],[Property]]&lt;&gt;"",SUBSTITUTE(Table_Question_Sets[[#This Row],[Property]]," ",""),""))</f>
        <v>Email</v>
      </c>
      <c r="G20" s="48"/>
      <c r="H20" s="7" t="s">
        <v>108</v>
      </c>
      <c r="I20" s="7" t="s">
        <v>49</v>
      </c>
      <c r="J20" s="7"/>
      <c r="K20" s="35" t="s">
        <v>73</v>
      </c>
      <c r="L20" s="43"/>
      <c r="M20" s="43"/>
      <c r="N20" s="14"/>
      <c r="O20" s="14"/>
      <c r="P20" s="14"/>
      <c r="Q20" s="14"/>
      <c r="R20" s="14"/>
      <c r="S20" s="14"/>
      <c r="T20" s="8" t="s">
        <v>108</v>
      </c>
      <c r="U20" s="8"/>
      <c r="V20" s="7"/>
      <c r="W20" s="7"/>
      <c r="X20" s="7"/>
      <c r="Y20" s="7"/>
      <c r="Z20" s="7"/>
      <c r="AA20" s="7"/>
      <c r="AB20" s="7"/>
      <c r="AC20" s="7"/>
      <c r="AD20" s="7"/>
      <c r="AE20" s="7"/>
      <c r="AF20" s="7"/>
      <c r="AG20" s="7"/>
      <c r="AH20" s="43"/>
      <c r="AI20" s="43"/>
      <c r="AJ20" s="43"/>
      <c r="AK20" s="43"/>
      <c r="AL20" s="7"/>
      <c r="AM2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0" s="111"/>
      <c r="AO2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2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0" s="8"/>
      <c r="AR20" s="14"/>
      <c r="AS20" s="7"/>
      <c r="AT20" s="7"/>
      <c r="AU20" s="7" t="s">
        <v>109</v>
      </c>
      <c r="AV20" s="7"/>
      <c r="AW20" s="7"/>
      <c r="AX2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0" s="14" t="str">
        <f>IF(OR(Table_Question_Sets[[#This Row],[Header]]="Yes",Table_Question_Sets[[#This Row],[Text]]=""),"",IF(OR(Table_Question_Sets[[#This Row],[Text]]="true",Table_Question_Sets[[#This Row],[Text]]="false",ISNUMBER(Table_Question_Sets[[#This Row],[Text]])),Table_Question_Sets[[#This Row],[Text]],""""&amp;Table_Question_Sets[[#This Row],[Text]]&amp;""""))</f>
        <v/>
      </c>
      <c r="AZ20" s="14" t="str">
        <f>IF(AND(Table_Question_Sets[[#This Row],[Header]]&lt;&gt;"Yes",Table_Question_Sets[[#This Row],[Property]]&lt;&gt;"",Table_Question_Sets[[#This Row],[Summary Label]]&lt;&gt;""),""""&amp;Table_Question_Sets[[#This Row],[Key]]&amp;""": """&amp;Table_Question_Sets[[#This Row],[Summary Label]]&amp;"""","")</f>
        <v/>
      </c>
      <c r="BA20" s="14">
        <f ca="1">IF(Table_Question_Sets[[#This Row],[Header]]="Yes","",_xlfn.NUMBERVALUE(INDIRECT(SUBSTITUTE(ADDRESS(1,COLUMN(),4),"1","")&amp;ROW()-1))+IF(Table_Question_Sets[[#This Row],[Property]]&lt;&gt;"",1,0))</f>
        <v>2</v>
      </c>
      <c r="BB20" s="14">
        <f ca="1">IF(Table_Question_Sets[[#This Row],[Header]]="Yes","",_xlfn.NUMBERVALUE(INDIRECT(SUBSTITUTE(ADDRESS(1,COLUMN(),4),"1","")&amp;ROW()+1))+IF(Table_Question_Sets[[#This Row],[Property]]&lt;&gt;"",1,0))</f>
        <v>4</v>
      </c>
      <c r="BC20" s="14" t="str">
        <f t="array" aca="1" ref="BC2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2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ValidationService.isEmail()])}</v>
      </c>
      <c r="BE2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"templateOptions":{"label":"Email"}</v>
      </c>
      <c r="BG2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"email","type": "input-field","className":"col-xs-12 col-md-6","templateOptions":{"label":"Email"},"validators": {"validation": Validators.compose([ValidationService.required('true', ''), ValidationService.isEmail()])}}</v>
      </c>
      <c r="BH20" s="7" t="str">
        <f ca="1" xml:space="preserve">
IF(Table_Question_Sets[[#This Row],[Row]]="Yes","]},{""className"": ""row"",""fieldGroup"": [","")&amp;
SUBSTITUTE(Table_Question_Sets[[#This Row],[Config Field]],CHAR(10),"")</f>
        <v>{"key": "email","type": "input-field","className":"col-xs-12 col-md-6","templateOptions":{"label":"Email"},"validators": {"validation": Validators.compose([ValidationService.required('true', ''), ValidationService.isEmail()])}}</v>
      </c>
      <c r="BI2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"email","type": "input-field","className":"col-xs-12 col-md-6","templateOptions":{"label":"Email"},"validators": {"validation": Validators.compose([ValidationService.required('true', ''), ValidationService.isEmail()])}},{"key": "phone","type": "input-field","className":"col-xs-12 col-md-6","templateOptions":{"label":"Phone","formatTextInput":"phoneNumber","addonLeft":{"class":"fa fa-phone"}},"validators": {"validation": Validators.compose([ValidationService.isPhoneNumber()])}},{"key": "mobile","type": "input-field","className":"col-xs-12 col-md-6","templateOptions":{"label":"Mobile","formatTextInput":"phoneNumber","addonLeft":{"class":"fa fa-phone"}},"validators": {"validation": Validators.compose([ValidationService.required('true', ''), ValidationService.isPhoneNumber()])}},]},{"className": "row","fieldGroup": [{"key": "callbackLabel","type": "content-field","className":"col-xs-12","templateOptions":{"content":{"customHTML":"&lt;p&gt;&lt;b&gt;Request a Free Quote -&lt;/b&gt; find out your novated leasing options and receive a personalised quotation obligation free.&lt;/p&gt;&lt;p&gt;&lt;b&gt;Start Pre-Approval -&lt;/b&gt; submit further details online and speed up the application process by applying for pre-approval now.&lt;/p&gt;"}},"validators": {"validation": Validators.compose([])}}</v>
      </c>
      <c r="BJ2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0" s="7" t="str">
        <f>IF(AND(Table_Question_Sets[[#This Row],[Header]]="",Table_Question_Sets[[#This Row],[Property]]&lt;&gt;"",Table_Question_Sets[[#This Row],[Field Type]]&lt;&gt;""),
""""&amp;Table_Question_Sets[[#This Row],[Key]]&amp;"""","")</f>
        <v>"email"</v>
      </c>
      <c r="BL2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"email","phone","mobile","callbackLabel"</v>
      </c>
      <c r="BM20" s="7" t="str">
        <f>IF(AND(Table_Question_Sets[[#This Row],[Header]]&lt;&gt;"Yes",Table_Question_Sets[[#This Row],[Property]]&lt;&gt;"",Table_Question_Sets[[#This Row],[Workflow Role]]&lt;&gt;""),
""""&amp;Table_Question_Sets[[#This Row],[Workflow Role]]&amp;""":"""&amp;Table_Question_Sets[[#This Row],[Key]]&amp;"""","")</f>
        <v>"customerEmail":"email"</v>
      </c>
      <c r="BN20" s="7">
        <f ca="1">IF(Table_Question_Sets[[#This Row],[Header]]="Yes","",_xlfn.NUMBERVALUE(INDIRECT(SUBSTITUTE(ADDRESS(1,COLUMN(),4),"1","")&amp;ROW()+1))+IF(OR(Table_Question_Sets[[#This Row],[Value]]&lt;&gt;"",AND(Table_Question_Sets[[#This Row],[Data Type]]="Repeating",Table_Question_Sets[[#This Row],[Calculation Repeating]]&lt;&gt;"")),1,0))</f>
        <v>0</v>
      </c>
      <c r="BO20" s="7" t="str">
        <f ca="1" xml:space="preserve">
IF(Table_Question_Sets[[#This Row],[Data Type]]="Repeating",
OFFSET(Table_Repeating_Question_Sets[[#Headers],[Property]],MATCH(Table_Question_Sets[[#This Row],[Property]],Table_Repeating_Question_Sets[Property],0),MATCH("Calculation",Table_Repeating_Question_Sets[#Headers],0)-1,1,1),
"")</f>
        <v/>
      </c>
      <c r="BP2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20" s="7" t="str">
        <f ca="1">IF(ISNUMBER(Table_Question_Sets[[#This Row],[Config Use Row]]),INDEX(Table_Question_Sets[Config Rollup],Table_Question_Sets[[#This Row],[Config Use Row]]),"")</f>
        <v/>
      </c>
      <c r="BS20" s="7" t="str">
        <f ca="1">IF(ISNUMBER(Table_Question_Sets[[#This Row],[Config Use Row]]),INDEX(Table_Question_Sets[Config Keys Nested Rollup],Table_Question_Sets[[#This Row],[Config Use Row]]),"")</f>
        <v/>
      </c>
      <c r="BT20" s="7" t="str">
        <f ca="1">IF(ISNUMBER(Table_Question_Sets[[#This Row],[Config Use Row]]),INDEX(Table_Question_Sets[Calculation Rollup],Table_Question_Sets[[#This Row],[Config Use Row]]),"")</f>
        <v/>
      </c>
    </row>
    <row r="21" spans="2:72" s="11" customFormat="1" ht="21" customHeight="1">
      <c r="B21" s="7" t="s">
        <v>110</v>
      </c>
      <c r="C21" s="7"/>
      <c r="D21" s="7" t="str">
        <f ca="1">IF(Table_Question_Sets[[#This Row],[Header]]="Yes","",
IF(INDIRECT(SUBSTITUTE(ADDRESS(1,COLUMN(),4),"1","")&amp;ROW()-1)="",
INDIRECT(SUBSTITUTE(ADDRESS(1,COLUMN(Table_Question_Sets[[#This Row],[Property]]),4),"1","")&amp;ROW()-1),
INDIRECT(SUBSTITUTE(ADDRESS(1,COLUMN(),4),"1","")&amp;ROW()-1)))</f>
        <v>Contact</v>
      </c>
      <c r="E2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phone</v>
      </c>
      <c r="F21" s="7" t="str">
        <f>IF(Table_Question_Sets[[#This Row],[Header]]="Yes","",IF(Table_Question_Sets[[#This Row],[Property]]&lt;&gt;"",SUBSTITUTE(Table_Question_Sets[[#This Row],[Property]]," ",""),""))</f>
        <v>Phone</v>
      </c>
      <c r="G21" s="48"/>
      <c r="H21" s="7" t="s">
        <v>110</v>
      </c>
      <c r="I21" s="7" t="s">
        <v>49</v>
      </c>
      <c r="J21" s="7"/>
      <c r="K21" s="35"/>
      <c r="L21" s="43"/>
      <c r="M21" s="43"/>
      <c r="N21" s="14"/>
      <c r="O21" s="14"/>
      <c r="P21" s="14"/>
      <c r="Q21" s="14"/>
      <c r="R21" s="14"/>
      <c r="S21" s="14"/>
      <c r="T21" s="8" t="s">
        <v>110</v>
      </c>
      <c r="U21" s="8"/>
      <c r="V21" s="7"/>
      <c r="W21" s="7"/>
      <c r="X21" s="7"/>
      <c r="Y21" s="7"/>
      <c r="Z21" s="7"/>
      <c r="AA21" s="7"/>
      <c r="AB21" s="7"/>
      <c r="AC21" s="7"/>
      <c r="AD21" s="7"/>
      <c r="AE21" s="7"/>
      <c r="AF21" s="7"/>
      <c r="AG21" s="7"/>
      <c r="AH21" s="43"/>
      <c r="AI21" s="43"/>
      <c r="AJ21" s="43"/>
      <c r="AK21" s="43"/>
      <c r="AL21" s="7"/>
      <c r="AM2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1" s="111"/>
      <c r="AO2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1" s="7"/>
      <c r="AR21" s="14"/>
      <c r="AS21" s="7"/>
      <c r="AT21" s="7"/>
      <c r="AU21" s="7"/>
      <c r="AV21" s="7"/>
      <c r="AW21" s="7"/>
      <c r="AX2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1" s="14" t="str">
        <f>IF(OR(Table_Question_Sets[[#This Row],[Header]]="Yes",Table_Question_Sets[[#This Row],[Text]]=""),"",IF(OR(Table_Question_Sets[[#This Row],[Text]]="true",Table_Question_Sets[[#This Row],[Text]]="false",ISNUMBER(Table_Question_Sets[[#This Row],[Text]])),Table_Question_Sets[[#This Row],[Text]],""""&amp;Table_Question_Sets[[#This Row],[Text]]&amp;""""))</f>
        <v/>
      </c>
      <c r="AZ21" s="14" t="str">
        <f>IF(AND(Table_Question_Sets[[#This Row],[Header]]&lt;&gt;"Yes",Table_Question_Sets[[#This Row],[Property]]&lt;&gt;"",Table_Question_Sets[[#This Row],[Summary Label]]&lt;&gt;""),""""&amp;Table_Question_Sets[[#This Row],[Key]]&amp;""": """&amp;Table_Question_Sets[[#This Row],[Summary Label]]&amp;"""","")</f>
        <v/>
      </c>
      <c r="BA21" s="14">
        <f ca="1">IF(Table_Question_Sets[[#This Row],[Header]]="Yes","",_xlfn.NUMBERVALUE(INDIRECT(SUBSTITUTE(ADDRESS(1,COLUMN(),4),"1","")&amp;ROW()-1))+IF(Table_Question_Sets[[#This Row],[Property]]&lt;&gt;"",1,0))</f>
        <v>3</v>
      </c>
      <c r="BB21" s="14">
        <f ca="1">IF(Table_Question_Sets[[#This Row],[Header]]="Yes","",_xlfn.NUMBERVALUE(INDIRECT(SUBSTITUTE(ADDRESS(1,COLUMN(),4),"1","")&amp;ROW()+1))+IF(Table_Question_Sets[[#This Row],[Property]]&lt;&gt;"",1,0))</f>
        <v>3</v>
      </c>
      <c r="BC21" s="14" t="str">
        <f t="array" aca="1" ref="BC2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2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Validators.compose([ValidationService.isPhoneNumber()])}</v>
      </c>
      <c r="BE2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"templateOptions":{"label":"Phone","formatTextInput":"phoneNumber","addonLeft":{"class":"fa fa-phone"}}</v>
      </c>
      <c r="BG2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"phone","type": "input-field","className":"col-xs-12 col-md-6","templateOptions":{"label":"Phone","formatTextInput":"phoneNumber","addonLeft":{"class":"fa fa-phone"}},"validators": {"validation": Validators.compose([ValidationService.isPhoneNumber()])}}</v>
      </c>
      <c r="BH21" s="7" t="str">
        <f ca="1" xml:space="preserve">
IF(Table_Question_Sets[[#This Row],[Row]]="Yes","]},{""className"": ""row"",""fieldGroup"": [","")&amp;
SUBSTITUTE(Table_Question_Sets[[#This Row],[Config Field]],CHAR(10),"")</f>
        <v>{"key": "phone","type": "input-field","className":"col-xs-12 col-md-6","templateOptions":{"label":"Phone","formatTextInput":"phoneNumber","addonLeft":{"class":"fa fa-phone"}},"validators": {"validation": Validators.compose([ValidationService.isPhoneNumber()])}}</v>
      </c>
      <c r="BI2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"phone","type": "input-field","className":"col-xs-12 col-md-6","templateOptions":{"label":"Phone","formatTextInput":"phoneNumber","addonLeft":{"class":"fa fa-phone"}},"validators": {"validation": Validators.compose([ValidationService.isPhoneNumber()])}},{"key": "mobile","type": "input-field","className":"col-xs-12 col-md-6","templateOptions":{"label":"Mobile","formatTextInput":"phoneNumber","addonLeft":{"class":"fa fa-phone"}},"validators": {"validation": Validators.compose([ValidationService.required('true', ''), ValidationService.isPhoneNumber()])}},]},{"className": "row","fieldGroup": [{"key": "callbackLabel","type": "content-field","className":"col-xs-12","templateOptions":{"content":{"customHTML":"&lt;p&gt;&lt;b&gt;Request a Free Quote -&lt;/b&gt; find out your novated leasing options and receive a personalised quotation obligation free.&lt;/p&gt;&lt;p&gt;&lt;b&gt;Start Pre-Approval -&lt;/b&gt; submit further details online and speed up the application process by applying for pre-approval now.&lt;/p&gt;"}},"validators": {"validation": Validators.compose([])}}</v>
      </c>
      <c r="BJ2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1" s="7" t="str">
        <f>IF(AND(Table_Question_Sets[[#This Row],[Header]]="",Table_Question_Sets[[#This Row],[Property]]&lt;&gt;"",Table_Question_Sets[[#This Row],[Field Type]]&lt;&gt;""),
""""&amp;Table_Question_Sets[[#This Row],[Key]]&amp;"""","")</f>
        <v>"phone"</v>
      </c>
      <c r="BL2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"phone","mobile","callbackLabel"</v>
      </c>
      <c r="BM21" s="7" t="str">
        <f>IF(AND(Table_Question_Sets[[#This Row],[Header]]&lt;&gt;"Yes",Table_Question_Sets[[#This Row],[Property]]&lt;&gt;"",Table_Question_Sets[[#This Row],[Workflow Role]]&lt;&gt;""),
""""&amp;Table_Question_Sets[[#This Row],[Workflow Role]]&amp;""":"""&amp;Table_Question_Sets[[#This Row],[Key]]&amp;"""","")</f>
        <v/>
      </c>
      <c r="BN21" s="7">
        <f ca="1">IF(Table_Question_Sets[[#This Row],[Header]]="Yes","",_xlfn.NUMBERVALUE(INDIRECT(SUBSTITUTE(ADDRESS(1,COLUMN(),4),"1","")&amp;ROW()+1))+IF(OR(Table_Question_Sets[[#This Row],[Value]]&lt;&gt;"",AND(Table_Question_Sets[[#This Row],[Data Type]]="Repeating",Table_Question_Sets[[#This Row],[Calculation Repeating]]&lt;&gt;"")),1,0))</f>
        <v>0</v>
      </c>
      <c r="BO21" s="7" t="str">
        <f ca="1" xml:space="preserve">
IF(Table_Question_Sets[[#This Row],[Data Type]]="Repeating",
OFFSET(Table_Repeating_Question_Sets[[#Headers],[Property]],MATCH(Table_Question_Sets[[#This Row],[Property]],Table_Repeating_Question_Sets[Property],0),MATCH("Calculation",Table_Repeating_Question_Sets[#Headers],0)-1,1,1),
"")</f>
        <v/>
      </c>
      <c r="BP2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21" s="7" t="str">
        <f ca="1">IF(ISNUMBER(Table_Question_Sets[[#This Row],[Config Use Row]]),INDEX(Table_Question_Sets[Config Rollup],Table_Question_Sets[[#This Row],[Config Use Row]]),"")</f>
        <v/>
      </c>
      <c r="BS21" s="7" t="str">
        <f ca="1">IF(ISNUMBER(Table_Question_Sets[[#This Row],[Config Use Row]]),INDEX(Table_Question_Sets[Config Keys Nested Rollup],Table_Question_Sets[[#This Row],[Config Use Row]]),"")</f>
        <v/>
      </c>
      <c r="BT21" s="7" t="str">
        <f ca="1">IF(ISNUMBER(Table_Question_Sets[[#This Row],[Config Use Row]]),INDEX(Table_Question_Sets[Calculation Rollup],Table_Question_Sets[[#This Row],[Config Use Row]]),"")</f>
        <v/>
      </c>
    </row>
    <row r="22" spans="2:72" s="11" customFormat="1" ht="21" customHeight="1">
      <c r="B22" s="7" t="s">
        <v>111</v>
      </c>
      <c r="C22" s="7"/>
      <c r="D22" s="7" t="str">
        <f ca="1">IF(Table_Question_Sets[[#This Row],[Header]]="Yes","",
IF(INDIRECT(SUBSTITUTE(ADDRESS(1,COLUMN(),4),"1","")&amp;ROW()-1)="",
INDIRECT(SUBSTITUTE(ADDRESS(1,COLUMN(Table_Question_Sets[[#This Row],[Property]]),4),"1","")&amp;ROW()-1),
INDIRECT(SUBSTITUTE(ADDRESS(1,COLUMN(),4),"1","")&amp;ROW()-1)))</f>
        <v>Contact</v>
      </c>
      <c r="E2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mobile</v>
      </c>
      <c r="F22" s="7" t="str">
        <f>IF(Table_Question_Sets[[#This Row],[Header]]="Yes","",IF(Table_Question_Sets[[#This Row],[Property]]&lt;&gt;"",SUBSTITUTE(Table_Question_Sets[[#This Row],[Property]]," ",""),""))</f>
        <v>Mobile</v>
      </c>
      <c r="G22" s="48"/>
      <c r="H22" s="7" t="s">
        <v>110</v>
      </c>
      <c r="I22" s="7" t="s">
        <v>49</v>
      </c>
      <c r="J22" s="7"/>
      <c r="K22" s="35" t="s">
        <v>73</v>
      </c>
      <c r="L22" s="43"/>
      <c r="M22" s="43"/>
      <c r="N22" s="14"/>
      <c r="O22" s="14"/>
      <c r="P22" s="14"/>
      <c r="Q22" s="14"/>
      <c r="R22" s="14"/>
      <c r="S22" s="14"/>
      <c r="T22" s="7" t="s">
        <v>111</v>
      </c>
      <c r="U22" s="7"/>
      <c r="V22" s="7"/>
      <c r="W22" s="7"/>
      <c r="X22" s="7"/>
      <c r="Y22" s="7"/>
      <c r="Z22" s="7"/>
      <c r="AA22" s="7"/>
      <c r="AB22" s="7"/>
      <c r="AC22" s="7"/>
      <c r="AD22" s="7"/>
      <c r="AE22" s="7"/>
      <c r="AF22" s="7"/>
      <c r="AG22" s="7"/>
      <c r="AH22" s="43"/>
      <c r="AI22" s="43"/>
      <c r="AJ22" s="43"/>
      <c r="AK22" s="43"/>
      <c r="AL22" s="7"/>
      <c r="AM2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2" s="111"/>
      <c r="AO2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2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2" s="7"/>
      <c r="AR22" s="14"/>
      <c r="AS22" s="7"/>
      <c r="AT22" s="7"/>
      <c r="AU22" s="7"/>
      <c r="AV22" s="7"/>
      <c r="AW22" s="7"/>
      <c r="AX2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2" s="14" t="str">
        <f>IF(OR(Table_Question_Sets[[#This Row],[Header]]="Yes",Table_Question_Sets[[#This Row],[Text]]=""),"",IF(OR(Table_Question_Sets[[#This Row],[Text]]="true",Table_Question_Sets[[#This Row],[Text]]="false",ISNUMBER(Table_Question_Sets[[#This Row],[Text]])),Table_Question_Sets[[#This Row],[Text]],""""&amp;Table_Question_Sets[[#This Row],[Text]]&amp;""""))</f>
        <v/>
      </c>
      <c r="AZ22" s="14" t="str">
        <f>IF(AND(Table_Question_Sets[[#This Row],[Header]]&lt;&gt;"Yes",Table_Question_Sets[[#This Row],[Property]]&lt;&gt;"",Table_Question_Sets[[#This Row],[Summary Label]]&lt;&gt;""),""""&amp;Table_Question_Sets[[#This Row],[Key]]&amp;""": """&amp;Table_Question_Sets[[#This Row],[Summary Label]]&amp;"""","")</f>
        <v/>
      </c>
      <c r="BA22" s="14">
        <f ca="1">IF(Table_Question_Sets[[#This Row],[Header]]="Yes","",_xlfn.NUMBERVALUE(INDIRECT(SUBSTITUTE(ADDRESS(1,COLUMN(),4),"1","")&amp;ROW()-1))+IF(Table_Question_Sets[[#This Row],[Property]]&lt;&gt;"",1,0))</f>
        <v>4</v>
      </c>
      <c r="BB22" s="14">
        <f ca="1">IF(Table_Question_Sets[[#This Row],[Header]]="Yes","",_xlfn.NUMBERVALUE(INDIRECT(SUBSTITUTE(ADDRESS(1,COLUMN(),4),"1","")&amp;ROW()+1))+IF(Table_Question_Sets[[#This Row],[Property]]&lt;&gt;"",1,0))</f>
        <v>2</v>
      </c>
      <c r="BC22" s="14" t="str">
        <f t="array" aca="1" ref="BC2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2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ValidationService.isPhoneNumber()])}</v>
      </c>
      <c r="BE2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"templateOptions":{"label":"Mobile","formatTextInput":"phoneNumber","addonLeft":{"class":"fa fa-phone"}}</v>
      </c>
      <c r="BG2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"mobile","type": "input-field","className":"col-xs-12 col-md-6","templateOptions":{"label":"Mobile","formatTextInput":"phoneNumber","addonLeft":{"class":"fa fa-phone"}},"validators": {"validation": Validators.compose([ValidationService.required('true', ''), ValidationService.isPhoneNumber()])}}</v>
      </c>
      <c r="BH22" s="7" t="str">
        <f ca="1" xml:space="preserve">
IF(Table_Question_Sets[[#This Row],[Row]]="Yes","]},{""className"": ""row"",""fieldGroup"": [","")&amp;
SUBSTITUTE(Table_Question_Sets[[#This Row],[Config Field]],CHAR(10),"")</f>
        <v>{"key": "mobile","type": "input-field","className":"col-xs-12 col-md-6","templateOptions":{"label":"Mobile","formatTextInput":"phoneNumber","addonLeft":{"class":"fa fa-phone"}},"validators": {"validation": Validators.compose([ValidationService.required('true', ''), ValidationService.isPhoneNumber()])}}</v>
      </c>
      <c r="BI2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"mobile","type": "input-field","className":"col-xs-12 col-md-6","templateOptions":{"label":"Mobile","formatTextInput":"phoneNumber","addonLeft":{"class":"fa fa-phone"}},"validators": {"validation": Validators.compose([ValidationService.required('true', ''), ValidationService.isPhoneNumber()])}},]},{"className": "row","fieldGroup": [{"key": "callbackLabel","type": "content-field","className":"col-xs-12","templateOptions":{"content":{"customHTML":"&lt;p&gt;&lt;b&gt;Request a Free Quote -&lt;/b&gt; find out your novated leasing options and receive a personalised quotation obligation free.&lt;/p&gt;&lt;p&gt;&lt;b&gt;Start Pre-Approval -&lt;/b&gt; submit further details online and speed up the application process by applying for pre-approval now.&lt;/p&gt;"}},"validators": {"validation": Validators.compose([])}}</v>
      </c>
      <c r="BJ2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2" s="7" t="str">
        <f>IF(AND(Table_Question_Sets[[#This Row],[Header]]="",Table_Question_Sets[[#This Row],[Property]]&lt;&gt;"",Table_Question_Sets[[#This Row],[Field Type]]&lt;&gt;""),
""""&amp;Table_Question_Sets[[#This Row],[Key]]&amp;"""","")</f>
        <v>"mobile"</v>
      </c>
      <c r="BL2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"mobile","callbackLabel"</v>
      </c>
      <c r="BM22" s="7" t="str">
        <f>IF(AND(Table_Question_Sets[[#This Row],[Header]]&lt;&gt;"Yes",Table_Question_Sets[[#This Row],[Property]]&lt;&gt;"",Table_Question_Sets[[#This Row],[Workflow Role]]&lt;&gt;""),
""""&amp;Table_Question_Sets[[#This Row],[Workflow Role]]&amp;""":"""&amp;Table_Question_Sets[[#This Row],[Key]]&amp;"""","")</f>
        <v/>
      </c>
      <c r="BN22" s="7">
        <f ca="1">IF(Table_Question_Sets[[#This Row],[Header]]="Yes","",_xlfn.NUMBERVALUE(INDIRECT(SUBSTITUTE(ADDRESS(1,COLUMN(),4),"1","")&amp;ROW()+1))+IF(OR(Table_Question_Sets[[#This Row],[Value]]&lt;&gt;"",AND(Table_Question_Sets[[#This Row],[Data Type]]="Repeating",Table_Question_Sets[[#This Row],[Calculation Repeating]]&lt;&gt;"")),1,0))</f>
        <v>0</v>
      </c>
      <c r="BO22" s="7" t="str">
        <f ca="1" xml:space="preserve">
IF(Table_Question_Sets[[#This Row],[Data Type]]="Repeating",
OFFSET(Table_Repeating_Question_Sets[[#Headers],[Property]],MATCH(Table_Question_Sets[[#This Row],[Property]],Table_Repeating_Question_Sets[Property],0),MATCH("Calculation",Table_Repeating_Question_Sets[#Headers],0)-1,1,1),
"")</f>
        <v/>
      </c>
      <c r="BP2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22" s="7" t="str">
        <f ca="1">IF(ISNUMBER(Table_Question_Sets[[#This Row],[Config Use Row]]),INDEX(Table_Question_Sets[Config Rollup],Table_Question_Sets[[#This Row],[Config Use Row]]),"")</f>
        <v/>
      </c>
      <c r="BS22" s="7" t="str">
        <f ca="1">IF(ISNUMBER(Table_Question_Sets[[#This Row],[Config Use Row]]),INDEX(Table_Question_Sets[Config Keys Nested Rollup],Table_Question_Sets[[#This Row],[Config Use Row]]),"")</f>
        <v/>
      </c>
      <c r="BT22" s="7" t="str">
        <f ca="1">IF(ISNUMBER(Table_Question_Sets[[#This Row],[Config Use Row]]),INDEX(Table_Question_Sets[Calculation Rollup],Table_Question_Sets[[#This Row],[Config Use Row]]),"")</f>
        <v/>
      </c>
    </row>
    <row r="23" spans="2:72" s="11" customFormat="1" ht="21" customHeight="1">
      <c r="B23" s="7" t="s">
        <v>112</v>
      </c>
      <c r="C23" s="7"/>
      <c r="D23" s="7" t="str">
        <f ca="1">IF(Table_Question_Sets[[#This Row],[Header]]="Yes","",
IF(INDIRECT(SUBSTITUTE(ADDRESS(1,COLUMN(),4),"1","")&amp;ROW()-1)="",
INDIRECT(SUBSTITUTE(ADDRESS(1,COLUMN(Table_Question_Sets[[#This Row],[Property]]),4),"1","")&amp;ROW()-1),
INDIRECT(SUBSTITUTE(ADDRESS(1,COLUMN(),4),"1","")&amp;ROW()-1)))</f>
        <v>Contact</v>
      </c>
      <c r="E2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callbackLabel</v>
      </c>
      <c r="F23" s="7" t="str">
        <f>IF(Table_Question_Sets[[#This Row],[Header]]="Yes","",IF(Table_Question_Sets[[#This Row],[Property]]&lt;&gt;"",SUBSTITUTE(Table_Question_Sets[[#This Row],[Property]]," ",""),""))</f>
        <v>CallbackLabel</v>
      </c>
      <c r="G23" s="48"/>
      <c r="H23" s="7" t="s">
        <v>103</v>
      </c>
      <c r="I23" s="7" t="s">
        <v>103</v>
      </c>
      <c r="J23" s="7"/>
      <c r="K23" s="33"/>
      <c r="L23" s="43"/>
      <c r="M23" s="43"/>
      <c r="N23" s="33" t="s">
        <v>73</v>
      </c>
      <c r="O23" s="33" t="s">
        <v>113</v>
      </c>
      <c r="P23" s="33"/>
      <c r="Q23" s="33"/>
      <c r="R23" s="33"/>
      <c r="S23" s="33"/>
      <c r="T23" s="7"/>
      <c r="U23" s="7"/>
      <c r="V23" s="7"/>
      <c r="W23" s="7"/>
      <c r="X23" s="7"/>
      <c r="Y23" s="7"/>
      <c r="Z23" s="7"/>
      <c r="AA23" s="7"/>
      <c r="AB23" s="7" t="s">
        <v>114</v>
      </c>
      <c r="AC23" s="7"/>
      <c r="AD23" s="7"/>
      <c r="AE23" s="8"/>
      <c r="AF23" s="7"/>
      <c r="AG23" s="7"/>
      <c r="AH23" s="43"/>
      <c r="AI23" s="43"/>
      <c r="AJ23" s="43"/>
      <c r="AK23" s="43"/>
      <c r="AL23" s="7"/>
      <c r="AM2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3" s="111"/>
      <c r="AO2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3" s="7"/>
      <c r="AR23" s="14"/>
      <c r="AS23" s="7"/>
      <c r="AT23" s="7"/>
      <c r="AU23" s="7"/>
      <c r="AV23" s="7"/>
      <c r="AW23" s="7"/>
      <c r="AX2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3" s="14" t="str">
        <f>IF(OR(Table_Question_Sets[[#This Row],[Header]]="Yes",Table_Question_Sets[[#This Row],[Text]]=""),"",IF(OR(Table_Question_Sets[[#This Row],[Text]]="true",Table_Question_Sets[[#This Row],[Text]]="false",ISNUMBER(Table_Question_Sets[[#This Row],[Text]])),Table_Question_Sets[[#This Row],[Text]],""""&amp;Table_Question_Sets[[#This Row],[Text]]&amp;""""))</f>
        <v/>
      </c>
      <c r="AZ23" s="14" t="str">
        <f>IF(AND(Table_Question_Sets[[#This Row],[Header]]&lt;&gt;"Yes",Table_Question_Sets[[#This Row],[Property]]&lt;&gt;"",Table_Question_Sets[[#This Row],[Summary Label]]&lt;&gt;""),""""&amp;Table_Question_Sets[[#This Row],[Key]]&amp;""": """&amp;Table_Question_Sets[[#This Row],[Summary Label]]&amp;"""","")</f>
        <v/>
      </c>
      <c r="BA23" s="14">
        <f ca="1">IF(Table_Question_Sets[[#This Row],[Header]]="Yes","",_xlfn.NUMBERVALUE(INDIRECT(SUBSTITUTE(ADDRESS(1,COLUMN(),4),"1","")&amp;ROW()-1))+IF(Table_Question_Sets[[#This Row],[Property]]&lt;&gt;"",1,0))</f>
        <v>5</v>
      </c>
      <c r="BB23" s="14">
        <f ca="1">IF(Table_Question_Sets[[#This Row],[Header]]="Yes","",_xlfn.NUMBERVALUE(INDIRECT(SUBSTITUTE(ADDRESS(1,COLUMN(),4),"1","")&amp;ROW()+1))+IF(Table_Question_Sets[[#This Row],[Property]]&lt;&gt;"",1,0))</f>
        <v>1</v>
      </c>
      <c r="BC23" s="14" t="str">
        <f t="array" aca="1" ref="BC2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2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2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"templateOptions":{"content":{"customHTML":"&lt;p&gt;&lt;b&gt;Request a Free Quote -&lt;/b&gt; find out your novated leasing options and receive a personalised quotation obligation free.&lt;/p&gt;&lt;p&gt;&lt;b&gt;Start Pre-Approval -&lt;/b&gt; submit further details online and speed up the application process by applying for pre-approval now.&lt;/p&gt;"}}</v>
      </c>
      <c r="BG2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"callbackLabel","type": "content-field","className":"col-xs-12","templateOptions":{"content":{"customHTML":"&lt;p&gt;&lt;b&gt;Request a Free Quote -&lt;/b&gt; find out your novated leasing options and receive a personalised quotation obligation free.&lt;/p&gt;&lt;p&gt;&lt;b&gt;Start Pre-Approval -&lt;/b&gt; submit further details online and speed up the application process by applying for pre-approval now.&lt;/p&gt;"}},"validators": {"validation": Validators.compose([])}}</v>
      </c>
      <c r="BH23" s="7" t="str">
        <f ca="1" xml:space="preserve">
IF(Table_Question_Sets[[#This Row],[Row]]="Yes","]},{""className"": ""row"",""fieldGroup"": [","")&amp;
SUBSTITUTE(Table_Question_Sets[[#This Row],[Config Field]],CHAR(10),"")</f>
        <v>]},{"className": "row","fieldGroup": [{"key": "callbackLabel","type": "content-field","className":"col-xs-12","templateOptions":{"content":{"customHTML":"&lt;p&gt;&lt;b&gt;Request a Free Quote -&lt;/b&gt; find out your novated leasing options and receive a personalised quotation obligation free.&lt;/p&gt;&lt;p&gt;&lt;b&gt;Start Pre-Approval -&lt;/b&gt; submit further details online and speed up the application process by applying for pre-approval now.&lt;/p&gt;"}},"validators": {"validation": Validators.compose([])}}</v>
      </c>
      <c r="BI2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"callbackLabel","type": "content-field","className":"col-xs-12","templateOptions":{"content":{"customHTML":"&lt;p&gt;&lt;b&gt;Request a Free Quote -&lt;/b&gt; find out your novated leasing options and receive a personalised quotation obligation free.&lt;/p&gt;&lt;p&gt;&lt;b&gt;Start Pre-Approval -&lt;/b&gt; submit further details online and speed up the application process by applying for pre-approval now.&lt;/p&gt;"}},"validators": {"validation": Validators.compose([])}}</v>
      </c>
      <c r="BJ2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3" s="7" t="str">
        <f>IF(AND(Table_Question_Sets[[#This Row],[Header]]="",Table_Question_Sets[[#This Row],[Property]]&lt;&gt;"",Table_Question_Sets[[#This Row],[Field Type]]&lt;&gt;""),
""""&amp;Table_Question_Sets[[#This Row],[Key]]&amp;"""","")</f>
        <v>"callbackLabel"</v>
      </c>
      <c r="BL2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"callbackLabel"</v>
      </c>
      <c r="BM23" s="7" t="str">
        <f>IF(AND(Table_Question_Sets[[#This Row],[Header]]&lt;&gt;"Yes",Table_Question_Sets[[#This Row],[Property]]&lt;&gt;"",Table_Question_Sets[[#This Row],[Workflow Role]]&lt;&gt;""),
""""&amp;Table_Question_Sets[[#This Row],[Workflow Role]]&amp;""":"""&amp;Table_Question_Sets[[#This Row],[Key]]&amp;"""","")</f>
        <v/>
      </c>
      <c r="BN23" s="7">
        <f ca="1">IF(Table_Question_Sets[[#This Row],[Header]]="Yes","",_xlfn.NUMBERVALUE(INDIRECT(SUBSTITUTE(ADDRESS(1,COLUMN(),4),"1","")&amp;ROW()+1))+IF(OR(Table_Question_Sets[[#This Row],[Value]]&lt;&gt;"",AND(Table_Question_Sets[[#This Row],[Data Type]]="Repeating",Table_Question_Sets[[#This Row],[Calculation Repeating]]&lt;&gt;"")),1,0))</f>
        <v>0</v>
      </c>
      <c r="BO23" s="7" t="str">
        <f ca="1" xml:space="preserve">
IF(Table_Question_Sets[[#This Row],[Data Type]]="Repeating",
OFFSET(Table_Repeating_Question_Sets[[#Headers],[Property]],MATCH(Table_Question_Sets[[#This Row],[Property]],Table_Repeating_Question_Sets[Property],0),MATCH("Calculation",Table_Repeating_Question_Sets[#Headers],0)-1,1,1),
"")</f>
        <v/>
      </c>
      <c r="BP2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23" s="7" t="str">
        <f ca="1">IF(ISNUMBER(Table_Question_Sets[[#This Row],[Config Use Row]]),INDEX(Table_Question_Sets[Config Rollup],Table_Question_Sets[[#This Row],[Config Use Row]]),"")</f>
        <v/>
      </c>
      <c r="BS23" s="7" t="str">
        <f ca="1">IF(ISNUMBER(Table_Question_Sets[[#This Row],[Config Use Row]]),INDEX(Table_Question_Sets[Config Keys Nested Rollup],Table_Question_Sets[[#This Row],[Config Use Row]]),"")</f>
        <v/>
      </c>
      <c r="BT23" s="7" t="str">
        <f ca="1">IF(ISNUMBER(Table_Question_Sets[[#This Row],[Config Use Row]]),INDEX(Table_Question_Sets[Calculation Rollup],Table_Question_Sets[[#This Row],[Config Use Row]]),"")</f>
        <v/>
      </c>
    </row>
    <row r="24" spans="2:72" ht="29.45" thickBot="1">
      <c r="B24" s="3" t="s">
        <v>115</v>
      </c>
      <c r="C24" s="3" t="s">
        <v>73</v>
      </c>
      <c r="D24" s="3" t="str">
        <f ca="1">IF(Table_Question_Sets[[#This Row],[Header]]="Yes","",
IF(INDIRECT(SUBSTITUTE(ADDRESS(1,COLUMN(),4),"1","")&amp;ROW()-1)="",
INDIRECT(SUBSTITUTE(ADDRESS(1,COLUMN(Table_Question_Sets[[#This Row],[Property]]),4),"1","")&amp;ROW()-1),
INDIRECT(SUBSTITUTE(ADDRESS(1,COLUMN(),4),"1","")&amp;ROW()-1)))</f>
        <v/>
      </c>
      <c r="E24" s="3"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personal</v>
      </c>
      <c r="F24" s="3" t="str">
        <f>IF(Table_Question_Sets[[#This Row],[Header]]="Yes","",IF(Table_Question_Sets[[#This Row],[Property]]&lt;&gt;"",SUBSTITUTE(Table_Question_Sets[[#This Row],[Property]]," ",""),""))</f>
        <v/>
      </c>
      <c r="G24" s="32"/>
      <c r="H24" s="3"/>
      <c r="I24" s="3"/>
      <c r="J24" s="3"/>
      <c r="K24" s="32"/>
      <c r="L24" s="42"/>
      <c r="M24" s="42"/>
      <c r="N24" s="17"/>
      <c r="O24" s="17"/>
      <c r="P24" s="17"/>
      <c r="Q24" s="17"/>
      <c r="R24" s="17"/>
      <c r="S24" s="17"/>
      <c r="T24" s="3"/>
      <c r="U24" s="3"/>
      <c r="V24" s="3"/>
      <c r="W24" s="3"/>
      <c r="X24" s="3"/>
      <c r="Y24" s="3"/>
      <c r="Z24" s="3"/>
      <c r="AA24" s="3"/>
      <c r="AB24" s="3"/>
      <c r="AC24" s="3"/>
      <c r="AD24" s="3"/>
      <c r="AE24" s="3"/>
      <c r="AF24" s="3"/>
      <c r="AG24" s="3"/>
      <c r="AH24" s="42"/>
      <c r="AI24" s="42"/>
      <c r="AJ24" s="42"/>
      <c r="AK24" s="42"/>
      <c r="AL24" s="3"/>
      <c r="AM24" s="27"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4" s="27"/>
      <c r="AO24" s="3"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4" s="3"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4" s="3"/>
      <c r="AR24" s="17"/>
      <c r="AS24" s="3"/>
      <c r="AT24" s="3"/>
      <c r="AU24" s="3"/>
      <c r="AV24" s="3"/>
      <c r="AW24" s="3"/>
      <c r="AX24" s="2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4" s="17" t="str">
        <f>IF(OR(Table_Question_Sets[[#This Row],[Header]]="Yes",Table_Question_Sets[[#This Row],[Text]]=""),"",IF(OR(Table_Question_Sets[[#This Row],[Text]]="true",Table_Question_Sets[[#This Row],[Text]]="false",ISNUMBER(Table_Question_Sets[[#This Row],[Text]])),Table_Question_Sets[[#This Row],[Text]],""""&amp;Table_Question_Sets[[#This Row],[Text]]&amp;""""))</f>
        <v/>
      </c>
      <c r="AZ24" s="17" t="str">
        <f>IF(AND(Table_Question_Sets[[#This Row],[Header]]&lt;&gt;"Yes",Table_Question_Sets[[#This Row],[Property]]&lt;&gt;"",Table_Question_Sets[[#This Row],[Summary Label]]&lt;&gt;""),""""&amp;Table_Question_Sets[[#This Row],[Key]]&amp;""": """&amp;Table_Question_Sets[[#This Row],[Summary Label]]&amp;"""","")</f>
        <v/>
      </c>
      <c r="BA24" s="17" t="str">
        <f ca="1">IF(Table_Question_Sets[[#This Row],[Header]]="Yes","",_xlfn.NUMBERVALUE(INDIRECT(SUBSTITUTE(ADDRESS(1,COLUMN(),4),"1","")&amp;ROW()-1))+IF(Table_Question_Sets[[#This Row],[Property]]&lt;&gt;"",1,0))</f>
        <v/>
      </c>
      <c r="BB24" s="17" t="str">
        <f ca="1">IF(Table_Question_Sets[[#This Row],[Header]]="Yes","",_xlfn.NUMBERVALUE(INDIRECT(SUBSTITUTE(ADDRESS(1,COLUMN(),4),"1","")&amp;ROW()+1))+IF(Table_Question_Sets[[#This Row],[Property]]&lt;&gt;"",1,0))</f>
        <v/>
      </c>
      <c r="BC24" s="17" t="str">
        <f t="array" aca="1" ref="BC2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24" s="1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24" s="1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4" s="1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24" s="17"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24" s="3" t="str">
        <f xml:space="preserve">
IF(Table_Question_Sets[[#This Row],[Row]]="Yes","]},{""className"": ""row"",""fieldGroup"": [","")&amp;
SUBSTITUTE(Table_Question_Sets[[#This Row],[Config Field]],CHAR(10),"")</f>
        <v/>
      </c>
      <c r="BI24" s="3"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"personal":[{"className": "row","fieldGroup":[{"key": "applicantHeading","type": "content-field","className":"col-xs-12","templateOptions":{"content":{"heading2":"Applicant Details"}},"validators": {"validation": Validators.compose([])}},{"key": "title","type": "select-field","className":"col-xs-4 col-sm-3 col-md-2","templateOptions":{"options":[{"label":"Mr","value":"Mr"},{"label":"Mrs","value":"Mrs"},{"label":"Ms","value":"Ms"},{"label":"Miss","value":"Miss"},{"label":"Other","value":"Other"}],"label":"Title"},"validators": {"validation": Validators.compose([])}},{"key": "titleOther","type": "input-field","className":"col-xs-8 col-sm-6 col-md-3","templateOptions":{"label":"Enter title","hideCondition":"title != 'Other'"},"validators": {"validation": Validators.compose([ValidationService.required('true', 'title != \'Other\'')])}},{"key": "fullName","type": "input-field","className":"col-xs-12 col-sm-12 col-md-7","templateOptions":{"label":"Full name","description":"Please include middle names"},"validators": {"validation": Validators.compose([ValidationService.required('true', '')])}},{"key": "residentialHeading","type": "content-field","className":"col-xs-12","templateOptions":{"content":{"heading3":"Residential Address"}},"validators": {"validation": Validators.compose([])}},{"key": "residentialAddress","type": "input-field","className":"col-xs-12 col-sm-12 col-md-5","templateOptions":{"label":"Address"},"validators": {"validation": Validators.compose([ValidationService.required('true', '')])}},{"key": "residentialTown","type": "input-field","className":"col-xs-12 col-sm-6 col-md-3","templateOptions":{"label":"Town"},"validators": {"validation": Validators.compose([ValidationService.required('true', '')])}},{"key": "residentialState","type": "select-field","className":"col-xs-6 col-sm-3 col-md-2","templateOptions":{"options":[{"label":"ACT","value":"ACT"},{"label":"NSW","value":"NSW"},{"label":"NT","value":"NT"},{"label":"QLD","value":"QLD"},{"label":"SA","value":"SA"},{"label":"TAS","value":"TAS"},{"label":"VIC","value":"VIC"},{"label":"WA","value":"WA"}],"label":"State"},"validators": {"validation": Validators.compose([ValidationService.required('true', '')])}},{"key": "residentialPostcode","type": "input-field","className":"col-xs-6 col-sm-3 col-md-2","templateOptions":{"label":"Postcode","placeholder":"Select"},"validators": {"validation": Validators.compose([ValidationService.required('true', ''), ValidationService.isPostcode()])}},{"key": "residentialYears","type": "input-field","className":"col-xs-12","templateOptions":{"container":{"style":"width:150px;"},"question":"How many years have you lived at your current address?"},"validators": {"validation": Validators.compose([ValidationService.required('true', ''), ValidationService.isNumber()])}},{"key": "residentialString","type": "hidden-field","className":"col-xs-12","templateOptions":{"calculatedValue":"residentialAddress + (residentialAddress != '' ? ', ' : '') + residentialTown + ' ' + residentialState + ' ' + residentialPostcode"},"validators": {"validation": Validators.compose([])},"expressionProperties": { "templateOptions.disabled": "true"}},{"key": "previousHeading","type": "content-field","className":"col-xs-12","templateOptions":{"content":{"heading3":"Previous Address"},"hideCondition":"isWholeNumber(residentialYears) &amp;&amp; number(residentialYears) &gt; 2"},"validators": {"validation": Validators.compose([])}},{"key":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24" s="3"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4" s="3" t="str">
        <f>IF(AND(Table_Question_Sets[[#This Row],[Header]]="",Table_Question_Sets[[#This Row],[Property]]&lt;&gt;"",Table_Question_Sets[[#This Row],[Field Type]]&lt;&gt;""),
""""&amp;Table_Question_Sets[[#This Row],[Key]]&amp;"""","")</f>
        <v/>
      </c>
      <c r="BL24" s="3"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ersonal":["applicantHeading","title","titleOther","fullName","residentialHeading","residentialAddress","residentialTown","residentialState","residentialPostcode","residentialYears","residentialString","previousHeading","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24" s="3" t="str">
        <f>IF(AND(Table_Question_Sets[[#This Row],[Header]]&lt;&gt;"Yes",Table_Question_Sets[[#This Row],[Property]]&lt;&gt;"",Table_Question_Sets[[#This Row],[Workflow Role]]&lt;&gt;""),
""""&amp;Table_Question_Sets[[#This Row],[Workflow Role]]&amp;""":"""&amp;Table_Question_Sets[[#This Row],[Key]]&amp;"""","")</f>
        <v/>
      </c>
      <c r="BN24" s="3" t="str">
        <f ca="1">IF(Table_Question_Sets[[#This Row],[Header]]="Yes","",_xlfn.NUMBERVALUE(INDIRECT(SUBSTITUTE(ADDRESS(1,COLUMN(),4),"1","")&amp;ROW()+1))+IF(OR(Table_Question_Sets[[#This Row],[Value]]&lt;&gt;"",AND(Table_Question_Sets[[#This Row],[Data Type]]="Repeating",Table_Question_Sets[[#This Row],[Calculation Repeating]]&lt;&gt;"")),1,0))</f>
        <v/>
      </c>
      <c r="BO24" s="3" t="str">
        <f ca="1" xml:space="preserve">
IF(Table_Question_Sets[[#This Row],[Data Type]]="Repeating",
OFFSET(Table_Repeating_Question_Sets[[#Headers],[Property]],MATCH(Table_Question_Sets[[#This Row],[Property]],Table_Repeating_Question_Sets[Property],0),MATCH("Calculation",Table_Repeating_Question_Sets[#Headers],0)-1,1,1),
"")</f>
        <v/>
      </c>
      <c r="BP24" s="3"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4" s="3"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"personal":{},</v>
      </c>
      <c r="BR24" s="3" t="str">
        <f ca="1">IF(ISNUMBER(Table_Question_Sets[[#This Row],[Config Use Row]]),INDEX(Table_Question_Sets[Config Rollup],Table_Question_Sets[[#This Row],[Config Use Row]]),"")</f>
        <v/>
      </c>
      <c r="BS24" s="3" t="str">
        <f ca="1">IF(ISNUMBER(Table_Question_Sets[[#This Row],[Config Use Row]]),INDEX(Table_Question_Sets[Config Keys Nested Rollup],Table_Question_Sets[[#This Row],[Config Use Row]]),"")</f>
        <v/>
      </c>
      <c r="BT24" s="3" t="str">
        <f ca="1">IF(ISNUMBER(Table_Question_Sets[[#This Row],[Config Use Row]]),INDEX(Table_Question_Sets[Calculation Rollup],Table_Question_Sets[[#This Row],[Config Use Row]]),"")</f>
        <v/>
      </c>
    </row>
    <row r="25" spans="2:72" s="11" customFormat="1" ht="21" hidden="1" customHeight="1">
      <c r="B25" s="7"/>
      <c r="C25" s="111"/>
      <c r="D25" s="7" t="str">
        <f ca="1">IF(Table_Question_Sets[[#This Row],[Header]]="Yes","",
IF(INDIRECT(SUBSTITUTE(ADDRESS(1,COLUMN(),4),"1","")&amp;ROW()-1)="",
INDIRECT(SUBSTITUTE(ADDRESS(1,COLUMN(Table_Question_Sets[[#This Row],[Property]]),4),"1","")&amp;ROW()-1),
INDIRECT(SUBSTITUTE(ADDRESS(1,COLUMN(),4),"1","")&amp;ROW()-1)))</f>
        <v>Personal</v>
      </c>
      <c r="E2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25" s="7" t="str">
        <f>IF(Table_Question_Sets[[#This Row],[Header]]="Yes","",IF(Table_Question_Sets[[#This Row],[Property]]&lt;&gt;"",SUBSTITUTE(Table_Question_Sets[[#This Row],[Property]]," ",""),""))</f>
        <v/>
      </c>
      <c r="G25" s="48"/>
      <c r="H25" s="7"/>
      <c r="I25" s="7"/>
      <c r="J25" s="7"/>
      <c r="K25" s="33"/>
      <c r="L25" s="43"/>
      <c r="M25" s="43"/>
      <c r="N25" s="14"/>
      <c r="O25" s="14"/>
      <c r="P25" s="14"/>
      <c r="Q25" s="14"/>
      <c r="R25" s="14"/>
      <c r="S25" s="14"/>
      <c r="T25" s="7"/>
      <c r="U25" s="7"/>
      <c r="V25" s="7"/>
      <c r="W25" s="7"/>
      <c r="X25" s="7"/>
      <c r="Y25" s="7"/>
      <c r="Z25" s="7"/>
      <c r="AA25" s="7"/>
      <c r="AB25" s="7"/>
      <c r="AC25" s="7"/>
      <c r="AD25" s="7"/>
      <c r="AE25" s="7"/>
      <c r="AF25" s="7"/>
      <c r="AG25" s="7"/>
      <c r="AH25" s="43"/>
      <c r="AI25" s="43"/>
      <c r="AJ25" s="43"/>
      <c r="AK25" s="43"/>
      <c r="AL25" s="7"/>
      <c r="AM2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5" s="111"/>
      <c r="AO2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5" s="7"/>
      <c r="AR25" s="14"/>
      <c r="AS25" s="7"/>
      <c r="AT25" s="7"/>
      <c r="AU25" s="7"/>
      <c r="AV25" s="7"/>
      <c r="AW25" s="7"/>
      <c r="AX2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5" s="14" t="str">
        <f>IF(OR(Table_Question_Sets[[#This Row],[Header]]="Yes",Table_Question_Sets[[#This Row],[Text]]=""),"",IF(OR(Table_Question_Sets[[#This Row],[Text]]="true",Table_Question_Sets[[#This Row],[Text]]="false",ISNUMBER(Table_Question_Sets[[#This Row],[Text]])),Table_Question_Sets[[#This Row],[Text]],""""&amp;Table_Question_Sets[[#This Row],[Text]]&amp;""""))</f>
        <v/>
      </c>
      <c r="AZ25" s="14" t="str">
        <f>IF(AND(Table_Question_Sets[[#This Row],[Header]]&lt;&gt;"Yes",Table_Question_Sets[[#This Row],[Property]]&lt;&gt;"",Table_Question_Sets[[#This Row],[Summary Label]]&lt;&gt;""),""""&amp;Table_Question_Sets[[#This Row],[Key]]&amp;""": """&amp;Table_Question_Sets[[#This Row],[Summary Label]]&amp;"""","")</f>
        <v/>
      </c>
      <c r="BA25" s="14">
        <f ca="1">IF(Table_Question_Sets[[#This Row],[Header]]="Yes","",_xlfn.NUMBERVALUE(INDIRECT(SUBSTITUTE(ADDRESS(1,COLUMN(),4),"1","")&amp;ROW()-1))+IF(Table_Question_Sets[[#This Row],[Property]]&lt;&gt;"",1,0))</f>
        <v>0</v>
      </c>
      <c r="BB25" s="14">
        <f ca="1">IF(Table_Question_Sets[[#This Row],[Header]]="Yes","",_xlfn.NUMBERVALUE(INDIRECT(SUBSTITUTE(ADDRESS(1,COLUMN(),4),"1","")&amp;ROW()+1))+IF(Table_Question_Sets[[#This Row],[Property]]&lt;&gt;"",1,0))</f>
        <v>85</v>
      </c>
      <c r="BC25" s="14" t="str">
        <f t="array" aca="1" ref="BC2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2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2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5" s="14"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25" s="14"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25" s="7" t="str">
        <f xml:space="preserve">
IF(Table_Question_Sets[[#This Row],[Row]]="Yes","]},{""className"": ""row"",""fieldGroup"": [","")&amp;
SUBSTITUTE(Table_Question_Sets[[#This Row],[Config Field]],CHAR(10),"")</f>
        <v/>
      </c>
      <c r="BI2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"applicantHeading","type": "content-field","className":"col-xs-12","templateOptions":{"content":{"heading2":"Applicant Details"}},"validators": {"validation": Validators.compose([])}},{"key": "title","type": "select-field","className":"col-xs-4 col-sm-3 col-md-2","templateOptions":{"options":[{"label":"Mr","value":"Mr"},{"label":"Mrs","value":"Mrs"},{"label":"Ms","value":"Ms"},{"label":"Miss","value":"Miss"},{"label":"Other","value":"Other"}],"label":"Title"},"validators": {"validation": Validators.compose([])}},{"key": "titleOther","type": "input-field","className":"col-xs-8 col-sm-6 col-md-3","templateOptions":{"label":"Enter title","hideCondition":"title != 'Other'"},"validators": {"validation": Validators.compose([ValidationService.required('true', 'title != \'Other\'')])}},{"key": "fullName","type": "input-field","className":"col-xs-12 col-sm-12 col-md-7","templateOptions":{"label":"Full name","description":"Please include middle names"},"validators": {"validation": Validators.compose([ValidationService.required('true', '')])}},{"key": "residentialHeading","type": "content-field","className":"col-xs-12","templateOptions":{"content":{"heading3":"Residential Address"}},"validators": {"validation": Validators.compose([])}},{"key": "residentialAddress","type": "input-field","className":"col-xs-12 col-sm-12 col-md-5","templateOptions":{"label":"Address"},"validators": {"validation": Validators.compose([ValidationService.required('true', '')])}},{"key": "residentialTown","type": "input-field","className":"col-xs-12 col-sm-6 col-md-3","templateOptions":{"label":"Town"},"validators": {"validation": Validators.compose([ValidationService.required('true', '')])}},{"key": "residentialState","type": "select-field","className":"col-xs-6 col-sm-3 col-md-2","templateOptions":{"options":[{"label":"ACT","value":"ACT"},{"label":"NSW","value":"NSW"},{"label":"NT","value":"NT"},{"label":"QLD","value":"QLD"},{"label":"SA","value":"SA"},{"label":"TAS","value":"TAS"},{"label":"VIC","value":"VIC"},{"label":"WA","value":"WA"}],"label":"State"},"validators": {"validation": Validators.compose([ValidationService.required('true', '')])}},{"key": "residentialPostcode","type": "input-field","className":"col-xs-6 col-sm-3 col-md-2","templateOptions":{"label":"Postcode","placeholder":"Select"},"validators": {"validation": Validators.compose([ValidationService.required('true', ''), ValidationService.isPostcode()])}},{"key": "residentialYears","type": "input-field","className":"col-xs-12","templateOptions":{"container":{"style":"width:150px;"},"question":"How many years have you lived at your current address?"},"validators": {"validation": Validators.compose([ValidationService.required('true', ''), ValidationService.isNumber()])}},{"key": "residentialString","type": "hidden-field","className":"col-xs-12","templateOptions":{"calculatedValue":"residentialAddress + (residentialAddress != '' ? ', ' : '') + residentialTown + ' ' + residentialState + ' ' + residentialPostcode"},"validators": {"validation": Validators.compose([])},"expressionProperties": { "templateOptions.disabled": "true"}},{"key": "previousHeading","type": "content-field","className":"col-xs-12","templateOptions":{"content":{"heading3":"Previous Address"},"hideCondition":"isWholeNumber(residentialYears) &amp;&amp; number(residentialYears) &gt; 2"},"validators": {"validation": Validators.compose([])}},{"key":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2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5" s="7" t="str">
        <f>IF(AND(Table_Question_Sets[[#This Row],[Header]]="",Table_Question_Sets[[#This Row],[Property]]&lt;&gt;"",Table_Question_Sets[[#This Row],[Field Type]]&lt;&gt;""),
""""&amp;Table_Question_Sets[[#This Row],[Key]]&amp;"""","")</f>
        <v/>
      </c>
      <c r="BL2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pplicantHeading","title","titleOther","fullName","residentialHeading","residentialAddress","residentialTown","residentialState","residentialPostcode","residentialYears","residentialString","previousHeading","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25" s="7" t="str">
        <f>IF(AND(Table_Question_Sets[[#This Row],[Header]]&lt;&gt;"Yes",Table_Question_Sets[[#This Row],[Property]]&lt;&gt;"",Table_Question_Sets[[#This Row],[Workflow Role]]&lt;&gt;""),
""""&amp;Table_Question_Sets[[#This Row],[Workflow Role]]&amp;""":"""&amp;Table_Question_Sets[[#This Row],[Key]]&amp;"""","")</f>
        <v/>
      </c>
      <c r="BN25" s="7">
        <f ca="1">IF(Table_Question_Sets[[#This Row],[Header]]="Yes","",_xlfn.NUMBERVALUE(INDIRECT(SUBSTITUTE(ADDRESS(1,COLUMN(),4),"1","")&amp;ROW()+1))+IF(OR(Table_Question_Sets[[#This Row],[Value]]&lt;&gt;"",AND(Table_Question_Sets[[#This Row],[Data Type]]="Repeating",Table_Question_Sets[[#This Row],[Calculation Repeating]]&lt;&gt;"")),1,0))</f>
        <v>0</v>
      </c>
      <c r="BO25" s="7" t="str">
        <f ca="1" xml:space="preserve">
IF(Table_Question_Sets[[#This Row],[Data Type]]="Repeating",
OFFSET(Table_Repeating_Question_Sets[[#Headers],[Property]],MATCH(Table_Question_Sets[[#This Row],[Property]],Table_Repeating_Question_Sets[Property],0),MATCH("Calculation",Table_Repeating_Question_Sets[#Headers],0)-1,1,1),
"")</f>
        <v/>
      </c>
      <c r="BP2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25" s="7" t="str">
        <f ca="1">IF(ISNUMBER(Table_Question_Sets[[#This Row],[Config Use Row]]),INDEX(Table_Question_Sets[Config Rollup],Table_Question_Sets[[#This Row],[Config Use Row]]),"")</f>
        <v/>
      </c>
      <c r="BS25" s="7" t="str">
        <f ca="1">IF(ISNUMBER(Table_Question_Sets[[#This Row],[Config Use Row]]),INDEX(Table_Question_Sets[Config Keys Nested Rollup],Table_Question_Sets[[#This Row],[Config Use Row]]),"")</f>
        <v/>
      </c>
      <c r="BT25" s="7" t="str">
        <f ca="1">IF(ISNUMBER(Table_Question_Sets[[#This Row],[Config Use Row]]),INDEX(Table_Question_Sets[Calculation Rollup],Table_Question_Sets[[#This Row],[Config Use Row]]),"")</f>
        <v/>
      </c>
    </row>
    <row r="26" spans="2:72" s="11" customFormat="1" ht="21" customHeight="1">
      <c r="B26" s="8" t="s">
        <v>116</v>
      </c>
      <c r="C26" s="111"/>
      <c r="D26" s="7" t="str">
        <f ca="1">IF(Table_Question_Sets[[#This Row],[Header]]="Yes","",
IF(INDIRECT(SUBSTITUTE(ADDRESS(1,COLUMN(),4),"1","")&amp;ROW()-1)="",
INDIRECT(SUBSTITUTE(ADDRESS(1,COLUMN(Table_Question_Sets[[#This Row],[Property]]),4),"1","")&amp;ROW()-1),
INDIRECT(SUBSTITUTE(ADDRESS(1,COLUMN(),4),"1","")&amp;ROW()-1)))</f>
        <v>Personal</v>
      </c>
      <c r="E2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applicantHeading</v>
      </c>
      <c r="F26" s="7" t="str">
        <f>IF(Table_Question_Sets[[#This Row],[Header]]="Yes","",IF(Table_Question_Sets[[#This Row],[Property]]&lt;&gt;"",SUBSTITUTE(Table_Question_Sets[[#This Row],[Property]]," ",""),""))</f>
        <v>ApplicantHeading</v>
      </c>
      <c r="G26" s="48"/>
      <c r="H26" s="8" t="s">
        <v>103</v>
      </c>
      <c r="I26" s="8" t="s">
        <v>103</v>
      </c>
      <c r="J26" s="7"/>
      <c r="K26" s="33"/>
      <c r="L26" s="43"/>
      <c r="M26" s="43"/>
      <c r="N26" s="33"/>
      <c r="O26" s="35" t="s">
        <v>113</v>
      </c>
      <c r="P26" s="33"/>
      <c r="Q26" s="33"/>
      <c r="R26" s="33"/>
      <c r="S26" s="33"/>
      <c r="T26" s="7"/>
      <c r="U26" s="7"/>
      <c r="V26" s="7"/>
      <c r="W26" s="7"/>
      <c r="X26" s="8" t="s">
        <v>117</v>
      </c>
      <c r="Y26" s="7"/>
      <c r="Z26" s="7"/>
      <c r="AA26" s="7"/>
      <c r="AB26" s="7"/>
      <c r="AC26" s="7"/>
      <c r="AD26" s="7"/>
      <c r="AE26" s="7"/>
      <c r="AF26" s="7"/>
      <c r="AG26" s="7"/>
      <c r="AH26" s="43"/>
      <c r="AI26" s="43"/>
      <c r="AJ26" s="43"/>
      <c r="AK26" s="43"/>
      <c r="AL26" s="7"/>
      <c r="AM2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6" s="111"/>
      <c r="AO2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6" s="7"/>
      <c r="AR26" s="14"/>
      <c r="AS26" s="7"/>
      <c r="AT26" s="7"/>
      <c r="AU26" s="7"/>
      <c r="AV26" s="7"/>
      <c r="AW26" s="7"/>
      <c r="AX2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6" s="14" t="str">
        <f>IF(OR(Table_Question_Sets[[#This Row],[Header]]="Yes",Table_Question_Sets[[#This Row],[Text]]=""),"",IF(OR(Table_Question_Sets[[#This Row],[Text]]="true",Table_Question_Sets[[#This Row],[Text]]="false",ISNUMBER(Table_Question_Sets[[#This Row],[Text]])),Table_Question_Sets[[#This Row],[Text]],""""&amp;Table_Question_Sets[[#This Row],[Text]]&amp;""""))</f>
        <v/>
      </c>
      <c r="AZ26" s="14" t="str">
        <f>IF(AND(Table_Question_Sets[[#This Row],[Header]]&lt;&gt;"Yes",Table_Question_Sets[[#This Row],[Property]]&lt;&gt;"",Table_Question_Sets[[#This Row],[Summary Label]]&lt;&gt;""),""""&amp;Table_Question_Sets[[#This Row],[Key]]&amp;""": """&amp;Table_Question_Sets[[#This Row],[Summary Label]]&amp;"""","")</f>
        <v/>
      </c>
      <c r="BA26" s="14">
        <f ca="1">IF(Table_Question_Sets[[#This Row],[Header]]="Yes","",_xlfn.NUMBERVALUE(INDIRECT(SUBSTITUTE(ADDRESS(1,COLUMN(),4),"1","")&amp;ROW()-1))+IF(Table_Question_Sets[[#This Row],[Property]]&lt;&gt;"",1,0))</f>
        <v>1</v>
      </c>
      <c r="BB26" s="14">
        <f ca="1">IF(Table_Question_Sets[[#This Row],[Header]]="Yes","",_xlfn.NUMBERVALUE(INDIRECT(SUBSTITUTE(ADDRESS(1,COLUMN(),4),"1","")&amp;ROW()+1))+IF(Table_Question_Sets[[#This Row],[Property]]&lt;&gt;"",1,0))</f>
        <v>85</v>
      </c>
      <c r="BC26" s="14" t="str">
        <f t="array" aca="1" ref="BC2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2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2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6"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"templateOptions":{"content":{"heading2":"Applicant Details"}}</v>
      </c>
      <c r="BG2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"applicantHeading","type": "content-field","className":"col-xs-12","templateOptions":{"content":{"heading2":"Applicant Details"}},"validators": {"validation": Validators.compose([])}}</v>
      </c>
      <c r="BH26" s="7" t="str">
        <f ca="1" xml:space="preserve">
IF(Table_Question_Sets[[#This Row],[Row]]="Yes","]},{""className"": ""row"",""fieldGroup"": [","")&amp;
SUBSTITUTE(Table_Question_Sets[[#This Row],[Config Field]],CHAR(10),"")</f>
        <v>{"key": "applicantHeading","type": "content-field","className":"col-xs-12","templateOptions":{"content":{"heading2":"Applicant Details"}},"validators": {"validation": Validators.compose([])}}</v>
      </c>
      <c r="BI2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"applicantHeading","type": "content-field","className":"col-xs-12","templateOptions":{"content":{"heading2":"Applicant Details"}},"validators": {"validation": Validators.compose([])}},{"key": "title","type": "select-field","className":"col-xs-4 col-sm-3 col-md-2","templateOptions":{"options":[{"label":"Mr","value":"Mr"},{"label":"Mrs","value":"Mrs"},{"label":"Ms","value":"Ms"},{"label":"Miss","value":"Miss"},{"label":"Other","value":"Other"}],"label":"Title"},"validators": {"validation": Validators.compose([])}},{"key": "titleOther","type": "input-field","className":"col-xs-8 col-sm-6 col-md-3","templateOptions":{"label":"Enter title","hideCondition":"title != 'Other'"},"validators": {"validation": Validators.compose([ValidationService.required('true', 'title != \'Other\'')])}},{"key": "fullName","type": "input-field","className":"col-xs-12 col-sm-12 col-md-7","templateOptions":{"label":"Full name","description":"Please include middle names"},"validators": {"validation": Validators.compose([ValidationService.required('true', '')])}},{"key": "residentialHeading","type": "content-field","className":"col-xs-12","templateOptions":{"content":{"heading3":"Residential Address"}},"validators": {"validation": Validators.compose([])}},{"key": "residentialAddress","type": "input-field","className":"col-xs-12 col-sm-12 col-md-5","templateOptions":{"label":"Address"},"validators": {"validation": Validators.compose([ValidationService.required('true', '')])}},{"key": "residentialTown","type": "input-field","className":"col-xs-12 col-sm-6 col-md-3","templateOptions":{"label":"Town"},"validators": {"validation": Validators.compose([ValidationService.required('true', '')])}},{"key": "residentialState","type": "select-field","className":"col-xs-6 col-sm-3 col-md-2","templateOptions":{"options":[{"label":"ACT","value":"ACT"},{"label":"NSW","value":"NSW"},{"label":"NT","value":"NT"},{"label":"QLD","value":"QLD"},{"label":"SA","value":"SA"},{"label":"TAS","value":"TAS"},{"label":"VIC","value":"VIC"},{"label":"WA","value":"WA"}],"label":"State"},"validators": {"validation": Validators.compose([ValidationService.required('true', '')])}},{"key": "residentialPostcode","type": "input-field","className":"col-xs-6 col-sm-3 col-md-2","templateOptions":{"label":"Postcode","placeholder":"Select"},"validators": {"validation": Validators.compose([ValidationService.required('true', ''), ValidationService.isPostcode()])}},{"key": "residentialYears","type": "input-field","className":"col-xs-12","templateOptions":{"container":{"style":"width:150px;"},"question":"How many years have you lived at your current address?"},"validators": {"validation": Validators.compose([ValidationService.required('true', ''), ValidationService.isNumber()])}},{"key": "residentialString","type": "hidden-field","className":"col-xs-12","templateOptions":{"calculatedValue":"residentialAddress + (residentialAddress != '' ? ', ' : '') + residentialTown + ' ' + residentialState + ' ' + residentialPostcode"},"validators": {"validation": Validators.compose([])},"expressionProperties": { "templateOptions.disabled": "true"}},{"key": "previousHeading","type": "content-field","className":"col-xs-12","templateOptions":{"content":{"heading3":"Previous Address"},"hideCondition":"isWholeNumber(residentialYears) &amp;&amp; number(residentialYears) &gt; 2"},"validators": {"validation": Validators.compose([])}},{"key":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2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6" s="7" t="str">
        <f>IF(AND(Table_Question_Sets[[#This Row],[Header]]="",Table_Question_Sets[[#This Row],[Property]]&lt;&gt;"",Table_Question_Sets[[#This Row],[Field Type]]&lt;&gt;""),
""""&amp;Table_Question_Sets[[#This Row],[Key]]&amp;"""","")</f>
        <v>"applicantHeading"</v>
      </c>
      <c r="BL2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pplicantHeading","title","titleOther","fullName","residentialHeading","residentialAddress","residentialTown","residentialState","residentialPostcode","residentialYears","residentialString","previousHeading","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26" s="7" t="str">
        <f>IF(AND(Table_Question_Sets[[#This Row],[Header]]&lt;&gt;"Yes",Table_Question_Sets[[#This Row],[Property]]&lt;&gt;"",Table_Question_Sets[[#This Row],[Workflow Role]]&lt;&gt;""),
""""&amp;Table_Question_Sets[[#This Row],[Workflow Role]]&amp;""":"""&amp;Table_Question_Sets[[#This Row],[Key]]&amp;"""","")</f>
        <v/>
      </c>
      <c r="BN26" s="7">
        <f ca="1">IF(Table_Question_Sets[[#This Row],[Header]]="Yes","",_xlfn.NUMBERVALUE(INDIRECT(SUBSTITUTE(ADDRESS(1,COLUMN(),4),"1","")&amp;ROW()+1))+IF(OR(Table_Question_Sets[[#This Row],[Value]]&lt;&gt;"",AND(Table_Question_Sets[[#This Row],[Data Type]]="Repeating",Table_Question_Sets[[#This Row],[Calculation Repeating]]&lt;&gt;"")),1,0))</f>
        <v>0</v>
      </c>
      <c r="BO26" s="7" t="str">
        <f ca="1" xml:space="preserve">
IF(Table_Question_Sets[[#This Row],[Data Type]]="Repeating",
OFFSET(Table_Repeating_Question_Sets[[#Headers],[Property]],MATCH(Table_Question_Sets[[#This Row],[Property]],Table_Repeating_Question_Sets[Property],0),MATCH("Calculation",Table_Repeating_Question_Sets[#Headers],0)-1,1,1),
"")</f>
        <v/>
      </c>
      <c r="BP2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26" s="7" t="str">
        <f ca="1">IF(ISNUMBER(Table_Question_Sets[[#This Row],[Config Use Row]]),INDEX(Table_Question_Sets[Config Rollup],Table_Question_Sets[[#This Row],[Config Use Row]]),"")</f>
        <v/>
      </c>
      <c r="BS26" s="7" t="str">
        <f ca="1">IF(ISNUMBER(Table_Question_Sets[[#This Row],[Config Use Row]]),INDEX(Table_Question_Sets[Config Keys Nested Rollup],Table_Question_Sets[[#This Row],[Config Use Row]]),"")</f>
        <v/>
      </c>
      <c r="BT26" s="7" t="str">
        <f ca="1">IF(ISNUMBER(Table_Question_Sets[[#This Row],[Config Use Row]]),INDEX(Table_Question_Sets[Calculation Rollup],Table_Question_Sets[[#This Row],[Config Use Row]]),"")</f>
        <v/>
      </c>
    </row>
    <row r="27" spans="2:72" s="11" customFormat="1" ht="21" customHeight="1">
      <c r="B27" s="8" t="s">
        <v>118</v>
      </c>
      <c r="C27" s="111"/>
      <c r="D27" s="7" t="str">
        <f ca="1">IF(Table_Question_Sets[[#This Row],[Header]]="Yes","",
IF(INDIRECT(SUBSTITUTE(ADDRESS(1,COLUMN(),4),"1","")&amp;ROW()-1)="",
INDIRECT(SUBSTITUTE(ADDRESS(1,COLUMN(Table_Question_Sets[[#This Row],[Property]]),4),"1","")&amp;ROW()-1),
INDIRECT(SUBSTITUTE(ADDRESS(1,COLUMN(),4),"1","")&amp;ROW()-1)))</f>
        <v>Personal</v>
      </c>
      <c r="E2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title</v>
      </c>
      <c r="F27" s="7" t="str">
        <f>IF(Table_Question_Sets[[#This Row],[Header]]="Yes","",IF(Table_Question_Sets[[#This Row],[Property]]&lt;&gt;"",SUBSTITUTE(Table_Question_Sets[[#This Row],[Property]]," ",""),""))</f>
        <v>Title</v>
      </c>
      <c r="G27" s="48"/>
      <c r="H27" s="7" t="s">
        <v>49</v>
      </c>
      <c r="I27" s="8" t="s">
        <v>119</v>
      </c>
      <c r="J27" s="8" t="s">
        <v>118</v>
      </c>
      <c r="K27" s="33"/>
      <c r="L27" s="43"/>
      <c r="M27" s="43"/>
      <c r="N27" s="33"/>
      <c r="O27" s="112" t="s">
        <v>120</v>
      </c>
      <c r="P27" s="33" t="s">
        <v>121</v>
      </c>
      <c r="Q27" s="33" t="s">
        <v>122</v>
      </c>
      <c r="R27" s="33"/>
      <c r="S27" s="33"/>
      <c r="T27" s="7" t="s">
        <v>118</v>
      </c>
      <c r="U27" s="7"/>
      <c r="V27" s="7"/>
      <c r="W27" s="7"/>
      <c r="X27" s="8"/>
      <c r="Y27" s="7"/>
      <c r="Z27" s="7"/>
      <c r="AA27" s="7"/>
      <c r="AB27" s="7"/>
      <c r="AC27" s="7"/>
      <c r="AD27" s="7"/>
      <c r="AE27" s="111"/>
      <c r="AF27" s="7"/>
      <c r="AG27" s="7"/>
      <c r="AH27" s="43"/>
      <c r="AI27" s="43"/>
      <c r="AJ27" s="43"/>
      <c r="AK27" s="43"/>
      <c r="AL27" s="7"/>
      <c r="AM2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7" s="111"/>
      <c r="AO2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7" s="7"/>
      <c r="AR27" s="14"/>
      <c r="AS27" s="7"/>
      <c r="AT27" s="7"/>
      <c r="AU27" s="7"/>
      <c r="AV27" s="7"/>
      <c r="AW27" s="7"/>
      <c r="AX2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7" s="14" t="str">
        <f>IF(OR(Table_Question_Sets[[#This Row],[Header]]="Yes",Table_Question_Sets[[#This Row],[Text]]=""),"",IF(OR(Table_Question_Sets[[#This Row],[Text]]="true",Table_Question_Sets[[#This Row],[Text]]="false",ISNUMBER(Table_Question_Sets[[#This Row],[Text]])),Table_Question_Sets[[#This Row],[Text]],""""&amp;Table_Question_Sets[[#This Row],[Text]]&amp;""""))</f>
        <v/>
      </c>
      <c r="AZ27" s="14" t="str">
        <f>IF(AND(Table_Question_Sets[[#This Row],[Header]]&lt;&gt;"Yes",Table_Question_Sets[[#This Row],[Property]]&lt;&gt;"",Table_Question_Sets[[#This Row],[Summary Label]]&lt;&gt;""),""""&amp;Table_Question_Sets[[#This Row],[Key]]&amp;""": """&amp;Table_Question_Sets[[#This Row],[Summary Label]]&amp;"""","")</f>
        <v/>
      </c>
      <c r="BA27" s="14">
        <f ca="1">IF(Table_Question_Sets[[#This Row],[Header]]="Yes","",_xlfn.NUMBERVALUE(INDIRECT(SUBSTITUTE(ADDRESS(1,COLUMN(),4),"1","")&amp;ROW()-1))+IF(Table_Question_Sets[[#This Row],[Property]]&lt;&gt;"",1,0))</f>
        <v>2</v>
      </c>
      <c r="BB27" s="14">
        <f ca="1">IF(Table_Question_Sets[[#This Row],[Header]]="Yes","",_xlfn.NUMBERVALUE(INDIRECT(SUBSTITUTE(ADDRESS(1,COLUMN(),4),"1","")&amp;ROW()+1))+IF(Table_Question_Sets[[#This Row],[Property]]&lt;&gt;"",1,0))</f>
        <v>84</v>
      </c>
      <c r="BC27" s="14" t="str">
        <f t="array" aca="1" ref="BC2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{"label":"Mr","value":"Mr"},{"label":"Mrs","value":"Mrs"},{"label":"Ms","value":"Ms"},{"label":"Miss","value":"Miss"},{"label":"Other","value":"Other"}</v>
      </c>
      <c r="BD2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2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"templateOptions":{"options":[{"label":"Mr","value":"Mr"},{"label":"Mrs","value":"Mrs"},{"label":"Ms","value":"Ms"},{"label":"Miss","value":"Miss"},{"label":"Other","value":"Other"}],"label":"Title"}</v>
      </c>
      <c r="BG2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"title","type": "select-field","className":"col-xs-4 col-sm-3 col-md-2","templateOptions":{"options":[{"label":"Mr","value":"Mr"},{"label":"Mrs","value":"Mrs"},{"label":"Ms","value":"Ms"},{"label":"Miss","value":"Miss"},{"label":"Other","value":"Other"}],"label":"Title"},"validators": {"validation": Validators.compose([])}}</v>
      </c>
      <c r="BH27" s="7" t="str">
        <f ca="1" xml:space="preserve">
IF(Table_Question_Sets[[#This Row],[Row]]="Yes","]},{""className"": ""row"",""fieldGroup"": [","")&amp;
SUBSTITUTE(Table_Question_Sets[[#This Row],[Config Field]],CHAR(10),"")</f>
        <v>{"key": "title","type": "select-field","className":"col-xs-4 col-sm-3 col-md-2","templateOptions":{"options":[{"label":"Mr","value":"Mr"},{"label":"Mrs","value":"Mrs"},{"label":"Ms","value":"Ms"},{"label":"Miss","value":"Miss"},{"label":"Other","value":"Other"}],"label":"Title"},"validators": {"validation": Validators.compose([])}}</v>
      </c>
      <c r="BI2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"title","type": "select-field","className":"col-xs-4 col-sm-3 col-md-2","templateOptions":{"options":[{"label":"Mr","value":"Mr"},{"label":"Mrs","value":"Mrs"},{"label":"Ms","value":"Ms"},{"label":"Miss","value":"Miss"},{"label":"Other","value":"Other"}],"label":"Title"},"validators": {"validation": Validators.compose([])}},{"key": "titleOther","type": "input-field","className":"col-xs-8 col-sm-6 col-md-3","templateOptions":{"label":"Enter title","hideCondition":"title != 'Other'"},"validators": {"validation": Validators.compose([ValidationService.required('true', 'title != \'Other\'')])}},{"key": "fullName","type": "input-field","className":"col-xs-12 col-sm-12 col-md-7","templateOptions":{"label":"Full name","description":"Please include middle names"},"validators": {"validation": Validators.compose([ValidationService.required('true', '')])}},{"key": "residentialHeading","type": "content-field","className":"col-xs-12","templateOptions":{"content":{"heading3":"Residential Address"}},"validators": {"validation": Validators.compose([])}},{"key": "residentialAddress","type": "input-field","className":"col-xs-12 col-sm-12 col-md-5","templateOptions":{"label":"Address"},"validators": {"validation": Validators.compose([ValidationService.required('true', '')])}},{"key": "residentialTown","type": "input-field","className":"col-xs-12 col-sm-6 col-md-3","templateOptions":{"label":"Town"},"validators": {"validation": Validators.compose([ValidationService.required('true', '')])}},{"key": "residentialState","type": "select-field","className":"col-xs-6 col-sm-3 col-md-2","templateOptions":{"options":[{"label":"ACT","value":"ACT"},{"label":"NSW","value":"NSW"},{"label":"NT","value":"NT"},{"label":"QLD","value":"QLD"},{"label":"SA","value":"SA"},{"label":"TAS","value":"TAS"},{"label":"VIC","value":"VIC"},{"label":"WA","value":"WA"}],"label":"State"},"validators": {"validation": Validators.compose([ValidationService.required('true', '')])}},{"key": "residentialPostcode","type": "input-field","className":"col-xs-6 col-sm-3 col-md-2","templateOptions":{"label":"Postcode","placeholder":"Select"},"validators": {"validation": Validators.compose([ValidationService.required('true', ''), ValidationService.isPostcode()])}},{"key": "residentialYears","type": "input-field","className":"col-xs-12","templateOptions":{"container":{"style":"width:150px;"},"question":"How many years have you lived at your current address?"},"validators": {"validation": Validators.compose([ValidationService.required('true', ''), ValidationService.isNumber()])}},{"key": "residentialString","type": "hidden-field","className":"col-xs-12","templateOptions":{"calculatedValue":"residentialAddress + (residentialAddress != '' ? ', ' : '') + residentialTown + ' ' + residentialState + ' ' + residentialPostcode"},"validators": {"validation": Validators.compose([])},"expressionProperties": { "templateOptions.disabled": "true"}},{"key": "previousHeading","type": "content-field","className":"col-xs-12","templateOptions":{"content":{"heading3":"Previous Address"},"hideCondition":"isWholeNumber(residentialYears) &amp;&amp; number(residentialYears) &gt; 2"},"validators": {"validation": Validators.compose([])}},{"key":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2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7" s="7" t="str">
        <f>IF(AND(Table_Question_Sets[[#This Row],[Header]]="",Table_Question_Sets[[#This Row],[Property]]&lt;&gt;"",Table_Question_Sets[[#This Row],[Field Type]]&lt;&gt;""),
""""&amp;Table_Question_Sets[[#This Row],[Key]]&amp;"""","")</f>
        <v>"title"</v>
      </c>
      <c r="BL2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itle","titleOther","fullName","residentialHeading","residentialAddress","residentialTown","residentialState","residentialPostcode","residentialYears","residentialString","previousHeading","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27" s="7" t="str">
        <f>IF(AND(Table_Question_Sets[[#This Row],[Header]]&lt;&gt;"Yes",Table_Question_Sets[[#This Row],[Property]]&lt;&gt;"",Table_Question_Sets[[#This Row],[Workflow Role]]&lt;&gt;""),
""""&amp;Table_Question_Sets[[#This Row],[Workflow Role]]&amp;""":"""&amp;Table_Question_Sets[[#This Row],[Key]]&amp;"""","")</f>
        <v/>
      </c>
      <c r="BN27" s="7">
        <f ca="1">IF(Table_Question_Sets[[#This Row],[Header]]="Yes","",_xlfn.NUMBERVALUE(INDIRECT(SUBSTITUTE(ADDRESS(1,COLUMN(),4),"1","")&amp;ROW()+1))+IF(OR(Table_Question_Sets[[#This Row],[Value]]&lt;&gt;"",AND(Table_Question_Sets[[#This Row],[Data Type]]="Repeating",Table_Question_Sets[[#This Row],[Calculation Repeating]]&lt;&gt;"")),1,0))</f>
        <v>0</v>
      </c>
      <c r="BO27" s="7" t="str">
        <f ca="1" xml:space="preserve">
IF(Table_Question_Sets[[#This Row],[Data Type]]="Repeating",
OFFSET(Table_Repeating_Question_Sets[[#Headers],[Property]],MATCH(Table_Question_Sets[[#This Row],[Property]],Table_Repeating_Question_Sets[Property],0),MATCH("Calculation",Table_Repeating_Question_Sets[#Headers],0)-1,1,1),
"")</f>
        <v/>
      </c>
      <c r="BP2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27" s="7" t="str">
        <f ca="1">IF(ISNUMBER(Table_Question_Sets[[#This Row],[Config Use Row]]),INDEX(Table_Question_Sets[Config Rollup],Table_Question_Sets[[#This Row],[Config Use Row]]),"")</f>
        <v/>
      </c>
      <c r="BS27" s="7" t="str">
        <f ca="1">IF(ISNUMBER(Table_Question_Sets[[#This Row],[Config Use Row]]),INDEX(Table_Question_Sets[Config Keys Nested Rollup],Table_Question_Sets[[#This Row],[Config Use Row]]),"")</f>
        <v/>
      </c>
      <c r="BT27" s="7" t="str">
        <f ca="1">IF(ISNUMBER(Table_Question_Sets[[#This Row],[Config Use Row]]),INDEX(Table_Question_Sets[Calculation Rollup],Table_Question_Sets[[#This Row],[Config Use Row]]),"")</f>
        <v/>
      </c>
    </row>
    <row r="28" spans="2:72" s="11" customFormat="1" ht="21" customHeight="1">
      <c r="B28" s="8" t="s">
        <v>123</v>
      </c>
      <c r="C28" s="111"/>
      <c r="D28" s="7" t="str">
        <f ca="1">IF(Table_Question_Sets[[#This Row],[Header]]="Yes","",
IF(INDIRECT(SUBSTITUTE(ADDRESS(1,COLUMN(),4),"1","")&amp;ROW()-1)="",
INDIRECT(SUBSTITUTE(ADDRESS(1,COLUMN(Table_Question_Sets[[#This Row],[Property]]),4),"1","")&amp;ROW()-1),
INDIRECT(SUBSTITUTE(ADDRESS(1,COLUMN(),4),"1","")&amp;ROW()-1)))</f>
        <v>Personal</v>
      </c>
      <c r="E2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titleOther</v>
      </c>
      <c r="F28" s="7" t="str">
        <f>IF(Table_Question_Sets[[#This Row],[Header]]="Yes","",IF(Table_Question_Sets[[#This Row],[Property]]&lt;&gt;"",SUBSTITUTE(Table_Question_Sets[[#This Row],[Property]]," ",""),""))</f>
        <v>TitleOther</v>
      </c>
      <c r="G28" s="48"/>
      <c r="H28" s="7" t="s">
        <v>49</v>
      </c>
      <c r="I28" s="8" t="s">
        <v>49</v>
      </c>
      <c r="J28" s="8"/>
      <c r="K28" s="33" t="s">
        <v>73</v>
      </c>
      <c r="L28" s="43"/>
      <c r="M28" s="43"/>
      <c r="N28" s="35"/>
      <c r="O28" s="112" t="s">
        <v>124</v>
      </c>
      <c r="P28" s="33" t="s">
        <v>125</v>
      </c>
      <c r="Q28" s="33" t="s">
        <v>121</v>
      </c>
      <c r="R28" s="33"/>
      <c r="S28" s="35"/>
      <c r="T28" s="8" t="s">
        <v>126</v>
      </c>
      <c r="U28" s="8"/>
      <c r="V28" s="88" t="s">
        <v>127</v>
      </c>
      <c r="W28" s="7"/>
      <c r="X28" s="8"/>
      <c r="Y28" s="7"/>
      <c r="Z28" s="7"/>
      <c r="AA28" s="7"/>
      <c r="AB28" s="7"/>
      <c r="AC28" s="7"/>
      <c r="AD28" s="7"/>
      <c r="AE28" s="7"/>
      <c r="AF28" s="7"/>
      <c r="AG28" s="7"/>
      <c r="AH28" s="43"/>
      <c r="AI28" s="43"/>
      <c r="AJ28" s="43"/>
      <c r="AK28" s="43"/>
      <c r="AL28" s="7"/>
      <c r="AM2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8" s="111"/>
      <c r="AO2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2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8" s="7"/>
      <c r="AR28" s="14"/>
      <c r="AS28" s="7"/>
      <c r="AT28" s="7"/>
      <c r="AU28" s="7"/>
      <c r="AV28" s="7"/>
      <c r="AW28" s="7"/>
      <c r="AX2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8" s="14" t="str">
        <f>IF(OR(Table_Question_Sets[[#This Row],[Header]]="Yes",Table_Question_Sets[[#This Row],[Text]]=""),"",IF(OR(Table_Question_Sets[[#This Row],[Text]]="true",Table_Question_Sets[[#This Row],[Text]]="false",ISNUMBER(Table_Question_Sets[[#This Row],[Text]])),Table_Question_Sets[[#This Row],[Text]],""""&amp;Table_Question_Sets[[#This Row],[Text]]&amp;""""))</f>
        <v/>
      </c>
      <c r="AZ28" s="14" t="str">
        <f>IF(AND(Table_Question_Sets[[#This Row],[Header]]&lt;&gt;"Yes",Table_Question_Sets[[#This Row],[Property]]&lt;&gt;"",Table_Question_Sets[[#This Row],[Summary Label]]&lt;&gt;""),""""&amp;Table_Question_Sets[[#This Row],[Key]]&amp;""": """&amp;Table_Question_Sets[[#This Row],[Summary Label]]&amp;"""","")</f>
        <v/>
      </c>
      <c r="BA28" s="14">
        <f ca="1">IF(Table_Question_Sets[[#This Row],[Header]]="Yes","",_xlfn.NUMBERVALUE(INDIRECT(SUBSTITUTE(ADDRESS(1,COLUMN(),4),"1","")&amp;ROW()-1))+IF(Table_Question_Sets[[#This Row],[Property]]&lt;&gt;"",1,0))</f>
        <v>3</v>
      </c>
      <c r="BB28" s="14">
        <f ca="1">IF(Table_Question_Sets[[#This Row],[Header]]="Yes","",_xlfn.NUMBERVALUE(INDIRECT(SUBSTITUTE(ADDRESS(1,COLUMN(),4),"1","")&amp;ROW()+1))+IF(Table_Question_Sets[[#This Row],[Property]]&lt;&gt;"",1,0))</f>
        <v>83</v>
      </c>
      <c r="BC28" s="14" t="str">
        <f t="array" aca="1" ref="BC2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2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'title != \'Other\'')])}</v>
      </c>
      <c r="BE2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"templateOptions":{"label":"Enter title","hideCondition":"title != 'Other'"}</v>
      </c>
      <c r="BG2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"titleOther","type": "input-field","className":"col-xs-8 col-sm-6 col-md-3","templateOptions":{"label":"Enter title","hideCondition":"title != 'Other'"},"validators": {"validation": Validators.compose([ValidationService.required('true', 'title != \'Other\'')])}}</v>
      </c>
      <c r="BH28" s="7" t="str">
        <f ca="1" xml:space="preserve">
IF(Table_Question_Sets[[#This Row],[Row]]="Yes","]},{""className"": ""row"",""fieldGroup"": [","")&amp;
SUBSTITUTE(Table_Question_Sets[[#This Row],[Config Field]],CHAR(10),"")</f>
        <v>{"key": "titleOther","type": "input-field","className":"col-xs-8 col-sm-6 col-md-3","templateOptions":{"label":"Enter title","hideCondition":"title != 'Other'"},"validators": {"validation": Validators.compose([ValidationService.required('true', 'title != \'Other\'')])}}</v>
      </c>
      <c r="BI2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"titleOther","type": "input-field","className":"col-xs-8 col-sm-6 col-md-3","templateOptions":{"label":"Enter title","hideCondition":"title != 'Other'"},"validators": {"validation": Validators.compose([ValidationService.required('true', 'title != \'Other\'')])}},{"key": "fullName","type": "input-field","className":"col-xs-12 col-sm-12 col-md-7","templateOptions":{"label":"Full name","description":"Please include middle names"},"validators": {"validation": Validators.compose([ValidationService.required('true', '')])}},{"key": "residentialHeading","type": "content-field","className":"col-xs-12","templateOptions":{"content":{"heading3":"Residential Address"}},"validators": {"validation": Validators.compose([])}},{"key": "residentialAddress","type": "input-field","className":"col-xs-12 col-sm-12 col-md-5","templateOptions":{"label":"Address"},"validators": {"validation": Validators.compose([ValidationService.required('true', '')])}},{"key": "residentialTown","type": "input-field","className":"col-xs-12 col-sm-6 col-md-3","templateOptions":{"label":"Town"},"validators": {"validation": Validators.compose([ValidationService.required('true', '')])}},{"key": "residentialState","type": "select-field","className":"col-xs-6 col-sm-3 col-md-2","templateOptions":{"options":[{"label":"ACT","value":"ACT"},{"label":"NSW","value":"NSW"},{"label":"NT","value":"NT"},{"label":"QLD","value":"QLD"},{"label":"SA","value":"SA"},{"label":"TAS","value":"TAS"},{"label":"VIC","value":"VIC"},{"label":"WA","value":"WA"}],"label":"State"},"validators": {"validation": Validators.compose([ValidationService.required('true', '')])}},{"key": "residentialPostcode","type": "input-field","className":"col-xs-6 col-sm-3 col-md-2","templateOptions":{"label":"Postcode","placeholder":"Select"},"validators": {"validation": Validators.compose([ValidationService.required('true', ''), ValidationService.isPostcode()])}},{"key": "residentialYears","type": "input-field","className":"col-xs-12","templateOptions":{"container":{"style":"width:150px;"},"question":"How many years have you lived at your current address?"},"validators": {"validation": Validators.compose([ValidationService.required('true', ''), ValidationService.isNumber()])}},{"key": "residentialString","type": "hidden-field","className":"col-xs-12","templateOptions":{"calculatedValue":"residentialAddress + (residentialAddress != '' ? ', ' : '') + residentialTown + ' ' + residentialState + ' ' + residentialPostcode"},"validators": {"validation": Validators.compose([])},"expressionProperties": { "templateOptions.disabled": "true"}},{"key": "previousHeading","type": "content-field","className":"col-xs-12","templateOptions":{"content":{"heading3":"Previous Address"},"hideCondition":"isWholeNumber(residentialYears) &amp;&amp; number(residentialYears) &gt; 2"},"validators": {"validation": Validators.compose([])}},{"key":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2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8" s="7" t="str">
        <f>IF(AND(Table_Question_Sets[[#This Row],[Header]]="",Table_Question_Sets[[#This Row],[Property]]&lt;&gt;"",Table_Question_Sets[[#This Row],[Field Type]]&lt;&gt;""),
""""&amp;Table_Question_Sets[[#This Row],[Key]]&amp;"""","")</f>
        <v>"titleOther"</v>
      </c>
      <c r="BL2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itleOther","fullName","residentialHeading","residentialAddress","residentialTown","residentialState","residentialPostcode","residentialYears","residentialString","previousHeading","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28" s="7" t="str">
        <f>IF(AND(Table_Question_Sets[[#This Row],[Header]]&lt;&gt;"Yes",Table_Question_Sets[[#This Row],[Property]]&lt;&gt;"",Table_Question_Sets[[#This Row],[Workflow Role]]&lt;&gt;""),
""""&amp;Table_Question_Sets[[#This Row],[Workflow Role]]&amp;""":"""&amp;Table_Question_Sets[[#This Row],[Key]]&amp;"""","")</f>
        <v/>
      </c>
      <c r="BN28" s="7">
        <f ca="1">IF(Table_Question_Sets[[#This Row],[Header]]="Yes","",_xlfn.NUMBERVALUE(INDIRECT(SUBSTITUTE(ADDRESS(1,COLUMN(),4),"1","")&amp;ROW()+1))+IF(OR(Table_Question_Sets[[#This Row],[Value]]&lt;&gt;"",AND(Table_Question_Sets[[#This Row],[Data Type]]="Repeating",Table_Question_Sets[[#This Row],[Calculation Repeating]]&lt;&gt;"")),1,0))</f>
        <v>0</v>
      </c>
      <c r="BO28" s="7" t="str">
        <f ca="1" xml:space="preserve">
IF(Table_Question_Sets[[#This Row],[Data Type]]="Repeating",
OFFSET(Table_Repeating_Question_Sets[[#Headers],[Property]],MATCH(Table_Question_Sets[[#This Row],[Property]],Table_Repeating_Question_Sets[Property],0),MATCH("Calculation",Table_Repeating_Question_Sets[#Headers],0)-1,1,1),
"")</f>
        <v/>
      </c>
      <c r="BP2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28" s="7" t="str">
        <f ca="1">IF(ISNUMBER(Table_Question_Sets[[#This Row],[Config Use Row]]),INDEX(Table_Question_Sets[Config Rollup],Table_Question_Sets[[#This Row],[Config Use Row]]),"")</f>
        <v/>
      </c>
      <c r="BS28" s="7" t="str">
        <f ca="1">IF(ISNUMBER(Table_Question_Sets[[#This Row],[Config Use Row]]),INDEX(Table_Question_Sets[Config Keys Nested Rollup],Table_Question_Sets[[#This Row],[Config Use Row]]),"")</f>
        <v/>
      </c>
      <c r="BT28" s="7" t="str">
        <f ca="1">IF(ISNUMBER(Table_Question_Sets[[#This Row],[Config Use Row]]),INDEX(Table_Question_Sets[Calculation Rollup],Table_Question_Sets[[#This Row],[Config Use Row]]),"")</f>
        <v/>
      </c>
    </row>
    <row r="29" spans="2:72" s="11" customFormat="1" ht="21" customHeight="1">
      <c r="B29" s="7" t="s">
        <v>128</v>
      </c>
      <c r="C29" s="111"/>
      <c r="D29" s="7" t="str">
        <f ca="1">IF(Table_Question_Sets[[#This Row],[Header]]="Yes","",
IF(INDIRECT(SUBSTITUTE(ADDRESS(1,COLUMN(),4),"1","")&amp;ROW()-1)="",
INDIRECT(SUBSTITUTE(ADDRESS(1,COLUMN(Table_Question_Sets[[#This Row],[Property]]),4),"1","")&amp;ROW()-1),
INDIRECT(SUBSTITUTE(ADDRESS(1,COLUMN(),4),"1","")&amp;ROW()-1)))</f>
        <v>Personal</v>
      </c>
      <c r="E2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fullName</v>
      </c>
      <c r="F29" s="7" t="str">
        <f>IF(Table_Question_Sets[[#This Row],[Header]]="Yes","",IF(Table_Question_Sets[[#This Row],[Property]]&lt;&gt;"",SUBSTITUTE(Table_Question_Sets[[#This Row],[Property]]," ",""),""))</f>
        <v>FullName</v>
      </c>
      <c r="G29" s="48"/>
      <c r="H29" s="7" t="s">
        <v>49</v>
      </c>
      <c r="I29" s="8" t="s">
        <v>49</v>
      </c>
      <c r="J29" s="8"/>
      <c r="K29" s="33" t="s">
        <v>73</v>
      </c>
      <c r="L29" s="43"/>
      <c r="M29" s="43"/>
      <c r="N29" s="35"/>
      <c r="O29" s="33" t="s">
        <v>113</v>
      </c>
      <c r="P29" s="33" t="s">
        <v>113</v>
      </c>
      <c r="Q29" s="33" t="s">
        <v>129</v>
      </c>
      <c r="R29" s="33"/>
      <c r="S29" s="33"/>
      <c r="T29" s="8" t="s">
        <v>130</v>
      </c>
      <c r="U29" s="7"/>
      <c r="V29" s="88"/>
      <c r="W29" s="7"/>
      <c r="X29" s="7"/>
      <c r="Y29" s="8"/>
      <c r="Z29" s="7"/>
      <c r="AA29" s="8"/>
      <c r="AB29" s="8"/>
      <c r="AC29" s="8"/>
      <c r="AD29" s="7"/>
      <c r="AE29" s="7" t="s">
        <v>131</v>
      </c>
      <c r="AF29" s="8"/>
      <c r="AG29" s="8"/>
      <c r="AH29" s="43"/>
      <c r="AI29" s="43"/>
      <c r="AJ29" s="43"/>
      <c r="AK29" s="43"/>
      <c r="AL29" s="66"/>
      <c r="AM2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9" s="111"/>
      <c r="AO2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2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9" s="7"/>
      <c r="AR29" s="14"/>
      <c r="AS29" s="7"/>
      <c r="AT29" s="7"/>
      <c r="AU29" s="7"/>
      <c r="AV29" s="7"/>
      <c r="AW29" s="7"/>
      <c r="AX2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9" s="14" t="str">
        <f>IF(OR(Table_Question_Sets[[#This Row],[Header]]="Yes",Table_Question_Sets[[#This Row],[Text]]=""),"",IF(OR(Table_Question_Sets[[#This Row],[Text]]="true",Table_Question_Sets[[#This Row],[Text]]="false",ISNUMBER(Table_Question_Sets[[#This Row],[Text]])),Table_Question_Sets[[#This Row],[Text]],""""&amp;Table_Question_Sets[[#This Row],[Text]]&amp;""""))</f>
        <v/>
      </c>
      <c r="AZ29" s="14" t="str">
        <f>IF(AND(Table_Question_Sets[[#This Row],[Header]]&lt;&gt;"Yes",Table_Question_Sets[[#This Row],[Property]]&lt;&gt;"",Table_Question_Sets[[#This Row],[Summary Label]]&lt;&gt;""),""""&amp;Table_Question_Sets[[#This Row],[Key]]&amp;""": """&amp;Table_Question_Sets[[#This Row],[Summary Label]]&amp;"""","")</f>
        <v/>
      </c>
      <c r="BA29" s="14">
        <f ca="1">IF(Table_Question_Sets[[#This Row],[Header]]="Yes","",_xlfn.NUMBERVALUE(INDIRECT(SUBSTITUTE(ADDRESS(1,COLUMN(),4),"1","")&amp;ROW()-1))+IF(Table_Question_Sets[[#This Row],[Property]]&lt;&gt;"",1,0))</f>
        <v>4</v>
      </c>
      <c r="BB29" s="14">
        <f ca="1">IF(Table_Question_Sets[[#This Row],[Header]]="Yes","",_xlfn.NUMBERVALUE(INDIRECT(SUBSTITUTE(ADDRESS(1,COLUMN(),4),"1","")&amp;ROW()+1))+IF(Table_Question_Sets[[#This Row],[Property]]&lt;&gt;"",1,0))</f>
        <v>82</v>
      </c>
      <c r="BC29" s="14" t="str">
        <f t="array" aca="1" ref="BC2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2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2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"templateOptions":{"label":"Full name","description":"Please include middle names"}</v>
      </c>
      <c r="BG2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"fullName","type": "input-field","className":"col-xs-12 col-sm-12 col-md-7","templateOptions":{"label":"Full name","description":"Please include middle names"},"validators": {"validation": Validators.compose([ValidationService.required('true', '')])}}</v>
      </c>
      <c r="BH29" s="7" t="str">
        <f ca="1" xml:space="preserve">
IF(Table_Question_Sets[[#This Row],[Row]]="Yes","]},{""className"": ""row"",""fieldGroup"": [","")&amp;
SUBSTITUTE(Table_Question_Sets[[#This Row],[Config Field]],CHAR(10),"")</f>
        <v>{"key": "fullName","type": "input-field","className":"col-xs-12 col-sm-12 col-md-7","templateOptions":{"label":"Full name","description":"Please include middle names"},"validators": {"validation": Validators.compose([ValidationService.required('true', '')])}}</v>
      </c>
      <c r="BI2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"fullName","type": "input-field","className":"col-xs-12 col-sm-12 col-md-7","templateOptions":{"label":"Full name","description":"Please include middle names"},"validators": {"validation": Validators.compose([ValidationService.required('true', '')])}},{"key": "residentialHeading","type": "content-field","className":"col-xs-12","templateOptions":{"content":{"heading3":"Residential Address"}},"validators": {"validation": Validators.compose([])}},{"key": "residentialAddress","type": "input-field","className":"col-xs-12 col-sm-12 col-md-5","templateOptions":{"label":"Address"},"validators": {"validation": Validators.compose([ValidationService.required('true', '')])}},{"key": "residentialTown","type": "input-field","className":"col-xs-12 col-sm-6 col-md-3","templateOptions":{"label":"Town"},"validators": {"validation": Validators.compose([ValidationService.required('true', '')])}},{"key": "residentialState","type": "select-field","className":"col-xs-6 col-sm-3 col-md-2","templateOptions":{"options":[{"label":"ACT","value":"ACT"},{"label":"NSW","value":"NSW"},{"label":"NT","value":"NT"},{"label":"QLD","value":"QLD"},{"label":"SA","value":"SA"},{"label":"TAS","value":"TAS"},{"label":"VIC","value":"VIC"},{"label":"WA","value":"WA"}],"label":"State"},"validators": {"validation": Validators.compose([ValidationService.required('true', '')])}},{"key": "residentialPostcode","type": "input-field","className":"col-xs-6 col-sm-3 col-md-2","templateOptions":{"label":"Postcode","placeholder":"Select"},"validators": {"validation": Validators.compose([ValidationService.required('true', ''), ValidationService.isPostcode()])}},{"key": "residentialYears","type": "input-field","className":"col-xs-12","templateOptions":{"container":{"style":"width:150px;"},"question":"How many years have you lived at your current address?"},"validators": {"validation": Validators.compose([ValidationService.required('true', ''), ValidationService.isNumber()])}},{"key": "residentialString","type": "hidden-field","className":"col-xs-12","templateOptions":{"calculatedValue":"residentialAddress + (residentialAddress != '' ? ', ' : '') + residentialTown + ' ' + residentialState + ' ' + residentialPostcode"},"validators": {"validation": Validators.compose([])},"expressionProperties": { "templateOptions.disabled": "true"}},{"key": "previousHeading","type": "content-field","className":"col-xs-12","templateOptions":{"content":{"heading3":"Previous Address"},"hideCondition":"isWholeNumber(residentialYears) &amp;&amp; number(residentialYears) &gt; 2"},"validators": {"validation": Validators.compose([])}},{"key":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2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9" s="7" t="str">
        <f>IF(AND(Table_Question_Sets[[#This Row],[Header]]="",Table_Question_Sets[[#This Row],[Property]]&lt;&gt;"",Table_Question_Sets[[#This Row],[Field Type]]&lt;&gt;""),
""""&amp;Table_Question_Sets[[#This Row],[Key]]&amp;"""","")</f>
        <v>"fullName"</v>
      </c>
      <c r="BL2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fullName","residentialHeading","residentialAddress","residentialTown","residentialState","residentialPostcode","residentialYears","residentialString","previousHeading","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29" s="7" t="str">
        <f>IF(AND(Table_Question_Sets[[#This Row],[Header]]&lt;&gt;"Yes",Table_Question_Sets[[#This Row],[Property]]&lt;&gt;"",Table_Question_Sets[[#This Row],[Workflow Role]]&lt;&gt;""),
""""&amp;Table_Question_Sets[[#This Row],[Workflow Role]]&amp;""":"""&amp;Table_Question_Sets[[#This Row],[Key]]&amp;"""","")</f>
        <v/>
      </c>
      <c r="BN29" s="7">
        <f ca="1">IF(Table_Question_Sets[[#This Row],[Header]]="Yes","",_xlfn.NUMBERVALUE(INDIRECT(SUBSTITUTE(ADDRESS(1,COLUMN(),4),"1","")&amp;ROW()+1))+IF(OR(Table_Question_Sets[[#This Row],[Value]]&lt;&gt;"",AND(Table_Question_Sets[[#This Row],[Data Type]]="Repeating",Table_Question_Sets[[#This Row],[Calculation Repeating]]&lt;&gt;"")),1,0))</f>
        <v>0</v>
      </c>
      <c r="BO29" s="7" t="str">
        <f ca="1" xml:space="preserve">
IF(Table_Question_Sets[[#This Row],[Data Type]]="Repeating",
OFFSET(Table_Repeating_Question_Sets[[#Headers],[Property]],MATCH(Table_Question_Sets[[#This Row],[Property]],Table_Repeating_Question_Sets[Property],0),MATCH("Calculation",Table_Repeating_Question_Sets[#Headers],0)-1,1,1),
"")</f>
        <v/>
      </c>
      <c r="BP2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29" s="7" t="str">
        <f ca="1">IF(ISNUMBER(Table_Question_Sets[[#This Row],[Config Use Row]]),INDEX(Table_Question_Sets[Config Rollup],Table_Question_Sets[[#This Row],[Config Use Row]]),"")</f>
        <v/>
      </c>
      <c r="BS29" s="7" t="str">
        <f ca="1">IF(ISNUMBER(Table_Question_Sets[[#This Row],[Config Use Row]]),INDEX(Table_Question_Sets[Config Keys Nested Rollup],Table_Question_Sets[[#This Row],[Config Use Row]]),"")</f>
        <v/>
      </c>
      <c r="BT29" s="7" t="str">
        <f ca="1">IF(ISNUMBER(Table_Question_Sets[[#This Row],[Config Use Row]]),INDEX(Table_Question_Sets[Calculation Rollup],Table_Question_Sets[[#This Row],[Config Use Row]]),"")</f>
        <v/>
      </c>
    </row>
    <row r="30" spans="2:72" s="11" customFormat="1" ht="21" customHeight="1">
      <c r="B30" s="8" t="s">
        <v>132</v>
      </c>
      <c r="C30" s="111"/>
      <c r="D30" s="7" t="str">
        <f ca="1">IF(Table_Question_Sets[[#This Row],[Header]]="Yes","",
IF(INDIRECT(SUBSTITUTE(ADDRESS(1,COLUMN(),4),"1","")&amp;ROW()-1)="",
INDIRECT(SUBSTITUTE(ADDRESS(1,COLUMN(Table_Question_Sets[[#This Row],[Property]]),4),"1","")&amp;ROW()-1),
INDIRECT(SUBSTITUTE(ADDRESS(1,COLUMN(),4),"1","")&amp;ROW()-1)))</f>
        <v>Personal</v>
      </c>
      <c r="E3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residentialHeading</v>
      </c>
      <c r="F30" s="7" t="str">
        <f>IF(Table_Question_Sets[[#This Row],[Header]]="Yes","",IF(Table_Question_Sets[[#This Row],[Property]]&lt;&gt;"",SUBSTITUTE(Table_Question_Sets[[#This Row],[Property]]," ",""),""))</f>
        <v>ResidentialHeading</v>
      </c>
      <c r="G30" s="48"/>
      <c r="H30" s="8" t="s">
        <v>103</v>
      </c>
      <c r="I30" s="8" t="s">
        <v>103</v>
      </c>
      <c r="J30" s="8"/>
      <c r="K30" s="33"/>
      <c r="L30" s="43"/>
      <c r="M30" s="43"/>
      <c r="N30" s="35"/>
      <c r="O30" s="35" t="s">
        <v>113</v>
      </c>
      <c r="P30" s="33"/>
      <c r="Q30" s="33"/>
      <c r="R30" s="33"/>
      <c r="S30" s="33"/>
      <c r="T30" s="7"/>
      <c r="U30" s="7"/>
      <c r="V30" s="7"/>
      <c r="W30" s="7"/>
      <c r="X30" s="7"/>
      <c r="Y30" s="8" t="s">
        <v>133</v>
      </c>
      <c r="Z30" s="7"/>
      <c r="AA30" s="8"/>
      <c r="AB30" s="8"/>
      <c r="AC30" s="8"/>
      <c r="AD30" s="7"/>
      <c r="AE30" s="7"/>
      <c r="AF30" s="8"/>
      <c r="AG30" s="8"/>
      <c r="AH30" s="43"/>
      <c r="AI30" s="43"/>
      <c r="AJ30" s="43"/>
      <c r="AK30" s="43"/>
      <c r="AL30" s="66"/>
      <c r="AM3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30" s="111"/>
      <c r="AO3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0" s="7"/>
      <c r="AR30" s="14"/>
      <c r="AS30" s="7"/>
      <c r="AT30" s="7"/>
      <c r="AU30" s="7"/>
      <c r="AV30" s="7"/>
      <c r="AW30" s="7"/>
      <c r="AX3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30" s="14" t="str">
        <f>IF(OR(Table_Question_Sets[[#This Row],[Header]]="Yes",Table_Question_Sets[[#This Row],[Text]]=""),"",IF(OR(Table_Question_Sets[[#This Row],[Text]]="true",Table_Question_Sets[[#This Row],[Text]]="false",ISNUMBER(Table_Question_Sets[[#This Row],[Text]])),Table_Question_Sets[[#This Row],[Text]],""""&amp;Table_Question_Sets[[#This Row],[Text]]&amp;""""))</f>
        <v/>
      </c>
      <c r="AZ30" s="14" t="str">
        <f>IF(AND(Table_Question_Sets[[#This Row],[Header]]&lt;&gt;"Yes",Table_Question_Sets[[#This Row],[Property]]&lt;&gt;"",Table_Question_Sets[[#This Row],[Summary Label]]&lt;&gt;""),""""&amp;Table_Question_Sets[[#This Row],[Key]]&amp;""": """&amp;Table_Question_Sets[[#This Row],[Summary Label]]&amp;"""","")</f>
        <v/>
      </c>
      <c r="BA30" s="14">
        <f ca="1">IF(Table_Question_Sets[[#This Row],[Header]]="Yes","",_xlfn.NUMBERVALUE(INDIRECT(SUBSTITUTE(ADDRESS(1,COLUMN(),4),"1","")&amp;ROW()-1))+IF(Table_Question_Sets[[#This Row],[Property]]&lt;&gt;"",1,0))</f>
        <v>5</v>
      </c>
      <c r="BB30" s="14">
        <f ca="1">IF(Table_Question_Sets[[#This Row],[Header]]="Yes","",_xlfn.NUMBERVALUE(INDIRECT(SUBSTITUTE(ADDRESS(1,COLUMN(),4),"1","")&amp;ROW()+1))+IF(Table_Question_Sets[[#This Row],[Property]]&lt;&gt;"",1,0))</f>
        <v>81</v>
      </c>
      <c r="BC30" s="14" t="str">
        <f t="array" aca="1" ref="BC3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3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3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3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"templateOptions":{"content":{"heading3":"Residential Address"}}</v>
      </c>
      <c r="BG3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"residentialHeading","type": "content-field","className":"col-xs-12","templateOptions":{"content":{"heading3":"Residential Address"}},"validators": {"validation": Validators.compose([])}}</v>
      </c>
      <c r="BH30" s="7" t="str">
        <f ca="1" xml:space="preserve">
IF(Table_Question_Sets[[#This Row],[Row]]="Yes","]},{""className"": ""row"",""fieldGroup"": [","")&amp;
SUBSTITUTE(Table_Question_Sets[[#This Row],[Config Field]],CHAR(10),"")</f>
        <v>{"key": "residentialHeading","type": "content-field","className":"col-xs-12","templateOptions":{"content":{"heading3":"Residential Address"}},"validators": {"validation": Validators.compose([])}}</v>
      </c>
      <c r="BI3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"residentialHeading","type": "content-field","className":"col-xs-12","templateOptions":{"content":{"heading3":"Residential Address"}},"validators": {"validation": Validators.compose([])}},{"key": "residentialAddress","type": "input-field","className":"col-xs-12 col-sm-12 col-md-5","templateOptions":{"label":"Address"},"validators": {"validation": Validators.compose([ValidationService.required('true', '')])}},{"key": "residentialTown","type": "input-field","className":"col-xs-12 col-sm-6 col-md-3","templateOptions":{"label":"Town"},"validators": {"validation": Validators.compose([ValidationService.required('true', '')])}},{"key": "residentialState","type": "select-field","className":"col-xs-6 col-sm-3 col-md-2","templateOptions":{"options":[{"label":"ACT","value":"ACT"},{"label":"NSW","value":"NSW"},{"label":"NT","value":"NT"},{"label":"QLD","value":"QLD"},{"label":"SA","value":"SA"},{"label":"TAS","value":"TAS"},{"label":"VIC","value":"VIC"},{"label":"WA","value":"WA"}],"label":"State"},"validators": {"validation": Validators.compose([ValidationService.required('true', '')])}},{"key": "residentialPostcode","type": "input-field","className":"col-xs-6 col-sm-3 col-md-2","templateOptions":{"label":"Postcode","placeholder":"Select"},"validators": {"validation": Validators.compose([ValidationService.required('true', ''), ValidationService.isPostcode()])}},{"key": "residentialYears","type": "input-field","className":"col-xs-12","templateOptions":{"container":{"style":"width:150px;"},"question":"How many years have you lived at your current address?"},"validators": {"validation": Validators.compose([ValidationService.required('true', ''), ValidationService.isNumber()])}},{"key": "residentialString","type": "hidden-field","className":"col-xs-12","templateOptions":{"calculatedValue":"residentialAddress + (residentialAddress != '' ? ', ' : '') + residentialTown + ' ' + residentialState + ' ' + residentialPostcode"},"validators": {"validation": Validators.compose([])},"expressionProperties": { "templateOptions.disabled": "true"}},{"key": "previousHeading","type": "content-field","className":"col-xs-12","templateOptions":{"content":{"heading3":"Previous Address"},"hideCondition":"isWholeNumber(residentialYears) &amp;&amp; number(residentialYears) &gt; 2"},"validators": {"validation": Validators.compose([])}},{"key":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3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30" s="7" t="str">
        <f>IF(AND(Table_Question_Sets[[#This Row],[Header]]="",Table_Question_Sets[[#This Row],[Property]]&lt;&gt;"",Table_Question_Sets[[#This Row],[Field Type]]&lt;&gt;""),
""""&amp;Table_Question_Sets[[#This Row],[Key]]&amp;"""","")</f>
        <v>"residentialHeading"</v>
      </c>
      <c r="BL3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sidentialHeading","residentialAddress","residentialTown","residentialState","residentialPostcode","residentialYears","residentialString","previousHeading","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30" s="7" t="str">
        <f>IF(AND(Table_Question_Sets[[#This Row],[Header]]&lt;&gt;"Yes",Table_Question_Sets[[#This Row],[Property]]&lt;&gt;"",Table_Question_Sets[[#This Row],[Workflow Role]]&lt;&gt;""),
""""&amp;Table_Question_Sets[[#This Row],[Workflow Role]]&amp;""":"""&amp;Table_Question_Sets[[#This Row],[Key]]&amp;"""","")</f>
        <v/>
      </c>
      <c r="BN30" s="7">
        <f ca="1">IF(Table_Question_Sets[[#This Row],[Header]]="Yes","",_xlfn.NUMBERVALUE(INDIRECT(SUBSTITUTE(ADDRESS(1,COLUMN(),4),"1","")&amp;ROW()+1))+IF(OR(Table_Question_Sets[[#This Row],[Value]]&lt;&gt;"",AND(Table_Question_Sets[[#This Row],[Data Type]]="Repeating",Table_Question_Sets[[#This Row],[Calculation Repeating]]&lt;&gt;"")),1,0))</f>
        <v>0</v>
      </c>
      <c r="BO30" s="7" t="str">
        <f ca="1" xml:space="preserve">
IF(Table_Question_Sets[[#This Row],[Data Type]]="Repeating",
OFFSET(Table_Repeating_Question_Sets[[#Headers],[Property]],MATCH(Table_Question_Sets[[#This Row],[Property]],Table_Repeating_Question_Sets[Property],0),MATCH("Calculation",Table_Repeating_Question_Sets[#Headers],0)-1,1,1),
"")</f>
        <v/>
      </c>
      <c r="BP3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3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30" s="7" t="str">
        <f ca="1">IF(ISNUMBER(Table_Question_Sets[[#This Row],[Config Use Row]]),INDEX(Table_Question_Sets[Config Rollup],Table_Question_Sets[[#This Row],[Config Use Row]]),"")</f>
        <v/>
      </c>
      <c r="BS30" s="7" t="str">
        <f ca="1">IF(ISNUMBER(Table_Question_Sets[[#This Row],[Config Use Row]]),INDEX(Table_Question_Sets[Config Keys Nested Rollup],Table_Question_Sets[[#This Row],[Config Use Row]]),"")</f>
        <v/>
      </c>
      <c r="BT30" s="7" t="str">
        <f ca="1">IF(ISNUMBER(Table_Question_Sets[[#This Row],[Config Use Row]]),INDEX(Table_Question_Sets[Calculation Rollup],Table_Question_Sets[[#This Row],[Config Use Row]]),"")</f>
        <v/>
      </c>
    </row>
    <row r="31" spans="2:72" s="11" customFormat="1" ht="21" customHeight="1">
      <c r="B31" s="8" t="s">
        <v>133</v>
      </c>
      <c r="C31" s="111"/>
      <c r="D31" s="7" t="str">
        <f ca="1">IF(Table_Question_Sets[[#This Row],[Header]]="Yes","",
IF(INDIRECT(SUBSTITUTE(ADDRESS(1,COLUMN(),4),"1","")&amp;ROW()-1)="",
INDIRECT(SUBSTITUTE(ADDRESS(1,COLUMN(Table_Question_Sets[[#This Row],[Property]]),4),"1","")&amp;ROW()-1),
INDIRECT(SUBSTITUTE(ADDRESS(1,COLUMN(),4),"1","")&amp;ROW()-1)))</f>
        <v>Personal</v>
      </c>
      <c r="E3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residentialAddress</v>
      </c>
      <c r="F31" s="7" t="str">
        <f>IF(Table_Question_Sets[[#This Row],[Header]]="Yes","",IF(Table_Question_Sets[[#This Row],[Property]]&lt;&gt;"",SUBSTITUTE(Table_Question_Sets[[#This Row],[Property]]," ",""),""))</f>
        <v>ResidentialAddress</v>
      </c>
      <c r="G31" s="48"/>
      <c r="H31" s="7" t="s">
        <v>49</v>
      </c>
      <c r="I31" s="7" t="s">
        <v>49</v>
      </c>
      <c r="J31" s="7"/>
      <c r="K31" s="35" t="s">
        <v>73</v>
      </c>
      <c r="L31" s="43"/>
      <c r="M31" s="43"/>
      <c r="N31" s="14"/>
      <c r="O31" s="14">
        <v>12</v>
      </c>
      <c r="P31" s="14">
        <v>12</v>
      </c>
      <c r="Q31" s="14">
        <v>5</v>
      </c>
      <c r="R31" s="14"/>
      <c r="S31" s="14"/>
      <c r="T31" s="7" t="s">
        <v>134</v>
      </c>
      <c r="U31" s="7"/>
      <c r="V31" s="7"/>
      <c r="W31" s="7"/>
      <c r="X31" s="7"/>
      <c r="Y31" s="7"/>
      <c r="Z31" s="7"/>
      <c r="AA31" s="7"/>
      <c r="AB31" s="7"/>
      <c r="AC31" s="7"/>
      <c r="AD31" s="7"/>
      <c r="AE31" s="7"/>
      <c r="AF31" s="7"/>
      <c r="AG31" s="7"/>
      <c r="AH31" s="43"/>
      <c r="AI31" s="43"/>
      <c r="AJ31" s="43"/>
      <c r="AK31" s="43"/>
      <c r="AL31" s="7"/>
      <c r="AM3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31" s="111"/>
      <c r="AO3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1" s="7"/>
      <c r="AR31" s="14"/>
      <c r="AS31" s="7"/>
      <c r="AT31" s="7"/>
      <c r="AU31" s="7"/>
      <c r="AV31" s="7"/>
      <c r="AW31" s="7"/>
      <c r="AX3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31" s="14" t="str">
        <f>IF(OR(Table_Question_Sets[[#This Row],[Header]]="Yes",Table_Question_Sets[[#This Row],[Text]]=""),"",IF(OR(Table_Question_Sets[[#This Row],[Text]]="true",Table_Question_Sets[[#This Row],[Text]]="false",ISNUMBER(Table_Question_Sets[[#This Row],[Text]])),Table_Question_Sets[[#This Row],[Text]],""""&amp;Table_Question_Sets[[#This Row],[Text]]&amp;""""))</f>
        <v/>
      </c>
      <c r="AZ31" s="14" t="str">
        <f>IF(AND(Table_Question_Sets[[#This Row],[Header]]&lt;&gt;"Yes",Table_Question_Sets[[#This Row],[Property]]&lt;&gt;"",Table_Question_Sets[[#This Row],[Summary Label]]&lt;&gt;""),""""&amp;Table_Question_Sets[[#This Row],[Key]]&amp;""": """&amp;Table_Question_Sets[[#This Row],[Summary Label]]&amp;"""","")</f>
        <v/>
      </c>
      <c r="BA31" s="14">
        <f ca="1">IF(Table_Question_Sets[[#This Row],[Header]]="Yes","",_xlfn.NUMBERVALUE(INDIRECT(SUBSTITUTE(ADDRESS(1,COLUMN(),4),"1","")&amp;ROW()-1))+IF(Table_Question_Sets[[#This Row],[Property]]&lt;&gt;"",1,0))</f>
        <v>6</v>
      </c>
      <c r="BB31" s="14">
        <f ca="1">IF(Table_Question_Sets[[#This Row],[Header]]="Yes","",_xlfn.NUMBERVALUE(INDIRECT(SUBSTITUTE(ADDRESS(1,COLUMN(),4),"1","")&amp;ROW()+1))+IF(Table_Question_Sets[[#This Row],[Property]]&lt;&gt;"",1,0))</f>
        <v>80</v>
      </c>
      <c r="BC31" s="14" t="str">
        <f t="array" aca="1" ref="BC3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3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3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3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v>
      </c>
      <c r="BG3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"residentialAddress","type": "input-field","className":"col-xs-12 col-sm-12 col-md-5","templateOptions":{"label":"Address"},"validators": {"validation": Validators.compose([ValidationService.required('true', '')])}}</v>
      </c>
      <c r="BH31" s="7" t="str">
        <f ca="1" xml:space="preserve">
IF(Table_Question_Sets[[#This Row],[Row]]="Yes","]},{""className"": ""row"",""fieldGroup"": [","")&amp;
SUBSTITUTE(Table_Question_Sets[[#This Row],[Config Field]],CHAR(10),"")</f>
        <v>{"key": "residentialAddress","type": "input-field","className":"col-xs-12 col-sm-12 col-md-5","templateOptions":{"label":"Address"},"validators": {"validation": Validators.compose([ValidationService.required('true', '')])}}</v>
      </c>
      <c r="BI3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"residentialAddress","type": "input-field","className":"col-xs-12 col-sm-12 col-md-5","templateOptions":{"label":"Address"},"validators": {"validation": Validators.compose([ValidationService.required('true', '')])}},{"key": "residentialTown","type": "input-field","className":"col-xs-12 col-sm-6 col-md-3","templateOptions":{"label":"Town"},"validators": {"validation": Validators.compose([ValidationService.required('true', '')])}},{"key": "residentialState","type": "select-field","className":"col-xs-6 col-sm-3 col-md-2","templateOptions":{"options":[{"label":"ACT","value":"ACT"},{"label":"NSW","value":"NSW"},{"label":"NT","value":"NT"},{"label":"QLD","value":"QLD"},{"label":"SA","value":"SA"},{"label":"TAS","value":"TAS"},{"label":"VIC","value":"VIC"},{"label":"WA","value":"WA"}],"label":"State"},"validators": {"validation": Validators.compose([ValidationService.required('true', '')])}},{"key": "residentialPostcode","type": "input-field","className":"col-xs-6 col-sm-3 col-md-2","templateOptions":{"label":"Postcode","placeholder":"Select"},"validators": {"validation": Validators.compose([ValidationService.required('true', ''), ValidationService.isPostcode()])}},{"key": "residentialYears","type": "input-field","className":"col-xs-12","templateOptions":{"container":{"style":"width:150px;"},"question":"How many years have you lived at your current address?"},"validators": {"validation": Validators.compose([ValidationService.required('true', ''), ValidationService.isNumber()])}},{"key": "residentialString","type": "hidden-field","className":"col-xs-12","templateOptions":{"calculatedValue":"residentialAddress + (residentialAddress != '' ? ', ' : '') + residentialTown + ' ' + residentialState + ' ' + residentialPostcode"},"validators": {"validation": Validators.compose([])},"expressionProperties": { "templateOptions.disabled": "true"}},{"key": "previousHeading","type": "content-field","className":"col-xs-12","templateOptions":{"content":{"heading3":"Previous Address"},"hideCondition":"isWholeNumber(residentialYears) &amp;&amp; number(residentialYears) &gt; 2"},"validators": {"validation": Validators.compose([])}},{"key":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3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31" s="7" t="str">
        <f>IF(AND(Table_Question_Sets[[#This Row],[Header]]="",Table_Question_Sets[[#This Row],[Property]]&lt;&gt;"",Table_Question_Sets[[#This Row],[Field Type]]&lt;&gt;""),
""""&amp;Table_Question_Sets[[#This Row],[Key]]&amp;"""","")</f>
        <v>"residentialAddress"</v>
      </c>
      <c r="BL3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sidentialAddress","residentialTown","residentialState","residentialPostcode","residentialYears","residentialString","previousHeading","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31" s="7" t="str">
        <f>IF(AND(Table_Question_Sets[[#This Row],[Header]]&lt;&gt;"Yes",Table_Question_Sets[[#This Row],[Property]]&lt;&gt;"",Table_Question_Sets[[#This Row],[Workflow Role]]&lt;&gt;""),
""""&amp;Table_Question_Sets[[#This Row],[Workflow Role]]&amp;""":"""&amp;Table_Question_Sets[[#This Row],[Key]]&amp;"""","")</f>
        <v/>
      </c>
      <c r="BN31" s="7">
        <f ca="1">IF(Table_Question_Sets[[#This Row],[Header]]="Yes","",_xlfn.NUMBERVALUE(INDIRECT(SUBSTITUTE(ADDRESS(1,COLUMN(),4),"1","")&amp;ROW()+1))+IF(OR(Table_Question_Sets[[#This Row],[Value]]&lt;&gt;"",AND(Table_Question_Sets[[#This Row],[Data Type]]="Repeating",Table_Question_Sets[[#This Row],[Calculation Repeating]]&lt;&gt;"")),1,0))</f>
        <v>0</v>
      </c>
      <c r="BO31" s="7" t="str">
        <f ca="1" xml:space="preserve">
IF(Table_Question_Sets[[#This Row],[Data Type]]="Repeating",
OFFSET(Table_Repeating_Question_Sets[[#Headers],[Property]],MATCH(Table_Question_Sets[[#This Row],[Property]],Table_Repeating_Question_Sets[Property],0),MATCH("Calculation",Table_Repeating_Question_Sets[#Headers],0)-1,1,1),
"")</f>
        <v/>
      </c>
      <c r="BP3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3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31" s="7" t="str">
        <f ca="1">IF(ISNUMBER(Table_Question_Sets[[#This Row],[Config Use Row]]),INDEX(Table_Question_Sets[Config Rollup],Table_Question_Sets[[#This Row],[Config Use Row]]),"")</f>
        <v/>
      </c>
      <c r="BS31" s="7" t="str">
        <f ca="1">IF(ISNUMBER(Table_Question_Sets[[#This Row],[Config Use Row]]),INDEX(Table_Question_Sets[Config Keys Nested Rollup],Table_Question_Sets[[#This Row],[Config Use Row]]),"")</f>
        <v/>
      </c>
      <c r="BT31" s="7" t="str">
        <f ca="1">IF(ISNUMBER(Table_Question_Sets[[#This Row],[Config Use Row]]),INDEX(Table_Question_Sets[Calculation Rollup],Table_Question_Sets[[#This Row],[Config Use Row]]),"")</f>
        <v/>
      </c>
    </row>
    <row r="32" spans="2:72" s="11" customFormat="1" ht="21" customHeight="1">
      <c r="B32" s="8" t="s">
        <v>135</v>
      </c>
      <c r="C32" s="111"/>
      <c r="D32" s="7" t="str">
        <f ca="1">IF(Table_Question_Sets[[#This Row],[Header]]="Yes","",
IF(INDIRECT(SUBSTITUTE(ADDRESS(1,COLUMN(),4),"1","")&amp;ROW()-1)="",
INDIRECT(SUBSTITUTE(ADDRESS(1,COLUMN(Table_Question_Sets[[#This Row],[Property]]),4),"1","")&amp;ROW()-1),
INDIRECT(SUBSTITUTE(ADDRESS(1,COLUMN(),4),"1","")&amp;ROW()-1)))</f>
        <v>Personal</v>
      </c>
      <c r="E3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residentialTown</v>
      </c>
      <c r="F32" s="7" t="str">
        <f>IF(Table_Question_Sets[[#This Row],[Header]]="Yes","",IF(Table_Question_Sets[[#This Row],[Property]]&lt;&gt;"",SUBSTITUTE(Table_Question_Sets[[#This Row],[Property]]," ",""),""))</f>
        <v>ResidentialTown</v>
      </c>
      <c r="G32" s="48"/>
      <c r="H32" s="7" t="s">
        <v>49</v>
      </c>
      <c r="I32" s="7" t="s">
        <v>49</v>
      </c>
      <c r="J32" s="7"/>
      <c r="K32" s="35" t="s">
        <v>73</v>
      </c>
      <c r="L32" s="43"/>
      <c r="M32" s="43"/>
      <c r="N32" s="14"/>
      <c r="O32" s="14">
        <v>12</v>
      </c>
      <c r="P32" s="14">
        <v>6</v>
      </c>
      <c r="Q32" s="14">
        <v>3</v>
      </c>
      <c r="R32" s="14"/>
      <c r="S32" s="14"/>
      <c r="T32" s="8" t="s">
        <v>136</v>
      </c>
      <c r="U32" s="8"/>
      <c r="V32" s="7"/>
      <c r="W32" s="7"/>
      <c r="X32" s="7"/>
      <c r="Y32" s="7"/>
      <c r="Z32" s="7"/>
      <c r="AA32" s="7"/>
      <c r="AB32" s="7"/>
      <c r="AC32" s="7"/>
      <c r="AD32" s="7"/>
      <c r="AE32" s="7"/>
      <c r="AF32" s="7"/>
      <c r="AG32" s="7"/>
      <c r="AH32" s="43"/>
      <c r="AI32" s="43"/>
      <c r="AJ32" s="43"/>
      <c r="AK32" s="43"/>
      <c r="AL32" s="7"/>
      <c r="AM3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32" s="111"/>
      <c r="AO3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2" s="7"/>
      <c r="AR32" s="14"/>
      <c r="AS32" s="7"/>
      <c r="AT32" s="7"/>
      <c r="AU32" s="7"/>
      <c r="AV32" s="7"/>
      <c r="AW32" s="7"/>
      <c r="AX3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32" s="14" t="str">
        <f>IF(OR(Table_Question_Sets[[#This Row],[Header]]="Yes",Table_Question_Sets[[#This Row],[Text]]=""),"",IF(OR(Table_Question_Sets[[#This Row],[Text]]="true",Table_Question_Sets[[#This Row],[Text]]="false",ISNUMBER(Table_Question_Sets[[#This Row],[Text]])),Table_Question_Sets[[#This Row],[Text]],""""&amp;Table_Question_Sets[[#This Row],[Text]]&amp;""""))</f>
        <v/>
      </c>
      <c r="AZ32" s="14" t="str">
        <f>IF(AND(Table_Question_Sets[[#This Row],[Header]]&lt;&gt;"Yes",Table_Question_Sets[[#This Row],[Property]]&lt;&gt;"",Table_Question_Sets[[#This Row],[Summary Label]]&lt;&gt;""),""""&amp;Table_Question_Sets[[#This Row],[Key]]&amp;""": """&amp;Table_Question_Sets[[#This Row],[Summary Label]]&amp;"""","")</f>
        <v/>
      </c>
      <c r="BA32" s="14">
        <f ca="1">IF(Table_Question_Sets[[#This Row],[Header]]="Yes","",_xlfn.NUMBERVALUE(INDIRECT(SUBSTITUTE(ADDRESS(1,COLUMN(),4),"1","")&amp;ROW()-1))+IF(Table_Question_Sets[[#This Row],[Property]]&lt;&gt;"",1,0))</f>
        <v>7</v>
      </c>
      <c r="BB32" s="14">
        <f ca="1">IF(Table_Question_Sets[[#This Row],[Header]]="Yes","",_xlfn.NUMBERVALUE(INDIRECT(SUBSTITUTE(ADDRESS(1,COLUMN(),4),"1","")&amp;ROW()+1))+IF(Table_Question_Sets[[#This Row],[Property]]&lt;&gt;"",1,0))</f>
        <v>79</v>
      </c>
      <c r="BC32" s="14" t="str">
        <f t="array" aca="1" ref="BC3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3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3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3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"templateOptions":{"label":"Town"}</v>
      </c>
      <c r="BG3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"residentialTown","type": "input-field","className":"col-xs-12 col-sm-6 col-md-3","templateOptions":{"label":"Town"},"validators": {"validation": Validators.compose([ValidationService.required('true', '')])}}</v>
      </c>
      <c r="BH32" s="7" t="str">
        <f ca="1" xml:space="preserve">
IF(Table_Question_Sets[[#This Row],[Row]]="Yes","]},{""className"": ""row"",""fieldGroup"": [","")&amp;
SUBSTITUTE(Table_Question_Sets[[#This Row],[Config Field]],CHAR(10),"")</f>
        <v>{"key": "residentialTown","type": "input-field","className":"col-xs-12 col-sm-6 col-md-3","templateOptions":{"label":"Town"},"validators": {"validation": Validators.compose([ValidationService.required('true', '')])}}</v>
      </c>
      <c r="BI3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"residentialTown","type": "input-field","className":"col-xs-12 col-sm-6 col-md-3","templateOptions":{"label":"Town"},"validators": {"validation": Validators.compose([ValidationService.required('true', '')])}},{"key": "residentialState","type": "select-field","className":"col-xs-6 col-sm-3 col-md-2","templateOptions":{"options":[{"label":"ACT","value":"ACT"},{"label":"NSW","value":"NSW"},{"label":"NT","value":"NT"},{"label":"QLD","value":"QLD"},{"label":"SA","value":"SA"},{"label":"TAS","value":"TAS"},{"label":"VIC","value":"VIC"},{"label":"WA","value":"WA"}],"label":"State"},"validators": {"validation": Validators.compose([ValidationService.required('true', '')])}},{"key": "residentialPostcode","type": "input-field","className":"col-xs-6 col-sm-3 col-md-2","templateOptions":{"label":"Postcode","placeholder":"Select"},"validators": {"validation": Validators.compose([ValidationService.required('true', ''), ValidationService.isPostcode()])}},{"key": "residentialYears","type": "input-field","className":"col-xs-12","templateOptions":{"container":{"style":"width:150px;"},"question":"How many years have you lived at your current address?"},"validators": {"validation": Validators.compose([ValidationService.required('true', ''), ValidationService.isNumber()])}},{"key": "residentialString","type": "hidden-field","className":"col-xs-12","templateOptions":{"calculatedValue":"residentialAddress + (residentialAddress != '' ? ', ' : '') + residentialTown + ' ' + residentialState + ' ' + residentialPostcode"},"validators": {"validation": Validators.compose([])},"expressionProperties": { "templateOptions.disabled": "true"}},{"key": "previousHeading","type": "content-field","className":"col-xs-12","templateOptions":{"content":{"heading3":"Previous Address"},"hideCondition":"isWholeNumber(residentialYears) &amp;&amp; number(residentialYears) &gt; 2"},"validators": {"validation": Validators.compose([])}},{"key":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3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32" s="7" t="str">
        <f>IF(AND(Table_Question_Sets[[#This Row],[Header]]="",Table_Question_Sets[[#This Row],[Property]]&lt;&gt;"",Table_Question_Sets[[#This Row],[Field Type]]&lt;&gt;""),
""""&amp;Table_Question_Sets[[#This Row],[Key]]&amp;"""","")</f>
        <v>"residentialTown"</v>
      </c>
      <c r="BL3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sidentialTown","residentialState","residentialPostcode","residentialYears","residentialString","previousHeading","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32" s="7" t="str">
        <f>IF(AND(Table_Question_Sets[[#This Row],[Header]]&lt;&gt;"Yes",Table_Question_Sets[[#This Row],[Property]]&lt;&gt;"",Table_Question_Sets[[#This Row],[Workflow Role]]&lt;&gt;""),
""""&amp;Table_Question_Sets[[#This Row],[Workflow Role]]&amp;""":"""&amp;Table_Question_Sets[[#This Row],[Key]]&amp;"""","")</f>
        <v/>
      </c>
      <c r="BN32" s="7">
        <f ca="1">IF(Table_Question_Sets[[#This Row],[Header]]="Yes","",_xlfn.NUMBERVALUE(INDIRECT(SUBSTITUTE(ADDRESS(1,COLUMN(),4),"1","")&amp;ROW()+1))+IF(OR(Table_Question_Sets[[#This Row],[Value]]&lt;&gt;"",AND(Table_Question_Sets[[#This Row],[Data Type]]="Repeating",Table_Question_Sets[[#This Row],[Calculation Repeating]]&lt;&gt;"")),1,0))</f>
        <v>0</v>
      </c>
      <c r="BO32" s="7" t="str">
        <f ca="1" xml:space="preserve">
IF(Table_Question_Sets[[#This Row],[Data Type]]="Repeating",
OFFSET(Table_Repeating_Question_Sets[[#Headers],[Property]],MATCH(Table_Question_Sets[[#This Row],[Property]],Table_Repeating_Question_Sets[Property],0),MATCH("Calculation",Table_Repeating_Question_Sets[#Headers],0)-1,1,1),
"")</f>
        <v/>
      </c>
      <c r="BP3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3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32" s="7" t="str">
        <f ca="1">IF(ISNUMBER(Table_Question_Sets[[#This Row],[Config Use Row]]),INDEX(Table_Question_Sets[Config Rollup],Table_Question_Sets[[#This Row],[Config Use Row]]),"")</f>
        <v/>
      </c>
      <c r="BS32" s="7" t="str">
        <f ca="1">IF(ISNUMBER(Table_Question_Sets[[#This Row],[Config Use Row]]),INDEX(Table_Question_Sets[Config Keys Nested Rollup],Table_Question_Sets[[#This Row],[Config Use Row]]),"")</f>
        <v/>
      </c>
      <c r="BT32" s="7" t="str">
        <f ca="1">IF(ISNUMBER(Table_Question_Sets[[#This Row],[Config Use Row]]),INDEX(Table_Question_Sets[Calculation Rollup],Table_Question_Sets[[#This Row],[Config Use Row]]),"")</f>
        <v/>
      </c>
    </row>
    <row r="33" spans="2:72" s="11" customFormat="1" ht="21" customHeight="1">
      <c r="B33" s="111" t="s">
        <v>137</v>
      </c>
      <c r="C33" s="111"/>
      <c r="D33" s="7" t="str">
        <f ca="1">IF(Table_Question_Sets[[#This Row],[Header]]="Yes","",
IF(INDIRECT(SUBSTITUTE(ADDRESS(1,COLUMN(),4),"1","")&amp;ROW()-1)="",
INDIRECT(SUBSTITUTE(ADDRESS(1,COLUMN(Table_Question_Sets[[#This Row],[Property]]),4),"1","")&amp;ROW()-1),
INDIRECT(SUBSTITUTE(ADDRESS(1,COLUMN(),4),"1","")&amp;ROW()-1)))</f>
        <v>Personal</v>
      </c>
      <c r="E3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residentialState</v>
      </c>
      <c r="F33" s="7" t="str">
        <f>IF(Table_Question_Sets[[#This Row],[Header]]="Yes","",IF(Table_Question_Sets[[#This Row],[Property]]&lt;&gt;"",SUBSTITUTE(Table_Question_Sets[[#This Row],[Property]]," ",""),""))</f>
        <v>ResidentialState</v>
      </c>
      <c r="G33" s="48"/>
      <c r="H33" s="7" t="s">
        <v>49</v>
      </c>
      <c r="I33" s="7" t="s">
        <v>119</v>
      </c>
      <c r="J33" s="8" t="s">
        <v>138</v>
      </c>
      <c r="K33" s="35" t="s">
        <v>73</v>
      </c>
      <c r="L33" s="43"/>
      <c r="M33" s="43"/>
      <c r="N33" s="14"/>
      <c r="O33" s="14">
        <v>6</v>
      </c>
      <c r="P33" s="14">
        <v>3</v>
      </c>
      <c r="Q33" s="14">
        <v>2</v>
      </c>
      <c r="R33" s="14"/>
      <c r="S33" s="14"/>
      <c r="T33" s="8" t="s">
        <v>138</v>
      </c>
      <c r="U33" s="8"/>
      <c r="V33" s="7"/>
      <c r="W33" s="7"/>
      <c r="X33" s="7"/>
      <c r="Y33" s="7"/>
      <c r="Z33" s="7"/>
      <c r="AA33" s="7"/>
      <c r="AB33" s="7"/>
      <c r="AC33" s="7"/>
      <c r="AD33" s="8"/>
      <c r="AE33" s="7"/>
      <c r="AF33" s="7"/>
      <c r="AG33" s="7"/>
      <c r="AH33" s="69"/>
      <c r="AI33" s="69"/>
      <c r="AJ33" s="69"/>
      <c r="AK33" s="69"/>
      <c r="AL33" s="7"/>
      <c r="AM3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33" s="111"/>
      <c r="AO3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3" s="7"/>
      <c r="AR33" s="14"/>
      <c r="AS33" s="7"/>
      <c r="AT33" s="7"/>
      <c r="AU33" s="7"/>
      <c r="AV33" s="7"/>
      <c r="AW33" s="7"/>
      <c r="AX3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33" s="14" t="str">
        <f>IF(OR(Table_Question_Sets[[#This Row],[Header]]="Yes",Table_Question_Sets[[#This Row],[Text]]=""),"",IF(OR(Table_Question_Sets[[#This Row],[Text]]="true",Table_Question_Sets[[#This Row],[Text]]="false",ISNUMBER(Table_Question_Sets[[#This Row],[Text]])),Table_Question_Sets[[#This Row],[Text]],""""&amp;Table_Question_Sets[[#This Row],[Text]]&amp;""""))</f>
        <v/>
      </c>
      <c r="AZ33" s="14" t="str">
        <f>IF(AND(Table_Question_Sets[[#This Row],[Header]]&lt;&gt;"Yes",Table_Question_Sets[[#This Row],[Property]]&lt;&gt;"",Table_Question_Sets[[#This Row],[Summary Label]]&lt;&gt;""),""""&amp;Table_Question_Sets[[#This Row],[Key]]&amp;""": """&amp;Table_Question_Sets[[#This Row],[Summary Label]]&amp;"""","")</f>
        <v/>
      </c>
      <c r="BA33" s="14">
        <f ca="1">IF(Table_Question_Sets[[#This Row],[Header]]="Yes","",_xlfn.NUMBERVALUE(INDIRECT(SUBSTITUTE(ADDRESS(1,COLUMN(),4),"1","")&amp;ROW()-1))+IF(Table_Question_Sets[[#This Row],[Property]]&lt;&gt;"",1,0))</f>
        <v>8</v>
      </c>
      <c r="BB33" s="14">
        <f ca="1">IF(Table_Question_Sets[[#This Row],[Header]]="Yes","",_xlfn.NUMBERVALUE(INDIRECT(SUBSTITUTE(ADDRESS(1,COLUMN(),4),"1","")&amp;ROW()+1))+IF(Table_Question_Sets[[#This Row],[Property]]&lt;&gt;"",1,0))</f>
        <v>78</v>
      </c>
      <c r="BC33" s="14" t="str">
        <f t="array" aca="1" ref="BC3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D3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3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3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v>
      </c>
      <c r="BG3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"residentialState","type": "select-field","className":"col-xs-6 col-sm-3 col-md-2","templateOptions":{"options":[{"label":"ACT","value":"ACT"},{"label":"NSW","value":"NSW"},{"label":"NT","value":"NT"},{"label":"QLD","value":"QLD"},{"label":"SA","value":"SA"},{"label":"TAS","value":"TAS"},{"label":"VIC","value":"VIC"},{"label":"WA","value":"WA"}],"label":"State"},"validators": {"validation": Validators.compose([ValidationService.required('true', '')])}}</v>
      </c>
      <c r="BH33" s="7" t="str">
        <f ca="1" xml:space="preserve">
IF(Table_Question_Sets[[#This Row],[Row]]="Yes","]},{""className"": ""row"",""fieldGroup"": [","")&amp;
SUBSTITUTE(Table_Question_Sets[[#This Row],[Config Field]],CHAR(10),"")</f>
        <v>{"key": "residentialState","type": "select-field","className":"col-xs-6 col-sm-3 col-md-2","templateOptions":{"options":[{"label":"ACT","value":"ACT"},{"label":"NSW","value":"NSW"},{"label":"NT","value":"NT"},{"label":"QLD","value":"QLD"},{"label":"SA","value":"SA"},{"label":"TAS","value":"TAS"},{"label":"VIC","value":"VIC"},{"label":"WA","value":"WA"}],"label":"State"},"validators": {"validation": Validators.compose([ValidationService.required('true', '')])}}</v>
      </c>
      <c r="BI3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"residentialState","type": "select-field","className":"col-xs-6 col-sm-3 col-md-2","templateOptions":{"options":[{"label":"ACT","value":"ACT"},{"label":"NSW","value":"NSW"},{"label":"NT","value":"NT"},{"label":"QLD","value":"QLD"},{"label":"SA","value":"SA"},{"label":"TAS","value":"TAS"},{"label":"VIC","value":"VIC"},{"label":"WA","value":"WA"}],"label":"State"},"validators": {"validation": Validators.compose([ValidationService.required('true', '')])}},{"key": "residentialPostcode","type": "input-field","className":"col-xs-6 col-sm-3 col-md-2","templateOptions":{"label":"Postcode","placeholder":"Select"},"validators": {"validation": Validators.compose([ValidationService.required('true', ''), ValidationService.isPostcode()])}},{"key": "residentialYears","type": "input-field","className":"col-xs-12","templateOptions":{"container":{"style":"width:150px;"},"question":"How many years have you lived at your current address?"},"validators": {"validation": Validators.compose([ValidationService.required('true', ''), ValidationService.isNumber()])}},{"key": "residentialString","type": "hidden-field","className":"col-xs-12","templateOptions":{"calculatedValue":"residentialAddress + (residentialAddress != '' ? ', ' : '') + residentialTown + ' ' + residentialState + ' ' + residentialPostcode"},"validators": {"validation": Validators.compose([])},"expressionProperties": { "templateOptions.disabled": "true"}},{"key": "previousHeading","type": "content-field","className":"col-xs-12","templateOptions":{"content":{"heading3":"Previous Address"},"hideCondition":"isWholeNumber(residentialYears) &amp;&amp; number(residentialYears) &gt; 2"},"validators": {"validation": Validators.compose([])}},{"key":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3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33" s="7" t="str">
        <f>IF(AND(Table_Question_Sets[[#This Row],[Header]]="",Table_Question_Sets[[#This Row],[Property]]&lt;&gt;"",Table_Question_Sets[[#This Row],[Field Type]]&lt;&gt;""),
""""&amp;Table_Question_Sets[[#This Row],[Key]]&amp;"""","")</f>
        <v>"residentialState"</v>
      </c>
      <c r="BL3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sidentialState","residentialPostcode","residentialYears","residentialString","previousHeading","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33" s="7" t="str">
        <f>IF(AND(Table_Question_Sets[[#This Row],[Header]]&lt;&gt;"Yes",Table_Question_Sets[[#This Row],[Property]]&lt;&gt;"",Table_Question_Sets[[#This Row],[Workflow Role]]&lt;&gt;""),
""""&amp;Table_Question_Sets[[#This Row],[Workflow Role]]&amp;""":"""&amp;Table_Question_Sets[[#This Row],[Key]]&amp;"""","")</f>
        <v/>
      </c>
      <c r="BN33" s="7">
        <f ca="1">IF(Table_Question_Sets[[#This Row],[Header]]="Yes","",_xlfn.NUMBERVALUE(INDIRECT(SUBSTITUTE(ADDRESS(1,COLUMN(),4),"1","")&amp;ROW()+1))+IF(OR(Table_Question_Sets[[#This Row],[Value]]&lt;&gt;"",AND(Table_Question_Sets[[#This Row],[Data Type]]="Repeating",Table_Question_Sets[[#This Row],[Calculation Repeating]]&lt;&gt;"")),1,0))</f>
        <v>0</v>
      </c>
      <c r="BO33" s="7" t="str">
        <f ca="1" xml:space="preserve">
IF(Table_Question_Sets[[#This Row],[Data Type]]="Repeating",
OFFSET(Table_Repeating_Question_Sets[[#Headers],[Property]],MATCH(Table_Question_Sets[[#This Row],[Property]],Table_Repeating_Question_Sets[Property],0),MATCH("Calculation",Table_Repeating_Question_Sets[#Headers],0)-1,1,1),
"")</f>
        <v/>
      </c>
      <c r="BP3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3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33" s="7" t="str">
        <f ca="1">IF(ISNUMBER(Table_Question_Sets[[#This Row],[Config Use Row]]),INDEX(Table_Question_Sets[Config Rollup],Table_Question_Sets[[#This Row],[Config Use Row]]),"")</f>
        <v/>
      </c>
      <c r="BS33" s="7" t="str">
        <f ca="1">IF(ISNUMBER(Table_Question_Sets[[#This Row],[Config Use Row]]),INDEX(Table_Question_Sets[Config Keys Nested Rollup],Table_Question_Sets[[#This Row],[Config Use Row]]),"")</f>
        <v/>
      </c>
      <c r="BT33" s="7" t="str">
        <f ca="1">IF(ISNUMBER(Table_Question_Sets[[#This Row],[Config Use Row]]),INDEX(Table_Question_Sets[Calculation Rollup],Table_Question_Sets[[#This Row],[Config Use Row]]),"")</f>
        <v/>
      </c>
    </row>
    <row r="34" spans="2:72" s="11" customFormat="1" ht="21" customHeight="1">
      <c r="B34" s="8" t="s">
        <v>139</v>
      </c>
      <c r="C34" s="111"/>
      <c r="D34" s="7" t="str">
        <f ca="1">IF(Table_Question_Sets[[#This Row],[Header]]="Yes","",
IF(INDIRECT(SUBSTITUTE(ADDRESS(1,COLUMN(),4),"1","")&amp;ROW()-1)="",
INDIRECT(SUBSTITUTE(ADDRESS(1,COLUMN(Table_Question_Sets[[#This Row],[Property]]),4),"1","")&amp;ROW()-1),
INDIRECT(SUBSTITUTE(ADDRESS(1,COLUMN(),4),"1","")&amp;ROW()-1)))</f>
        <v>Personal</v>
      </c>
      <c r="E3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residentialPostcode</v>
      </c>
      <c r="F34" s="7" t="str">
        <f>IF(Table_Question_Sets[[#This Row],[Header]]="Yes","",IF(Table_Question_Sets[[#This Row],[Property]]&lt;&gt;"",SUBSTITUTE(Table_Question_Sets[[#This Row],[Property]]," ",""),""))</f>
        <v>ResidentialPostcode</v>
      </c>
      <c r="G34" s="48"/>
      <c r="H34" s="7" t="s">
        <v>140</v>
      </c>
      <c r="I34" s="7" t="s">
        <v>49</v>
      </c>
      <c r="J34" s="7"/>
      <c r="K34" s="35" t="s">
        <v>73</v>
      </c>
      <c r="L34" s="43"/>
      <c r="M34" s="43"/>
      <c r="N34" s="14"/>
      <c r="O34" s="14">
        <v>6</v>
      </c>
      <c r="P34" s="14">
        <v>3</v>
      </c>
      <c r="Q34" s="14">
        <v>2</v>
      </c>
      <c r="R34" s="14"/>
      <c r="S34" s="14"/>
      <c r="T34" s="8" t="s">
        <v>140</v>
      </c>
      <c r="U34" s="8"/>
      <c r="V34" s="7"/>
      <c r="W34" s="7"/>
      <c r="X34" s="7"/>
      <c r="Y34" s="7"/>
      <c r="Z34" s="7"/>
      <c r="AA34" s="7"/>
      <c r="AB34" s="7"/>
      <c r="AC34" s="7"/>
      <c r="AD34" s="8" t="s">
        <v>119</v>
      </c>
      <c r="AE34" s="7"/>
      <c r="AF34" s="7"/>
      <c r="AG34" s="7"/>
      <c r="AH34" s="69"/>
      <c r="AI34" s="69"/>
      <c r="AJ34" s="69"/>
      <c r="AK34" s="69"/>
      <c r="AL34" s="7"/>
      <c r="AM34"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34" s="111"/>
      <c r="AO3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4" s="7"/>
      <c r="AR34" s="14"/>
      <c r="AS34" s="7"/>
      <c r="AT34" s="7"/>
      <c r="AU34" s="7"/>
      <c r="AV34" s="7"/>
      <c r="AW34" s="7"/>
      <c r="AX34"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34" s="14" t="str">
        <f>IF(OR(Table_Question_Sets[[#This Row],[Header]]="Yes",Table_Question_Sets[[#This Row],[Text]]=""),"",IF(OR(Table_Question_Sets[[#This Row],[Text]]="true",Table_Question_Sets[[#This Row],[Text]]="false",ISNUMBER(Table_Question_Sets[[#This Row],[Text]])),Table_Question_Sets[[#This Row],[Text]],""""&amp;Table_Question_Sets[[#This Row],[Text]]&amp;""""))</f>
        <v/>
      </c>
      <c r="AZ34" s="14" t="str">
        <f>IF(AND(Table_Question_Sets[[#This Row],[Header]]&lt;&gt;"Yes",Table_Question_Sets[[#This Row],[Property]]&lt;&gt;"",Table_Question_Sets[[#This Row],[Summary Label]]&lt;&gt;""),""""&amp;Table_Question_Sets[[#This Row],[Key]]&amp;""": """&amp;Table_Question_Sets[[#This Row],[Summary Label]]&amp;"""","")</f>
        <v/>
      </c>
      <c r="BA34" s="14">
        <f ca="1">IF(Table_Question_Sets[[#This Row],[Header]]="Yes","",_xlfn.NUMBERVALUE(INDIRECT(SUBSTITUTE(ADDRESS(1,COLUMN(),4),"1","")&amp;ROW()-1))+IF(Table_Question_Sets[[#This Row],[Property]]&lt;&gt;"",1,0))</f>
        <v>9</v>
      </c>
      <c r="BB34" s="14">
        <f ca="1">IF(Table_Question_Sets[[#This Row],[Header]]="Yes","",_xlfn.NUMBERVALUE(INDIRECT(SUBSTITUTE(ADDRESS(1,COLUMN(),4),"1","")&amp;ROW()+1))+IF(Table_Question_Sets[[#This Row],[Property]]&lt;&gt;"",1,0))</f>
        <v>77</v>
      </c>
      <c r="BC34" s="14" t="str">
        <f t="array" aca="1" ref="BC3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34"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ValidationService.isPostcode()])}</v>
      </c>
      <c r="BE34"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34"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"templateOptions":{"label":"Postcode","placeholder":"Select"}</v>
      </c>
      <c r="BG34"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"residentialPostcode","type": "input-field","className":"col-xs-6 col-sm-3 col-md-2","templateOptions":{"label":"Postcode","placeholder":"Select"},"validators": {"validation": Validators.compose([ValidationService.required('true', ''), ValidationService.isPostcode()])}}</v>
      </c>
      <c r="BH34" s="7" t="str">
        <f ca="1" xml:space="preserve">
IF(Table_Question_Sets[[#This Row],[Row]]="Yes","]},{""className"": ""row"",""fieldGroup"": [","")&amp;
SUBSTITUTE(Table_Question_Sets[[#This Row],[Config Field]],CHAR(10),"")</f>
        <v>{"key": "residentialPostcode","type": "input-field","className":"col-xs-6 col-sm-3 col-md-2","templateOptions":{"label":"Postcode","placeholder":"Select"},"validators": {"validation": Validators.compose([ValidationService.required('true', ''), ValidationService.isPostcode()])}}</v>
      </c>
      <c r="BI3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"residentialPostcode","type": "input-field","className":"col-xs-6 col-sm-3 col-md-2","templateOptions":{"label":"Postcode","placeholder":"Select"},"validators": {"validation": Validators.compose([ValidationService.required('true', ''), ValidationService.isPostcode()])}},{"key": "residentialYears","type": "input-field","className":"col-xs-12","templateOptions":{"container":{"style":"width:150px;"},"question":"How many years have you lived at your current address?"},"validators": {"validation": Validators.compose([ValidationService.required('true', ''), ValidationService.isNumber()])}},{"key": "residentialString","type": "hidden-field","className":"col-xs-12","templateOptions":{"calculatedValue":"residentialAddress + (residentialAddress != '' ? ', ' : '') + residentialTown + ' ' + residentialState + ' ' + residentialPostcode"},"validators": {"validation": Validators.compose([])},"expressionProperties": { "templateOptions.disabled": "true"}},{"key": "previousHeading","type": "content-field","className":"col-xs-12","templateOptions":{"content":{"heading3":"Previous Address"},"hideCondition":"isWholeNumber(residentialYears) &amp;&amp; number(residentialYears) &gt; 2"},"validators": {"validation": Validators.compose([])}},{"key":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3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34" s="7" t="str">
        <f>IF(AND(Table_Question_Sets[[#This Row],[Header]]="",Table_Question_Sets[[#This Row],[Property]]&lt;&gt;"",Table_Question_Sets[[#This Row],[Field Type]]&lt;&gt;""),
""""&amp;Table_Question_Sets[[#This Row],[Key]]&amp;"""","")</f>
        <v>"residentialPostcode"</v>
      </c>
      <c r="BL3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sidentialPostcode","residentialYears","residentialString","previousHeading","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34" s="7" t="str">
        <f>IF(AND(Table_Question_Sets[[#This Row],[Header]]&lt;&gt;"Yes",Table_Question_Sets[[#This Row],[Property]]&lt;&gt;"",Table_Question_Sets[[#This Row],[Workflow Role]]&lt;&gt;""),
""""&amp;Table_Question_Sets[[#This Row],[Workflow Role]]&amp;""":"""&amp;Table_Question_Sets[[#This Row],[Key]]&amp;"""","")</f>
        <v/>
      </c>
      <c r="BN34" s="7">
        <f ca="1">IF(Table_Question_Sets[[#This Row],[Header]]="Yes","",_xlfn.NUMBERVALUE(INDIRECT(SUBSTITUTE(ADDRESS(1,COLUMN(),4),"1","")&amp;ROW()+1))+IF(OR(Table_Question_Sets[[#This Row],[Value]]&lt;&gt;"",AND(Table_Question_Sets[[#This Row],[Data Type]]="Repeating",Table_Question_Sets[[#This Row],[Calculation Repeating]]&lt;&gt;"")),1,0))</f>
        <v>0</v>
      </c>
      <c r="BO34" s="7" t="str">
        <f ca="1" xml:space="preserve">
IF(Table_Question_Sets[[#This Row],[Data Type]]="Repeating",
OFFSET(Table_Repeating_Question_Sets[[#Headers],[Property]],MATCH(Table_Question_Sets[[#This Row],[Property]],Table_Repeating_Question_Sets[Property],0),MATCH("Calculation",Table_Repeating_Question_Sets[#Headers],0)-1,1,1),
"")</f>
        <v/>
      </c>
      <c r="BP34"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3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34" s="7" t="str">
        <f ca="1">IF(ISNUMBER(Table_Question_Sets[[#This Row],[Config Use Row]]),INDEX(Table_Question_Sets[Config Rollup],Table_Question_Sets[[#This Row],[Config Use Row]]),"")</f>
        <v/>
      </c>
      <c r="BS34" s="7" t="str">
        <f ca="1">IF(ISNUMBER(Table_Question_Sets[[#This Row],[Config Use Row]]),INDEX(Table_Question_Sets[Config Keys Nested Rollup],Table_Question_Sets[[#This Row],[Config Use Row]]),"")</f>
        <v/>
      </c>
      <c r="BT34" s="7" t="str">
        <f ca="1">IF(ISNUMBER(Table_Question_Sets[[#This Row],[Config Use Row]]),INDEX(Table_Question_Sets[Calculation Rollup],Table_Question_Sets[[#This Row],[Config Use Row]]),"")</f>
        <v/>
      </c>
    </row>
    <row r="35" spans="2:72" s="11" customFormat="1" ht="21" customHeight="1">
      <c r="B35" s="7" t="s">
        <v>141</v>
      </c>
      <c r="C35" s="111"/>
      <c r="D35" s="7" t="str">
        <f ca="1">IF(Table_Question_Sets[[#This Row],[Header]]="Yes","",
IF(INDIRECT(SUBSTITUTE(ADDRESS(1,COLUMN(),4),"1","")&amp;ROW()-1)="",
INDIRECT(SUBSTITUTE(ADDRESS(1,COLUMN(Table_Question_Sets[[#This Row],[Property]]),4),"1","")&amp;ROW()-1),
INDIRECT(SUBSTITUTE(ADDRESS(1,COLUMN(),4),"1","")&amp;ROW()-1)))</f>
        <v>Personal</v>
      </c>
      <c r="E3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residentialYears</v>
      </c>
      <c r="F35" s="7" t="str">
        <f>IF(Table_Question_Sets[[#This Row],[Header]]="Yes","",IF(Table_Question_Sets[[#This Row],[Property]]&lt;&gt;"",SUBSTITUTE(Table_Question_Sets[[#This Row],[Property]]," ",""),""))</f>
        <v>ResidentialYears</v>
      </c>
      <c r="G35" s="48"/>
      <c r="H35" s="7" t="s">
        <v>93</v>
      </c>
      <c r="I35" s="7" t="s">
        <v>49</v>
      </c>
      <c r="J35" s="7"/>
      <c r="K35" s="33" t="s">
        <v>73</v>
      </c>
      <c r="L35" s="43"/>
      <c r="M35" s="43"/>
      <c r="N35" s="33"/>
      <c r="O35" s="14">
        <v>12</v>
      </c>
      <c r="P35" s="14"/>
      <c r="Q35" s="33"/>
      <c r="R35" s="33"/>
      <c r="S35" s="33" t="s">
        <v>142</v>
      </c>
      <c r="T35" s="7"/>
      <c r="U35" s="8" t="s">
        <v>143</v>
      </c>
      <c r="V35" s="7"/>
      <c r="W35" s="7"/>
      <c r="X35" s="7"/>
      <c r="Y35" s="7"/>
      <c r="Z35" s="7"/>
      <c r="AA35" s="7"/>
      <c r="AB35" s="7"/>
      <c r="AC35" s="7"/>
      <c r="AD35" s="7"/>
      <c r="AE35" s="7"/>
      <c r="AF35" s="7"/>
      <c r="AG35" s="7"/>
      <c r="AH35" s="43"/>
      <c r="AI35" s="69"/>
      <c r="AJ35" s="69"/>
      <c r="AK35" s="69"/>
      <c r="AL35" s="7"/>
      <c r="AM3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35" s="111"/>
      <c r="AO3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5" s="7"/>
      <c r="AR35" s="14"/>
      <c r="AS35" s="7"/>
      <c r="AT35" s="7"/>
      <c r="AU35" s="7"/>
      <c r="AV35" s="7"/>
      <c r="AW35" s="7"/>
      <c r="AX3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35" s="14" t="str">
        <f>IF(OR(Table_Question_Sets[[#This Row],[Header]]="Yes",Table_Question_Sets[[#This Row],[Text]]=""),"",IF(OR(Table_Question_Sets[[#This Row],[Text]]="true",Table_Question_Sets[[#This Row],[Text]]="false",ISNUMBER(Table_Question_Sets[[#This Row],[Text]])),Table_Question_Sets[[#This Row],[Text]],""""&amp;Table_Question_Sets[[#This Row],[Text]]&amp;""""))</f>
        <v/>
      </c>
      <c r="AZ35" s="14" t="str">
        <f>IF(AND(Table_Question_Sets[[#This Row],[Header]]&lt;&gt;"Yes",Table_Question_Sets[[#This Row],[Property]]&lt;&gt;"",Table_Question_Sets[[#This Row],[Summary Label]]&lt;&gt;""),""""&amp;Table_Question_Sets[[#This Row],[Key]]&amp;""": """&amp;Table_Question_Sets[[#This Row],[Summary Label]]&amp;"""","")</f>
        <v/>
      </c>
      <c r="BA35" s="14">
        <f ca="1">IF(Table_Question_Sets[[#This Row],[Header]]="Yes","",_xlfn.NUMBERVALUE(INDIRECT(SUBSTITUTE(ADDRESS(1,COLUMN(),4),"1","")&amp;ROW()-1))+IF(Table_Question_Sets[[#This Row],[Property]]&lt;&gt;"",1,0))</f>
        <v>10</v>
      </c>
      <c r="BB35" s="14">
        <f ca="1">IF(Table_Question_Sets[[#This Row],[Header]]="Yes","",_xlfn.NUMBERVALUE(INDIRECT(SUBSTITUTE(ADDRESS(1,COLUMN(),4),"1","")&amp;ROW()+1))+IF(Table_Question_Sets[[#This Row],[Property]]&lt;&gt;"",1,0))</f>
        <v>76</v>
      </c>
      <c r="BC35" s="14" t="str">
        <f t="array" aca="1" ref="BC3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3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ValidationService.isNumber()])}</v>
      </c>
      <c r="BE3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35"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"templateOptions":{"container":{"style":"width:150px;"},"question":"How many years have you lived at your current address?"}</v>
      </c>
      <c r="BG35"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"residentialYears","type": "input-field","className":"col-xs-12","templateOptions":{"container":{"style":"width:150px;"},"question":"How many years have you lived at your current address?"},"validators": {"validation": Validators.compose([ValidationService.required('true', ''), ValidationService.isNumber()])}}</v>
      </c>
      <c r="BH35" s="7" t="str">
        <f ca="1" xml:space="preserve">
IF(Table_Question_Sets[[#This Row],[Row]]="Yes","]},{""className"": ""row"",""fieldGroup"": [","")&amp;
SUBSTITUTE(Table_Question_Sets[[#This Row],[Config Field]],CHAR(10),"")</f>
        <v>{"key": "residentialYears","type": "input-field","className":"col-xs-12","templateOptions":{"container":{"style":"width:150px;"},"question":"How many years have you lived at your current address?"},"validators": {"validation": Validators.compose([ValidationService.required('true', ''), ValidationService.isNumber()])}}</v>
      </c>
      <c r="BI3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"residentialYears","type": "input-field","className":"col-xs-12","templateOptions":{"container":{"style":"width:150px;"},"question":"How many years have you lived at your current address?"},"validators": {"validation": Validators.compose([ValidationService.required('true', ''), ValidationService.isNumber()])}},{"key": "residentialString","type": "hidden-field","className":"col-xs-12","templateOptions":{"calculatedValue":"residentialAddress + (residentialAddress != '' ? ', ' : '') + residentialTown + ' ' + residentialState + ' ' + residentialPostcode"},"validators": {"validation": Validators.compose([])},"expressionProperties": { "templateOptions.disabled": "true"}},{"key": "previousHeading","type": "content-field","className":"col-xs-12","templateOptions":{"content":{"heading3":"Previous Address"},"hideCondition":"isWholeNumber(residentialYears) &amp;&amp; number(residentialYears) &gt; 2"},"validators": {"validation": Validators.compose([])}},{"key":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3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35" s="7" t="str">
        <f>IF(AND(Table_Question_Sets[[#This Row],[Header]]="",Table_Question_Sets[[#This Row],[Property]]&lt;&gt;"",Table_Question_Sets[[#This Row],[Field Type]]&lt;&gt;""),
""""&amp;Table_Question_Sets[[#This Row],[Key]]&amp;"""","")</f>
        <v>"residentialYears"</v>
      </c>
      <c r="BL3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sidentialYears","residentialString","previousHeading","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35" s="7" t="str">
        <f>IF(AND(Table_Question_Sets[[#This Row],[Header]]&lt;&gt;"Yes",Table_Question_Sets[[#This Row],[Property]]&lt;&gt;"",Table_Question_Sets[[#This Row],[Workflow Role]]&lt;&gt;""),
""""&amp;Table_Question_Sets[[#This Row],[Workflow Role]]&amp;""":"""&amp;Table_Question_Sets[[#This Row],[Key]]&amp;"""","")</f>
        <v/>
      </c>
      <c r="BN35" s="7">
        <f ca="1">IF(Table_Question_Sets[[#This Row],[Header]]="Yes","",_xlfn.NUMBERVALUE(INDIRECT(SUBSTITUTE(ADDRESS(1,COLUMN(),4),"1","")&amp;ROW()+1))+IF(OR(Table_Question_Sets[[#This Row],[Value]]&lt;&gt;"",AND(Table_Question_Sets[[#This Row],[Data Type]]="Repeating",Table_Question_Sets[[#This Row],[Calculation Repeating]]&lt;&gt;"")),1,0))</f>
        <v>0</v>
      </c>
      <c r="BO35" s="7" t="str">
        <f ca="1" xml:space="preserve">
IF(Table_Question_Sets[[#This Row],[Data Type]]="Repeating",
OFFSET(Table_Repeating_Question_Sets[[#Headers],[Property]],MATCH(Table_Question_Sets[[#This Row],[Property]],Table_Repeating_Question_Sets[Property],0),MATCH("Calculation",Table_Repeating_Question_Sets[#Headers],0)-1,1,1),
"")</f>
        <v/>
      </c>
      <c r="BP3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3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35" s="7" t="str">
        <f ca="1">IF(ISNUMBER(Table_Question_Sets[[#This Row],[Config Use Row]]),INDEX(Table_Question_Sets[Config Rollup],Table_Question_Sets[[#This Row],[Config Use Row]]),"")</f>
        <v/>
      </c>
      <c r="BS35" s="7" t="str">
        <f ca="1">IF(ISNUMBER(Table_Question_Sets[[#This Row],[Config Use Row]]),INDEX(Table_Question_Sets[Config Keys Nested Rollup],Table_Question_Sets[[#This Row],[Config Use Row]]),"")</f>
        <v/>
      </c>
      <c r="BT35" s="7" t="str">
        <f ca="1">IF(ISNUMBER(Table_Question_Sets[[#This Row],[Config Use Row]]),INDEX(Table_Question_Sets[Calculation Rollup],Table_Question_Sets[[#This Row],[Config Use Row]]),"")</f>
        <v/>
      </c>
    </row>
    <row r="36" spans="2:72" s="11" customFormat="1" ht="21" customHeight="1">
      <c r="B36" s="8" t="s">
        <v>144</v>
      </c>
      <c r="C36" s="111"/>
      <c r="D36" s="7" t="str">
        <f ca="1">IF(Table_Question_Sets[[#This Row],[Header]]="Yes","",
IF(INDIRECT(SUBSTITUTE(ADDRESS(1,COLUMN(),4),"1","")&amp;ROW()-1)="",
INDIRECT(SUBSTITUTE(ADDRESS(1,COLUMN(Table_Question_Sets[[#This Row],[Property]]),4),"1","")&amp;ROW()-1),
INDIRECT(SUBSTITUTE(ADDRESS(1,COLUMN(),4),"1","")&amp;ROW()-1)))</f>
        <v>Personal</v>
      </c>
      <c r="E3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residentialString</v>
      </c>
      <c r="F36" s="7" t="str">
        <f>IF(Table_Question_Sets[[#This Row],[Header]]="Yes","",IF(Table_Question_Sets[[#This Row],[Property]]&lt;&gt;"",SUBSTITUTE(Table_Question_Sets[[#This Row],[Property]]," ",""),""))</f>
        <v>ResidentialString</v>
      </c>
      <c r="G36" s="48"/>
      <c r="H36" s="8" t="s">
        <v>49</v>
      </c>
      <c r="I36" s="8" t="s">
        <v>145</v>
      </c>
      <c r="J36" s="7"/>
      <c r="K36" s="33"/>
      <c r="L36" s="43"/>
      <c r="M36" s="43"/>
      <c r="N36" s="33"/>
      <c r="O36" s="35" t="s">
        <v>113</v>
      </c>
      <c r="P36" s="33"/>
      <c r="Q36" s="33"/>
      <c r="R36" s="33"/>
      <c r="S36" s="33"/>
      <c r="T36" s="7"/>
      <c r="U36" s="8"/>
      <c r="V36" s="7"/>
      <c r="W36" s="7"/>
      <c r="X36" s="7"/>
      <c r="Y36" s="7"/>
      <c r="Z36" s="7"/>
      <c r="AA36" s="7"/>
      <c r="AB36" s="7"/>
      <c r="AC36" s="7"/>
      <c r="AD36" s="7"/>
      <c r="AE36" s="7"/>
      <c r="AF36" s="7"/>
      <c r="AG36" s="7"/>
      <c r="AH36" s="43"/>
      <c r="AI36" s="69" t="s">
        <v>146</v>
      </c>
      <c r="AJ36" s="69"/>
      <c r="AK36" s="69"/>
      <c r="AL36" s="7"/>
      <c r="AM3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36" s="111"/>
      <c r="AO3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6" s="7"/>
      <c r="AR36" s="14"/>
      <c r="AS36" s="7"/>
      <c r="AT36" s="7"/>
      <c r="AU36" s="7"/>
      <c r="AV36" s="7"/>
      <c r="AW36" s="7"/>
      <c r="AX3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36" s="14" t="str">
        <f>IF(OR(Table_Question_Sets[[#This Row],[Header]]="Yes",Table_Question_Sets[[#This Row],[Text]]=""),"",IF(OR(Table_Question_Sets[[#This Row],[Text]]="true",Table_Question_Sets[[#This Row],[Text]]="false",ISNUMBER(Table_Question_Sets[[#This Row],[Text]])),Table_Question_Sets[[#This Row],[Text]],""""&amp;Table_Question_Sets[[#This Row],[Text]]&amp;""""))</f>
        <v/>
      </c>
      <c r="AZ36" s="14" t="str">
        <f>IF(AND(Table_Question_Sets[[#This Row],[Header]]&lt;&gt;"Yes",Table_Question_Sets[[#This Row],[Property]]&lt;&gt;"",Table_Question_Sets[[#This Row],[Summary Label]]&lt;&gt;""),""""&amp;Table_Question_Sets[[#This Row],[Key]]&amp;""": """&amp;Table_Question_Sets[[#This Row],[Summary Label]]&amp;"""","")</f>
        <v/>
      </c>
      <c r="BA36" s="14">
        <f ca="1">IF(Table_Question_Sets[[#This Row],[Header]]="Yes","",_xlfn.NUMBERVALUE(INDIRECT(SUBSTITUTE(ADDRESS(1,COLUMN(),4),"1","")&amp;ROW()-1))+IF(Table_Question_Sets[[#This Row],[Property]]&lt;&gt;"",1,0))</f>
        <v>11</v>
      </c>
      <c r="BB36" s="14">
        <f ca="1">IF(Table_Question_Sets[[#This Row],[Header]]="Yes","",_xlfn.NUMBERVALUE(INDIRECT(SUBSTITUTE(ADDRESS(1,COLUMN(),4),"1","")&amp;ROW()+1))+IF(Table_Question_Sets[[#This Row],[Property]]&lt;&gt;"",1,0))</f>
        <v>75</v>
      </c>
      <c r="BC36" s="14" t="str">
        <f t="array" aca="1" ref="BC3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3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3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36"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"templateOptions":{"calculatedValue":"residentialAddress + (residentialAddress != '' ? ', ' : '') + residentialTown + ' ' + residentialState + ' ' + residentialPostcode"}</v>
      </c>
      <c r="BG3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"residentialString","type": "hidden-field","className":"col-xs-12","templateOptions":{"calculatedValue":"residentialAddress + (residentialAddress != '' ? ', ' : '') + residentialTown + ' ' + residentialState + ' ' + residentialPostcode"},"validators": {"validation": Validators.compose([])},"expressionProperties": { "templateOptions.disabled": "true"}}</v>
      </c>
      <c r="BH36" s="7" t="str">
        <f ca="1" xml:space="preserve">
IF(Table_Question_Sets[[#This Row],[Row]]="Yes","]},{""className"": ""row"",""fieldGroup"": [","")&amp;
SUBSTITUTE(Table_Question_Sets[[#This Row],[Config Field]],CHAR(10),"")</f>
        <v>{"key": "residentialString","type": "hidden-field","className":"col-xs-12","templateOptions":{"calculatedValue":"residentialAddress + (residentialAddress != '' ? ', ' : '') + residentialTown + ' ' + residentialState + ' ' + residentialPostcode"},"validators": {"validation": Validators.compose([])},"expressionProperties": { "templateOptions.disabled": "true"}}</v>
      </c>
      <c r="BI3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"residentialString","type": "hidden-field","className":"col-xs-12","templateOptions":{"calculatedValue":"residentialAddress + (residentialAddress != '' ? ', ' : '') + residentialTown + ' ' + residentialState + ' ' + residentialPostcode"},"validators": {"validation": Validators.compose([])},"expressionProperties": { "templateOptions.disabled": "true"}},{"key": "previousHeading","type": "content-field","className":"col-xs-12","templateOptions":{"content":{"heading3":"Previous Address"},"hideCondition":"isWholeNumber(residentialYears) &amp;&amp; number(residentialYears) &gt; 2"},"validators": {"validation": Validators.compose([])}},{"key":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3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36" s="7" t="str">
        <f>IF(AND(Table_Question_Sets[[#This Row],[Header]]="",Table_Question_Sets[[#This Row],[Property]]&lt;&gt;"",Table_Question_Sets[[#This Row],[Field Type]]&lt;&gt;""),
""""&amp;Table_Question_Sets[[#This Row],[Key]]&amp;"""","")</f>
        <v>"residentialString"</v>
      </c>
      <c r="BL3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sidentialString","previousHeading","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36" s="7" t="str">
        <f>IF(AND(Table_Question_Sets[[#This Row],[Header]]&lt;&gt;"Yes",Table_Question_Sets[[#This Row],[Property]]&lt;&gt;"",Table_Question_Sets[[#This Row],[Workflow Role]]&lt;&gt;""),
""""&amp;Table_Question_Sets[[#This Row],[Workflow Role]]&amp;""":"""&amp;Table_Question_Sets[[#This Row],[Key]]&amp;"""","")</f>
        <v/>
      </c>
      <c r="BN36" s="7">
        <f ca="1">IF(Table_Question_Sets[[#This Row],[Header]]="Yes","",_xlfn.NUMBERVALUE(INDIRECT(SUBSTITUTE(ADDRESS(1,COLUMN(),4),"1","")&amp;ROW()+1))+IF(OR(Table_Question_Sets[[#This Row],[Value]]&lt;&gt;"",AND(Table_Question_Sets[[#This Row],[Data Type]]="Repeating",Table_Question_Sets[[#This Row],[Calculation Repeating]]&lt;&gt;"")),1,0))</f>
        <v>0</v>
      </c>
      <c r="BO36" s="7" t="str">
        <f ca="1" xml:space="preserve">
IF(Table_Question_Sets[[#This Row],[Data Type]]="Repeating",
OFFSET(Table_Repeating_Question_Sets[[#Headers],[Property]],MATCH(Table_Question_Sets[[#This Row],[Property]],Table_Repeating_Question_Sets[Property],0),MATCH("Calculation",Table_Repeating_Question_Sets[#Headers],0)-1,1,1),
"")</f>
        <v/>
      </c>
      <c r="BP3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3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36" s="7" t="str">
        <f ca="1">IF(ISNUMBER(Table_Question_Sets[[#This Row],[Config Use Row]]),INDEX(Table_Question_Sets[Config Rollup],Table_Question_Sets[[#This Row],[Config Use Row]]),"")</f>
        <v/>
      </c>
      <c r="BS36" s="7" t="str">
        <f ca="1">IF(ISNUMBER(Table_Question_Sets[[#This Row],[Config Use Row]]),INDEX(Table_Question_Sets[Config Keys Nested Rollup],Table_Question_Sets[[#This Row],[Config Use Row]]),"")</f>
        <v/>
      </c>
      <c r="BT36" s="7" t="str">
        <f ca="1">IF(ISNUMBER(Table_Question_Sets[[#This Row],[Config Use Row]]),INDEX(Table_Question_Sets[Calculation Rollup],Table_Question_Sets[[#This Row],[Config Use Row]]),"")</f>
        <v/>
      </c>
    </row>
    <row r="37" spans="2:72" s="11" customFormat="1" ht="21" customHeight="1">
      <c r="B37" s="8" t="s">
        <v>147</v>
      </c>
      <c r="C37" s="111"/>
      <c r="D37" s="7" t="str">
        <f ca="1">IF(Table_Question_Sets[[#This Row],[Header]]="Yes","",
IF(INDIRECT(SUBSTITUTE(ADDRESS(1,COLUMN(),4),"1","")&amp;ROW()-1)="",
INDIRECT(SUBSTITUTE(ADDRESS(1,COLUMN(Table_Question_Sets[[#This Row],[Property]]),4),"1","")&amp;ROW()-1),
INDIRECT(SUBSTITUTE(ADDRESS(1,COLUMN(),4),"1","")&amp;ROW()-1)))</f>
        <v>Personal</v>
      </c>
      <c r="E3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previousHeading</v>
      </c>
      <c r="F37" s="7" t="str">
        <f>IF(Table_Question_Sets[[#This Row],[Header]]="Yes","",IF(Table_Question_Sets[[#This Row],[Property]]&lt;&gt;"",SUBSTITUTE(Table_Question_Sets[[#This Row],[Property]]," ",""),""))</f>
        <v>PreviousHeading</v>
      </c>
      <c r="G37" s="48"/>
      <c r="H37" s="8" t="s">
        <v>103</v>
      </c>
      <c r="I37" s="8" t="s">
        <v>103</v>
      </c>
      <c r="J37" s="7"/>
      <c r="K37" s="33"/>
      <c r="L37" s="43"/>
      <c r="M37" s="43"/>
      <c r="N37" s="33"/>
      <c r="O37" s="35" t="s">
        <v>113</v>
      </c>
      <c r="P37" s="33"/>
      <c r="Q37" s="33"/>
      <c r="R37" s="33"/>
      <c r="S37" s="33"/>
      <c r="T37" s="7"/>
      <c r="U37" s="8"/>
      <c r="V37" s="7" t="s">
        <v>148</v>
      </c>
      <c r="W37" s="7"/>
      <c r="X37" s="7"/>
      <c r="Y37" s="7" t="s">
        <v>149</v>
      </c>
      <c r="Z37" s="7"/>
      <c r="AA37" s="7"/>
      <c r="AB37" s="7"/>
      <c r="AC37" s="7"/>
      <c r="AD37" s="7"/>
      <c r="AE37" s="7"/>
      <c r="AF37" s="7"/>
      <c r="AG37" s="7"/>
      <c r="AH37" s="43"/>
      <c r="AI37" s="43"/>
      <c r="AJ37" s="43"/>
      <c r="AK37" s="43"/>
      <c r="AL37" s="7"/>
      <c r="AM3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37" s="111"/>
      <c r="AO3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7" s="7"/>
      <c r="AR37" s="14"/>
      <c r="AS37" s="7"/>
      <c r="AT37" s="7"/>
      <c r="AU37" s="7"/>
      <c r="AV37" s="7"/>
      <c r="AW37" s="7"/>
      <c r="AX3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37" s="14" t="str">
        <f>IF(OR(Table_Question_Sets[[#This Row],[Header]]="Yes",Table_Question_Sets[[#This Row],[Text]]=""),"",IF(OR(Table_Question_Sets[[#This Row],[Text]]="true",Table_Question_Sets[[#This Row],[Text]]="false",ISNUMBER(Table_Question_Sets[[#This Row],[Text]])),Table_Question_Sets[[#This Row],[Text]],""""&amp;Table_Question_Sets[[#This Row],[Text]]&amp;""""))</f>
        <v/>
      </c>
      <c r="AZ37" s="14" t="str">
        <f>IF(AND(Table_Question_Sets[[#This Row],[Header]]&lt;&gt;"Yes",Table_Question_Sets[[#This Row],[Property]]&lt;&gt;"",Table_Question_Sets[[#This Row],[Summary Label]]&lt;&gt;""),""""&amp;Table_Question_Sets[[#This Row],[Key]]&amp;""": """&amp;Table_Question_Sets[[#This Row],[Summary Label]]&amp;"""","")</f>
        <v/>
      </c>
      <c r="BA37" s="14">
        <f ca="1">IF(Table_Question_Sets[[#This Row],[Header]]="Yes","",_xlfn.NUMBERVALUE(INDIRECT(SUBSTITUTE(ADDRESS(1,COLUMN(),4),"1","")&amp;ROW()-1))+IF(Table_Question_Sets[[#This Row],[Property]]&lt;&gt;"",1,0))</f>
        <v>12</v>
      </c>
      <c r="BB37" s="14">
        <f ca="1">IF(Table_Question_Sets[[#This Row],[Header]]="Yes","",_xlfn.NUMBERVALUE(INDIRECT(SUBSTITUTE(ADDRESS(1,COLUMN(),4),"1","")&amp;ROW()+1))+IF(Table_Question_Sets[[#This Row],[Property]]&lt;&gt;"",1,0))</f>
        <v>74</v>
      </c>
      <c r="BC37" s="14" t="str">
        <f t="array" aca="1" ref="BC3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3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3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3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"templateOptions":{"content":{"heading3":"Previous Address"},"hideCondition":"isWholeNumber(residentialYears) &amp;&amp; number(residentialYears) &gt; 2"}</v>
      </c>
      <c r="BG3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"previousHeading","type": "content-field","className":"col-xs-12","templateOptions":{"content":{"heading3":"Previous Address"},"hideCondition":"isWholeNumber(residentialYears) &amp;&amp; number(residentialYears) &gt; 2"},"validators": {"validation": Validators.compose([])}}</v>
      </c>
      <c r="BH37" s="7" t="str">
        <f ca="1" xml:space="preserve">
IF(Table_Question_Sets[[#This Row],[Row]]="Yes","]},{""className"": ""row"",""fieldGroup"": [","")&amp;
SUBSTITUTE(Table_Question_Sets[[#This Row],[Config Field]],CHAR(10),"")</f>
        <v>{"key": "previousHeading","type": "content-field","className":"col-xs-12","templateOptions":{"content":{"heading3":"Previous Address"},"hideCondition":"isWholeNumber(residentialYears) &amp;&amp; number(residentialYears) &gt; 2"},"validators": {"validation": Validators.compose([])}}</v>
      </c>
      <c r="BI3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"previousHeading","type": "content-field","className":"col-xs-12","templateOptions":{"content":{"heading3":"Previous Address"},"hideCondition":"isWholeNumber(residentialYears) &amp;&amp; number(residentialYears) &gt; 2"},"validators": {"validation": Validators.compose([])}},{"key":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3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37" s="7" t="str">
        <f>IF(AND(Table_Question_Sets[[#This Row],[Header]]="",Table_Question_Sets[[#This Row],[Property]]&lt;&gt;"",Table_Question_Sets[[#This Row],[Field Type]]&lt;&gt;""),
""""&amp;Table_Question_Sets[[#This Row],[Key]]&amp;"""","")</f>
        <v>"previousHeading"</v>
      </c>
      <c r="BL3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eviousHeading","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37" s="7" t="str">
        <f>IF(AND(Table_Question_Sets[[#This Row],[Header]]&lt;&gt;"Yes",Table_Question_Sets[[#This Row],[Property]]&lt;&gt;"",Table_Question_Sets[[#This Row],[Workflow Role]]&lt;&gt;""),
""""&amp;Table_Question_Sets[[#This Row],[Workflow Role]]&amp;""":"""&amp;Table_Question_Sets[[#This Row],[Key]]&amp;"""","")</f>
        <v/>
      </c>
      <c r="BN37" s="7">
        <f ca="1">IF(Table_Question_Sets[[#This Row],[Header]]="Yes","",_xlfn.NUMBERVALUE(INDIRECT(SUBSTITUTE(ADDRESS(1,COLUMN(),4),"1","")&amp;ROW()+1))+IF(OR(Table_Question_Sets[[#This Row],[Value]]&lt;&gt;"",AND(Table_Question_Sets[[#This Row],[Data Type]]="Repeating",Table_Question_Sets[[#This Row],[Calculation Repeating]]&lt;&gt;"")),1,0))</f>
        <v>0</v>
      </c>
      <c r="BO37" s="7" t="str">
        <f ca="1" xml:space="preserve">
IF(Table_Question_Sets[[#This Row],[Data Type]]="Repeating",
OFFSET(Table_Repeating_Question_Sets[[#Headers],[Property]],MATCH(Table_Question_Sets[[#This Row],[Property]],Table_Repeating_Question_Sets[Property],0),MATCH("Calculation",Table_Repeating_Question_Sets[#Headers],0)-1,1,1),
"")</f>
        <v/>
      </c>
      <c r="BP3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3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37" s="7" t="str">
        <f ca="1">IF(ISNUMBER(Table_Question_Sets[[#This Row],[Config Use Row]]),INDEX(Table_Question_Sets[Config Rollup],Table_Question_Sets[[#This Row],[Config Use Row]]),"")</f>
        <v/>
      </c>
      <c r="BS37" s="7" t="str">
        <f ca="1">IF(ISNUMBER(Table_Question_Sets[[#This Row],[Config Use Row]]),INDEX(Table_Question_Sets[Config Keys Nested Rollup],Table_Question_Sets[[#This Row],[Config Use Row]]),"")</f>
        <v/>
      </c>
      <c r="BT37" s="7" t="str">
        <f ca="1">IF(ISNUMBER(Table_Question_Sets[[#This Row],[Config Use Row]]),INDEX(Table_Question_Sets[Calculation Rollup],Table_Question_Sets[[#This Row],[Config Use Row]]),"")</f>
        <v/>
      </c>
    </row>
    <row r="38" spans="2:72" s="11" customFormat="1" ht="21" customHeight="1">
      <c r="B38" s="8" t="s">
        <v>149</v>
      </c>
      <c r="C38" s="111"/>
      <c r="D38" s="7" t="str">
        <f ca="1">IF(Table_Question_Sets[[#This Row],[Header]]="Yes","",
IF(INDIRECT(SUBSTITUTE(ADDRESS(1,COLUMN(),4),"1","")&amp;ROW()-1)="",
INDIRECT(SUBSTITUTE(ADDRESS(1,COLUMN(Table_Question_Sets[[#This Row],[Property]]),4),"1","")&amp;ROW()-1),
INDIRECT(SUBSTITUTE(ADDRESS(1,COLUMN(),4),"1","")&amp;ROW()-1)))</f>
        <v>Personal</v>
      </c>
      <c r="E3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previousAddress</v>
      </c>
      <c r="F38" s="7" t="str">
        <f>IF(Table_Question_Sets[[#This Row],[Header]]="Yes","",IF(Table_Question_Sets[[#This Row],[Property]]&lt;&gt;"",SUBSTITUTE(Table_Question_Sets[[#This Row],[Property]]," ",""),""))</f>
        <v>PreviousAddress</v>
      </c>
      <c r="G38" s="48"/>
      <c r="H38" s="7" t="s">
        <v>49</v>
      </c>
      <c r="I38" s="7" t="s">
        <v>49</v>
      </c>
      <c r="J38" s="7"/>
      <c r="K38" s="33" t="s">
        <v>73</v>
      </c>
      <c r="L38" s="43"/>
      <c r="M38" s="43"/>
      <c r="N38" s="33"/>
      <c r="O38" s="14">
        <v>12</v>
      </c>
      <c r="P38" s="14">
        <v>12</v>
      </c>
      <c r="Q38" s="14">
        <v>5</v>
      </c>
      <c r="R38" s="14"/>
      <c r="S38" s="33"/>
      <c r="T38" s="7" t="s">
        <v>134</v>
      </c>
      <c r="U38" s="8"/>
      <c r="V38" s="7" t="s">
        <v>148</v>
      </c>
      <c r="W38" s="7"/>
      <c r="X38" s="7"/>
      <c r="Y38" s="7"/>
      <c r="Z38" s="7"/>
      <c r="AA38" s="7"/>
      <c r="AB38" s="7"/>
      <c r="AC38" s="7"/>
      <c r="AD38" s="7"/>
      <c r="AE38" s="7"/>
      <c r="AF38" s="7"/>
      <c r="AG38" s="7"/>
      <c r="AH38" s="43"/>
      <c r="AI38" s="43"/>
      <c r="AJ38" s="43"/>
      <c r="AK38" s="43"/>
      <c r="AL38" s="7"/>
      <c r="AM3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38" s="111"/>
      <c r="AO3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8" s="7"/>
      <c r="AR38" s="14"/>
      <c r="AS38" s="7"/>
      <c r="AT38" s="7"/>
      <c r="AU38" s="7"/>
      <c r="AV38" s="7"/>
      <c r="AW38" s="7"/>
      <c r="AX3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38" s="14" t="str">
        <f>IF(OR(Table_Question_Sets[[#This Row],[Header]]="Yes",Table_Question_Sets[[#This Row],[Text]]=""),"",IF(OR(Table_Question_Sets[[#This Row],[Text]]="true",Table_Question_Sets[[#This Row],[Text]]="false",ISNUMBER(Table_Question_Sets[[#This Row],[Text]])),Table_Question_Sets[[#This Row],[Text]],""""&amp;Table_Question_Sets[[#This Row],[Text]]&amp;""""))</f>
        <v/>
      </c>
      <c r="AZ38" s="14" t="str">
        <f>IF(AND(Table_Question_Sets[[#This Row],[Header]]&lt;&gt;"Yes",Table_Question_Sets[[#This Row],[Property]]&lt;&gt;"",Table_Question_Sets[[#This Row],[Summary Label]]&lt;&gt;""),""""&amp;Table_Question_Sets[[#This Row],[Key]]&amp;""": """&amp;Table_Question_Sets[[#This Row],[Summary Label]]&amp;"""","")</f>
        <v/>
      </c>
      <c r="BA38" s="14">
        <f ca="1">IF(Table_Question_Sets[[#This Row],[Header]]="Yes","",_xlfn.NUMBERVALUE(INDIRECT(SUBSTITUTE(ADDRESS(1,COLUMN(),4),"1","")&amp;ROW()-1))+IF(Table_Question_Sets[[#This Row],[Property]]&lt;&gt;"",1,0))</f>
        <v>13</v>
      </c>
      <c r="BB38" s="14">
        <f ca="1">IF(Table_Question_Sets[[#This Row],[Header]]="Yes","",_xlfn.NUMBERVALUE(INDIRECT(SUBSTITUTE(ADDRESS(1,COLUMN(),4),"1","")&amp;ROW()+1))+IF(Table_Question_Sets[[#This Row],[Property]]&lt;&gt;"",1,0))</f>
        <v>73</v>
      </c>
      <c r="BC38" s="14" t="str">
        <f t="array" aca="1" ref="BC3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3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'isWholeNumber(residentialYears) &amp;&amp; number(residentialYears) &gt; 2')])}</v>
      </c>
      <c r="BE3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3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"templateOptions":{"label":"Address","hideCondition":"isWholeNumber(residentialYears) &amp;&amp; number(residentialYears) &gt; 2"}</v>
      </c>
      <c r="BG3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v>
      </c>
      <c r="BH38" s="7" t="str">
        <f ca="1" xml:space="preserve">
IF(Table_Question_Sets[[#This Row],[Row]]="Yes","]},{""className"": ""row"",""fieldGroup"": [","")&amp;
SUBSTITUTE(Table_Question_Sets[[#This Row],[Config Field]],CHAR(10),"")</f>
        <v>{"key":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v>
      </c>
      <c r="BI3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3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38" s="7" t="str">
        <f>IF(AND(Table_Question_Sets[[#This Row],[Header]]="",Table_Question_Sets[[#This Row],[Property]]&lt;&gt;"",Table_Question_Sets[[#This Row],[Field Type]]&lt;&gt;""),
""""&amp;Table_Question_Sets[[#This Row],[Key]]&amp;"""","")</f>
        <v>"previousAddress"</v>
      </c>
      <c r="BL3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38" s="7" t="str">
        <f>IF(AND(Table_Question_Sets[[#This Row],[Header]]&lt;&gt;"Yes",Table_Question_Sets[[#This Row],[Property]]&lt;&gt;"",Table_Question_Sets[[#This Row],[Workflow Role]]&lt;&gt;""),
""""&amp;Table_Question_Sets[[#This Row],[Workflow Role]]&amp;""":"""&amp;Table_Question_Sets[[#This Row],[Key]]&amp;"""","")</f>
        <v/>
      </c>
      <c r="BN38" s="7">
        <f ca="1">IF(Table_Question_Sets[[#This Row],[Header]]="Yes","",_xlfn.NUMBERVALUE(INDIRECT(SUBSTITUTE(ADDRESS(1,COLUMN(),4),"1","")&amp;ROW()+1))+IF(OR(Table_Question_Sets[[#This Row],[Value]]&lt;&gt;"",AND(Table_Question_Sets[[#This Row],[Data Type]]="Repeating",Table_Question_Sets[[#This Row],[Calculation Repeating]]&lt;&gt;"")),1,0))</f>
        <v>0</v>
      </c>
      <c r="BO38" s="7" t="str">
        <f ca="1" xml:space="preserve">
IF(Table_Question_Sets[[#This Row],[Data Type]]="Repeating",
OFFSET(Table_Repeating_Question_Sets[[#Headers],[Property]],MATCH(Table_Question_Sets[[#This Row],[Property]],Table_Repeating_Question_Sets[Property],0),MATCH("Calculation",Table_Repeating_Question_Sets[#Headers],0)-1,1,1),
"")</f>
        <v/>
      </c>
      <c r="BP3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3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38" s="7" t="str">
        <f ca="1">IF(ISNUMBER(Table_Question_Sets[[#This Row],[Config Use Row]]),INDEX(Table_Question_Sets[Config Rollup],Table_Question_Sets[[#This Row],[Config Use Row]]),"")</f>
        <v/>
      </c>
      <c r="BS38" s="7" t="str">
        <f ca="1">IF(ISNUMBER(Table_Question_Sets[[#This Row],[Config Use Row]]),INDEX(Table_Question_Sets[Config Keys Nested Rollup],Table_Question_Sets[[#This Row],[Config Use Row]]),"")</f>
        <v/>
      </c>
      <c r="BT38" s="7" t="str">
        <f ca="1">IF(ISNUMBER(Table_Question_Sets[[#This Row],[Config Use Row]]),INDEX(Table_Question_Sets[Calculation Rollup],Table_Question_Sets[[#This Row],[Config Use Row]]),"")</f>
        <v/>
      </c>
    </row>
    <row r="39" spans="2:72" s="11" customFormat="1" ht="21" customHeight="1">
      <c r="B39" s="8" t="s">
        <v>150</v>
      </c>
      <c r="C39" s="111"/>
      <c r="D39" s="7" t="str">
        <f ca="1">IF(Table_Question_Sets[[#This Row],[Header]]="Yes","",
IF(INDIRECT(SUBSTITUTE(ADDRESS(1,COLUMN(),4),"1","")&amp;ROW()-1)="",
INDIRECT(SUBSTITUTE(ADDRESS(1,COLUMN(Table_Question_Sets[[#This Row],[Property]]),4),"1","")&amp;ROW()-1),
INDIRECT(SUBSTITUTE(ADDRESS(1,COLUMN(),4),"1","")&amp;ROW()-1)))</f>
        <v>Personal</v>
      </c>
      <c r="E3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previousTown</v>
      </c>
      <c r="F39" s="7" t="str">
        <f>IF(Table_Question_Sets[[#This Row],[Header]]="Yes","",IF(Table_Question_Sets[[#This Row],[Property]]&lt;&gt;"",SUBSTITUTE(Table_Question_Sets[[#This Row],[Property]]," ",""),""))</f>
        <v>PreviousTown</v>
      </c>
      <c r="G39" s="48"/>
      <c r="H39" s="7" t="s">
        <v>49</v>
      </c>
      <c r="I39" s="7" t="s">
        <v>49</v>
      </c>
      <c r="J39" s="7"/>
      <c r="K39" s="33" t="s">
        <v>73</v>
      </c>
      <c r="L39" s="43"/>
      <c r="M39" s="43"/>
      <c r="N39" s="33"/>
      <c r="O39" s="14">
        <v>12</v>
      </c>
      <c r="P39" s="14">
        <v>6</v>
      </c>
      <c r="Q39" s="14">
        <v>3</v>
      </c>
      <c r="R39" s="14"/>
      <c r="S39" s="33"/>
      <c r="T39" s="8" t="s">
        <v>136</v>
      </c>
      <c r="U39" s="8"/>
      <c r="V39" s="7" t="s">
        <v>148</v>
      </c>
      <c r="W39" s="7"/>
      <c r="X39" s="7"/>
      <c r="Y39" s="7"/>
      <c r="Z39" s="7"/>
      <c r="AA39" s="7"/>
      <c r="AB39" s="7"/>
      <c r="AC39" s="7"/>
      <c r="AD39" s="7"/>
      <c r="AE39" s="7"/>
      <c r="AF39" s="7"/>
      <c r="AG39" s="7"/>
      <c r="AH39" s="43"/>
      <c r="AI39" s="43"/>
      <c r="AJ39" s="43"/>
      <c r="AK39" s="43"/>
      <c r="AL39" s="7"/>
      <c r="AM3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39" s="111"/>
      <c r="AO3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9" s="7"/>
      <c r="AR39" s="14"/>
      <c r="AS39" s="7"/>
      <c r="AT39" s="7"/>
      <c r="AU39" s="7"/>
      <c r="AV39" s="7"/>
      <c r="AW39" s="7"/>
      <c r="AX3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39" s="14" t="str">
        <f>IF(OR(Table_Question_Sets[[#This Row],[Header]]="Yes",Table_Question_Sets[[#This Row],[Text]]=""),"",IF(OR(Table_Question_Sets[[#This Row],[Text]]="true",Table_Question_Sets[[#This Row],[Text]]="false",ISNUMBER(Table_Question_Sets[[#This Row],[Text]])),Table_Question_Sets[[#This Row],[Text]],""""&amp;Table_Question_Sets[[#This Row],[Text]]&amp;""""))</f>
        <v/>
      </c>
      <c r="AZ39" s="14" t="str">
        <f>IF(AND(Table_Question_Sets[[#This Row],[Header]]&lt;&gt;"Yes",Table_Question_Sets[[#This Row],[Property]]&lt;&gt;"",Table_Question_Sets[[#This Row],[Summary Label]]&lt;&gt;""),""""&amp;Table_Question_Sets[[#This Row],[Key]]&amp;""": """&amp;Table_Question_Sets[[#This Row],[Summary Label]]&amp;"""","")</f>
        <v/>
      </c>
      <c r="BA39" s="14">
        <f ca="1">IF(Table_Question_Sets[[#This Row],[Header]]="Yes","",_xlfn.NUMBERVALUE(INDIRECT(SUBSTITUTE(ADDRESS(1,COLUMN(),4),"1","")&amp;ROW()-1))+IF(Table_Question_Sets[[#This Row],[Property]]&lt;&gt;"",1,0))</f>
        <v>14</v>
      </c>
      <c r="BB39" s="14">
        <f ca="1">IF(Table_Question_Sets[[#This Row],[Header]]="Yes","",_xlfn.NUMBERVALUE(INDIRECT(SUBSTITUTE(ADDRESS(1,COLUMN(),4),"1","")&amp;ROW()+1))+IF(Table_Question_Sets[[#This Row],[Property]]&lt;&gt;"",1,0))</f>
        <v>72</v>
      </c>
      <c r="BC39" s="14" t="str">
        <f t="array" aca="1" ref="BC3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3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'isWholeNumber(residentialYears) &amp;&amp; number(residentialYears) &gt; 2')])}</v>
      </c>
      <c r="BE3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3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"templateOptions":{"label":"Town","hideCondition":"isWholeNumber(residentialYears) &amp;&amp; number(residentialYears) &gt; 2"}</v>
      </c>
      <c r="BG3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v>
      </c>
      <c r="BH39" s="7" t="str">
        <f ca="1" xml:space="preserve">
IF(Table_Question_Sets[[#This Row],[Row]]="Yes","]},{""className"": ""row"",""fieldGroup"": [","")&amp;
SUBSTITUTE(Table_Question_Sets[[#This Row],[Config Field]],CHAR(10),"")</f>
        <v>{"key":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v>
      </c>
      <c r="BI3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3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39" s="7" t="str">
        <f>IF(AND(Table_Question_Sets[[#This Row],[Header]]="",Table_Question_Sets[[#This Row],[Property]]&lt;&gt;"",Table_Question_Sets[[#This Row],[Field Type]]&lt;&gt;""),
""""&amp;Table_Question_Sets[[#This Row],[Key]]&amp;"""","")</f>
        <v>"previousTown"</v>
      </c>
      <c r="BL3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39" s="7" t="str">
        <f>IF(AND(Table_Question_Sets[[#This Row],[Header]]&lt;&gt;"Yes",Table_Question_Sets[[#This Row],[Property]]&lt;&gt;"",Table_Question_Sets[[#This Row],[Workflow Role]]&lt;&gt;""),
""""&amp;Table_Question_Sets[[#This Row],[Workflow Role]]&amp;""":"""&amp;Table_Question_Sets[[#This Row],[Key]]&amp;"""","")</f>
        <v/>
      </c>
      <c r="BN39" s="7">
        <f ca="1">IF(Table_Question_Sets[[#This Row],[Header]]="Yes","",_xlfn.NUMBERVALUE(INDIRECT(SUBSTITUTE(ADDRESS(1,COLUMN(),4),"1","")&amp;ROW()+1))+IF(OR(Table_Question_Sets[[#This Row],[Value]]&lt;&gt;"",AND(Table_Question_Sets[[#This Row],[Data Type]]="Repeating",Table_Question_Sets[[#This Row],[Calculation Repeating]]&lt;&gt;"")),1,0))</f>
        <v>0</v>
      </c>
      <c r="BO39" s="7" t="str">
        <f ca="1" xml:space="preserve">
IF(Table_Question_Sets[[#This Row],[Data Type]]="Repeating",
OFFSET(Table_Repeating_Question_Sets[[#Headers],[Property]],MATCH(Table_Question_Sets[[#This Row],[Property]],Table_Repeating_Question_Sets[Property],0),MATCH("Calculation",Table_Repeating_Question_Sets[#Headers],0)-1,1,1),
"")</f>
        <v/>
      </c>
      <c r="BP3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3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39" s="7" t="str">
        <f ca="1">IF(ISNUMBER(Table_Question_Sets[[#This Row],[Config Use Row]]),INDEX(Table_Question_Sets[Config Rollup],Table_Question_Sets[[#This Row],[Config Use Row]]),"")</f>
        <v/>
      </c>
      <c r="BS39" s="7" t="str">
        <f ca="1">IF(ISNUMBER(Table_Question_Sets[[#This Row],[Config Use Row]]),INDEX(Table_Question_Sets[Config Keys Nested Rollup],Table_Question_Sets[[#This Row],[Config Use Row]]),"")</f>
        <v/>
      </c>
      <c r="BT39" s="7" t="str">
        <f ca="1">IF(ISNUMBER(Table_Question_Sets[[#This Row],[Config Use Row]]),INDEX(Table_Question_Sets[Calculation Rollup],Table_Question_Sets[[#This Row],[Config Use Row]]),"")</f>
        <v/>
      </c>
    </row>
    <row r="40" spans="2:72" s="11" customFormat="1" ht="21" customHeight="1">
      <c r="B40" s="111" t="s">
        <v>151</v>
      </c>
      <c r="C40" s="111"/>
      <c r="D40" s="7" t="str">
        <f ca="1">IF(Table_Question_Sets[[#This Row],[Header]]="Yes","",
IF(INDIRECT(SUBSTITUTE(ADDRESS(1,COLUMN(),4),"1","")&amp;ROW()-1)="",
INDIRECT(SUBSTITUTE(ADDRESS(1,COLUMN(Table_Question_Sets[[#This Row],[Property]]),4),"1","")&amp;ROW()-1),
INDIRECT(SUBSTITUTE(ADDRESS(1,COLUMN(),4),"1","")&amp;ROW()-1)))</f>
        <v>Personal</v>
      </c>
      <c r="E4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previousState</v>
      </c>
      <c r="F40" s="7" t="str">
        <f>IF(Table_Question_Sets[[#This Row],[Header]]="Yes","",IF(Table_Question_Sets[[#This Row],[Property]]&lt;&gt;"",SUBSTITUTE(Table_Question_Sets[[#This Row],[Property]]," ",""),""))</f>
        <v>PreviousState</v>
      </c>
      <c r="G40" s="48"/>
      <c r="H40" s="7" t="s">
        <v>49</v>
      </c>
      <c r="I40" s="7" t="s">
        <v>119</v>
      </c>
      <c r="J40" s="8" t="s">
        <v>138</v>
      </c>
      <c r="K40" s="33" t="s">
        <v>73</v>
      </c>
      <c r="L40" s="43"/>
      <c r="M40" s="43"/>
      <c r="N40" s="33"/>
      <c r="O40" s="14">
        <v>6</v>
      </c>
      <c r="P40" s="14">
        <v>3</v>
      </c>
      <c r="Q40" s="14">
        <v>2</v>
      </c>
      <c r="R40" s="14"/>
      <c r="S40" s="33"/>
      <c r="T40" s="8" t="s">
        <v>138</v>
      </c>
      <c r="U40" s="8"/>
      <c r="V40" s="7" t="s">
        <v>148</v>
      </c>
      <c r="W40" s="7"/>
      <c r="X40" s="7"/>
      <c r="Y40" s="7"/>
      <c r="Z40" s="7"/>
      <c r="AA40" s="7"/>
      <c r="AB40" s="7"/>
      <c r="AC40" s="7"/>
      <c r="AD40" s="7"/>
      <c r="AE40" s="7"/>
      <c r="AF40" s="7"/>
      <c r="AG40" s="7"/>
      <c r="AH40" s="43"/>
      <c r="AI40" s="43"/>
      <c r="AJ40" s="43"/>
      <c r="AK40" s="43"/>
      <c r="AL40" s="7"/>
      <c r="AM4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40" s="111"/>
      <c r="AO4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0" s="7"/>
      <c r="AR40" s="14"/>
      <c r="AS40" s="7"/>
      <c r="AT40" s="7"/>
      <c r="AU40" s="7"/>
      <c r="AV40" s="7"/>
      <c r="AW40" s="7"/>
      <c r="AX4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40" s="14" t="str">
        <f>IF(OR(Table_Question_Sets[[#This Row],[Header]]="Yes",Table_Question_Sets[[#This Row],[Text]]=""),"",IF(OR(Table_Question_Sets[[#This Row],[Text]]="true",Table_Question_Sets[[#This Row],[Text]]="false",ISNUMBER(Table_Question_Sets[[#This Row],[Text]])),Table_Question_Sets[[#This Row],[Text]],""""&amp;Table_Question_Sets[[#This Row],[Text]]&amp;""""))</f>
        <v/>
      </c>
      <c r="AZ40" s="14" t="str">
        <f>IF(AND(Table_Question_Sets[[#This Row],[Header]]&lt;&gt;"Yes",Table_Question_Sets[[#This Row],[Property]]&lt;&gt;"",Table_Question_Sets[[#This Row],[Summary Label]]&lt;&gt;""),""""&amp;Table_Question_Sets[[#This Row],[Key]]&amp;""": """&amp;Table_Question_Sets[[#This Row],[Summary Label]]&amp;"""","")</f>
        <v/>
      </c>
      <c r="BA40" s="14">
        <f ca="1">IF(Table_Question_Sets[[#This Row],[Header]]="Yes","",_xlfn.NUMBERVALUE(INDIRECT(SUBSTITUTE(ADDRESS(1,COLUMN(),4),"1","")&amp;ROW()-1))+IF(Table_Question_Sets[[#This Row],[Property]]&lt;&gt;"",1,0))</f>
        <v>15</v>
      </c>
      <c r="BB40" s="14">
        <f ca="1">IF(Table_Question_Sets[[#This Row],[Header]]="Yes","",_xlfn.NUMBERVALUE(INDIRECT(SUBSTITUTE(ADDRESS(1,COLUMN(),4),"1","")&amp;ROW()+1))+IF(Table_Question_Sets[[#This Row],[Property]]&lt;&gt;"",1,0))</f>
        <v>71</v>
      </c>
      <c r="BC40" s="14" t="str">
        <f t="array" aca="1" ref="BC4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D4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'isWholeNumber(residentialYears) &amp;&amp; number(residentialYears) &gt; 2')])}</v>
      </c>
      <c r="BE4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4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hideCondition":"isWholeNumber(residentialYears) &amp;&amp; number(residentialYears) &gt; 2"}</v>
      </c>
      <c r="BG4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v>
      </c>
      <c r="BH40" s="7" t="str">
        <f ca="1" xml:space="preserve">
IF(Table_Question_Sets[[#This Row],[Row]]="Yes","]},{""className"": ""row"",""fieldGroup"": [","")&amp;
SUBSTITUTE(Table_Question_Sets[[#This Row],[Config Field]],CHAR(10),"")</f>
        <v>{"key":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v>
      </c>
      <c r="BI4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4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40" s="7" t="str">
        <f>IF(AND(Table_Question_Sets[[#This Row],[Header]]="",Table_Question_Sets[[#This Row],[Property]]&lt;&gt;"",Table_Question_Sets[[#This Row],[Field Type]]&lt;&gt;""),
""""&amp;Table_Question_Sets[[#This Row],[Key]]&amp;"""","")</f>
        <v>"previousState"</v>
      </c>
      <c r="BL4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40" s="7" t="str">
        <f>IF(AND(Table_Question_Sets[[#This Row],[Header]]&lt;&gt;"Yes",Table_Question_Sets[[#This Row],[Property]]&lt;&gt;"",Table_Question_Sets[[#This Row],[Workflow Role]]&lt;&gt;""),
""""&amp;Table_Question_Sets[[#This Row],[Workflow Role]]&amp;""":"""&amp;Table_Question_Sets[[#This Row],[Key]]&amp;"""","")</f>
        <v/>
      </c>
      <c r="BN40" s="7">
        <f ca="1">IF(Table_Question_Sets[[#This Row],[Header]]="Yes","",_xlfn.NUMBERVALUE(INDIRECT(SUBSTITUTE(ADDRESS(1,COLUMN(),4),"1","")&amp;ROW()+1))+IF(OR(Table_Question_Sets[[#This Row],[Value]]&lt;&gt;"",AND(Table_Question_Sets[[#This Row],[Data Type]]="Repeating",Table_Question_Sets[[#This Row],[Calculation Repeating]]&lt;&gt;"")),1,0))</f>
        <v>0</v>
      </c>
      <c r="BO40" s="7" t="str">
        <f ca="1" xml:space="preserve">
IF(Table_Question_Sets[[#This Row],[Data Type]]="Repeating",
OFFSET(Table_Repeating_Question_Sets[[#Headers],[Property]],MATCH(Table_Question_Sets[[#This Row],[Property]],Table_Repeating_Question_Sets[Property],0),MATCH("Calculation",Table_Repeating_Question_Sets[#Headers],0)-1,1,1),
"")</f>
        <v/>
      </c>
      <c r="BP4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4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40" s="7" t="str">
        <f ca="1">IF(ISNUMBER(Table_Question_Sets[[#This Row],[Config Use Row]]),INDEX(Table_Question_Sets[Config Rollup],Table_Question_Sets[[#This Row],[Config Use Row]]),"")</f>
        <v/>
      </c>
      <c r="BS40" s="7" t="str">
        <f ca="1">IF(ISNUMBER(Table_Question_Sets[[#This Row],[Config Use Row]]),INDEX(Table_Question_Sets[Config Keys Nested Rollup],Table_Question_Sets[[#This Row],[Config Use Row]]),"")</f>
        <v/>
      </c>
      <c r="BT40" s="7" t="str">
        <f ca="1">IF(ISNUMBER(Table_Question_Sets[[#This Row],[Config Use Row]]),INDEX(Table_Question_Sets[Calculation Rollup],Table_Question_Sets[[#This Row],[Config Use Row]]),"")</f>
        <v/>
      </c>
    </row>
    <row r="41" spans="2:72" s="11" customFormat="1" ht="21" customHeight="1">
      <c r="B41" s="8" t="s">
        <v>152</v>
      </c>
      <c r="C41" s="111"/>
      <c r="D41" s="7" t="str">
        <f ca="1">IF(Table_Question_Sets[[#This Row],[Header]]="Yes","",
IF(INDIRECT(SUBSTITUTE(ADDRESS(1,COLUMN(),4),"1","")&amp;ROW()-1)="",
INDIRECT(SUBSTITUTE(ADDRESS(1,COLUMN(Table_Question_Sets[[#This Row],[Property]]),4),"1","")&amp;ROW()-1),
INDIRECT(SUBSTITUTE(ADDRESS(1,COLUMN(),4),"1","")&amp;ROW()-1)))</f>
        <v>Personal</v>
      </c>
      <c r="E4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previousPostcode</v>
      </c>
      <c r="F41" s="7" t="str">
        <f>IF(Table_Question_Sets[[#This Row],[Header]]="Yes","",IF(Table_Question_Sets[[#This Row],[Property]]&lt;&gt;"",SUBSTITUTE(Table_Question_Sets[[#This Row],[Property]]," ",""),""))</f>
        <v>PreviousPostcode</v>
      </c>
      <c r="G41" s="48"/>
      <c r="H41" s="7" t="s">
        <v>140</v>
      </c>
      <c r="I41" s="7" t="s">
        <v>49</v>
      </c>
      <c r="J41" s="7"/>
      <c r="K41" s="33" t="s">
        <v>73</v>
      </c>
      <c r="L41" s="43"/>
      <c r="M41" s="43"/>
      <c r="N41" s="33"/>
      <c r="O41" s="14">
        <v>6</v>
      </c>
      <c r="P41" s="14">
        <v>3</v>
      </c>
      <c r="Q41" s="14">
        <v>2</v>
      </c>
      <c r="R41" s="14"/>
      <c r="S41" s="33"/>
      <c r="T41" s="8" t="s">
        <v>140</v>
      </c>
      <c r="U41" s="8"/>
      <c r="V41" s="7" t="s">
        <v>148</v>
      </c>
      <c r="W41" s="7"/>
      <c r="X41" s="7"/>
      <c r="Y41" s="7"/>
      <c r="Z41" s="7"/>
      <c r="AA41" s="7"/>
      <c r="AB41" s="7"/>
      <c r="AC41" s="7"/>
      <c r="AD41" s="8" t="s">
        <v>119</v>
      </c>
      <c r="AE41" s="7"/>
      <c r="AF41" s="7"/>
      <c r="AG41" s="7"/>
      <c r="AH41" s="43"/>
      <c r="AI41" s="43"/>
      <c r="AJ41" s="43"/>
      <c r="AK41" s="43"/>
      <c r="AL41" s="7"/>
      <c r="AM4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41" s="111"/>
      <c r="AO4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1" s="7"/>
      <c r="AR41" s="14"/>
      <c r="AS41" s="7"/>
      <c r="AT41" s="7"/>
      <c r="AU41" s="7"/>
      <c r="AV41" s="7"/>
      <c r="AW41" s="7"/>
      <c r="AX4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41" s="14" t="str">
        <f>IF(OR(Table_Question_Sets[[#This Row],[Header]]="Yes",Table_Question_Sets[[#This Row],[Text]]=""),"",IF(OR(Table_Question_Sets[[#This Row],[Text]]="true",Table_Question_Sets[[#This Row],[Text]]="false",ISNUMBER(Table_Question_Sets[[#This Row],[Text]])),Table_Question_Sets[[#This Row],[Text]],""""&amp;Table_Question_Sets[[#This Row],[Text]]&amp;""""))</f>
        <v/>
      </c>
      <c r="AZ41" s="14" t="str">
        <f>IF(AND(Table_Question_Sets[[#This Row],[Header]]&lt;&gt;"Yes",Table_Question_Sets[[#This Row],[Property]]&lt;&gt;"",Table_Question_Sets[[#This Row],[Summary Label]]&lt;&gt;""),""""&amp;Table_Question_Sets[[#This Row],[Key]]&amp;""": """&amp;Table_Question_Sets[[#This Row],[Summary Label]]&amp;"""","")</f>
        <v/>
      </c>
      <c r="BA41" s="14">
        <f ca="1">IF(Table_Question_Sets[[#This Row],[Header]]="Yes","",_xlfn.NUMBERVALUE(INDIRECT(SUBSTITUTE(ADDRESS(1,COLUMN(),4),"1","")&amp;ROW()-1))+IF(Table_Question_Sets[[#This Row],[Property]]&lt;&gt;"",1,0))</f>
        <v>16</v>
      </c>
      <c r="BB41" s="14">
        <f ca="1">IF(Table_Question_Sets[[#This Row],[Header]]="Yes","",_xlfn.NUMBERVALUE(INDIRECT(SUBSTITUTE(ADDRESS(1,COLUMN(),4),"1","")&amp;ROW()+1))+IF(Table_Question_Sets[[#This Row],[Property]]&lt;&gt;"",1,0))</f>
        <v>70</v>
      </c>
      <c r="BC41" s="14" t="str">
        <f t="array" aca="1" ref="BC4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4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'isWholeNumber(residentialYears) &amp;&amp; number(residentialYears) &gt; 2'), ValidationService.isPostcode()])}</v>
      </c>
      <c r="BE4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4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"templateOptions":{"label":"Postcode","placeholder":"Select","hideCondition":"isWholeNumber(residentialYears) &amp;&amp; number(residentialYears) &gt; 2"}</v>
      </c>
      <c r="BG4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v>
      </c>
      <c r="BH41" s="7" t="str">
        <f ca="1" xml:space="preserve">
IF(Table_Question_Sets[[#This Row],[Row]]="Yes","]},{""className"": ""row"",""fieldGroup"": [","")&amp;
SUBSTITUTE(Table_Question_Sets[[#This Row],[Config Field]],CHAR(10),"")</f>
        <v>{"key":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v>
      </c>
      <c r="BI4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4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41" s="7" t="str">
        <f>IF(AND(Table_Question_Sets[[#This Row],[Header]]="",Table_Question_Sets[[#This Row],[Property]]&lt;&gt;"",Table_Question_Sets[[#This Row],[Field Type]]&lt;&gt;""),
""""&amp;Table_Question_Sets[[#This Row],[Key]]&amp;"""","")</f>
        <v>"previousPostcode"</v>
      </c>
      <c r="BL4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41" s="7" t="str">
        <f>IF(AND(Table_Question_Sets[[#This Row],[Header]]&lt;&gt;"Yes",Table_Question_Sets[[#This Row],[Property]]&lt;&gt;"",Table_Question_Sets[[#This Row],[Workflow Role]]&lt;&gt;""),
""""&amp;Table_Question_Sets[[#This Row],[Workflow Role]]&amp;""":"""&amp;Table_Question_Sets[[#This Row],[Key]]&amp;"""","")</f>
        <v/>
      </c>
      <c r="BN41" s="7">
        <f ca="1">IF(Table_Question_Sets[[#This Row],[Header]]="Yes","",_xlfn.NUMBERVALUE(INDIRECT(SUBSTITUTE(ADDRESS(1,COLUMN(),4),"1","")&amp;ROW()+1))+IF(OR(Table_Question_Sets[[#This Row],[Value]]&lt;&gt;"",AND(Table_Question_Sets[[#This Row],[Data Type]]="Repeating",Table_Question_Sets[[#This Row],[Calculation Repeating]]&lt;&gt;"")),1,0))</f>
        <v>0</v>
      </c>
      <c r="BO41" s="7" t="str">
        <f ca="1" xml:space="preserve">
IF(Table_Question_Sets[[#This Row],[Data Type]]="Repeating",
OFFSET(Table_Repeating_Question_Sets[[#Headers],[Property]],MATCH(Table_Question_Sets[[#This Row],[Property]],Table_Repeating_Question_Sets[Property],0),MATCH("Calculation",Table_Repeating_Question_Sets[#Headers],0)-1,1,1),
"")</f>
        <v/>
      </c>
      <c r="BP4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4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41" s="7" t="str">
        <f ca="1">IF(ISNUMBER(Table_Question_Sets[[#This Row],[Config Use Row]]),INDEX(Table_Question_Sets[Config Rollup],Table_Question_Sets[[#This Row],[Config Use Row]]),"")</f>
        <v/>
      </c>
      <c r="BS41" s="7" t="str">
        <f ca="1">IF(ISNUMBER(Table_Question_Sets[[#This Row],[Config Use Row]]),INDEX(Table_Question_Sets[Config Keys Nested Rollup],Table_Question_Sets[[#This Row],[Config Use Row]]),"")</f>
        <v/>
      </c>
      <c r="BT41" s="7" t="str">
        <f ca="1">IF(ISNUMBER(Table_Question_Sets[[#This Row],[Config Use Row]]),INDEX(Table_Question_Sets[Calculation Rollup],Table_Question_Sets[[#This Row],[Config Use Row]]),"")</f>
        <v/>
      </c>
    </row>
    <row r="42" spans="2:72" s="11" customFormat="1" ht="21" customHeight="1">
      <c r="B42" s="7" t="s">
        <v>153</v>
      </c>
      <c r="C42" s="111"/>
      <c r="D42" s="7" t="str">
        <f ca="1">IF(Table_Question_Sets[[#This Row],[Header]]="Yes","",
IF(INDIRECT(SUBSTITUTE(ADDRESS(1,COLUMN(),4),"1","")&amp;ROW()-1)="",
INDIRECT(SUBSTITUTE(ADDRESS(1,COLUMN(Table_Question_Sets[[#This Row],[Property]]),4),"1","")&amp;ROW()-1),
INDIRECT(SUBSTITUTE(ADDRESS(1,COLUMN(),4),"1","")&amp;ROW()-1)))</f>
        <v>Personal</v>
      </c>
      <c r="E4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previousYears</v>
      </c>
      <c r="F42" s="7" t="str">
        <f>IF(Table_Question_Sets[[#This Row],[Header]]="Yes","",IF(Table_Question_Sets[[#This Row],[Property]]&lt;&gt;"",SUBSTITUTE(Table_Question_Sets[[#This Row],[Property]]," ",""),""))</f>
        <v>PreviousYears</v>
      </c>
      <c r="G42" s="48"/>
      <c r="H42" s="7" t="s">
        <v>93</v>
      </c>
      <c r="I42" s="7" t="s">
        <v>49</v>
      </c>
      <c r="J42" s="7"/>
      <c r="K42" s="33"/>
      <c r="L42" s="43"/>
      <c r="M42" s="43"/>
      <c r="N42" s="33"/>
      <c r="O42" s="14">
        <v>12</v>
      </c>
      <c r="P42" s="14"/>
      <c r="Q42" s="33"/>
      <c r="R42" s="33"/>
      <c r="S42" s="33" t="s">
        <v>142</v>
      </c>
      <c r="T42" s="7"/>
      <c r="U42" s="8" t="s">
        <v>154</v>
      </c>
      <c r="V42" s="7" t="s">
        <v>148</v>
      </c>
      <c r="W42" s="7"/>
      <c r="X42" s="7"/>
      <c r="Y42" s="7"/>
      <c r="Z42" s="7"/>
      <c r="AA42" s="7"/>
      <c r="AB42" s="7"/>
      <c r="AC42" s="7"/>
      <c r="AD42" s="7"/>
      <c r="AE42" s="7"/>
      <c r="AF42" s="7"/>
      <c r="AG42" s="7"/>
      <c r="AH42" s="43"/>
      <c r="AI42" s="43"/>
      <c r="AJ42" s="43"/>
      <c r="AK42" s="43"/>
      <c r="AL42" s="7"/>
      <c r="AM4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42" s="111"/>
      <c r="AO4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2" s="7"/>
      <c r="AR42" s="14"/>
      <c r="AS42" s="7"/>
      <c r="AT42" s="7"/>
      <c r="AU42" s="7"/>
      <c r="AV42" s="7"/>
      <c r="AW42" s="7"/>
      <c r="AX4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42" s="14" t="str">
        <f>IF(OR(Table_Question_Sets[[#This Row],[Header]]="Yes",Table_Question_Sets[[#This Row],[Text]]=""),"",IF(OR(Table_Question_Sets[[#This Row],[Text]]="true",Table_Question_Sets[[#This Row],[Text]]="false",ISNUMBER(Table_Question_Sets[[#This Row],[Text]])),Table_Question_Sets[[#This Row],[Text]],""""&amp;Table_Question_Sets[[#This Row],[Text]]&amp;""""))</f>
        <v/>
      </c>
      <c r="AZ42" s="14" t="str">
        <f>IF(AND(Table_Question_Sets[[#This Row],[Header]]&lt;&gt;"Yes",Table_Question_Sets[[#This Row],[Property]]&lt;&gt;"",Table_Question_Sets[[#This Row],[Summary Label]]&lt;&gt;""),""""&amp;Table_Question_Sets[[#This Row],[Key]]&amp;""": """&amp;Table_Question_Sets[[#This Row],[Summary Label]]&amp;"""","")</f>
        <v/>
      </c>
      <c r="BA42" s="14">
        <f ca="1">IF(Table_Question_Sets[[#This Row],[Header]]="Yes","",_xlfn.NUMBERVALUE(INDIRECT(SUBSTITUTE(ADDRESS(1,COLUMN(),4),"1","")&amp;ROW()-1))+IF(Table_Question_Sets[[#This Row],[Property]]&lt;&gt;"",1,0))</f>
        <v>17</v>
      </c>
      <c r="BB42" s="14">
        <f ca="1">IF(Table_Question_Sets[[#This Row],[Header]]="Yes","",_xlfn.NUMBERVALUE(INDIRECT(SUBSTITUTE(ADDRESS(1,COLUMN(),4),"1","")&amp;ROW()+1))+IF(Table_Question_Sets[[#This Row],[Property]]&lt;&gt;"",1,0))</f>
        <v>69</v>
      </c>
      <c r="BC42" s="14" t="str">
        <f t="array" aca="1" ref="BC4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4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Validators.compose([ValidationService.isNumber()])}</v>
      </c>
      <c r="BE4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4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"templateOptions":{"container":{"style":"width:150px;"},"question":"How many years did you live at your previous address?","hideCondition":"isWholeNumber(residentialYears) &amp;&amp; number(residentialYears) &gt; 2"}</v>
      </c>
      <c r="BG4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v>
      </c>
      <c r="BH42" s="7" t="str">
        <f ca="1" xml:space="preserve">
IF(Table_Question_Sets[[#This Row],[Row]]="Yes","]},{""className"": ""row"",""fieldGroup"": [","")&amp;
SUBSTITUTE(Table_Question_Sets[[#This Row],[Config Field]],CHAR(10),"")</f>
        <v>{"key":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v>
      </c>
      <c r="BI4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4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42" s="7" t="str">
        <f>IF(AND(Table_Question_Sets[[#This Row],[Header]]="",Table_Question_Sets[[#This Row],[Property]]&lt;&gt;"",Table_Question_Sets[[#This Row],[Field Type]]&lt;&gt;""),
""""&amp;Table_Question_Sets[[#This Row],[Key]]&amp;"""","")</f>
        <v>"previousYears"</v>
      </c>
      <c r="BL4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42" s="7" t="str">
        <f>IF(AND(Table_Question_Sets[[#This Row],[Header]]&lt;&gt;"Yes",Table_Question_Sets[[#This Row],[Property]]&lt;&gt;"",Table_Question_Sets[[#This Row],[Workflow Role]]&lt;&gt;""),
""""&amp;Table_Question_Sets[[#This Row],[Workflow Role]]&amp;""":"""&amp;Table_Question_Sets[[#This Row],[Key]]&amp;"""","")</f>
        <v/>
      </c>
      <c r="BN42" s="7">
        <f ca="1">IF(Table_Question_Sets[[#This Row],[Header]]="Yes","",_xlfn.NUMBERVALUE(INDIRECT(SUBSTITUTE(ADDRESS(1,COLUMN(),4),"1","")&amp;ROW()+1))+IF(OR(Table_Question_Sets[[#This Row],[Value]]&lt;&gt;"",AND(Table_Question_Sets[[#This Row],[Data Type]]="Repeating",Table_Question_Sets[[#This Row],[Calculation Repeating]]&lt;&gt;"")),1,0))</f>
        <v>0</v>
      </c>
      <c r="BO42" s="7" t="str">
        <f ca="1" xml:space="preserve">
IF(Table_Question_Sets[[#This Row],[Data Type]]="Repeating",
OFFSET(Table_Repeating_Question_Sets[[#Headers],[Property]],MATCH(Table_Question_Sets[[#This Row],[Property]],Table_Repeating_Question_Sets[Property],0),MATCH("Calculation",Table_Repeating_Question_Sets[#Headers],0)-1,1,1),
"")</f>
        <v/>
      </c>
      <c r="BP4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4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42" s="7" t="str">
        <f ca="1">IF(ISNUMBER(Table_Question_Sets[[#This Row],[Config Use Row]]),INDEX(Table_Question_Sets[Config Rollup],Table_Question_Sets[[#This Row],[Config Use Row]]),"")</f>
        <v/>
      </c>
      <c r="BS42" s="7" t="str">
        <f ca="1">IF(ISNUMBER(Table_Question_Sets[[#This Row],[Config Use Row]]),INDEX(Table_Question_Sets[Config Keys Nested Rollup],Table_Question_Sets[[#This Row],[Config Use Row]]),"")</f>
        <v/>
      </c>
      <c r="BT42" s="7" t="str">
        <f ca="1">IF(ISNUMBER(Table_Question_Sets[[#This Row],[Config Use Row]]),INDEX(Table_Question_Sets[Calculation Rollup],Table_Question_Sets[[#This Row],[Config Use Row]]),"")</f>
        <v/>
      </c>
    </row>
    <row r="43" spans="2:72" s="11" customFormat="1" ht="21" customHeight="1">
      <c r="B43" s="8" t="s">
        <v>155</v>
      </c>
      <c r="C43" s="111"/>
      <c r="D43" s="7" t="str">
        <f ca="1">IF(Table_Question_Sets[[#This Row],[Header]]="Yes","",
IF(INDIRECT(SUBSTITUTE(ADDRESS(1,COLUMN(),4),"1","")&amp;ROW()-1)="",
INDIRECT(SUBSTITUTE(ADDRESS(1,COLUMN(Table_Question_Sets[[#This Row],[Property]]),4),"1","")&amp;ROW()-1),
INDIRECT(SUBSTITUTE(ADDRESS(1,COLUMN(),4),"1","")&amp;ROW()-1)))</f>
        <v>Personal</v>
      </c>
      <c r="E4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previousString</v>
      </c>
      <c r="F43" s="7" t="str">
        <f>IF(Table_Question_Sets[[#This Row],[Header]]="Yes","",IF(Table_Question_Sets[[#This Row],[Property]]&lt;&gt;"",SUBSTITUTE(Table_Question_Sets[[#This Row],[Property]]," ",""),""))</f>
        <v>PreviousString</v>
      </c>
      <c r="G43" s="48"/>
      <c r="H43" s="8" t="s">
        <v>49</v>
      </c>
      <c r="I43" s="8" t="s">
        <v>145</v>
      </c>
      <c r="J43" s="7"/>
      <c r="K43" s="33"/>
      <c r="L43" s="43"/>
      <c r="M43" s="43"/>
      <c r="N43" s="33"/>
      <c r="O43" s="35" t="s">
        <v>113</v>
      </c>
      <c r="P43" s="33"/>
      <c r="Q43" s="33"/>
      <c r="R43" s="33"/>
      <c r="S43" s="33"/>
      <c r="T43" s="7"/>
      <c r="U43" s="8"/>
      <c r="V43" s="7"/>
      <c r="W43" s="7"/>
      <c r="X43" s="7"/>
      <c r="Y43" s="7"/>
      <c r="Z43" s="7"/>
      <c r="AA43" s="7"/>
      <c r="AB43" s="7"/>
      <c r="AC43" s="7"/>
      <c r="AD43" s="7"/>
      <c r="AE43" s="7"/>
      <c r="AF43" s="7"/>
      <c r="AG43" s="7"/>
      <c r="AH43" s="43"/>
      <c r="AI43" s="69" t="s">
        <v>156</v>
      </c>
      <c r="AJ43" s="69"/>
      <c r="AK43" s="69"/>
      <c r="AL43" s="7"/>
      <c r="AM4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43" s="111"/>
      <c r="AO4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3" s="7"/>
      <c r="AR43" s="14"/>
      <c r="AS43" s="7"/>
      <c r="AT43" s="7"/>
      <c r="AU43" s="7"/>
      <c r="AV43" s="7"/>
      <c r="AW43" s="7"/>
      <c r="AX4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43" s="14" t="str">
        <f>IF(OR(Table_Question_Sets[[#This Row],[Header]]="Yes",Table_Question_Sets[[#This Row],[Text]]=""),"",IF(OR(Table_Question_Sets[[#This Row],[Text]]="true",Table_Question_Sets[[#This Row],[Text]]="false",ISNUMBER(Table_Question_Sets[[#This Row],[Text]])),Table_Question_Sets[[#This Row],[Text]],""""&amp;Table_Question_Sets[[#This Row],[Text]]&amp;""""))</f>
        <v/>
      </c>
      <c r="AZ43" s="14" t="str">
        <f>IF(AND(Table_Question_Sets[[#This Row],[Header]]&lt;&gt;"Yes",Table_Question_Sets[[#This Row],[Property]]&lt;&gt;"",Table_Question_Sets[[#This Row],[Summary Label]]&lt;&gt;""),""""&amp;Table_Question_Sets[[#This Row],[Key]]&amp;""": """&amp;Table_Question_Sets[[#This Row],[Summary Label]]&amp;"""","")</f>
        <v/>
      </c>
      <c r="BA43" s="14">
        <f ca="1">IF(Table_Question_Sets[[#This Row],[Header]]="Yes","",_xlfn.NUMBERVALUE(INDIRECT(SUBSTITUTE(ADDRESS(1,COLUMN(),4),"1","")&amp;ROW()-1))+IF(Table_Question_Sets[[#This Row],[Property]]&lt;&gt;"",1,0))</f>
        <v>18</v>
      </c>
      <c r="BB43" s="14">
        <f ca="1">IF(Table_Question_Sets[[#This Row],[Header]]="Yes","",_xlfn.NUMBERVALUE(INDIRECT(SUBSTITUTE(ADDRESS(1,COLUMN(),4),"1","")&amp;ROW()+1))+IF(Table_Question_Sets[[#This Row],[Property]]&lt;&gt;"",1,0))</f>
        <v>68</v>
      </c>
      <c r="BC43" s="14" t="str">
        <f t="array" aca="1" ref="BC4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4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4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4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"templateOptions":{"calculatedValue":"previousAddress + (previousAddress != '' ? ', ' : '') + previousTown + ' ' + previousState + ' ' + previousPostcode"}</v>
      </c>
      <c r="BG4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"previousString","type": "hidden-field","className":"col-xs-12","templateOptions":{"calculatedValue":"previousAddress + (previousAddress != '' ? ', ' : '') + previousTown + ' ' + previousState + ' ' + previousPostcode"},"validators": {"validation": Validators.compose([])},"expressionProperties": { "templateOptions.disabled": "true"}}</v>
      </c>
      <c r="BH43" s="7" t="str">
        <f ca="1" xml:space="preserve">
IF(Table_Question_Sets[[#This Row],[Row]]="Yes","]},{""className"": ""row"",""fieldGroup"": [","")&amp;
SUBSTITUTE(Table_Question_Sets[[#This Row],[Config Field]],CHAR(10),"")</f>
        <v>{"key": "previousString","type": "hidden-field","className":"col-xs-12","templateOptions":{"calculatedValue":"previousAddress + (previousAddress != '' ? ', ' : '') + previousTown + ' ' + previousState + ' ' + previousPostcode"},"validators": {"validation": Validators.compose([])},"expressionProperties": { "templateOptions.disabled": "true"}}</v>
      </c>
      <c r="BI4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4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43" s="7" t="str">
        <f>IF(AND(Table_Question_Sets[[#This Row],[Header]]="",Table_Question_Sets[[#This Row],[Property]]&lt;&gt;"",Table_Question_Sets[[#This Row],[Field Type]]&lt;&gt;""),
""""&amp;Table_Question_Sets[[#This Row],[Key]]&amp;"""","")</f>
        <v>"previousString"</v>
      </c>
      <c r="BL4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43" s="7" t="str">
        <f>IF(AND(Table_Question_Sets[[#This Row],[Header]]&lt;&gt;"Yes",Table_Question_Sets[[#This Row],[Property]]&lt;&gt;"",Table_Question_Sets[[#This Row],[Workflow Role]]&lt;&gt;""),
""""&amp;Table_Question_Sets[[#This Row],[Workflow Role]]&amp;""":"""&amp;Table_Question_Sets[[#This Row],[Key]]&amp;"""","")</f>
        <v/>
      </c>
      <c r="BN43" s="7">
        <f ca="1">IF(Table_Question_Sets[[#This Row],[Header]]="Yes","",_xlfn.NUMBERVALUE(INDIRECT(SUBSTITUTE(ADDRESS(1,COLUMN(),4),"1","")&amp;ROW()+1))+IF(OR(Table_Question_Sets[[#This Row],[Value]]&lt;&gt;"",AND(Table_Question_Sets[[#This Row],[Data Type]]="Repeating",Table_Question_Sets[[#This Row],[Calculation Repeating]]&lt;&gt;"")),1,0))</f>
        <v>0</v>
      </c>
      <c r="BO43" s="7" t="str">
        <f ca="1" xml:space="preserve">
IF(Table_Question_Sets[[#This Row],[Data Type]]="Repeating",
OFFSET(Table_Repeating_Question_Sets[[#Headers],[Property]],MATCH(Table_Question_Sets[[#This Row],[Property]],Table_Repeating_Question_Sets[Property],0),MATCH("Calculation",Table_Repeating_Question_Sets[#Headers],0)-1,1,1),
"")</f>
        <v/>
      </c>
      <c r="BP4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4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43" s="7" t="str">
        <f ca="1">IF(ISNUMBER(Table_Question_Sets[[#This Row],[Config Use Row]]),INDEX(Table_Question_Sets[Config Rollup],Table_Question_Sets[[#This Row],[Config Use Row]]),"")</f>
        <v/>
      </c>
      <c r="BS43" s="7" t="str">
        <f ca="1">IF(ISNUMBER(Table_Question_Sets[[#This Row],[Config Use Row]]),INDEX(Table_Question_Sets[Config Keys Nested Rollup],Table_Question_Sets[[#This Row],[Config Use Row]]),"")</f>
        <v/>
      </c>
      <c r="BT43" s="7" t="str">
        <f ca="1">IF(ISNUMBER(Table_Question_Sets[[#This Row],[Config Use Row]]),INDEX(Table_Question_Sets[Calculation Rollup],Table_Question_Sets[[#This Row],[Config Use Row]]),"")</f>
        <v/>
      </c>
    </row>
    <row r="44" spans="2:72" s="11" customFormat="1" ht="21" customHeight="1">
      <c r="B44" s="7" t="s">
        <v>157</v>
      </c>
      <c r="C44" s="111"/>
      <c r="D44" s="7" t="str">
        <f ca="1">IF(Table_Question_Sets[[#This Row],[Header]]="Yes","",
IF(INDIRECT(SUBSTITUTE(ADDRESS(1,COLUMN(),4),"1","")&amp;ROW()-1)="",
INDIRECT(SUBSTITUTE(ADDRESS(1,COLUMN(Table_Question_Sets[[#This Row],[Property]]),4),"1","")&amp;ROW()-1),
INDIRECT(SUBSTITUTE(ADDRESS(1,COLUMN(),4),"1","")&amp;ROW()-1)))</f>
        <v>Personal</v>
      </c>
      <c r="E4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postalDifferent</v>
      </c>
      <c r="F44" s="7" t="str">
        <f>IF(Table_Question_Sets[[#This Row],[Header]]="Yes","",IF(Table_Question_Sets[[#This Row],[Property]]&lt;&gt;"",SUBSTITUTE(Table_Question_Sets[[#This Row],[Property]]," ",""),""))</f>
        <v>PostalDifferent</v>
      </c>
      <c r="G44" s="48"/>
      <c r="H44" s="7" t="s">
        <v>49</v>
      </c>
      <c r="I44" s="7" t="s">
        <v>76</v>
      </c>
      <c r="J44" s="7" t="s">
        <v>158</v>
      </c>
      <c r="K44" s="33" t="s">
        <v>73</v>
      </c>
      <c r="L44" s="43"/>
      <c r="M44" s="43"/>
      <c r="N44" s="33"/>
      <c r="O44" s="14">
        <v>12</v>
      </c>
      <c r="P44" s="33"/>
      <c r="Q44" s="33"/>
      <c r="R44" s="33"/>
      <c r="S44" s="33"/>
      <c r="T44" s="7"/>
      <c r="U44" s="8" t="s">
        <v>159</v>
      </c>
      <c r="V44" s="7"/>
      <c r="W44" s="7"/>
      <c r="X44" s="7"/>
      <c r="Y44" s="7"/>
      <c r="Z44" s="7"/>
      <c r="AA44" s="7"/>
      <c r="AB44" s="7"/>
      <c r="AC44" s="7"/>
      <c r="AD44" s="7"/>
      <c r="AE44" s="7"/>
      <c r="AF44" s="7"/>
      <c r="AG44" s="7"/>
      <c r="AH44" s="43"/>
      <c r="AI44" s="43"/>
      <c r="AJ44" s="43"/>
      <c r="AK44" s="43"/>
      <c r="AL44" s="7"/>
      <c r="AM44"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44" s="111"/>
      <c r="AO4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4" s="7"/>
      <c r="AR44" s="14"/>
      <c r="AS44" s="7"/>
      <c r="AT44" s="7"/>
      <c r="AU44" s="7"/>
      <c r="AV44" s="7"/>
      <c r="AW44" s="7"/>
      <c r="AX44"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44" s="14" t="str">
        <f>IF(OR(Table_Question_Sets[[#This Row],[Header]]="Yes",Table_Question_Sets[[#This Row],[Text]]=""),"",IF(OR(Table_Question_Sets[[#This Row],[Text]]="true",Table_Question_Sets[[#This Row],[Text]]="false",ISNUMBER(Table_Question_Sets[[#This Row],[Text]])),Table_Question_Sets[[#This Row],[Text]],""""&amp;Table_Question_Sets[[#This Row],[Text]]&amp;""""))</f>
        <v/>
      </c>
      <c r="AZ44" s="14" t="str">
        <f>IF(AND(Table_Question_Sets[[#This Row],[Header]]&lt;&gt;"Yes",Table_Question_Sets[[#This Row],[Property]]&lt;&gt;"",Table_Question_Sets[[#This Row],[Summary Label]]&lt;&gt;""),""""&amp;Table_Question_Sets[[#This Row],[Key]]&amp;""": """&amp;Table_Question_Sets[[#This Row],[Summary Label]]&amp;"""","")</f>
        <v/>
      </c>
      <c r="BA44" s="14">
        <f ca="1">IF(Table_Question_Sets[[#This Row],[Header]]="Yes","",_xlfn.NUMBERVALUE(INDIRECT(SUBSTITUTE(ADDRESS(1,COLUMN(),4),"1","")&amp;ROW()-1))+IF(Table_Question_Sets[[#This Row],[Property]]&lt;&gt;"",1,0))</f>
        <v>19</v>
      </c>
      <c r="BB44" s="14">
        <f ca="1">IF(Table_Question_Sets[[#This Row],[Header]]="Yes","",_xlfn.NUMBERVALUE(INDIRECT(SUBSTITUTE(ADDRESS(1,COLUMN(),4),"1","")&amp;ROW()+1))+IF(Table_Question_Sets[[#This Row],[Property]]&lt;&gt;"",1,0))</f>
        <v>67</v>
      </c>
      <c r="BC44" s="14" t="str">
        <f t="array" aca="1" ref="BC4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D44"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44"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44"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md"}],"question":"Is your postal address different from your current residential address?"}</v>
      </c>
      <c r="BG44"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v>
      </c>
      <c r="BH44" s="7" t="str">
        <f ca="1" xml:space="preserve">
IF(Table_Question_Sets[[#This Row],[Row]]="Yes","]},{""className"": ""row"",""fieldGroup"": [","")&amp;
SUBSTITUTE(Table_Question_Sets[[#This Row],[Config Field]],CHAR(10),"")</f>
        <v>{"key":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v>
      </c>
      <c r="BI4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4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44" s="7" t="str">
        <f>IF(AND(Table_Question_Sets[[#This Row],[Header]]="",Table_Question_Sets[[#This Row],[Property]]&lt;&gt;"",Table_Question_Sets[[#This Row],[Field Type]]&lt;&gt;""),
""""&amp;Table_Question_Sets[[#This Row],[Key]]&amp;"""","")</f>
        <v>"postalDifferent"</v>
      </c>
      <c r="BL4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44" s="7" t="str">
        <f>IF(AND(Table_Question_Sets[[#This Row],[Header]]&lt;&gt;"Yes",Table_Question_Sets[[#This Row],[Property]]&lt;&gt;"",Table_Question_Sets[[#This Row],[Workflow Role]]&lt;&gt;""),
""""&amp;Table_Question_Sets[[#This Row],[Workflow Role]]&amp;""":"""&amp;Table_Question_Sets[[#This Row],[Key]]&amp;"""","")</f>
        <v/>
      </c>
      <c r="BN44" s="7">
        <f ca="1">IF(Table_Question_Sets[[#This Row],[Header]]="Yes","",_xlfn.NUMBERVALUE(INDIRECT(SUBSTITUTE(ADDRESS(1,COLUMN(),4),"1","")&amp;ROW()+1))+IF(OR(Table_Question_Sets[[#This Row],[Value]]&lt;&gt;"",AND(Table_Question_Sets[[#This Row],[Data Type]]="Repeating",Table_Question_Sets[[#This Row],[Calculation Repeating]]&lt;&gt;"")),1,0))</f>
        <v>0</v>
      </c>
      <c r="BO44" s="7" t="str">
        <f ca="1" xml:space="preserve">
IF(Table_Question_Sets[[#This Row],[Data Type]]="Repeating",
OFFSET(Table_Repeating_Question_Sets[[#Headers],[Property]],MATCH(Table_Question_Sets[[#This Row],[Property]],Table_Repeating_Question_Sets[Property],0),MATCH("Calculation",Table_Repeating_Question_Sets[#Headers],0)-1,1,1),
"")</f>
        <v/>
      </c>
      <c r="BP44"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4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44" s="7" t="str">
        <f ca="1">IF(ISNUMBER(Table_Question_Sets[[#This Row],[Config Use Row]]),INDEX(Table_Question_Sets[Config Rollup],Table_Question_Sets[[#This Row],[Config Use Row]]),"")</f>
        <v/>
      </c>
      <c r="BS44" s="7" t="str">
        <f ca="1">IF(ISNUMBER(Table_Question_Sets[[#This Row],[Config Use Row]]),INDEX(Table_Question_Sets[Config Keys Nested Rollup],Table_Question_Sets[[#This Row],[Config Use Row]]),"")</f>
        <v/>
      </c>
      <c r="BT44" s="7" t="str">
        <f ca="1">IF(ISNUMBER(Table_Question_Sets[[#This Row],[Config Use Row]]),INDEX(Table_Question_Sets[Calculation Rollup],Table_Question_Sets[[#This Row],[Config Use Row]]),"")</f>
        <v/>
      </c>
    </row>
    <row r="45" spans="2:72" s="11" customFormat="1" ht="21" customHeight="1">
      <c r="B45" s="8" t="s">
        <v>160</v>
      </c>
      <c r="C45" s="111"/>
      <c r="D45" s="7" t="str">
        <f ca="1">IF(Table_Question_Sets[[#This Row],[Header]]="Yes","",
IF(INDIRECT(SUBSTITUTE(ADDRESS(1,COLUMN(),4),"1","")&amp;ROW()-1)="",
INDIRECT(SUBSTITUTE(ADDRESS(1,COLUMN(Table_Question_Sets[[#This Row],[Property]]),4),"1","")&amp;ROW()-1),
INDIRECT(SUBSTITUTE(ADDRESS(1,COLUMN(),4),"1","")&amp;ROW()-1)))</f>
        <v>Personal</v>
      </c>
      <c r="E4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postalHeading</v>
      </c>
      <c r="F45" s="7" t="str">
        <f>IF(Table_Question_Sets[[#This Row],[Header]]="Yes","",IF(Table_Question_Sets[[#This Row],[Property]]&lt;&gt;"",SUBSTITUTE(Table_Question_Sets[[#This Row],[Property]]," ",""),""))</f>
        <v>PostalHeading</v>
      </c>
      <c r="G45" s="48"/>
      <c r="H45" s="8" t="s">
        <v>103</v>
      </c>
      <c r="I45" s="8" t="s">
        <v>103</v>
      </c>
      <c r="J45" s="7"/>
      <c r="K45" s="33"/>
      <c r="L45" s="43"/>
      <c r="M45" s="43"/>
      <c r="N45" s="33"/>
      <c r="O45" s="35" t="s">
        <v>113</v>
      </c>
      <c r="P45" s="33"/>
      <c r="Q45" s="33"/>
      <c r="R45" s="33"/>
      <c r="S45" s="33"/>
      <c r="T45" s="7"/>
      <c r="U45" s="8"/>
      <c r="V45" s="7" t="s">
        <v>161</v>
      </c>
      <c r="W45" s="7"/>
      <c r="X45" s="7"/>
      <c r="Y45" s="7" t="s">
        <v>162</v>
      </c>
      <c r="Z45" s="7"/>
      <c r="AA45" s="7"/>
      <c r="AB45" s="7"/>
      <c r="AC45" s="7"/>
      <c r="AD45" s="7"/>
      <c r="AE45" s="7"/>
      <c r="AF45" s="7"/>
      <c r="AG45" s="7"/>
      <c r="AH45" s="43"/>
      <c r="AI45" s="43"/>
      <c r="AJ45" s="43"/>
      <c r="AK45" s="43"/>
      <c r="AL45" s="7"/>
      <c r="AM4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45" s="111"/>
      <c r="AO4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5" s="7"/>
      <c r="AR45" s="14"/>
      <c r="AS45" s="7"/>
      <c r="AT45" s="7"/>
      <c r="AU45" s="7"/>
      <c r="AV45" s="7"/>
      <c r="AW45" s="7"/>
      <c r="AX4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45" s="14" t="str">
        <f>IF(OR(Table_Question_Sets[[#This Row],[Header]]="Yes",Table_Question_Sets[[#This Row],[Text]]=""),"",IF(OR(Table_Question_Sets[[#This Row],[Text]]="true",Table_Question_Sets[[#This Row],[Text]]="false",ISNUMBER(Table_Question_Sets[[#This Row],[Text]])),Table_Question_Sets[[#This Row],[Text]],""""&amp;Table_Question_Sets[[#This Row],[Text]]&amp;""""))</f>
        <v/>
      </c>
      <c r="AZ45" s="14" t="str">
        <f>IF(AND(Table_Question_Sets[[#This Row],[Header]]&lt;&gt;"Yes",Table_Question_Sets[[#This Row],[Property]]&lt;&gt;"",Table_Question_Sets[[#This Row],[Summary Label]]&lt;&gt;""),""""&amp;Table_Question_Sets[[#This Row],[Key]]&amp;""": """&amp;Table_Question_Sets[[#This Row],[Summary Label]]&amp;"""","")</f>
        <v/>
      </c>
      <c r="BA45" s="14">
        <f ca="1">IF(Table_Question_Sets[[#This Row],[Header]]="Yes","",_xlfn.NUMBERVALUE(INDIRECT(SUBSTITUTE(ADDRESS(1,COLUMN(),4),"1","")&amp;ROW()-1))+IF(Table_Question_Sets[[#This Row],[Property]]&lt;&gt;"",1,0))</f>
        <v>20</v>
      </c>
      <c r="BB45" s="14">
        <f ca="1">IF(Table_Question_Sets[[#This Row],[Header]]="Yes","",_xlfn.NUMBERVALUE(INDIRECT(SUBSTITUTE(ADDRESS(1,COLUMN(),4),"1","")&amp;ROW()+1))+IF(Table_Question_Sets[[#This Row],[Property]]&lt;&gt;"",1,0))</f>
        <v>66</v>
      </c>
      <c r="BC45" s="14" t="str">
        <f t="array" aca="1" ref="BC4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4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4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45"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"templateOptions":{"content":{"heading3":"Postal Address"},"hideCondition":"postalDifferent != 'Yes'"}</v>
      </c>
      <c r="BG45"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"postalHeading","type": "content-field","className":"col-xs-12","templateOptions":{"content":{"heading3":"Postal Address"},"hideCondition":"postalDifferent != 'Yes'"},"validators": {"validation": Validators.compose([])}}</v>
      </c>
      <c r="BH45" s="7" t="str">
        <f ca="1" xml:space="preserve">
IF(Table_Question_Sets[[#This Row],[Row]]="Yes","]},{""className"": ""row"",""fieldGroup"": [","")&amp;
SUBSTITUTE(Table_Question_Sets[[#This Row],[Config Field]],CHAR(10),"")</f>
        <v>{"key": "postalHeading","type": "content-field","className":"col-xs-12","templateOptions":{"content":{"heading3":"Postal Address"},"hideCondition":"postalDifferent != 'Yes'"},"validators": {"validation": Validators.compose([])}}</v>
      </c>
      <c r="BI4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4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45" s="7" t="str">
        <f>IF(AND(Table_Question_Sets[[#This Row],[Header]]="",Table_Question_Sets[[#This Row],[Property]]&lt;&gt;"",Table_Question_Sets[[#This Row],[Field Type]]&lt;&gt;""),
""""&amp;Table_Question_Sets[[#This Row],[Key]]&amp;"""","")</f>
        <v>"postalHeading"</v>
      </c>
      <c r="BL4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45" s="7" t="str">
        <f>IF(AND(Table_Question_Sets[[#This Row],[Header]]&lt;&gt;"Yes",Table_Question_Sets[[#This Row],[Property]]&lt;&gt;"",Table_Question_Sets[[#This Row],[Workflow Role]]&lt;&gt;""),
""""&amp;Table_Question_Sets[[#This Row],[Workflow Role]]&amp;""":"""&amp;Table_Question_Sets[[#This Row],[Key]]&amp;"""","")</f>
        <v/>
      </c>
      <c r="BN45" s="7">
        <f ca="1">IF(Table_Question_Sets[[#This Row],[Header]]="Yes","",_xlfn.NUMBERVALUE(INDIRECT(SUBSTITUTE(ADDRESS(1,COLUMN(),4),"1","")&amp;ROW()+1))+IF(OR(Table_Question_Sets[[#This Row],[Value]]&lt;&gt;"",AND(Table_Question_Sets[[#This Row],[Data Type]]="Repeating",Table_Question_Sets[[#This Row],[Calculation Repeating]]&lt;&gt;"")),1,0))</f>
        <v>0</v>
      </c>
      <c r="BO45" s="7" t="str">
        <f ca="1" xml:space="preserve">
IF(Table_Question_Sets[[#This Row],[Data Type]]="Repeating",
OFFSET(Table_Repeating_Question_Sets[[#Headers],[Property]],MATCH(Table_Question_Sets[[#This Row],[Property]],Table_Repeating_Question_Sets[Property],0),MATCH("Calculation",Table_Repeating_Question_Sets[#Headers],0)-1,1,1),
"")</f>
        <v/>
      </c>
      <c r="BP4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4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45" s="7" t="str">
        <f ca="1">IF(ISNUMBER(Table_Question_Sets[[#This Row],[Config Use Row]]),INDEX(Table_Question_Sets[Config Rollup],Table_Question_Sets[[#This Row],[Config Use Row]]),"")</f>
        <v/>
      </c>
      <c r="BS45" s="7" t="str">
        <f ca="1">IF(ISNUMBER(Table_Question_Sets[[#This Row],[Config Use Row]]),INDEX(Table_Question_Sets[Config Keys Nested Rollup],Table_Question_Sets[[#This Row],[Config Use Row]]),"")</f>
        <v/>
      </c>
      <c r="BT45" s="7" t="str">
        <f ca="1">IF(ISNUMBER(Table_Question_Sets[[#This Row],[Config Use Row]]),INDEX(Table_Question_Sets[Calculation Rollup],Table_Question_Sets[[#This Row],[Config Use Row]]),"")</f>
        <v/>
      </c>
    </row>
    <row r="46" spans="2:72" s="11" customFormat="1" ht="21" customHeight="1">
      <c r="B46" s="8" t="s">
        <v>162</v>
      </c>
      <c r="C46" s="111"/>
      <c r="D46" s="7" t="str">
        <f ca="1">IF(Table_Question_Sets[[#This Row],[Header]]="Yes","",
IF(INDIRECT(SUBSTITUTE(ADDRESS(1,COLUMN(),4),"1","")&amp;ROW()-1)="",
INDIRECT(SUBSTITUTE(ADDRESS(1,COLUMN(Table_Question_Sets[[#This Row],[Property]]),4),"1","")&amp;ROW()-1),
INDIRECT(SUBSTITUTE(ADDRESS(1,COLUMN(),4),"1","")&amp;ROW()-1)))</f>
        <v>Personal</v>
      </c>
      <c r="E4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postalAddress</v>
      </c>
      <c r="F46" s="7" t="str">
        <f>IF(Table_Question_Sets[[#This Row],[Header]]="Yes","",IF(Table_Question_Sets[[#This Row],[Property]]&lt;&gt;"",SUBSTITUTE(Table_Question_Sets[[#This Row],[Property]]," ",""),""))</f>
        <v>PostalAddress</v>
      </c>
      <c r="G46" s="48"/>
      <c r="H46" s="7" t="s">
        <v>49</v>
      </c>
      <c r="I46" s="7" t="s">
        <v>49</v>
      </c>
      <c r="J46" s="7"/>
      <c r="K46" s="35" t="s">
        <v>73</v>
      </c>
      <c r="L46" s="43"/>
      <c r="M46" s="43"/>
      <c r="N46" s="33"/>
      <c r="O46" s="14">
        <v>12</v>
      </c>
      <c r="P46" s="14">
        <v>12</v>
      </c>
      <c r="Q46" s="14">
        <v>5</v>
      </c>
      <c r="R46" s="14"/>
      <c r="S46" s="33"/>
      <c r="T46" s="7" t="s">
        <v>134</v>
      </c>
      <c r="U46" s="8"/>
      <c r="V46" s="7" t="s">
        <v>161</v>
      </c>
      <c r="W46" s="7"/>
      <c r="X46" s="7"/>
      <c r="Y46" s="7"/>
      <c r="Z46" s="7"/>
      <c r="AA46" s="7"/>
      <c r="AB46" s="7"/>
      <c r="AC46" s="7"/>
      <c r="AD46" s="7"/>
      <c r="AE46" s="7"/>
      <c r="AF46" s="7"/>
      <c r="AG46" s="7"/>
      <c r="AH46" s="114"/>
      <c r="AI46" s="43"/>
      <c r="AJ46" s="43"/>
      <c r="AK46" s="43"/>
      <c r="AL46" s="7"/>
      <c r="AM4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46" s="111"/>
      <c r="AO4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6" s="83"/>
      <c r="AR46" s="14"/>
      <c r="AS46" s="7"/>
      <c r="AT46" s="7"/>
      <c r="AU46" s="7"/>
      <c r="AV46" s="7"/>
      <c r="AW46" s="7"/>
      <c r="AX4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46" s="14" t="str">
        <f>IF(OR(Table_Question_Sets[[#This Row],[Header]]="Yes",Table_Question_Sets[[#This Row],[Text]]=""),"",IF(OR(Table_Question_Sets[[#This Row],[Text]]="true",Table_Question_Sets[[#This Row],[Text]]="false",ISNUMBER(Table_Question_Sets[[#This Row],[Text]])),Table_Question_Sets[[#This Row],[Text]],""""&amp;Table_Question_Sets[[#This Row],[Text]]&amp;""""))</f>
        <v/>
      </c>
      <c r="AZ46" s="14" t="str">
        <f>IF(AND(Table_Question_Sets[[#This Row],[Header]]&lt;&gt;"Yes",Table_Question_Sets[[#This Row],[Property]]&lt;&gt;"",Table_Question_Sets[[#This Row],[Summary Label]]&lt;&gt;""),""""&amp;Table_Question_Sets[[#This Row],[Key]]&amp;""": """&amp;Table_Question_Sets[[#This Row],[Summary Label]]&amp;"""","")</f>
        <v/>
      </c>
      <c r="BA46" s="14">
        <f ca="1">IF(Table_Question_Sets[[#This Row],[Header]]="Yes","",_xlfn.NUMBERVALUE(INDIRECT(SUBSTITUTE(ADDRESS(1,COLUMN(),4),"1","")&amp;ROW()-1))+IF(Table_Question_Sets[[#This Row],[Property]]&lt;&gt;"",1,0))</f>
        <v>21</v>
      </c>
      <c r="BB46" s="14">
        <f ca="1">IF(Table_Question_Sets[[#This Row],[Header]]="Yes","",_xlfn.NUMBERVALUE(INDIRECT(SUBSTITUTE(ADDRESS(1,COLUMN(),4),"1","")&amp;ROW()+1))+IF(Table_Question_Sets[[#This Row],[Property]]&lt;&gt;"",1,0))</f>
        <v>65</v>
      </c>
      <c r="BC46" s="14" t="str">
        <f t="array" aca="1" ref="BC4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4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'postalDifferent != \'Yes\'')])}</v>
      </c>
      <c r="BE4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46"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"templateOptions":{"label":"Address","hideCondition":"postalDifferent != 'Yes'"}</v>
      </c>
      <c r="BG4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"postalAddress","type": "input-field","className":"col-xs-12 col-sm-12 col-md-5","templateOptions":{"label":"Address","hideCondition":"postalDifferent != 'Yes'"},"validators": {"validation": Validators.compose([ValidationService.required('true', 'postalDifferent != \'Yes\'')])}}</v>
      </c>
      <c r="BH46" s="7" t="str">
        <f ca="1" xml:space="preserve">
IF(Table_Question_Sets[[#This Row],[Row]]="Yes","]},{""className"": ""row"",""fieldGroup"": [","")&amp;
SUBSTITUTE(Table_Question_Sets[[#This Row],[Config Field]],CHAR(10),"")</f>
        <v>{"key": "postalAddress","type": "input-field","className":"col-xs-12 col-sm-12 col-md-5","templateOptions":{"label":"Address","hideCondition":"postalDifferent != 'Yes'"},"validators": {"validation": Validators.compose([ValidationService.required('true', 'postalDifferent != \'Yes\'')])}}</v>
      </c>
      <c r="BI4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4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46" s="7" t="str">
        <f>IF(AND(Table_Question_Sets[[#This Row],[Header]]="",Table_Question_Sets[[#This Row],[Property]]&lt;&gt;"",Table_Question_Sets[[#This Row],[Field Type]]&lt;&gt;""),
""""&amp;Table_Question_Sets[[#This Row],[Key]]&amp;"""","")</f>
        <v>"postalAddress"</v>
      </c>
      <c r="BL4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46" s="7" t="str">
        <f>IF(AND(Table_Question_Sets[[#This Row],[Header]]&lt;&gt;"Yes",Table_Question_Sets[[#This Row],[Property]]&lt;&gt;"",Table_Question_Sets[[#This Row],[Workflow Role]]&lt;&gt;""),
""""&amp;Table_Question_Sets[[#This Row],[Workflow Role]]&amp;""":"""&amp;Table_Question_Sets[[#This Row],[Key]]&amp;"""","")</f>
        <v/>
      </c>
      <c r="BN46" s="7">
        <f ca="1">IF(Table_Question_Sets[[#This Row],[Header]]="Yes","",_xlfn.NUMBERVALUE(INDIRECT(SUBSTITUTE(ADDRESS(1,COLUMN(),4),"1","")&amp;ROW()+1))+IF(OR(Table_Question_Sets[[#This Row],[Value]]&lt;&gt;"",AND(Table_Question_Sets[[#This Row],[Data Type]]="Repeating",Table_Question_Sets[[#This Row],[Calculation Repeating]]&lt;&gt;"")),1,0))</f>
        <v>0</v>
      </c>
      <c r="BO46" s="7" t="str">
        <f ca="1" xml:space="preserve">
IF(Table_Question_Sets[[#This Row],[Data Type]]="Repeating",
OFFSET(Table_Repeating_Question_Sets[[#Headers],[Property]],MATCH(Table_Question_Sets[[#This Row],[Property]],Table_Repeating_Question_Sets[Property],0),MATCH("Calculation",Table_Repeating_Question_Sets[#Headers],0)-1,1,1),
"")</f>
        <v/>
      </c>
      <c r="BP4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4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46" s="7" t="str">
        <f ca="1">IF(ISNUMBER(Table_Question_Sets[[#This Row],[Config Use Row]]),INDEX(Table_Question_Sets[Config Rollup],Table_Question_Sets[[#This Row],[Config Use Row]]),"")</f>
        <v/>
      </c>
      <c r="BS46" s="7" t="str">
        <f ca="1">IF(ISNUMBER(Table_Question_Sets[[#This Row],[Config Use Row]]),INDEX(Table_Question_Sets[Config Keys Nested Rollup],Table_Question_Sets[[#This Row],[Config Use Row]]),"")</f>
        <v/>
      </c>
      <c r="BT46" s="7" t="str">
        <f ca="1">IF(ISNUMBER(Table_Question_Sets[[#This Row],[Config Use Row]]),INDEX(Table_Question_Sets[Calculation Rollup],Table_Question_Sets[[#This Row],[Config Use Row]]),"")</f>
        <v/>
      </c>
    </row>
    <row r="47" spans="2:72" s="11" customFormat="1" ht="21" customHeight="1">
      <c r="B47" s="8" t="s">
        <v>163</v>
      </c>
      <c r="C47" s="111"/>
      <c r="D47" s="7" t="str">
        <f ca="1">IF(Table_Question_Sets[[#This Row],[Header]]="Yes","",
IF(INDIRECT(SUBSTITUTE(ADDRESS(1,COLUMN(),4),"1","")&amp;ROW()-1)="",
INDIRECT(SUBSTITUTE(ADDRESS(1,COLUMN(Table_Question_Sets[[#This Row],[Property]]),4),"1","")&amp;ROW()-1),
INDIRECT(SUBSTITUTE(ADDRESS(1,COLUMN(),4),"1","")&amp;ROW()-1)))</f>
        <v>Personal</v>
      </c>
      <c r="E4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postalTown</v>
      </c>
      <c r="F47" s="7" t="str">
        <f>IF(Table_Question_Sets[[#This Row],[Header]]="Yes","",IF(Table_Question_Sets[[#This Row],[Property]]&lt;&gt;"",SUBSTITUTE(Table_Question_Sets[[#This Row],[Property]]," ",""),""))</f>
        <v>PostalTown</v>
      </c>
      <c r="G47" s="48"/>
      <c r="H47" s="7" t="s">
        <v>49</v>
      </c>
      <c r="I47" s="7" t="s">
        <v>49</v>
      </c>
      <c r="J47" s="7"/>
      <c r="K47" s="35" t="s">
        <v>73</v>
      </c>
      <c r="L47" s="43"/>
      <c r="M47" s="43"/>
      <c r="N47" s="33"/>
      <c r="O47" s="14">
        <v>12</v>
      </c>
      <c r="P47" s="14">
        <v>6</v>
      </c>
      <c r="Q47" s="14">
        <v>3</v>
      </c>
      <c r="R47" s="14"/>
      <c r="S47" s="33"/>
      <c r="T47" s="8" t="s">
        <v>136</v>
      </c>
      <c r="U47" s="8"/>
      <c r="V47" s="7" t="s">
        <v>161</v>
      </c>
      <c r="W47" s="7"/>
      <c r="X47" s="7"/>
      <c r="Y47" s="7"/>
      <c r="Z47" s="7"/>
      <c r="AA47" s="7"/>
      <c r="AB47" s="7"/>
      <c r="AC47" s="7"/>
      <c r="AD47" s="7"/>
      <c r="AE47" s="7"/>
      <c r="AF47" s="7"/>
      <c r="AG47" s="7"/>
      <c r="AH47" s="43"/>
      <c r="AI47" s="43"/>
      <c r="AJ47" s="43"/>
      <c r="AK47" s="43"/>
      <c r="AL47" s="7"/>
      <c r="AM4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47" s="111"/>
      <c r="AO4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7" s="7"/>
      <c r="AR47" s="14"/>
      <c r="AS47" s="7"/>
      <c r="AT47" s="7"/>
      <c r="AU47" s="7"/>
      <c r="AV47" s="7"/>
      <c r="AW47" s="7"/>
      <c r="AX4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47" s="14" t="str">
        <f>IF(OR(Table_Question_Sets[[#This Row],[Header]]="Yes",Table_Question_Sets[[#This Row],[Text]]=""),"",IF(OR(Table_Question_Sets[[#This Row],[Text]]="true",Table_Question_Sets[[#This Row],[Text]]="false",ISNUMBER(Table_Question_Sets[[#This Row],[Text]])),Table_Question_Sets[[#This Row],[Text]],""""&amp;Table_Question_Sets[[#This Row],[Text]]&amp;""""))</f>
        <v/>
      </c>
      <c r="AZ47" s="14" t="str">
        <f>IF(AND(Table_Question_Sets[[#This Row],[Header]]&lt;&gt;"Yes",Table_Question_Sets[[#This Row],[Property]]&lt;&gt;"",Table_Question_Sets[[#This Row],[Summary Label]]&lt;&gt;""),""""&amp;Table_Question_Sets[[#This Row],[Key]]&amp;""": """&amp;Table_Question_Sets[[#This Row],[Summary Label]]&amp;"""","")</f>
        <v/>
      </c>
      <c r="BA47" s="14">
        <f ca="1">IF(Table_Question_Sets[[#This Row],[Header]]="Yes","",_xlfn.NUMBERVALUE(INDIRECT(SUBSTITUTE(ADDRESS(1,COLUMN(),4),"1","")&amp;ROW()-1))+IF(Table_Question_Sets[[#This Row],[Property]]&lt;&gt;"",1,0))</f>
        <v>22</v>
      </c>
      <c r="BB47" s="14">
        <f ca="1">IF(Table_Question_Sets[[#This Row],[Header]]="Yes","",_xlfn.NUMBERVALUE(INDIRECT(SUBSTITUTE(ADDRESS(1,COLUMN(),4),"1","")&amp;ROW()+1))+IF(Table_Question_Sets[[#This Row],[Property]]&lt;&gt;"",1,0))</f>
        <v>64</v>
      </c>
      <c r="BC47" s="14" t="str">
        <f t="array" aca="1" ref="BC4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4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'postalDifferent != \'Yes\'')])}</v>
      </c>
      <c r="BE4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4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"templateOptions":{"label":"Town","hideCondition":"postalDifferent != 'Yes'"}</v>
      </c>
      <c r="BG4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"postalTown","type": "input-field","className":"col-xs-12 col-sm-6 col-md-3","templateOptions":{"label":"Town","hideCondition":"postalDifferent != 'Yes'"},"validators": {"validation": Validators.compose([ValidationService.required('true', 'postalDifferent != \'Yes\'')])}}</v>
      </c>
      <c r="BH47" s="7" t="str">
        <f ca="1" xml:space="preserve">
IF(Table_Question_Sets[[#This Row],[Row]]="Yes","]},{""className"": ""row"",""fieldGroup"": [","")&amp;
SUBSTITUTE(Table_Question_Sets[[#This Row],[Config Field]],CHAR(10),"")</f>
        <v>{"key": "postalTown","type": "input-field","className":"col-xs-12 col-sm-6 col-md-3","templateOptions":{"label":"Town","hideCondition":"postalDifferent != 'Yes'"},"validators": {"validation": Validators.compose([ValidationService.required('true', 'postalDifferent != \'Yes\'')])}}</v>
      </c>
      <c r="BI4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4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47" s="7" t="str">
        <f>IF(AND(Table_Question_Sets[[#This Row],[Header]]="",Table_Question_Sets[[#This Row],[Property]]&lt;&gt;"",Table_Question_Sets[[#This Row],[Field Type]]&lt;&gt;""),
""""&amp;Table_Question_Sets[[#This Row],[Key]]&amp;"""","")</f>
        <v>"postalTown"</v>
      </c>
      <c r="BL4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47" s="7" t="str">
        <f>IF(AND(Table_Question_Sets[[#This Row],[Header]]&lt;&gt;"Yes",Table_Question_Sets[[#This Row],[Property]]&lt;&gt;"",Table_Question_Sets[[#This Row],[Workflow Role]]&lt;&gt;""),
""""&amp;Table_Question_Sets[[#This Row],[Workflow Role]]&amp;""":"""&amp;Table_Question_Sets[[#This Row],[Key]]&amp;"""","")</f>
        <v/>
      </c>
      <c r="BN47" s="7">
        <f ca="1">IF(Table_Question_Sets[[#This Row],[Header]]="Yes","",_xlfn.NUMBERVALUE(INDIRECT(SUBSTITUTE(ADDRESS(1,COLUMN(),4),"1","")&amp;ROW()+1))+IF(OR(Table_Question_Sets[[#This Row],[Value]]&lt;&gt;"",AND(Table_Question_Sets[[#This Row],[Data Type]]="Repeating",Table_Question_Sets[[#This Row],[Calculation Repeating]]&lt;&gt;"")),1,0))</f>
        <v>0</v>
      </c>
      <c r="BO47" s="7" t="str">
        <f ca="1" xml:space="preserve">
IF(Table_Question_Sets[[#This Row],[Data Type]]="Repeating",
OFFSET(Table_Repeating_Question_Sets[[#Headers],[Property]],MATCH(Table_Question_Sets[[#This Row],[Property]],Table_Repeating_Question_Sets[Property],0),MATCH("Calculation",Table_Repeating_Question_Sets[#Headers],0)-1,1,1),
"")</f>
        <v/>
      </c>
      <c r="BP4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4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47" s="7" t="str">
        <f ca="1">IF(ISNUMBER(Table_Question_Sets[[#This Row],[Config Use Row]]),INDEX(Table_Question_Sets[Config Rollup],Table_Question_Sets[[#This Row],[Config Use Row]]),"")</f>
        <v/>
      </c>
      <c r="BS47" s="7" t="str">
        <f ca="1">IF(ISNUMBER(Table_Question_Sets[[#This Row],[Config Use Row]]),INDEX(Table_Question_Sets[Config Keys Nested Rollup],Table_Question_Sets[[#This Row],[Config Use Row]]),"")</f>
        <v/>
      </c>
      <c r="BT47" s="7" t="str">
        <f ca="1">IF(ISNUMBER(Table_Question_Sets[[#This Row],[Config Use Row]]),INDEX(Table_Question_Sets[Calculation Rollup],Table_Question_Sets[[#This Row],[Config Use Row]]),"")</f>
        <v/>
      </c>
    </row>
    <row r="48" spans="2:72" s="11" customFormat="1" ht="21" customHeight="1">
      <c r="B48" s="111" t="s">
        <v>164</v>
      </c>
      <c r="C48" s="111"/>
      <c r="D48" s="7" t="str">
        <f ca="1">IF(Table_Question_Sets[[#This Row],[Header]]="Yes","",
IF(INDIRECT(SUBSTITUTE(ADDRESS(1,COLUMN(),4),"1","")&amp;ROW()-1)="",
INDIRECT(SUBSTITUTE(ADDRESS(1,COLUMN(Table_Question_Sets[[#This Row],[Property]]),4),"1","")&amp;ROW()-1),
INDIRECT(SUBSTITUTE(ADDRESS(1,COLUMN(),4),"1","")&amp;ROW()-1)))</f>
        <v>Personal</v>
      </c>
      <c r="E4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postalState</v>
      </c>
      <c r="F48" s="7" t="str">
        <f>IF(Table_Question_Sets[[#This Row],[Header]]="Yes","",IF(Table_Question_Sets[[#This Row],[Property]]&lt;&gt;"",SUBSTITUTE(Table_Question_Sets[[#This Row],[Property]]," ",""),""))</f>
        <v>PostalState</v>
      </c>
      <c r="G48" s="48"/>
      <c r="H48" s="7" t="s">
        <v>49</v>
      </c>
      <c r="I48" s="7" t="s">
        <v>119</v>
      </c>
      <c r="J48" s="8" t="s">
        <v>138</v>
      </c>
      <c r="K48" s="33" t="s">
        <v>73</v>
      </c>
      <c r="L48" s="43"/>
      <c r="M48" s="43"/>
      <c r="N48" s="33"/>
      <c r="O48" s="14">
        <v>6</v>
      </c>
      <c r="P48" s="14">
        <v>3</v>
      </c>
      <c r="Q48" s="14">
        <v>2</v>
      </c>
      <c r="R48" s="14"/>
      <c r="S48" s="33"/>
      <c r="T48" s="8" t="s">
        <v>138</v>
      </c>
      <c r="U48" s="8"/>
      <c r="V48" s="7" t="s">
        <v>161</v>
      </c>
      <c r="W48" s="7"/>
      <c r="X48" s="7"/>
      <c r="Y48" s="7"/>
      <c r="Z48" s="7"/>
      <c r="AA48" s="7"/>
      <c r="AB48" s="7"/>
      <c r="AC48" s="7"/>
      <c r="AD48" s="8" t="s">
        <v>119</v>
      </c>
      <c r="AE48" s="7"/>
      <c r="AF48" s="7"/>
      <c r="AG48" s="7"/>
      <c r="AH48" s="43"/>
      <c r="AI48" s="43"/>
      <c r="AJ48" s="43"/>
      <c r="AK48" s="43"/>
      <c r="AL48" s="7"/>
      <c r="AM4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48" s="111"/>
      <c r="AO4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8" s="7"/>
      <c r="AR48" s="14"/>
      <c r="AS48" s="7"/>
      <c r="AT48" s="7"/>
      <c r="AU48" s="7"/>
      <c r="AV48" s="7"/>
      <c r="AW48" s="7"/>
      <c r="AX4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48" s="14" t="str">
        <f>IF(OR(Table_Question_Sets[[#This Row],[Header]]="Yes",Table_Question_Sets[[#This Row],[Text]]=""),"",IF(OR(Table_Question_Sets[[#This Row],[Text]]="true",Table_Question_Sets[[#This Row],[Text]]="false",ISNUMBER(Table_Question_Sets[[#This Row],[Text]])),Table_Question_Sets[[#This Row],[Text]],""""&amp;Table_Question_Sets[[#This Row],[Text]]&amp;""""))</f>
        <v/>
      </c>
      <c r="AZ48" s="14" t="str">
        <f>IF(AND(Table_Question_Sets[[#This Row],[Header]]&lt;&gt;"Yes",Table_Question_Sets[[#This Row],[Property]]&lt;&gt;"",Table_Question_Sets[[#This Row],[Summary Label]]&lt;&gt;""),""""&amp;Table_Question_Sets[[#This Row],[Key]]&amp;""": """&amp;Table_Question_Sets[[#This Row],[Summary Label]]&amp;"""","")</f>
        <v/>
      </c>
      <c r="BA48" s="14">
        <f ca="1">IF(Table_Question_Sets[[#This Row],[Header]]="Yes","",_xlfn.NUMBERVALUE(INDIRECT(SUBSTITUTE(ADDRESS(1,COLUMN(),4),"1","")&amp;ROW()-1))+IF(Table_Question_Sets[[#This Row],[Property]]&lt;&gt;"",1,0))</f>
        <v>23</v>
      </c>
      <c r="BB48" s="14">
        <f ca="1">IF(Table_Question_Sets[[#This Row],[Header]]="Yes","",_xlfn.NUMBERVALUE(INDIRECT(SUBSTITUTE(ADDRESS(1,COLUMN(),4),"1","")&amp;ROW()+1))+IF(Table_Question_Sets[[#This Row],[Property]]&lt;&gt;"",1,0))</f>
        <v>63</v>
      </c>
      <c r="BC48" s="14" t="str">
        <f t="array" aca="1" ref="BC4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D4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'postalDifferent != \'Yes\'')])}</v>
      </c>
      <c r="BE4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4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placeholder":"Select","hideCondition":"postalDifferent != 'Yes'"}</v>
      </c>
      <c r="BG4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v>
      </c>
      <c r="BH48" s="7" t="str">
        <f ca="1" xml:space="preserve">
IF(Table_Question_Sets[[#This Row],[Row]]="Yes","]},{""className"": ""row"",""fieldGroup"": [","")&amp;
SUBSTITUTE(Table_Question_Sets[[#This Row],[Config Field]],CHAR(10),"")</f>
        <v>{"key":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v>
      </c>
      <c r="BI4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4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48" s="7" t="str">
        <f>IF(AND(Table_Question_Sets[[#This Row],[Header]]="",Table_Question_Sets[[#This Row],[Property]]&lt;&gt;"",Table_Question_Sets[[#This Row],[Field Type]]&lt;&gt;""),
""""&amp;Table_Question_Sets[[#This Row],[Key]]&amp;"""","")</f>
        <v>"postalState"</v>
      </c>
      <c r="BL4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48" s="7" t="str">
        <f>IF(AND(Table_Question_Sets[[#This Row],[Header]]&lt;&gt;"Yes",Table_Question_Sets[[#This Row],[Property]]&lt;&gt;"",Table_Question_Sets[[#This Row],[Workflow Role]]&lt;&gt;""),
""""&amp;Table_Question_Sets[[#This Row],[Workflow Role]]&amp;""":"""&amp;Table_Question_Sets[[#This Row],[Key]]&amp;"""","")</f>
        <v/>
      </c>
      <c r="BN48" s="7">
        <f ca="1">IF(Table_Question_Sets[[#This Row],[Header]]="Yes","",_xlfn.NUMBERVALUE(INDIRECT(SUBSTITUTE(ADDRESS(1,COLUMN(),4),"1","")&amp;ROW()+1))+IF(OR(Table_Question_Sets[[#This Row],[Value]]&lt;&gt;"",AND(Table_Question_Sets[[#This Row],[Data Type]]="Repeating",Table_Question_Sets[[#This Row],[Calculation Repeating]]&lt;&gt;"")),1,0))</f>
        <v>0</v>
      </c>
      <c r="BO48" s="7" t="str">
        <f ca="1" xml:space="preserve">
IF(Table_Question_Sets[[#This Row],[Data Type]]="Repeating",
OFFSET(Table_Repeating_Question_Sets[[#Headers],[Property]],MATCH(Table_Question_Sets[[#This Row],[Property]],Table_Repeating_Question_Sets[Property],0),MATCH("Calculation",Table_Repeating_Question_Sets[#Headers],0)-1,1,1),
"")</f>
        <v/>
      </c>
      <c r="BP4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4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48" s="7" t="str">
        <f ca="1">IF(ISNUMBER(Table_Question_Sets[[#This Row],[Config Use Row]]),INDEX(Table_Question_Sets[Config Rollup],Table_Question_Sets[[#This Row],[Config Use Row]]),"")</f>
        <v/>
      </c>
      <c r="BS48" s="7" t="str">
        <f ca="1">IF(ISNUMBER(Table_Question_Sets[[#This Row],[Config Use Row]]),INDEX(Table_Question_Sets[Config Keys Nested Rollup],Table_Question_Sets[[#This Row],[Config Use Row]]),"")</f>
        <v/>
      </c>
      <c r="BT48" s="7" t="str">
        <f ca="1">IF(ISNUMBER(Table_Question_Sets[[#This Row],[Config Use Row]]),INDEX(Table_Question_Sets[Calculation Rollup],Table_Question_Sets[[#This Row],[Config Use Row]]),"")</f>
        <v/>
      </c>
    </row>
    <row r="49" spans="2:72" s="11" customFormat="1" ht="21" customHeight="1">
      <c r="B49" s="8" t="s">
        <v>165</v>
      </c>
      <c r="C49" s="111"/>
      <c r="D49" s="7" t="str">
        <f ca="1">IF(Table_Question_Sets[[#This Row],[Header]]="Yes","",
IF(INDIRECT(SUBSTITUTE(ADDRESS(1,COLUMN(),4),"1","")&amp;ROW()-1)="",
INDIRECT(SUBSTITUTE(ADDRESS(1,COLUMN(Table_Question_Sets[[#This Row],[Property]]),4),"1","")&amp;ROW()-1),
INDIRECT(SUBSTITUTE(ADDRESS(1,COLUMN(),4),"1","")&amp;ROW()-1)))</f>
        <v>Personal</v>
      </c>
      <c r="E4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postalPostcode</v>
      </c>
      <c r="F49" s="7" t="str">
        <f>IF(Table_Question_Sets[[#This Row],[Header]]="Yes","",IF(Table_Question_Sets[[#This Row],[Property]]&lt;&gt;"",SUBSTITUTE(Table_Question_Sets[[#This Row],[Property]]," ",""),""))</f>
        <v>PostalPostcode</v>
      </c>
      <c r="G49" s="48"/>
      <c r="H49" s="7" t="s">
        <v>140</v>
      </c>
      <c r="I49" s="7" t="s">
        <v>49</v>
      </c>
      <c r="J49" s="7"/>
      <c r="K49" s="33" t="s">
        <v>73</v>
      </c>
      <c r="L49" s="43"/>
      <c r="M49" s="43"/>
      <c r="N49" s="33"/>
      <c r="O49" s="14">
        <v>6</v>
      </c>
      <c r="P49" s="14">
        <v>3</v>
      </c>
      <c r="Q49" s="14">
        <v>2</v>
      </c>
      <c r="R49" s="14"/>
      <c r="S49" s="33"/>
      <c r="T49" s="8" t="s">
        <v>140</v>
      </c>
      <c r="U49" s="8"/>
      <c r="V49" s="7" t="s">
        <v>161</v>
      </c>
      <c r="W49" s="7"/>
      <c r="X49" s="7"/>
      <c r="Y49" s="7"/>
      <c r="Z49" s="7"/>
      <c r="AA49" s="7"/>
      <c r="AB49" s="7"/>
      <c r="AC49" s="7"/>
      <c r="AD49" s="7"/>
      <c r="AE49" s="7"/>
      <c r="AF49" s="7"/>
      <c r="AG49" s="7"/>
      <c r="AH49" s="43"/>
      <c r="AI49" s="43"/>
      <c r="AJ49" s="43"/>
      <c r="AK49" s="43"/>
      <c r="AL49" s="7"/>
      <c r="AM4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49" s="111"/>
      <c r="AO4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9" s="7"/>
      <c r="AR49" s="14"/>
      <c r="AS49" s="7"/>
      <c r="AT49" s="7"/>
      <c r="AU49" s="7"/>
      <c r="AV49" s="7"/>
      <c r="AW49" s="7"/>
      <c r="AX4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49" s="14" t="str">
        <f>IF(OR(Table_Question_Sets[[#This Row],[Header]]="Yes",Table_Question_Sets[[#This Row],[Text]]=""),"",IF(OR(Table_Question_Sets[[#This Row],[Text]]="true",Table_Question_Sets[[#This Row],[Text]]="false",ISNUMBER(Table_Question_Sets[[#This Row],[Text]])),Table_Question_Sets[[#This Row],[Text]],""""&amp;Table_Question_Sets[[#This Row],[Text]]&amp;""""))</f>
        <v/>
      </c>
      <c r="AZ49" s="14" t="str">
        <f>IF(AND(Table_Question_Sets[[#This Row],[Header]]&lt;&gt;"Yes",Table_Question_Sets[[#This Row],[Property]]&lt;&gt;"",Table_Question_Sets[[#This Row],[Summary Label]]&lt;&gt;""),""""&amp;Table_Question_Sets[[#This Row],[Key]]&amp;""": """&amp;Table_Question_Sets[[#This Row],[Summary Label]]&amp;"""","")</f>
        <v/>
      </c>
      <c r="BA49" s="14">
        <f ca="1">IF(Table_Question_Sets[[#This Row],[Header]]="Yes","",_xlfn.NUMBERVALUE(INDIRECT(SUBSTITUTE(ADDRESS(1,COLUMN(),4),"1","")&amp;ROW()-1))+IF(Table_Question_Sets[[#This Row],[Property]]&lt;&gt;"",1,0))</f>
        <v>24</v>
      </c>
      <c r="BB49" s="14">
        <f ca="1">IF(Table_Question_Sets[[#This Row],[Header]]="Yes","",_xlfn.NUMBERVALUE(INDIRECT(SUBSTITUTE(ADDRESS(1,COLUMN(),4),"1","")&amp;ROW()+1))+IF(Table_Question_Sets[[#This Row],[Property]]&lt;&gt;"",1,0))</f>
        <v>62</v>
      </c>
      <c r="BC49" s="14" t="str">
        <f t="array" aca="1" ref="BC4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4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'postalDifferent != \'Yes\''), ValidationService.isPostcode()])}</v>
      </c>
      <c r="BE4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4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"templateOptions":{"label":"Postcode","hideCondition":"postalDifferent != 'Yes'"}</v>
      </c>
      <c r="BG4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"postalPostcode","type": "input-field","className":"col-xs-6 col-sm-3 col-md-2","templateOptions":{"label":"Postcode","hideCondition":"postalDifferent != 'Yes'"},"validators": {"validation": Validators.compose([ValidationService.required('true', 'postalDifferent != \'Yes\''), ValidationService.isPostcode()])}}</v>
      </c>
      <c r="BH49" s="7" t="str">
        <f ca="1" xml:space="preserve">
IF(Table_Question_Sets[[#This Row],[Row]]="Yes","]},{""className"": ""row"",""fieldGroup"": [","")&amp;
SUBSTITUTE(Table_Question_Sets[[#This Row],[Config Field]],CHAR(10),"")</f>
        <v>{"key": "postalPostcode","type": "input-field","className":"col-xs-6 col-sm-3 col-md-2","templateOptions":{"label":"Postcode","hideCondition":"postalDifferent != 'Yes'"},"validators": {"validation": Validators.compose([ValidationService.required('true', 'postalDifferent != \'Yes\''), ValidationService.isPostcode()])}}</v>
      </c>
      <c r="BI4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4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49" s="7" t="str">
        <f>IF(AND(Table_Question_Sets[[#This Row],[Header]]="",Table_Question_Sets[[#This Row],[Property]]&lt;&gt;"",Table_Question_Sets[[#This Row],[Field Type]]&lt;&gt;""),
""""&amp;Table_Question_Sets[[#This Row],[Key]]&amp;"""","")</f>
        <v>"postalPostcode"</v>
      </c>
      <c r="BL4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49" s="7" t="str">
        <f>IF(AND(Table_Question_Sets[[#This Row],[Header]]&lt;&gt;"Yes",Table_Question_Sets[[#This Row],[Property]]&lt;&gt;"",Table_Question_Sets[[#This Row],[Workflow Role]]&lt;&gt;""),
""""&amp;Table_Question_Sets[[#This Row],[Workflow Role]]&amp;""":"""&amp;Table_Question_Sets[[#This Row],[Key]]&amp;"""","")</f>
        <v/>
      </c>
      <c r="BN49" s="7">
        <f ca="1">IF(Table_Question_Sets[[#This Row],[Header]]="Yes","",_xlfn.NUMBERVALUE(INDIRECT(SUBSTITUTE(ADDRESS(1,COLUMN(),4),"1","")&amp;ROW()+1))+IF(OR(Table_Question_Sets[[#This Row],[Value]]&lt;&gt;"",AND(Table_Question_Sets[[#This Row],[Data Type]]="Repeating",Table_Question_Sets[[#This Row],[Calculation Repeating]]&lt;&gt;"")),1,0))</f>
        <v>0</v>
      </c>
      <c r="BO49" s="7" t="str">
        <f ca="1" xml:space="preserve">
IF(Table_Question_Sets[[#This Row],[Data Type]]="Repeating",
OFFSET(Table_Repeating_Question_Sets[[#Headers],[Property]],MATCH(Table_Question_Sets[[#This Row],[Property]],Table_Repeating_Question_Sets[Property],0),MATCH("Calculation",Table_Repeating_Question_Sets[#Headers],0)-1,1,1),
"")</f>
        <v/>
      </c>
      <c r="BP4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4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49" s="7" t="str">
        <f ca="1">IF(ISNUMBER(Table_Question_Sets[[#This Row],[Config Use Row]]),INDEX(Table_Question_Sets[Config Rollup],Table_Question_Sets[[#This Row],[Config Use Row]]),"")</f>
        <v/>
      </c>
      <c r="BS49" s="7" t="str">
        <f ca="1">IF(ISNUMBER(Table_Question_Sets[[#This Row],[Config Use Row]]),INDEX(Table_Question_Sets[Config Keys Nested Rollup],Table_Question_Sets[[#This Row],[Config Use Row]]),"")</f>
        <v/>
      </c>
      <c r="BT49" s="7" t="str">
        <f ca="1">IF(ISNUMBER(Table_Question_Sets[[#This Row],[Config Use Row]]),INDEX(Table_Question_Sets[Calculation Rollup],Table_Question_Sets[[#This Row],[Config Use Row]]),"")</f>
        <v/>
      </c>
    </row>
    <row r="50" spans="2:72" s="11" customFormat="1" ht="21" customHeight="1">
      <c r="B50" s="8" t="s">
        <v>166</v>
      </c>
      <c r="C50" s="111"/>
      <c r="D50" s="7" t="str">
        <f ca="1">IF(Table_Question_Sets[[#This Row],[Header]]="Yes","",
IF(INDIRECT(SUBSTITUTE(ADDRESS(1,COLUMN(),4),"1","")&amp;ROW()-1)="",
INDIRECT(SUBSTITUTE(ADDRESS(1,COLUMN(Table_Question_Sets[[#This Row],[Property]]),4),"1","")&amp;ROW()-1),
INDIRECT(SUBSTITUTE(ADDRESS(1,COLUMN(),4),"1","")&amp;ROW()-1)))</f>
        <v>Personal</v>
      </c>
      <c r="E5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postalString</v>
      </c>
      <c r="F50" s="7" t="str">
        <f>IF(Table_Question_Sets[[#This Row],[Header]]="Yes","",IF(Table_Question_Sets[[#This Row],[Property]]&lt;&gt;"",SUBSTITUTE(Table_Question_Sets[[#This Row],[Property]]," ",""),""))</f>
        <v>PostalString</v>
      </c>
      <c r="G50" s="48"/>
      <c r="H50" s="8" t="s">
        <v>49</v>
      </c>
      <c r="I50" s="8" t="s">
        <v>145</v>
      </c>
      <c r="J50" s="7"/>
      <c r="K50" s="33"/>
      <c r="L50" s="43"/>
      <c r="M50" s="43"/>
      <c r="N50" s="33"/>
      <c r="O50" s="35" t="s">
        <v>113</v>
      </c>
      <c r="P50" s="33"/>
      <c r="Q50" s="33"/>
      <c r="R50" s="33"/>
      <c r="S50" s="33"/>
      <c r="T50" s="7"/>
      <c r="U50" s="8"/>
      <c r="V50" s="7"/>
      <c r="W50" s="7"/>
      <c r="X50" s="7"/>
      <c r="Y50" s="7"/>
      <c r="Z50" s="7"/>
      <c r="AA50" s="7"/>
      <c r="AB50" s="7"/>
      <c r="AC50" s="7"/>
      <c r="AD50" s="7"/>
      <c r="AE50" s="7"/>
      <c r="AF50" s="7"/>
      <c r="AG50" s="7"/>
      <c r="AH50" s="43"/>
      <c r="AI50" s="69" t="s">
        <v>167</v>
      </c>
      <c r="AJ50" s="69"/>
      <c r="AK50" s="69"/>
      <c r="AL50" s="7"/>
      <c r="AM5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50" s="111"/>
      <c r="AO5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0" s="7"/>
      <c r="AR50" s="14"/>
      <c r="AS50" s="7"/>
      <c r="AT50" s="7"/>
      <c r="AU50" s="7"/>
      <c r="AV50" s="7"/>
      <c r="AW50" s="7"/>
      <c r="AX5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50" s="14" t="str">
        <f>IF(OR(Table_Question_Sets[[#This Row],[Header]]="Yes",Table_Question_Sets[[#This Row],[Text]]=""),"",IF(OR(Table_Question_Sets[[#This Row],[Text]]="true",Table_Question_Sets[[#This Row],[Text]]="false",ISNUMBER(Table_Question_Sets[[#This Row],[Text]])),Table_Question_Sets[[#This Row],[Text]],""""&amp;Table_Question_Sets[[#This Row],[Text]]&amp;""""))</f>
        <v/>
      </c>
      <c r="AZ50" s="14" t="str">
        <f>IF(AND(Table_Question_Sets[[#This Row],[Header]]&lt;&gt;"Yes",Table_Question_Sets[[#This Row],[Property]]&lt;&gt;"",Table_Question_Sets[[#This Row],[Summary Label]]&lt;&gt;""),""""&amp;Table_Question_Sets[[#This Row],[Key]]&amp;""": """&amp;Table_Question_Sets[[#This Row],[Summary Label]]&amp;"""","")</f>
        <v/>
      </c>
      <c r="BA50" s="14">
        <f ca="1">IF(Table_Question_Sets[[#This Row],[Header]]="Yes","",_xlfn.NUMBERVALUE(INDIRECT(SUBSTITUTE(ADDRESS(1,COLUMN(),4),"1","")&amp;ROW()-1))+IF(Table_Question_Sets[[#This Row],[Property]]&lt;&gt;"",1,0))</f>
        <v>25</v>
      </c>
      <c r="BB50" s="14">
        <f ca="1">IF(Table_Question_Sets[[#This Row],[Header]]="Yes","",_xlfn.NUMBERVALUE(INDIRECT(SUBSTITUTE(ADDRESS(1,COLUMN(),4),"1","")&amp;ROW()+1))+IF(Table_Question_Sets[[#This Row],[Property]]&lt;&gt;"",1,0))</f>
        <v>61</v>
      </c>
      <c r="BC50" s="14" t="str">
        <f t="array" aca="1" ref="BC5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5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5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5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"templateOptions":{"calculatedValue":"postalAddress + (postalAddress != '' ? ', ' : '') + postalTown + ' ' + postalState + ' ' + postalPostcode"}</v>
      </c>
      <c r="BG5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"postalString","type": "hidden-field","className":"col-xs-12","templateOptions":{"calculatedValue":"postalAddress + (postalAddress != '' ? ', ' : '') + postalTown + ' ' + postalState + ' ' + postalPostcode"},"validators": {"validation": Validators.compose([])},"expressionProperties": { "templateOptions.disabled": "true"}}</v>
      </c>
      <c r="BH50" s="7" t="str">
        <f ca="1" xml:space="preserve">
IF(Table_Question_Sets[[#This Row],[Row]]="Yes","]},{""className"": ""row"",""fieldGroup"": [","")&amp;
SUBSTITUTE(Table_Question_Sets[[#This Row],[Config Field]],CHAR(10),"")</f>
        <v>{"key": "postalString","type": "hidden-field","className":"col-xs-12","templateOptions":{"calculatedValue":"postalAddress + (postalAddress != '' ? ', ' : '') + postalTown + ' ' + postalState + ' ' + postalPostcode"},"validators": {"validation": Validators.compose([])},"expressionProperties": { "templateOptions.disabled": "true"}}</v>
      </c>
      <c r="BI5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5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50" s="7" t="str">
        <f>IF(AND(Table_Question_Sets[[#This Row],[Header]]="",Table_Question_Sets[[#This Row],[Property]]&lt;&gt;"",Table_Question_Sets[[#This Row],[Field Type]]&lt;&gt;""),
""""&amp;Table_Question_Sets[[#This Row],[Key]]&amp;"""","")</f>
        <v>"postalString"</v>
      </c>
      <c r="BL5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50" s="7" t="str">
        <f>IF(AND(Table_Question_Sets[[#This Row],[Header]]&lt;&gt;"Yes",Table_Question_Sets[[#This Row],[Property]]&lt;&gt;"",Table_Question_Sets[[#This Row],[Workflow Role]]&lt;&gt;""),
""""&amp;Table_Question_Sets[[#This Row],[Workflow Role]]&amp;""":"""&amp;Table_Question_Sets[[#This Row],[Key]]&amp;"""","")</f>
        <v/>
      </c>
      <c r="BN50" s="7">
        <f ca="1">IF(Table_Question_Sets[[#This Row],[Header]]="Yes","",_xlfn.NUMBERVALUE(INDIRECT(SUBSTITUTE(ADDRESS(1,COLUMN(),4),"1","")&amp;ROW()+1))+IF(OR(Table_Question_Sets[[#This Row],[Value]]&lt;&gt;"",AND(Table_Question_Sets[[#This Row],[Data Type]]="Repeating",Table_Question_Sets[[#This Row],[Calculation Repeating]]&lt;&gt;"")),1,0))</f>
        <v>0</v>
      </c>
      <c r="BO50" s="7" t="str">
        <f ca="1" xml:space="preserve">
IF(Table_Question_Sets[[#This Row],[Data Type]]="Repeating",
OFFSET(Table_Repeating_Question_Sets[[#Headers],[Property]],MATCH(Table_Question_Sets[[#This Row],[Property]],Table_Repeating_Question_Sets[Property],0),MATCH("Calculation",Table_Repeating_Question_Sets[#Headers],0)-1,1,1),
"")</f>
        <v/>
      </c>
      <c r="BP5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5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50" s="7" t="str">
        <f ca="1">IF(ISNUMBER(Table_Question_Sets[[#This Row],[Config Use Row]]),INDEX(Table_Question_Sets[Config Rollup],Table_Question_Sets[[#This Row],[Config Use Row]]),"")</f>
        <v/>
      </c>
      <c r="BS50" s="7" t="str">
        <f ca="1">IF(ISNUMBER(Table_Question_Sets[[#This Row],[Config Use Row]]),INDEX(Table_Question_Sets[Config Keys Nested Rollup],Table_Question_Sets[[#This Row],[Config Use Row]]),"")</f>
        <v/>
      </c>
      <c r="BT50" s="7" t="str">
        <f ca="1">IF(ISNUMBER(Table_Question_Sets[[#This Row],[Config Use Row]]),INDEX(Table_Question_Sets[Calculation Rollup],Table_Question_Sets[[#This Row],[Config Use Row]]),"")</f>
        <v/>
      </c>
    </row>
    <row r="51" spans="2:72" s="11" customFormat="1" ht="21" customHeight="1">
      <c r="B51" s="7" t="s">
        <v>168</v>
      </c>
      <c r="C51" s="111"/>
      <c r="D51" s="7" t="str">
        <f ca="1">IF(Table_Question_Sets[[#This Row],[Header]]="Yes","",
IF(INDIRECT(SUBSTITUTE(ADDRESS(1,COLUMN(),4),"1","")&amp;ROW()-1)="",
INDIRECT(SUBSTITUTE(ADDRESS(1,COLUMN(Table_Question_Sets[[#This Row],[Property]]),4),"1","")&amp;ROW()-1),
INDIRECT(SUBSTITUTE(ADDRESS(1,COLUMN(),4),"1","")&amp;ROW()-1)))</f>
        <v>Personal</v>
      </c>
      <c r="E5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personalHeading</v>
      </c>
      <c r="F51" s="7" t="str">
        <f>IF(Table_Question_Sets[[#This Row],[Header]]="Yes","",IF(Table_Question_Sets[[#This Row],[Property]]&lt;&gt;"",SUBSTITUTE(Table_Question_Sets[[#This Row],[Property]]," ",""),""))</f>
        <v>PersonalHeading</v>
      </c>
      <c r="G51" s="48"/>
      <c r="H51" s="7" t="s">
        <v>103</v>
      </c>
      <c r="I51" s="7" t="s">
        <v>103</v>
      </c>
      <c r="J51" s="7"/>
      <c r="K51" s="33"/>
      <c r="L51" s="43"/>
      <c r="M51" s="43"/>
      <c r="N51" s="33"/>
      <c r="O51" s="33" t="s">
        <v>113</v>
      </c>
      <c r="P51" s="33"/>
      <c r="Q51" s="33"/>
      <c r="R51" s="33"/>
      <c r="S51" s="33"/>
      <c r="T51" s="7"/>
      <c r="U51" s="8"/>
      <c r="V51" s="7"/>
      <c r="W51" s="7"/>
      <c r="X51" s="7"/>
      <c r="Y51" s="7" t="s">
        <v>169</v>
      </c>
      <c r="Z51" s="7"/>
      <c r="AA51" s="7"/>
      <c r="AB51" s="7"/>
      <c r="AC51" s="7"/>
      <c r="AD51" s="7"/>
      <c r="AE51" s="7"/>
      <c r="AF51" s="7"/>
      <c r="AG51" s="7"/>
      <c r="AH51" s="43"/>
      <c r="AI51" s="43"/>
      <c r="AJ51" s="43"/>
      <c r="AK51" s="43"/>
      <c r="AL51" s="7"/>
      <c r="AM5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51" s="111"/>
      <c r="AO5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1" s="7"/>
      <c r="AR51" s="14"/>
      <c r="AS51" s="7"/>
      <c r="AT51" s="7"/>
      <c r="AU51" s="7"/>
      <c r="AV51" s="7"/>
      <c r="AW51" s="7"/>
      <c r="AX5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51" s="14" t="str">
        <f>IF(OR(Table_Question_Sets[[#This Row],[Header]]="Yes",Table_Question_Sets[[#This Row],[Text]]=""),"",IF(OR(Table_Question_Sets[[#This Row],[Text]]="true",Table_Question_Sets[[#This Row],[Text]]="false",ISNUMBER(Table_Question_Sets[[#This Row],[Text]])),Table_Question_Sets[[#This Row],[Text]],""""&amp;Table_Question_Sets[[#This Row],[Text]]&amp;""""))</f>
        <v/>
      </c>
      <c r="AZ51" s="14" t="str">
        <f>IF(AND(Table_Question_Sets[[#This Row],[Header]]&lt;&gt;"Yes",Table_Question_Sets[[#This Row],[Property]]&lt;&gt;"",Table_Question_Sets[[#This Row],[Summary Label]]&lt;&gt;""),""""&amp;Table_Question_Sets[[#This Row],[Key]]&amp;""": """&amp;Table_Question_Sets[[#This Row],[Summary Label]]&amp;"""","")</f>
        <v/>
      </c>
      <c r="BA51" s="14">
        <f ca="1">IF(Table_Question_Sets[[#This Row],[Header]]="Yes","",_xlfn.NUMBERVALUE(INDIRECT(SUBSTITUTE(ADDRESS(1,COLUMN(),4),"1","")&amp;ROW()-1))+IF(Table_Question_Sets[[#This Row],[Property]]&lt;&gt;"",1,0))</f>
        <v>26</v>
      </c>
      <c r="BB51" s="14">
        <f ca="1">IF(Table_Question_Sets[[#This Row],[Header]]="Yes","",_xlfn.NUMBERVALUE(INDIRECT(SUBSTITUTE(ADDRESS(1,COLUMN(),4),"1","")&amp;ROW()+1))+IF(Table_Question_Sets[[#This Row],[Property]]&lt;&gt;"",1,0))</f>
        <v>60</v>
      </c>
      <c r="BC51" s="14" t="str">
        <f t="array" aca="1" ref="BC5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5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5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5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"templateOptions":{"content":{"heading3":"Personal Details"}}</v>
      </c>
      <c r="BG5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"personalHeading","type": "content-field","className":"col-xs-12","templateOptions":{"content":{"heading3":"Personal Details"}},"validators": {"validation": Validators.compose([])}}</v>
      </c>
      <c r="BH51" s="7" t="str">
        <f ca="1" xml:space="preserve">
IF(Table_Question_Sets[[#This Row],[Row]]="Yes","]},{""className"": ""row"",""fieldGroup"": [","")&amp;
SUBSTITUTE(Table_Question_Sets[[#This Row],[Config Field]],CHAR(10),"")</f>
        <v>{"key": "personalHeading","type": "content-field","className":"col-xs-12","templateOptions":{"content":{"heading3":"Personal Details"}},"validators": {"validation": Validators.compose([])}}</v>
      </c>
      <c r="BI5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5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51" s="7" t="str">
        <f>IF(AND(Table_Question_Sets[[#This Row],[Header]]="",Table_Question_Sets[[#This Row],[Property]]&lt;&gt;"",Table_Question_Sets[[#This Row],[Field Type]]&lt;&gt;""),
""""&amp;Table_Question_Sets[[#This Row],[Key]]&amp;"""","")</f>
        <v>"personalHeading"</v>
      </c>
      <c r="BL5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51" s="7" t="str">
        <f>IF(AND(Table_Question_Sets[[#This Row],[Header]]&lt;&gt;"Yes",Table_Question_Sets[[#This Row],[Property]]&lt;&gt;"",Table_Question_Sets[[#This Row],[Workflow Role]]&lt;&gt;""),
""""&amp;Table_Question_Sets[[#This Row],[Workflow Role]]&amp;""":"""&amp;Table_Question_Sets[[#This Row],[Key]]&amp;"""","")</f>
        <v/>
      </c>
      <c r="BN51" s="7">
        <f ca="1">IF(Table_Question_Sets[[#This Row],[Header]]="Yes","",_xlfn.NUMBERVALUE(INDIRECT(SUBSTITUTE(ADDRESS(1,COLUMN(),4),"1","")&amp;ROW()+1))+IF(OR(Table_Question_Sets[[#This Row],[Value]]&lt;&gt;"",AND(Table_Question_Sets[[#This Row],[Data Type]]="Repeating",Table_Question_Sets[[#This Row],[Calculation Repeating]]&lt;&gt;"")),1,0))</f>
        <v>0</v>
      </c>
      <c r="BO51" s="7" t="str">
        <f ca="1" xml:space="preserve">
IF(Table_Question_Sets[[#This Row],[Data Type]]="Repeating",
OFFSET(Table_Repeating_Question_Sets[[#Headers],[Property]],MATCH(Table_Question_Sets[[#This Row],[Property]],Table_Repeating_Question_Sets[Property],0),MATCH("Calculation",Table_Repeating_Question_Sets[#Headers],0)-1,1,1),
"")</f>
        <v/>
      </c>
      <c r="BP5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5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51" s="7" t="str">
        <f ca="1">IF(ISNUMBER(Table_Question_Sets[[#This Row],[Config Use Row]]),INDEX(Table_Question_Sets[Config Rollup],Table_Question_Sets[[#This Row],[Config Use Row]]),"")</f>
        <v/>
      </c>
      <c r="BS51" s="7" t="str">
        <f ca="1">IF(ISNUMBER(Table_Question_Sets[[#This Row],[Config Use Row]]),INDEX(Table_Question_Sets[Config Keys Nested Rollup],Table_Question_Sets[[#This Row],[Config Use Row]]),"")</f>
        <v/>
      </c>
      <c r="BT51" s="7" t="str">
        <f ca="1">IF(ISNUMBER(Table_Question_Sets[[#This Row],[Config Use Row]]),INDEX(Table_Question_Sets[Calculation Rollup],Table_Question_Sets[[#This Row],[Config Use Row]]),"")</f>
        <v/>
      </c>
    </row>
    <row r="52" spans="2:72" s="11" customFormat="1" ht="21" customHeight="1">
      <c r="B52" s="7" t="s">
        <v>170</v>
      </c>
      <c r="C52" s="111"/>
      <c r="D52" s="7" t="str">
        <f ca="1">IF(Table_Question_Sets[[#This Row],[Header]]="Yes","",
IF(INDIRECT(SUBSTITUTE(ADDRESS(1,COLUMN(),4),"1","")&amp;ROW()-1)="",
INDIRECT(SUBSTITUTE(ADDRESS(1,COLUMN(Table_Question_Sets[[#This Row],[Property]]),4),"1","")&amp;ROW()-1),
INDIRECT(SUBSTITUTE(ADDRESS(1,COLUMN(),4),"1","")&amp;ROW()-1)))</f>
        <v>Personal</v>
      </c>
      <c r="E5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driversLicense</v>
      </c>
      <c r="F52" s="7" t="str">
        <f>IF(Table_Question_Sets[[#This Row],[Header]]="Yes","",IF(Table_Question_Sets[[#This Row],[Property]]&lt;&gt;"",SUBSTITUTE(Table_Question_Sets[[#This Row],[Property]]," ",""),""))</f>
        <v>DriversLicense</v>
      </c>
      <c r="G52" s="48"/>
      <c r="H52" s="7" t="s">
        <v>93</v>
      </c>
      <c r="I52" s="7" t="s">
        <v>49</v>
      </c>
      <c r="J52" s="7"/>
      <c r="K52" s="33" t="s">
        <v>73</v>
      </c>
      <c r="L52" s="43"/>
      <c r="M52" s="43"/>
      <c r="N52" s="33"/>
      <c r="O52" s="33" t="s">
        <v>113</v>
      </c>
      <c r="P52" s="35" t="s">
        <v>125</v>
      </c>
      <c r="Q52" s="35" t="s">
        <v>120</v>
      </c>
      <c r="R52" s="33"/>
      <c r="S52" s="35"/>
      <c r="T52" s="7" t="s">
        <v>171</v>
      </c>
      <c r="U52" s="8"/>
      <c r="V52" s="7"/>
      <c r="W52" s="7"/>
      <c r="X52" s="7"/>
      <c r="Y52" s="7"/>
      <c r="Z52" s="7"/>
      <c r="AA52" s="7"/>
      <c r="AB52" s="7"/>
      <c r="AC52" s="7"/>
      <c r="AD52" s="7"/>
      <c r="AE52" s="7"/>
      <c r="AF52" s="7"/>
      <c r="AG52" s="7"/>
      <c r="AH52" s="43"/>
      <c r="AI52" s="43"/>
      <c r="AJ52" s="43"/>
      <c r="AK52" s="43"/>
      <c r="AL52" s="7"/>
      <c r="AM5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52" s="111"/>
      <c r="AO5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2" s="7"/>
      <c r="AR52" s="14"/>
      <c r="AS52" s="7"/>
      <c r="AT52" s="7"/>
      <c r="AU52" s="7"/>
      <c r="AV52" s="7"/>
      <c r="AW52" s="7"/>
      <c r="AX5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52" s="14" t="str">
        <f>IF(OR(Table_Question_Sets[[#This Row],[Header]]="Yes",Table_Question_Sets[[#This Row],[Text]]=""),"",IF(OR(Table_Question_Sets[[#This Row],[Text]]="true",Table_Question_Sets[[#This Row],[Text]]="false",ISNUMBER(Table_Question_Sets[[#This Row],[Text]])),Table_Question_Sets[[#This Row],[Text]],""""&amp;Table_Question_Sets[[#This Row],[Text]]&amp;""""))</f>
        <v/>
      </c>
      <c r="AZ52" s="14" t="str">
        <f>IF(AND(Table_Question_Sets[[#This Row],[Header]]&lt;&gt;"Yes",Table_Question_Sets[[#This Row],[Property]]&lt;&gt;"",Table_Question_Sets[[#This Row],[Summary Label]]&lt;&gt;""),""""&amp;Table_Question_Sets[[#This Row],[Key]]&amp;""": """&amp;Table_Question_Sets[[#This Row],[Summary Label]]&amp;"""","")</f>
        <v/>
      </c>
      <c r="BA52" s="14">
        <f ca="1">IF(Table_Question_Sets[[#This Row],[Header]]="Yes","",_xlfn.NUMBERVALUE(INDIRECT(SUBSTITUTE(ADDRESS(1,COLUMN(),4),"1","")&amp;ROW()-1))+IF(Table_Question_Sets[[#This Row],[Property]]&lt;&gt;"",1,0))</f>
        <v>27</v>
      </c>
      <c r="BB52" s="14">
        <f ca="1">IF(Table_Question_Sets[[#This Row],[Header]]="Yes","",_xlfn.NUMBERVALUE(INDIRECT(SUBSTITUTE(ADDRESS(1,COLUMN(),4),"1","")&amp;ROW()+1))+IF(Table_Question_Sets[[#This Row],[Property]]&lt;&gt;"",1,0))</f>
        <v>59</v>
      </c>
      <c r="BC52" s="14" t="str">
        <f t="array" aca="1" ref="BC5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5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ValidationService.isNumber()])}</v>
      </c>
      <c r="BE5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5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"templateOptions":{"label":"Drivers license no."}</v>
      </c>
      <c r="BG5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"driversLicense","type": "input-field","className":"col-xs-12 col-sm-6 col-md-4","templateOptions":{"label":"Drivers license no."},"validators": {"validation": Validators.compose([ValidationService.required('true', ''), ValidationService.isNumber()])}}</v>
      </c>
      <c r="BH52" s="7" t="str">
        <f ca="1" xml:space="preserve">
IF(Table_Question_Sets[[#This Row],[Row]]="Yes","]},{""className"": ""row"",""fieldGroup"": [","")&amp;
SUBSTITUTE(Table_Question_Sets[[#This Row],[Config Field]],CHAR(10),"")</f>
        <v>{"key": "driversLicense","type": "input-field","className":"col-xs-12 col-sm-6 col-md-4","templateOptions":{"label":"Drivers license no."},"validators": {"validation": Validators.compose([ValidationService.required('true', ''), ValidationService.isNumber()])}}</v>
      </c>
      <c r="BI5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5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52" s="7" t="str">
        <f>IF(AND(Table_Question_Sets[[#This Row],[Header]]="",Table_Question_Sets[[#This Row],[Property]]&lt;&gt;"",Table_Question_Sets[[#This Row],[Field Type]]&lt;&gt;""),
""""&amp;Table_Question_Sets[[#This Row],[Key]]&amp;"""","")</f>
        <v>"driversLicense"</v>
      </c>
      <c r="BL5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52" s="7" t="str">
        <f>IF(AND(Table_Question_Sets[[#This Row],[Header]]&lt;&gt;"Yes",Table_Question_Sets[[#This Row],[Property]]&lt;&gt;"",Table_Question_Sets[[#This Row],[Workflow Role]]&lt;&gt;""),
""""&amp;Table_Question_Sets[[#This Row],[Workflow Role]]&amp;""":"""&amp;Table_Question_Sets[[#This Row],[Key]]&amp;"""","")</f>
        <v/>
      </c>
      <c r="BN52" s="7">
        <f ca="1">IF(Table_Question_Sets[[#This Row],[Header]]="Yes","",_xlfn.NUMBERVALUE(INDIRECT(SUBSTITUTE(ADDRESS(1,COLUMN(),4),"1","")&amp;ROW()+1))+IF(OR(Table_Question_Sets[[#This Row],[Value]]&lt;&gt;"",AND(Table_Question_Sets[[#This Row],[Data Type]]="Repeating",Table_Question_Sets[[#This Row],[Calculation Repeating]]&lt;&gt;"")),1,0))</f>
        <v>0</v>
      </c>
      <c r="BO52" s="7" t="str">
        <f ca="1" xml:space="preserve">
IF(Table_Question_Sets[[#This Row],[Data Type]]="Repeating",
OFFSET(Table_Repeating_Question_Sets[[#Headers],[Property]],MATCH(Table_Question_Sets[[#This Row],[Property]],Table_Repeating_Question_Sets[Property],0),MATCH("Calculation",Table_Repeating_Question_Sets[#Headers],0)-1,1,1),
"")</f>
        <v/>
      </c>
      <c r="BP5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5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52" s="7" t="str">
        <f ca="1">IF(ISNUMBER(Table_Question_Sets[[#This Row],[Config Use Row]]),INDEX(Table_Question_Sets[Config Rollup],Table_Question_Sets[[#This Row],[Config Use Row]]),"")</f>
        <v/>
      </c>
      <c r="BS52" s="7" t="str">
        <f ca="1">IF(ISNUMBER(Table_Question_Sets[[#This Row],[Config Use Row]]),INDEX(Table_Question_Sets[Config Keys Nested Rollup],Table_Question_Sets[[#This Row],[Config Use Row]]),"")</f>
        <v/>
      </c>
      <c r="BT52" s="7" t="str">
        <f ca="1">IF(ISNUMBER(Table_Question_Sets[[#This Row],[Config Use Row]]),INDEX(Table_Question_Sets[Calculation Rollup],Table_Question_Sets[[#This Row],[Config Use Row]]),"")</f>
        <v/>
      </c>
    </row>
    <row r="53" spans="2:72" s="11" customFormat="1" ht="21" customHeight="1">
      <c r="B53" s="7" t="s">
        <v>172</v>
      </c>
      <c r="C53" s="111"/>
      <c r="D53" s="7" t="str">
        <f ca="1">IF(Table_Question_Sets[[#This Row],[Header]]="Yes","",
IF(INDIRECT(SUBSTITUTE(ADDRESS(1,COLUMN(),4),"1","")&amp;ROW()-1)="",
INDIRECT(SUBSTITUTE(ADDRESS(1,COLUMN(Table_Question_Sets[[#This Row],[Property]]),4),"1","")&amp;ROW()-1),
INDIRECT(SUBSTITUTE(ADDRESS(1,COLUMN(),4),"1","")&amp;ROW()-1)))</f>
        <v>Personal</v>
      </c>
      <c r="E5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DOB</v>
      </c>
      <c r="F53" s="7" t="str">
        <f>IF(Table_Question_Sets[[#This Row],[Header]]="Yes","",IF(Table_Question_Sets[[#This Row],[Property]]&lt;&gt;"",SUBSTITUTE(Table_Question_Sets[[#This Row],[Property]]," ",""),""))</f>
        <v>DOB</v>
      </c>
      <c r="G53" s="48"/>
      <c r="H53" s="7" t="s">
        <v>173</v>
      </c>
      <c r="I53" s="7" t="s">
        <v>173</v>
      </c>
      <c r="J53" s="7"/>
      <c r="K53" s="33" t="s">
        <v>73</v>
      </c>
      <c r="L53" s="43"/>
      <c r="M53" s="43"/>
      <c r="N53" s="33"/>
      <c r="O53" s="33" t="s">
        <v>125</v>
      </c>
      <c r="P53" s="33" t="s">
        <v>125</v>
      </c>
      <c r="Q53" s="33" t="s">
        <v>120</v>
      </c>
      <c r="R53" s="33"/>
      <c r="S53" s="33"/>
      <c r="T53" s="7" t="s">
        <v>174</v>
      </c>
      <c r="U53" s="8"/>
      <c r="V53" s="7"/>
      <c r="W53" s="7"/>
      <c r="X53" s="7"/>
      <c r="Y53" s="7"/>
      <c r="Z53" s="7"/>
      <c r="AA53" s="7"/>
      <c r="AB53" s="7"/>
      <c r="AC53" s="7"/>
      <c r="AD53" s="7"/>
      <c r="AE53" s="7"/>
      <c r="AF53" s="7"/>
      <c r="AG53" s="7"/>
      <c r="AH53" s="43"/>
      <c r="AI53" s="43"/>
      <c r="AJ53" s="43"/>
      <c r="AK53" s="43"/>
      <c r="AL53" s="7"/>
      <c r="AM5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53" s="111"/>
      <c r="AO5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3" s="7"/>
      <c r="AR53" s="14"/>
      <c r="AS53" s="7"/>
      <c r="AT53" s="7"/>
      <c r="AU53" s="7"/>
      <c r="AV53" s="7"/>
      <c r="AW53" s="7"/>
      <c r="AX5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53" s="14" t="str">
        <f>IF(OR(Table_Question_Sets[[#This Row],[Header]]="Yes",Table_Question_Sets[[#This Row],[Text]]=""),"",IF(OR(Table_Question_Sets[[#This Row],[Text]]="true",Table_Question_Sets[[#This Row],[Text]]="false",ISNUMBER(Table_Question_Sets[[#This Row],[Text]])),Table_Question_Sets[[#This Row],[Text]],""""&amp;Table_Question_Sets[[#This Row],[Text]]&amp;""""))</f>
        <v/>
      </c>
      <c r="AZ53" s="14" t="str">
        <f>IF(AND(Table_Question_Sets[[#This Row],[Header]]&lt;&gt;"Yes",Table_Question_Sets[[#This Row],[Property]]&lt;&gt;"",Table_Question_Sets[[#This Row],[Summary Label]]&lt;&gt;""),""""&amp;Table_Question_Sets[[#This Row],[Key]]&amp;""": """&amp;Table_Question_Sets[[#This Row],[Summary Label]]&amp;"""","")</f>
        <v/>
      </c>
      <c r="BA53" s="14">
        <f ca="1">IF(Table_Question_Sets[[#This Row],[Header]]="Yes","",_xlfn.NUMBERVALUE(INDIRECT(SUBSTITUTE(ADDRESS(1,COLUMN(),4),"1","")&amp;ROW()-1))+IF(Table_Question_Sets[[#This Row],[Property]]&lt;&gt;"",1,0))</f>
        <v>28</v>
      </c>
      <c r="BB53" s="14">
        <f ca="1">IF(Table_Question_Sets[[#This Row],[Header]]="Yes","",_xlfn.NUMBERVALUE(INDIRECT(SUBSTITUTE(ADDRESS(1,COLUMN(),4),"1","")&amp;ROW()+1))+IF(Table_Question_Sets[[#This Row],[Property]]&lt;&gt;"",1,0))</f>
        <v>58</v>
      </c>
      <c r="BC53" s="14" t="str">
        <f t="array" aca="1" ref="BC5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5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ValidationService.isDate()])}</v>
      </c>
      <c r="BE5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5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 of birth","addonLeft":{"class":"glyphicon glyphicon-calendar"}}</v>
      </c>
      <c r="BG5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"DOB","type": "datepicker-field","className":"col-xs-6 col-sm-6 col-md-4","templateOptions":{"label":"Date of birth","addonLeft":{"class":"glyphicon glyphicon-calendar"}},"validators": {"validation": Validators.compose([ValidationService.required('true', ''), ValidationService.isDate()])}}</v>
      </c>
      <c r="BH53" s="7" t="str">
        <f ca="1" xml:space="preserve">
IF(Table_Question_Sets[[#This Row],[Row]]="Yes","]},{""className"": ""row"",""fieldGroup"": [","")&amp;
SUBSTITUTE(Table_Question_Sets[[#This Row],[Config Field]],CHAR(10),"")</f>
        <v>{"key": "DOB","type": "datepicker-field","className":"col-xs-6 col-sm-6 col-md-4","templateOptions":{"label":"Date of birth","addonLeft":{"class":"glyphicon glyphicon-calendar"}},"validators": {"validation": Validators.compose([ValidationService.required('true', ''), ValidationService.isDate()])}}</v>
      </c>
      <c r="BI5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5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53" s="7" t="str">
        <f>IF(AND(Table_Question_Sets[[#This Row],[Header]]="",Table_Question_Sets[[#This Row],[Property]]&lt;&gt;"",Table_Question_Sets[[#This Row],[Field Type]]&lt;&gt;""),
""""&amp;Table_Question_Sets[[#This Row],[Key]]&amp;"""","")</f>
        <v>"DOB"</v>
      </c>
      <c r="BL5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53" s="7" t="str">
        <f>IF(AND(Table_Question_Sets[[#This Row],[Header]]&lt;&gt;"Yes",Table_Question_Sets[[#This Row],[Property]]&lt;&gt;"",Table_Question_Sets[[#This Row],[Workflow Role]]&lt;&gt;""),
""""&amp;Table_Question_Sets[[#This Row],[Workflow Role]]&amp;""":"""&amp;Table_Question_Sets[[#This Row],[Key]]&amp;"""","")</f>
        <v/>
      </c>
      <c r="BN53" s="7">
        <f ca="1">IF(Table_Question_Sets[[#This Row],[Header]]="Yes","",_xlfn.NUMBERVALUE(INDIRECT(SUBSTITUTE(ADDRESS(1,COLUMN(),4),"1","")&amp;ROW()+1))+IF(OR(Table_Question_Sets[[#This Row],[Value]]&lt;&gt;"",AND(Table_Question_Sets[[#This Row],[Data Type]]="Repeating",Table_Question_Sets[[#This Row],[Calculation Repeating]]&lt;&gt;"")),1,0))</f>
        <v>0</v>
      </c>
      <c r="BO53" s="7" t="str">
        <f ca="1" xml:space="preserve">
IF(Table_Question_Sets[[#This Row],[Data Type]]="Repeating",
OFFSET(Table_Repeating_Question_Sets[[#Headers],[Property]],MATCH(Table_Question_Sets[[#This Row],[Property]],Table_Repeating_Question_Sets[Property],0),MATCH("Calculation",Table_Repeating_Question_Sets[#Headers],0)-1,1,1),
"")</f>
        <v/>
      </c>
      <c r="BP5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5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53" s="7" t="str">
        <f ca="1">IF(ISNUMBER(Table_Question_Sets[[#This Row],[Config Use Row]]),INDEX(Table_Question_Sets[Config Rollup],Table_Question_Sets[[#This Row],[Config Use Row]]),"")</f>
        <v/>
      </c>
      <c r="BS53" s="7" t="str">
        <f ca="1">IF(ISNUMBER(Table_Question_Sets[[#This Row],[Config Use Row]]),INDEX(Table_Question_Sets[Config Keys Nested Rollup],Table_Question_Sets[[#This Row],[Config Use Row]]),"")</f>
        <v/>
      </c>
      <c r="BT53" s="7" t="str">
        <f ca="1">IF(ISNUMBER(Table_Question_Sets[[#This Row],[Config Use Row]]),INDEX(Table_Question_Sets[Calculation Rollup],Table_Question_Sets[[#This Row],[Config Use Row]]),"")</f>
        <v/>
      </c>
    </row>
    <row r="54" spans="2:72" s="11" customFormat="1" ht="21" customHeight="1">
      <c r="B54" s="8" t="s">
        <v>175</v>
      </c>
      <c r="C54" s="111"/>
      <c r="D54" s="7" t="str">
        <f ca="1">IF(Table_Question_Sets[[#This Row],[Header]]="Yes","",
IF(INDIRECT(SUBSTITUTE(ADDRESS(1,COLUMN(),4),"1","")&amp;ROW()-1)="",
INDIRECT(SUBSTITUTE(ADDRESS(1,COLUMN(Table_Question_Sets[[#This Row],[Property]]),4),"1","")&amp;ROW()-1),
INDIRECT(SUBSTITUTE(ADDRESS(1,COLUMN(),4),"1","")&amp;ROW()-1)))</f>
        <v>Personal</v>
      </c>
      <c r="E5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gender</v>
      </c>
      <c r="F54" s="7" t="str">
        <f>IF(Table_Question_Sets[[#This Row],[Header]]="Yes","",IF(Table_Question_Sets[[#This Row],[Property]]&lt;&gt;"",SUBSTITUTE(Table_Question_Sets[[#This Row],[Property]]," ",""),""))</f>
        <v>Gender</v>
      </c>
      <c r="G54" s="48"/>
      <c r="H54" s="8" t="s">
        <v>49</v>
      </c>
      <c r="I54" s="8" t="s">
        <v>119</v>
      </c>
      <c r="J54" s="8" t="s">
        <v>175</v>
      </c>
      <c r="K54" s="35" t="s">
        <v>73</v>
      </c>
      <c r="L54" s="43"/>
      <c r="M54" s="43"/>
      <c r="N54" s="33"/>
      <c r="O54" s="33" t="s">
        <v>125</v>
      </c>
      <c r="P54" s="33" t="s">
        <v>125</v>
      </c>
      <c r="Q54" s="33" t="s">
        <v>120</v>
      </c>
      <c r="R54" s="33"/>
      <c r="S54" s="33"/>
      <c r="T54" s="8" t="s">
        <v>175</v>
      </c>
      <c r="U54" s="8"/>
      <c r="V54" s="7"/>
      <c r="W54" s="7"/>
      <c r="X54" s="7"/>
      <c r="Y54" s="7"/>
      <c r="Z54" s="7"/>
      <c r="AA54" s="7"/>
      <c r="AB54" s="7"/>
      <c r="AC54" s="7"/>
      <c r="AD54" s="8" t="s">
        <v>119</v>
      </c>
      <c r="AE54" s="7"/>
      <c r="AF54" s="7"/>
      <c r="AG54" s="7"/>
      <c r="AH54" s="43"/>
      <c r="AI54" s="43"/>
      <c r="AJ54" s="43"/>
      <c r="AK54" s="43"/>
      <c r="AL54" s="7"/>
      <c r="AM54"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54" s="111"/>
      <c r="AO5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4" s="7"/>
      <c r="AR54" s="14"/>
      <c r="AS54" s="7"/>
      <c r="AT54" s="7"/>
      <c r="AU54" s="7"/>
      <c r="AV54" s="7"/>
      <c r="AW54" s="7"/>
      <c r="AX54"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54" s="14" t="str">
        <f>IF(OR(Table_Question_Sets[[#This Row],[Header]]="Yes",Table_Question_Sets[[#This Row],[Text]]=""),"",IF(OR(Table_Question_Sets[[#This Row],[Text]]="true",Table_Question_Sets[[#This Row],[Text]]="false",ISNUMBER(Table_Question_Sets[[#This Row],[Text]])),Table_Question_Sets[[#This Row],[Text]],""""&amp;Table_Question_Sets[[#This Row],[Text]]&amp;""""))</f>
        <v/>
      </c>
      <c r="AZ54" s="14" t="str">
        <f>IF(AND(Table_Question_Sets[[#This Row],[Header]]&lt;&gt;"Yes",Table_Question_Sets[[#This Row],[Property]]&lt;&gt;"",Table_Question_Sets[[#This Row],[Summary Label]]&lt;&gt;""),""""&amp;Table_Question_Sets[[#This Row],[Key]]&amp;""": """&amp;Table_Question_Sets[[#This Row],[Summary Label]]&amp;"""","")</f>
        <v/>
      </c>
      <c r="BA54" s="14">
        <f ca="1">IF(Table_Question_Sets[[#This Row],[Header]]="Yes","",_xlfn.NUMBERVALUE(INDIRECT(SUBSTITUTE(ADDRESS(1,COLUMN(),4),"1","")&amp;ROW()-1))+IF(Table_Question_Sets[[#This Row],[Property]]&lt;&gt;"",1,0))</f>
        <v>29</v>
      </c>
      <c r="BB54" s="14">
        <f ca="1">IF(Table_Question_Sets[[#This Row],[Header]]="Yes","",_xlfn.NUMBERVALUE(INDIRECT(SUBSTITUTE(ADDRESS(1,COLUMN(),4),"1","")&amp;ROW()+1))+IF(Table_Question_Sets[[#This Row],[Property]]&lt;&gt;"",1,0))</f>
        <v>57</v>
      </c>
      <c r="BC54" s="14" t="str">
        <f t="array" aca="1" ref="BC5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{"label":"Male","value":"Male"},{"label":"Female","value":"Female"}</v>
      </c>
      <c r="BD54"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54"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54"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"templateOptions":{"options":[{"label":"Male","value":"Male"},{"label":"Female","value":"Female"}],"label":"Gender","placeholder":"Select"}</v>
      </c>
      <c r="BG54"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"gender","type": "select-field","className":"col-xs-6 col-sm-6 col-md-4","templateOptions":{"options":[{"label":"Male","value":"Male"},{"label":"Female","value":"Female"}],"label":"Gender","placeholder":"Select"},"validators": {"validation": Validators.compose([ValidationService.required('true', '')])}}</v>
      </c>
      <c r="BH54" s="7" t="str">
        <f ca="1" xml:space="preserve">
IF(Table_Question_Sets[[#This Row],[Row]]="Yes","]},{""className"": ""row"",""fieldGroup"": [","")&amp;
SUBSTITUTE(Table_Question_Sets[[#This Row],[Config Field]],CHAR(10),"")</f>
        <v>{"key": "gender","type": "select-field","className":"col-xs-6 col-sm-6 col-md-4","templateOptions":{"options":[{"label":"Male","value":"Male"},{"label":"Female","value":"Female"}],"label":"Gender","placeholder":"Select"},"validators": {"validation": Validators.compose([ValidationService.required('true', '')])}}</v>
      </c>
      <c r="BI5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5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54" s="7" t="str">
        <f>IF(AND(Table_Question_Sets[[#This Row],[Header]]="",Table_Question_Sets[[#This Row],[Property]]&lt;&gt;"",Table_Question_Sets[[#This Row],[Field Type]]&lt;&gt;""),
""""&amp;Table_Question_Sets[[#This Row],[Key]]&amp;"""","")</f>
        <v>"gender"</v>
      </c>
      <c r="BL5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54" s="7" t="str">
        <f>IF(AND(Table_Question_Sets[[#This Row],[Header]]&lt;&gt;"Yes",Table_Question_Sets[[#This Row],[Property]]&lt;&gt;"",Table_Question_Sets[[#This Row],[Workflow Role]]&lt;&gt;""),
""""&amp;Table_Question_Sets[[#This Row],[Workflow Role]]&amp;""":"""&amp;Table_Question_Sets[[#This Row],[Key]]&amp;"""","")</f>
        <v/>
      </c>
      <c r="BN54" s="7">
        <f ca="1">IF(Table_Question_Sets[[#This Row],[Header]]="Yes","",_xlfn.NUMBERVALUE(INDIRECT(SUBSTITUTE(ADDRESS(1,COLUMN(),4),"1","")&amp;ROW()+1))+IF(OR(Table_Question_Sets[[#This Row],[Value]]&lt;&gt;"",AND(Table_Question_Sets[[#This Row],[Data Type]]="Repeating",Table_Question_Sets[[#This Row],[Calculation Repeating]]&lt;&gt;"")),1,0))</f>
        <v>0</v>
      </c>
      <c r="BO54" s="7" t="str">
        <f ca="1" xml:space="preserve">
IF(Table_Question_Sets[[#This Row],[Data Type]]="Repeating",
OFFSET(Table_Repeating_Question_Sets[[#Headers],[Property]],MATCH(Table_Question_Sets[[#This Row],[Property]],Table_Repeating_Question_Sets[Property],0),MATCH("Calculation",Table_Repeating_Question_Sets[#Headers],0)-1,1,1),
"")</f>
        <v/>
      </c>
      <c r="BP54"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5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54" s="7" t="str">
        <f ca="1">IF(ISNUMBER(Table_Question_Sets[[#This Row],[Config Use Row]]),INDEX(Table_Question_Sets[Config Rollup],Table_Question_Sets[[#This Row],[Config Use Row]]),"")</f>
        <v/>
      </c>
      <c r="BS54" s="7" t="str">
        <f ca="1">IF(ISNUMBER(Table_Question_Sets[[#This Row],[Config Use Row]]),INDEX(Table_Question_Sets[Config Keys Nested Rollup],Table_Question_Sets[[#This Row],[Config Use Row]]),"")</f>
        <v/>
      </c>
      <c r="BT54" s="7" t="str">
        <f ca="1">IF(ISNUMBER(Table_Question_Sets[[#This Row],[Config Use Row]]),INDEX(Table_Question_Sets[Calculation Rollup],Table_Question_Sets[[#This Row],[Config Use Row]]),"")</f>
        <v/>
      </c>
    </row>
    <row r="55" spans="2:72" s="11" customFormat="1" ht="21" customHeight="1">
      <c r="B55" s="7" t="s">
        <v>176</v>
      </c>
      <c r="C55" s="111"/>
      <c r="D55" s="7" t="str">
        <f ca="1">IF(Table_Question_Sets[[#This Row],[Header]]="Yes","",
IF(INDIRECT(SUBSTITUTE(ADDRESS(1,COLUMN(),4),"1","")&amp;ROW()-1)="",
INDIRECT(SUBSTITUTE(ADDRESS(1,COLUMN(Table_Question_Sets[[#This Row],[Property]]),4),"1","")&amp;ROW()-1),
INDIRECT(SUBSTITUTE(ADDRESS(1,COLUMN(),4),"1","")&amp;ROW()-1)))</f>
        <v>Personal</v>
      </c>
      <c r="E5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residentialStatus</v>
      </c>
      <c r="F55" s="7" t="str">
        <f>IF(Table_Question_Sets[[#This Row],[Header]]="Yes","",IF(Table_Question_Sets[[#This Row],[Property]]&lt;&gt;"",SUBSTITUTE(Table_Question_Sets[[#This Row],[Property]]," ",""),""))</f>
        <v>ResidentialStatus</v>
      </c>
      <c r="G55" s="48"/>
      <c r="H55" s="7" t="s">
        <v>49</v>
      </c>
      <c r="I55" s="7" t="s">
        <v>76</v>
      </c>
      <c r="J55" s="7" t="s">
        <v>176</v>
      </c>
      <c r="K55" s="33" t="s">
        <v>73</v>
      </c>
      <c r="L55" s="43"/>
      <c r="M55" s="43"/>
      <c r="N55" s="33"/>
      <c r="O55" s="33" t="s">
        <v>113</v>
      </c>
      <c r="P55" s="33"/>
      <c r="Q55" s="33"/>
      <c r="R55" s="35"/>
      <c r="S55" s="33"/>
      <c r="T55" s="7" t="s">
        <v>177</v>
      </c>
      <c r="U55" s="8"/>
      <c r="V55" s="7"/>
      <c r="W55" s="7"/>
      <c r="X55" s="7"/>
      <c r="Y55" s="7"/>
      <c r="Z55" s="7"/>
      <c r="AA55" s="7"/>
      <c r="AB55" s="7"/>
      <c r="AC55" s="7"/>
      <c r="AD55" s="7"/>
      <c r="AE55" s="7"/>
      <c r="AF55" s="7"/>
      <c r="AG55" s="7"/>
      <c r="AH55" s="43"/>
      <c r="AI55" s="43"/>
      <c r="AJ55" s="43"/>
      <c r="AK55" s="43"/>
      <c r="AL55" s="7"/>
      <c r="AM5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55" s="111"/>
      <c r="AO5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5" s="7"/>
      <c r="AR55" s="14"/>
      <c r="AS55" s="7"/>
      <c r="AT55" s="7"/>
      <c r="AU55" s="7"/>
      <c r="AV55" s="7"/>
      <c r="AW55" s="7"/>
      <c r="AX5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55" s="14" t="str">
        <f>IF(OR(Table_Question_Sets[[#This Row],[Header]]="Yes",Table_Question_Sets[[#This Row],[Text]]=""),"",IF(OR(Table_Question_Sets[[#This Row],[Text]]="true",Table_Question_Sets[[#This Row],[Text]]="false",ISNUMBER(Table_Question_Sets[[#This Row],[Text]])),Table_Question_Sets[[#This Row],[Text]],""""&amp;Table_Question_Sets[[#This Row],[Text]]&amp;""""))</f>
        <v/>
      </c>
      <c r="AZ55" s="14" t="str">
        <f>IF(AND(Table_Question_Sets[[#This Row],[Header]]&lt;&gt;"Yes",Table_Question_Sets[[#This Row],[Property]]&lt;&gt;"",Table_Question_Sets[[#This Row],[Summary Label]]&lt;&gt;""),""""&amp;Table_Question_Sets[[#This Row],[Key]]&amp;""": """&amp;Table_Question_Sets[[#This Row],[Summary Label]]&amp;"""","")</f>
        <v/>
      </c>
      <c r="BA55" s="14">
        <f ca="1">IF(Table_Question_Sets[[#This Row],[Header]]="Yes","",_xlfn.NUMBERVALUE(INDIRECT(SUBSTITUTE(ADDRESS(1,COLUMN(),4),"1","")&amp;ROW()-1))+IF(Table_Question_Sets[[#This Row],[Property]]&lt;&gt;"",1,0))</f>
        <v>30</v>
      </c>
      <c r="BB55" s="14">
        <f ca="1">IF(Table_Question_Sets[[#This Row],[Header]]="Yes","",_xlfn.NUMBERVALUE(INDIRECT(SUBSTITUTE(ADDRESS(1,COLUMN(),4),"1","")&amp;ROW()+1))+IF(Table_Question_Sets[[#This Row],[Property]]&lt;&gt;"",1,0))</f>
        <v>56</v>
      </c>
      <c r="BC55" s="14" t="str">
        <f t="array" aca="1" ref="BC5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{"value":"Home owner","key":"Home owner","icon":"icon-homeowner"},{"value":"Renting","key":"Renting","icon":"icon-renting"},{"value":"Boarding","key":"Boarding","icon":"icon-boarding"},{"value":"Living with parents","key":"Living with parents","icon":"icon-livingwithparents"}</v>
      </c>
      <c r="BD5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5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55"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"templateOptions":{"options":[{"value":"Home owner","key":"Home owner","icon":"icon-homeowner"},{"value":"Renting","key":"Renting","icon":"icon-renting"},{"value":"Boarding","key":"Boarding","icon":"icon-boarding"},{"value":"Living with parents","key":"Living with parents","icon":"icon-livingwithparents"}],"label":"Residential status"}</v>
      </c>
      <c r="BG55"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v>
      </c>
      <c r="BH55" s="7" t="str">
        <f ca="1" xml:space="preserve">
IF(Table_Question_Sets[[#This Row],[Row]]="Yes","]},{""className"": ""row"",""fieldGroup"": [","")&amp;
SUBSTITUTE(Table_Question_Sets[[#This Row],[Config Field]],CHAR(10),"")</f>
        <v>{"key":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v>
      </c>
      <c r="BI5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5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55" s="7" t="str">
        <f>IF(AND(Table_Question_Sets[[#This Row],[Header]]="",Table_Question_Sets[[#This Row],[Property]]&lt;&gt;"",Table_Question_Sets[[#This Row],[Field Type]]&lt;&gt;""),
""""&amp;Table_Question_Sets[[#This Row],[Key]]&amp;"""","")</f>
        <v>"residentialStatus"</v>
      </c>
      <c r="BL5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55" s="7" t="str">
        <f>IF(AND(Table_Question_Sets[[#This Row],[Header]]&lt;&gt;"Yes",Table_Question_Sets[[#This Row],[Property]]&lt;&gt;"",Table_Question_Sets[[#This Row],[Workflow Role]]&lt;&gt;""),
""""&amp;Table_Question_Sets[[#This Row],[Workflow Role]]&amp;""":"""&amp;Table_Question_Sets[[#This Row],[Key]]&amp;"""","")</f>
        <v/>
      </c>
      <c r="BN55" s="7">
        <f ca="1">IF(Table_Question_Sets[[#This Row],[Header]]="Yes","",_xlfn.NUMBERVALUE(INDIRECT(SUBSTITUTE(ADDRESS(1,COLUMN(),4),"1","")&amp;ROW()+1))+IF(OR(Table_Question_Sets[[#This Row],[Value]]&lt;&gt;"",AND(Table_Question_Sets[[#This Row],[Data Type]]="Repeating",Table_Question_Sets[[#This Row],[Calculation Repeating]]&lt;&gt;"")),1,0))</f>
        <v>0</v>
      </c>
      <c r="BO55" s="7" t="str">
        <f ca="1" xml:space="preserve">
IF(Table_Question_Sets[[#This Row],[Data Type]]="Repeating",
OFFSET(Table_Repeating_Question_Sets[[#Headers],[Property]],MATCH(Table_Question_Sets[[#This Row],[Property]],Table_Repeating_Question_Sets[Property],0),MATCH("Calculation",Table_Repeating_Question_Sets[#Headers],0)-1,1,1),
"")</f>
        <v/>
      </c>
      <c r="BP5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5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55" s="7" t="str">
        <f ca="1">IF(ISNUMBER(Table_Question_Sets[[#This Row],[Config Use Row]]),INDEX(Table_Question_Sets[Config Rollup],Table_Question_Sets[[#This Row],[Config Use Row]]),"")</f>
        <v/>
      </c>
      <c r="BS55" s="7" t="str">
        <f ca="1">IF(ISNUMBER(Table_Question_Sets[[#This Row],[Config Use Row]]),INDEX(Table_Question_Sets[Config Keys Nested Rollup],Table_Question_Sets[[#This Row],[Config Use Row]]),"")</f>
        <v/>
      </c>
      <c r="BT55" s="7" t="str">
        <f ca="1">IF(ISNUMBER(Table_Question_Sets[[#This Row],[Config Use Row]]),INDEX(Table_Question_Sets[Calculation Rollup],Table_Question_Sets[[#This Row],[Config Use Row]]),"")</f>
        <v/>
      </c>
    </row>
    <row r="56" spans="2:72" s="11" customFormat="1" ht="21" customHeight="1">
      <c r="B56" s="7" t="s">
        <v>178</v>
      </c>
      <c r="C56" s="111"/>
      <c r="D56" s="7" t="str">
        <f ca="1">IF(Table_Question_Sets[[#This Row],[Header]]="Yes","",
IF(INDIRECT(SUBSTITUTE(ADDRESS(1,COLUMN(),4),"1","")&amp;ROW()-1)="",
INDIRECT(SUBSTITUTE(ADDRESS(1,COLUMN(Table_Question_Sets[[#This Row],[Property]]),4),"1","")&amp;ROW()-1),
INDIRECT(SUBSTITUTE(ADDRESS(1,COLUMN(),4),"1","")&amp;ROW()-1)))</f>
        <v>Personal</v>
      </c>
      <c r="E5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landlordName</v>
      </c>
      <c r="F56" s="7" t="str">
        <f>IF(Table_Question_Sets[[#This Row],[Header]]="Yes","",IF(Table_Question_Sets[[#This Row],[Property]]&lt;&gt;"",SUBSTITUTE(Table_Question_Sets[[#This Row],[Property]]," ",""),""))</f>
        <v>LandlordName</v>
      </c>
      <c r="G56" s="48"/>
      <c r="H56" s="7" t="s">
        <v>49</v>
      </c>
      <c r="I56" s="7" t="s">
        <v>49</v>
      </c>
      <c r="J56" s="7"/>
      <c r="K56" s="33" t="s">
        <v>73</v>
      </c>
      <c r="L56" s="43"/>
      <c r="M56" s="43"/>
      <c r="N56" s="33"/>
      <c r="O56" s="33" t="s">
        <v>113</v>
      </c>
      <c r="P56" s="33" t="s">
        <v>125</v>
      </c>
      <c r="Q56" s="33"/>
      <c r="R56" s="33"/>
      <c r="S56" s="33"/>
      <c r="T56" s="7" t="s">
        <v>179</v>
      </c>
      <c r="U56" s="8"/>
      <c r="V56" s="7" t="s">
        <v>180</v>
      </c>
      <c r="W56" s="7"/>
      <c r="X56" s="7"/>
      <c r="Y56" s="7"/>
      <c r="Z56" s="7"/>
      <c r="AA56" s="7"/>
      <c r="AB56" s="7"/>
      <c r="AC56" s="7"/>
      <c r="AD56" s="7"/>
      <c r="AE56" s="7"/>
      <c r="AF56" s="7"/>
      <c r="AG56" s="7"/>
      <c r="AH56" s="43"/>
      <c r="AI56" s="43"/>
      <c r="AJ56" s="43"/>
      <c r="AK56" s="43"/>
      <c r="AL56" s="7"/>
      <c r="AM5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56" s="111"/>
      <c r="AO5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6" s="7"/>
      <c r="AR56" s="14"/>
      <c r="AS56" s="7"/>
      <c r="AT56" s="7"/>
      <c r="AU56" s="7"/>
      <c r="AV56" s="7"/>
      <c r="AW56" s="7"/>
      <c r="AX5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56" s="14" t="str">
        <f>IF(OR(Table_Question_Sets[[#This Row],[Header]]="Yes",Table_Question_Sets[[#This Row],[Text]]=""),"",IF(OR(Table_Question_Sets[[#This Row],[Text]]="true",Table_Question_Sets[[#This Row],[Text]]="false",ISNUMBER(Table_Question_Sets[[#This Row],[Text]])),Table_Question_Sets[[#This Row],[Text]],""""&amp;Table_Question_Sets[[#This Row],[Text]]&amp;""""))</f>
        <v/>
      </c>
      <c r="AZ56" s="14" t="str">
        <f>IF(AND(Table_Question_Sets[[#This Row],[Header]]&lt;&gt;"Yes",Table_Question_Sets[[#This Row],[Property]]&lt;&gt;"",Table_Question_Sets[[#This Row],[Summary Label]]&lt;&gt;""),""""&amp;Table_Question_Sets[[#This Row],[Key]]&amp;""": """&amp;Table_Question_Sets[[#This Row],[Summary Label]]&amp;"""","")</f>
        <v/>
      </c>
      <c r="BA56" s="14">
        <f ca="1">IF(Table_Question_Sets[[#This Row],[Header]]="Yes","",_xlfn.NUMBERVALUE(INDIRECT(SUBSTITUTE(ADDRESS(1,COLUMN(),4),"1","")&amp;ROW()-1))+IF(Table_Question_Sets[[#This Row],[Property]]&lt;&gt;"",1,0))</f>
        <v>31</v>
      </c>
      <c r="BB56" s="14">
        <f ca="1">IF(Table_Question_Sets[[#This Row],[Header]]="Yes","",_xlfn.NUMBERVALUE(INDIRECT(SUBSTITUTE(ADDRESS(1,COLUMN(),4),"1","")&amp;ROW()+1))+IF(Table_Question_Sets[[#This Row],[Property]]&lt;&gt;"",1,0))</f>
        <v>55</v>
      </c>
      <c r="BC56" s="14" t="str">
        <f t="array" aca="1" ref="BC5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5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'residentialStatus != \'Renting\'')])}</v>
      </c>
      <c r="BE5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56"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"templateOptions":{"label":"Landlord name","hideCondition":"residentialStatus != 'Renting'"}</v>
      </c>
      <c r="BG5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"landlordName","type": "input-field","className":"col-xs-12 col-sm-6","templateOptions":{"label":"Landlord name","hideCondition":"residentialStatus != 'Renting'"},"validators": {"validation": Validators.compose([ValidationService.required('true', 'residentialStatus != \'Renting\'')])}}</v>
      </c>
      <c r="BH56" s="7" t="str">
        <f ca="1" xml:space="preserve">
IF(Table_Question_Sets[[#This Row],[Row]]="Yes","]},{""className"": ""row"",""fieldGroup"": [","")&amp;
SUBSTITUTE(Table_Question_Sets[[#This Row],[Config Field]],CHAR(10),"")</f>
        <v>{"key": "landlordName","type": "input-field","className":"col-xs-12 col-sm-6","templateOptions":{"label":"Landlord name","hideCondition":"residentialStatus != 'Renting'"},"validators": {"validation": Validators.compose([ValidationService.required('true', 'residentialStatus != \'Renting\'')])}}</v>
      </c>
      <c r="BI5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5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56" s="7" t="str">
        <f>IF(AND(Table_Question_Sets[[#This Row],[Header]]="",Table_Question_Sets[[#This Row],[Property]]&lt;&gt;"",Table_Question_Sets[[#This Row],[Field Type]]&lt;&gt;""),
""""&amp;Table_Question_Sets[[#This Row],[Key]]&amp;"""","")</f>
        <v>"landlordName"</v>
      </c>
      <c r="BL5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56" s="7" t="str">
        <f>IF(AND(Table_Question_Sets[[#This Row],[Header]]&lt;&gt;"Yes",Table_Question_Sets[[#This Row],[Property]]&lt;&gt;"",Table_Question_Sets[[#This Row],[Workflow Role]]&lt;&gt;""),
""""&amp;Table_Question_Sets[[#This Row],[Workflow Role]]&amp;""":"""&amp;Table_Question_Sets[[#This Row],[Key]]&amp;"""","")</f>
        <v/>
      </c>
      <c r="BN56" s="7">
        <f ca="1">IF(Table_Question_Sets[[#This Row],[Header]]="Yes","",_xlfn.NUMBERVALUE(INDIRECT(SUBSTITUTE(ADDRESS(1,COLUMN(),4),"1","")&amp;ROW()+1))+IF(OR(Table_Question_Sets[[#This Row],[Value]]&lt;&gt;"",AND(Table_Question_Sets[[#This Row],[Data Type]]="Repeating",Table_Question_Sets[[#This Row],[Calculation Repeating]]&lt;&gt;"")),1,0))</f>
        <v>0</v>
      </c>
      <c r="BO56" s="7" t="str">
        <f ca="1" xml:space="preserve">
IF(Table_Question_Sets[[#This Row],[Data Type]]="Repeating",
OFFSET(Table_Repeating_Question_Sets[[#Headers],[Property]],MATCH(Table_Question_Sets[[#This Row],[Property]],Table_Repeating_Question_Sets[Property],0),MATCH("Calculation",Table_Repeating_Question_Sets[#Headers],0)-1,1,1),
"")</f>
        <v/>
      </c>
      <c r="BP5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5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56" s="7" t="str">
        <f ca="1">IF(ISNUMBER(Table_Question_Sets[[#This Row],[Config Use Row]]),INDEX(Table_Question_Sets[Config Rollup],Table_Question_Sets[[#This Row],[Config Use Row]]),"")</f>
        <v/>
      </c>
      <c r="BS56" s="7" t="str">
        <f ca="1">IF(ISNUMBER(Table_Question_Sets[[#This Row],[Config Use Row]]),INDEX(Table_Question_Sets[Config Keys Nested Rollup],Table_Question_Sets[[#This Row],[Config Use Row]]),"")</f>
        <v/>
      </c>
      <c r="BT56" s="7" t="str">
        <f ca="1">IF(ISNUMBER(Table_Question_Sets[[#This Row],[Config Use Row]]),INDEX(Table_Question_Sets[Calculation Rollup],Table_Question_Sets[[#This Row],[Config Use Row]]),"")</f>
        <v/>
      </c>
    </row>
    <row r="57" spans="2:72" s="11" customFormat="1" ht="21" customHeight="1">
      <c r="B57" s="7" t="s">
        <v>181</v>
      </c>
      <c r="C57" s="111"/>
      <c r="D57" s="7" t="str">
        <f ca="1">IF(Table_Question_Sets[[#This Row],[Header]]="Yes","",
IF(INDIRECT(SUBSTITUTE(ADDRESS(1,COLUMN(),4),"1","")&amp;ROW()-1)="",
INDIRECT(SUBSTITUTE(ADDRESS(1,COLUMN(Table_Question_Sets[[#This Row],[Property]]),4),"1","")&amp;ROW()-1),
INDIRECT(SUBSTITUTE(ADDRESS(1,COLUMN(),4),"1","")&amp;ROW()-1)))</f>
        <v>Personal</v>
      </c>
      <c r="E5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landlordContactNumber</v>
      </c>
      <c r="F57" s="7" t="str">
        <f>IF(Table_Question_Sets[[#This Row],[Header]]="Yes","",IF(Table_Question_Sets[[#This Row],[Property]]&lt;&gt;"",SUBSTITUTE(Table_Question_Sets[[#This Row],[Property]]," ",""),""))</f>
        <v>LandlordContactNumber</v>
      </c>
      <c r="G57" s="48"/>
      <c r="H57" s="7" t="s">
        <v>110</v>
      </c>
      <c r="I57" s="7" t="s">
        <v>49</v>
      </c>
      <c r="J57" s="7"/>
      <c r="K57" s="33"/>
      <c r="L57" s="43"/>
      <c r="M57" s="43"/>
      <c r="N57" s="33"/>
      <c r="O57" s="33" t="s">
        <v>113</v>
      </c>
      <c r="P57" s="33" t="s">
        <v>125</v>
      </c>
      <c r="Q57" s="33"/>
      <c r="R57" s="33"/>
      <c r="S57" s="33"/>
      <c r="T57" s="7" t="s">
        <v>182</v>
      </c>
      <c r="U57" s="8"/>
      <c r="V57" s="7" t="s">
        <v>180</v>
      </c>
      <c r="W57" s="7"/>
      <c r="X57" s="7"/>
      <c r="Y57" s="7"/>
      <c r="Z57" s="7"/>
      <c r="AA57" s="7"/>
      <c r="AB57" s="7"/>
      <c r="AC57" s="7"/>
      <c r="AD57" s="7"/>
      <c r="AE57" s="7"/>
      <c r="AF57" s="7"/>
      <c r="AG57" s="7"/>
      <c r="AH57" s="43"/>
      <c r="AI57" s="43"/>
      <c r="AJ57" s="43"/>
      <c r="AK57" s="43"/>
      <c r="AL57" s="7"/>
      <c r="AM5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57" s="111"/>
      <c r="AO5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7" s="7"/>
      <c r="AR57" s="14"/>
      <c r="AS57" s="7"/>
      <c r="AT57" s="7"/>
      <c r="AU57" s="7"/>
      <c r="AV57" s="7"/>
      <c r="AW57" s="7"/>
      <c r="AX5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57" s="14" t="str">
        <f>IF(OR(Table_Question_Sets[[#This Row],[Header]]="Yes",Table_Question_Sets[[#This Row],[Text]]=""),"",IF(OR(Table_Question_Sets[[#This Row],[Text]]="true",Table_Question_Sets[[#This Row],[Text]]="false",ISNUMBER(Table_Question_Sets[[#This Row],[Text]])),Table_Question_Sets[[#This Row],[Text]],""""&amp;Table_Question_Sets[[#This Row],[Text]]&amp;""""))</f>
        <v/>
      </c>
      <c r="AZ57" s="14" t="str">
        <f>IF(AND(Table_Question_Sets[[#This Row],[Header]]&lt;&gt;"Yes",Table_Question_Sets[[#This Row],[Property]]&lt;&gt;"",Table_Question_Sets[[#This Row],[Summary Label]]&lt;&gt;""),""""&amp;Table_Question_Sets[[#This Row],[Key]]&amp;""": """&amp;Table_Question_Sets[[#This Row],[Summary Label]]&amp;"""","")</f>
        <v/>
      </c>
      <c r="BA57" s="14">
        <f ca="1">IF(Table_Question_Sets[[#This Row],[Header]]="Yes","",_xlfn.NUMBERVALUE(INDIRECT(SUBSTITUTE(ADDRESS(1,COLUMN(),4),"1","")&amp;ROW()-1))+IF(Table_Question_Sets[[#This Row],[Property]]&lt;&gt;"",1,0))</f>
        <v>32</v>
      </c>
      <c r="BB57" s="14">
        <f ca="1">IF(Table_Question_Sets[[#This Row],[Header]]="Yes","",_xlfn.NUMBERVALUE(INDIRECT(SUBSTITUTE(ADDRESS(1,COLUMN(),4),"1","")&amp;ROW()+1))+IF(Table_Question_Sets[[#This Row],[Property]]&lt;&gt;"",1,0))</f>
        <v>54</v>
      </c>
      <c r="BC57" s="14" t="str">
        <f t="array" aca="1" ref="BC5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5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Validators.compose([ValidationService.isPhoneNumber()])}</v>
      </c>
      <c r="BE5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5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"templateOptions":{"label":"Landlord contact no.","formatTextInput":"phoneNumber","addonLeft":{"class":"fa fa-phone"},"hideCondition":"residentialStatus != 'Renting'"}</v>
      </c>
      <c r="BG5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"landlordContactNumber","type": "input-field","className":"col-xs-12 col-sm-6","templateOptions":{"label":"Landlord contact no.","formatTextInput":"phoneNumber","addonLeft":{"class":"fa fa-phone"},"hideCondition":"residentialStatus != 'Renting'"},"validators": {"validation": Validators.compose([ValidationService.isPhoneNumber()])}}</v>
      </c>
      <c r="BH57" s="7" t="str">
        <f ca="1" xml:space="preserve">
IF(Table_Question_Sets[[#This Row],[Row]]="Yes","]},{""className"": ""row"",""fieldGroup"": [","")&amp;
SUBSTITUTE(Table_Question_Sets[[#This Row],[Config Field]],CHAR(10),"")</f>
        <v>{"key": "landlordContactNumber","type": "input-field","className":"col-xs-12 col-sm-6","templateOptions":{"label":"Landlord contact no.","formatTextInput":"phoneNumber","addonLeft":{"class":"fa fa-phone"},"hideCondition":"residentialStatus != 'Renting'"},"validators": {"validation": Validators.compose([ValidationService.isPhoneNumber()])}}</v>
      </c>
      <c r="BI5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5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57" s="7" t="str">
        <f>IF(AND(Table_Question_Sets[[#This Row],[Header]]="",Table_Question_Sets[[#This Row],[Property]]&lt;&gt;"",Table_Question_Sets[[#This Row],[Field Type]]&lt;&gt;""),
""""&amp;Table_Question_Sets[[#This Row],[Key]]&amp;"""","")</f>
        <v>"landlordContactNumber"</v>
      </c>
      <c r="BL5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57" s="7" t="str">
        <f>IF(AND(Table_Question_Sets[[#This Row],[Header]]&lt;&gt;"Yes",Table_Question_Sets[[#This Row],[Property]]&lt;&gt;"",Table_Question_Sets[[#This Row],[Workflow Role]]&lt;&gt;""),
""""&amp;Table_Question_Sets[[#This Row],[Workflow Role]]&amp;""":"""&amp;Table_Question_Sets[[#This Row],[Key]]&amp;"""","")</f>
        <v/>
      </c>
      <c r="BN57" s="7">
        <f ca="1">IF(Table_Question_Sets[[#This Row],[Header]]="Yes","",_xlfn.NUMBERVALUE(INDIRECT(SUBSTITUTE(ADDRESS(1,COLUMN(),4),"1","")&amp;ROW()+1))+IF(OR(Table_Question_Sets[[#This Row],[Value]]&lt;&gt;"",AND(Table_Question_Sets[[#This Row],[Data Type]]="Repeating",Table_Question_Sets[[#This Row],[Calculation Repeating]]&lt;&gt;"")),1,0))</f>
        <v>0</v>
      </c>
      <c r="BO57" s="7" t="str">
        <f ca="1" xml:space="preserve">
IF(Table_Question_Sets[[#This Row],[Data Type]]="Repeating",
OFFSET(Table_Repeating_Question_Sets[[#Headers],[Property]],MATCH(Table_Question_Sets[[#This Row],[Property]],Table_Repeating_Question_Sets[Property],0),MATCH("Calculation",Table_Repeating_Question_Sets[#Headers],0)-1,1,1),
"")</f>
        <v/>
      </c>
      <c r="BP5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5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57" s="7" t="str">
        <f ca="1">IF(ISNUMBER(Table_Question_Sets[[#This Row],[Config Use Row]]),INDEX(Table_Question_Sets[Config Rollup],Table_Question_Sets[[#This Row],[Config Use Row]]),"")</f>
        <v/>
      </c>
      <c r="BS57" s="7" t="str">
        <f ca="1">IF(ISNUMBER(Table_Question_Sets[[#This Row],[Config Use Row]]),INDEX(Table_Question_Sets[Config Keys Nested Rollup],Table_Question_Sets[[#This Row],[Config Use Row]]),"")</f>
        <v/>
      </c>
      <c r="BT57" s="7" t="str">
        <f ca="1">IF(ISNUMBER(Table_Question_Sets[[#This Row],[Config Use Row]]),INDEX(Table_Question_Sets[Calculation Rollup],Table_Question_Sets[[#This Row],[Config Use Row]]),"")</f>
        <v/>
      </c>
    </row>
    <row r="58" spans="2:72" s="11" customFormat="1" ht="21" customHeight="1">
      <c r="B58" s="8" t="s">
        <v>183</v>
      </c>
      <c r="C58" s="111"/>
      <c r="D58" s="7" t="str">
        <f ca="1">IF(Table_Question_Sets[[#This Row],[Header]]="Yes","",
IF(INDIRECT(SUBSTITUTE(ADDRESS(1,COLUMN(),4),"1","")&amp;ROW()-1)="",
INDIRECT(SUBSTITUTE(ADDRESS(1,COLUMN(Table_Question_Sets[[#This Row],[Property]]),4),"1","")&amp;ROW()-1),
INDIRECT(SUBSTITUTE(ADDRESS(1,COLUMN(),4),"1","")&amp;ROW()-1)))</f>
        <v>Personal</v>
      </c>
      <c r="E5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maritalStatus</v>
      </c>
      <c r="F58" s="7" t="str">
        <f>IF(Table_Question_Sets[[#This Row],[Header]]="Yes","",IF(Table_Question_Sets[[#This Row],[Property]]&lt;&gt;"",SUBSTITUTE(Table_Question_Sets[[#This Row],[Property]]," ",""),""))</f>
        <v>MaritalStatus</v>
      </c>
      <c r="G58" s="48"/>
      <c r="H58" s="8" t="s">
        <v>49</v>
      </c>
      <c r="I58" s="8" t="s">
        <v>184</v>
      </c>
      <c r="J58" s="8" t="s">
        <v>183</v>
      </c>
      <c r="K58" s="33" t="s">
        <v>73</v>
      </c>
      <c r="L58" s="43"/>
      <c r="M58" s="43"/>
      <c r="N58" s="33"/>
      <c r="O58" s="33" t="s">
        <v>113</v>
      </c>
      <c r="P58" s="33"/>
      <c r="Q58" s="33"/>
      <c r="R58" s="33"/>
      <c r="S58" s="33"/>
      <c r="T58" s="8" t="s">
        <v>185</v>
      </c>
      <c r="U58" s="8"/>
      <c r="V58" s="7"/>
      <c r="W58" s="7"/>
      <c r="X58" s="7"/>
      <c r="Y58" s="7"/>
      <c r="Z58" s="7"/>
      <c r="AA58" s="7"/>
      <c r="AB58" s="7"/>
      <c r="AC58" s="7"/>
      <c r="AD58" s="7"/>
      <c r="AE58" s="7"/>
      <c r="AF58" s="7"/>
      <c r="AG58" s="7"/>
      <c r="AH58" s="43"/>
      <c r="AI58" s="43"/>
      <c r="AJ58" s="43"/>
      <c r="AK58" s="43"/>
      <c r="AL58" s="7"/>
      <c r="AM5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58" s="111"/>
      <c r="AO5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8" s="7"/>
      <c r="AR58" s="14"/>
      <c r="AS58" s="7"/>
      <c r="AT58" s="7"/>
      <c r="AU58" s="7"/>
      <c r="AV58" s="7"/>
      <c r="AW58" s="7"/>
      <c r="AX5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58" s="14" t="str">
        <f>IF(OR(Table_Question_Sets[[#This Row],[Header]]="Yes",Table_Question_Sets[[#This Row],[Text]]=""),"",IF(OR(Table_Question_Sets[[#This Row],[Text]]="true",Table_Question_Sets[[#This Row],[Text]]="false",ISNUMBER(Table_Question_Sets[[#This Row],[Text]])),Table_Question_Sets[[#This Row],[Text]],""""&amp;Table_Question_Sets[[#This Row],[Text]]&amp;""""))</f>
        <v/>
      </c>
      <c r="AZ58" s="14" t="str">
        <f>IF(AND(Table_Question_Sets[[#This Row],[Header]]&lt;&gt;"Yes",Table_Question_Sets[[#This Row],[Property]]&lt;&gt;"",Table_Question_Sets[[#This Row],[Summary Label]]&lt;&gt;""),""""&amp;Table_Question_Sets[[#This Row],[Key]]&amp;""": """&amp;Table_Question_Sets[[#This Row],[Summary Label]]&amp;"""","")</f>
        <v/>
      </c>
      <c r="BA58" s="14">
        <f ca="1">IF(Table_Question_Sets[[#This Row],[Header]]="Yes","",_xlfn.NUMBERVALUE(INDIRECT(SUBSTITUTE(ADDRESS(1,COLUMN(),4),"1","")&amp;ROW()-1))+IF(Table_Question_Sets[[#This Row],[Property]]&lt;&gt;"",1,0))</f>
        <v>33</v>
      </c>
      <c r="BB58" s="14">
        <f ca="1">IF(Table_Question_Sets[[#This Row],[Header]]="Yes","",_xlfn.NUMBERVALUE(INDIRECT(SUBSTITUTE(ADDRESS(1,COLUMN(),4),"1","")&amp;ROW()+1))+IF(Table_Question_Sets[[#This Row],[Property]]&lt;&gt;"",1,0))</f>
        <v>53</v>
      </c>
      <c r="BC58" s="14" t="str">
        <f t="array" aca="1" ref="BC5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{"value":"Married","key":"Married"},{"value":"Defacto","key":"Defacto"},{"value":"Single","key":"Single"},{"value":"Divorced","key":"Divorced"},{"value":"Separated","key":"Separated"},{"value":"Widowed","key":"Widowed"}</v>
      </c>
      <c r="BD5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5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5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"templateOptions":{"options":[{"value":"Married","key":"Married"},{"value":"Defacto","key":"Defacto"},{"value":"Single","key":"Single"},{"value":"Divorced","key":"Divorced"},{"value":"Separated","key":"Separated"},{"value":"Widowed","key":"Widowed"}],"label":"Marital status"}</v>
      </c>
      <c r="BG5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v>
      </c>
      <c r="BH58" s="7" t="str">
        <f ca="1" xml:space="preserve">
IF(Table_Question_Sets[[#This Row],[Row]]="Yes","]},{""className"": ""row"",""fieldGroup"": [","")&amp;
SUBSTITUTE(Table_Question_Sets[[#This Row],[Config Field]],CHAR(10),"")</f>
        <v>{"key":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v>
      </c>
      <c r="BI5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5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58" s="7" t="str">
        <f>IF(AND(Table_Question_Sets[[#This Row],[Header]]="",Table_Question_Sets[[#This Row],[Property]]&lt;&gt;"",Table_Question_Sets[[#This Row],[Field Type]]&lt;&gt;""),
""""&amp;Table_Question_Sets[[#This Row],[Key]]&amp;"""","")</f>
        <v>"maritalStatus"</v>
      </c>
      <c r="BL5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58" s="7" t="str">
        <f>IF(AND(Table_Question_Sets[[#This Row],[Header]]&lt;&gt;"Yes",Table_Question_Sets[[#This Row],[Property]]&lt;&gt;"",Table_Question_Sets[[#This Row],[Workflow Role]]&lt;&gt;""),
""""&amp;Table_Question_Sets[[#This Row],[Workflow Role]]&amp;""":"""&amp;Table_Question_Sets[[#This Row],[Key]]&amp;"""","")</f>
        <v/>
      </c>
      <c r="BN58" s="7">
        <f ca="1">IF(Table_Question_Sets[[#This Row],[Header]]="Yes","",_xlfn.NUMBERVALUE(INDIRECT(SUBSTITUTE(ADDRESS(1,COLUMN(),4),"1","")&amp;ROW()+1))+IF(OR(Table_Question_Sets[[#This Row],[Value]]&lt;&gt;"",AND(Table_Question_Sets[[#This Row],[Data Type]]="Repeating",Table_Question_Sets[[#This Row],[Calculation Repeating]]&lt;&gt;"")),1,0))</f>
        <v>0</v>
      </c>
      <c r="BO58" s="7" t="str">
        <f ca="1" xml:space="preserve">
IF(Table_Question_Sets[[#This Row],[Data Type]]="Repeating",
OFFSET(Table_Repeating_Question_Sets[[#Headers],[Property]],MATCH(Table_Question_Sets[[#This Row],[Property]],Table_Repeating_Question_Sets[Property],0),MATCH("Calculation",Table_Repeating_Question_Sets[#Headers],0)-1,1,1),
"")</f>
        <v/>
      </c>
      <c r="BP5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5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58" s="7" t="str">
        <f ca="1">IF(ISNUMBER(Table_Question_Sets[[#This Row],[Config Use Row]]),INDEX(Table_Question_Sets[Config Rollup],Table_Question_Sets[[#This Row],[Config Use Row]]),"")</f>
        <v/>
      </c>
      <c r="BS58" s="7" t="str">
        <f ca="1">IF(ISNUMBER(Table_Question_Sets[[#This Row],[Config Use Row]]),INDEX(Table_Question_Sets[Config Keys Nested Rollup],Table_Question_Sets[[#This Row],[Config Use Row]]),"")</f>
        <v/>
      </c>
      <c r="BT58" s="7" t="str">
        <f ca="1">IF(ISNUMBER(Table_Question_Sets[[#This Row],[Config Use Row]]),INDEX(Table_Question_Sets[Calculation Rollup],Table_Question_Sets[[#This Row],[Config Use Row]]),"")</f>
        <v/>
      </c>
    </row>
    <row r="59" spans="2:72" s="11" customFormat="1" ht="21" customHeight="1">
      <c r="B59" s="8" t="s">
        <v>186</v>
      </c>
      <c r="C59" s="111"/>
      <c r="D59" s="7" t="str">
        <f ca="1">IF(Table_Question_Sets[[#This Row],[Header]]="Yes","",
IF(INDIRECT(SUBSTITUTE(ADDRESS(1,COLUMN(),4),"1","")&amp;ROW()-1)="",
INDIRECT(SUBSTITUTE(ADDRESS(1,COLUMN(Table_Question_Sets[[#This Row],[Property]]),4),"1","")&amp;ROW()-1),
INDIRECT(SUBSTITUTE(ADDRESS(1,COLUMN(),4),"1","")&amp;ROW()-1)))</f>
        <v>Personal</v>
      </c>
      <c r="E5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dependants</v>
      </c>
      <c r="F59" s="7" t="str">
        <f>IF(Table_Question_Sets[[#This Row],[Header]]="Yes","",IF(Table_Question_Sets[[#This Row],[Property]]&lt;&gt;"",SUBSTITUTE(Table_Question_Sets[[#This Row],[Property]]," ",""),""))</f>
        <v>Dependants</v>
      </c>
      <c r="G59" s="48"/>
      <c r="H59" s="8" t="s">
        <v>93</v>
      </c>
      <c r="I59" s="8" t="s">
        <v>49</v>
      </c>
      <c r="J59" s="7"/>
      <c r="K59" s="33" t="s">
        <v>73</v>
      </c>
      <c r="L59" s="43"/>
      <c r="M59" s="43"/>
      <c r="N59" s="33"/>
      <c r="O59" s="33" t="s">
        <v>113</v>
      </c>
      <c r="P59" s="33"/>
      <c r="Q59" s="33"/>
      <c r="R59" s="33"/>
      <c r="S59" s="35" t="s">
        <v>142</v>
      </c>
      <c r="T59" s="8" t="s">
        <v>187</v>
      </c>
      <c r="U59" s="8"/>
      <c r="V59" s="7"/>
      <c r="W59" s="7"/>
      <c r="X59" s="7"/>
      <c r="Y59" s="7"/>
      <c r="Z59" s="7"/>
      <c r="AA59" s="7"/>
      <c r="AB59" s="7"/>
      <c r="AC59" s="7"/>
      <c r="AD59" s="7"/>
      <c r="AE59" s="7"/>
      <c r="AF59" s="7"/>
      <c r="AG59" s="7"/>
      <c r="AH59" s="43"/>
      <c r="AI59" s="43"/>
      <c r="AJ59" s="43"/>
      <c r="AK59" s="43"/>
      <c r="AL59" s="7"/>
      <c r="AM5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59" s="111"/>
      <c r="AO5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9" s="7"/>
      <c r="AR59" s="14"/>
      <c r="AS59" s="7"/>
      <c r="AT59" s="7"/>
      <c r="AU59" s="7"/>
      <c r="AV59" s="7"/>
      <c r="AW59" s="7"/>
      <c r="AX5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59" s="14" t="str">
        <f>IF(OR(Table_Question_Sets[[#This Row],[Header]]="Yes",Table_Question_Sets[[#This Row],[Text]]=""),"",IF(OR(Table_Question_Sets[[#This Row],[Text]]="true",Table_Question_Sets[[#This Row],[Text]]="false",ISNUMBER(Table_Question_Sets[[#This Row],[Text]])),Table_Question_Sets[[#This Row],[Text]],""""&amp;Table_Question_Sets[[#This Row],[Text]]&amp;""""))</f>
        <v/>
      </c>
      <c r="AZ59" s="14" t="str">
        <f>IF(AND(Table_Question_Sets[[#This Row],[Header]]&lt;&gt;"Yes",Table_Question_Sets[[#This Row],[Property]]&lt;&gt;"",Table_Question_Sets[[#This Row],[Summary Label]]&lt;&gt;""),""""&amp;Table_Question_Sets[[#This Row],[Key]]&amp;""": """&amp;Table_Question_Sets[[#This Row],[Summary Label]]&amp;"""","")</f>
        <v/>
      </c>
      <c r="BA59" s="14">
        <f ca="1">IF(Table_Question_Sets[[#This Row],[Header]]="Yes","",_xlfn.NUMBERVALUE(INDIRECT(SUBSTITUTE(ADDRESS(1,COLUMN(),4),"1","")&amp;ROW()-1))+IF(Table_Question_Sets[[#This Row],[Property]]&lt;&gt;"",1,0))</f>
        <v>34</v>
      </c>
      <c r="BB59" s="14">
        <f ca="1">IF(Table_Question_Sets[[#This Row],[Header]]="Yes","",_xlfn.NUMBERVALUE(INDIRECT(SUBSTITUTE(ADDRESS(1,COLUMN(),4),"1","")&amp;ROW()+1))+IF(Table_Question_Sets[[#This Row],[Property]]&lt;&gt;"",1,0))</f>
        <v>52</v>
      </c>
      <c r="BC59" s="14" t="str">
        <f t="array" aca="1" ref="BC5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5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ValidationService.isNumber()])}</v>
      </c>
      <c r="BE5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5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"templateOptions":{"container":{"style":"width:150px;"},"label":"No. of dependants"}</v>
      </c>
      <c r="BG5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"dependants","type": "input-field","className":"col-xs-12","templateOptions":{"container":{"style":"width:150px;"},"label":"No. of dependants"},"validators": {"validation": Validators.compose([ValidationService.required('true', ''), ValidationService.isNumber()])}}</v>
      </c>
      <c r="BH59" s="7" t="str">
        <f ca="1" xml:space="preserve">
IF(Table_Question_Sets[[#This Row],[Row]]="Yes","]},{""className"": ""row"",""fieldGroup"": [","")&amp;
SUBSTITUTE(Table_Question_Sets[[#This Row],[Config Field]],CHAR(10),"")</f>
        <v>{"key": "dependants","type": "input-field","className":"col-xs-12","templateOptions":{"container":{"style":"width:150px;"},"label":"No. of dependants"},"validators": {"validation": Validators.compose([ValidationService.required('true', ''), ValidationService.isNumber()])}}</v>
      </c>
      <c r="BI5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5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59" s="7" t="str">
        <f>IF(AND(Table_Question_Sets[[#This Row],[Header]]="",Table_Question_Sets[[#This Row],[Property]]&lt;&gt;"",Table_Question_Sets[[#This Row],[Field Type]]&lt;&gt;""),
""""&amp;Table_Question_Sets[[#This Row],[Key]]&amp;"""","")</f>
        <v>"dependants"</v>
      </c>
      <c r="BL5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59" s="7" t="str">
        <f>IF(AND(Table_Question_Sets[[#This Row],[Header]]&lt;&gt;"Yes",Table_Question_Sets[[#This Row],[Property]]&lt;&gt;"",Table_Question_Sets[[#This Row],[Workflow Role]]&lt;&gt;""),
""""&amp;Table_Question_Sets[[#This Row],[Workflow Role]]&amp;""":"""&amp;Table_Question_Sets[[#This Row],[Key]]&amp;"""","")</f>
        <v/>
      </c>
      <c r="BN59" s="7">
        <f ca="1">IF(Table_Question_Sets[[#This Row],[Header]]="Yes","",_xlfn.NUMBERVALUE(INDIRECT(SUBSTITUTE(ADDRESS(1,COLUMN(),4),"1","")&amp;ROW()+1))+IF(OR(Table_Question_Sets[[#This Row],[Value]]&lt;&gt;"",AND(Table_Question_Sets[[#This Row],[Data Type]]="Repeating",Table_Question_Sets[[#This Row],[Calculation Repeating]]&lt;&gt;"")),1,0))</f>
        <v>0</v>
      </c>
      <c r="BO59" s="7" t="str">
        <f ca="1" xml:space="preserve">
IF(Table_Question_Sets[[#This Row],[Data Type]]="Repeating",
OFFSET(Table_Repeating_Question_Sets[[#Headers],[Property]],MATCH(Table_Question_Sets[[#This Row],[Property]],Table_Repeating_Question_Sets[Property],0),MATCH("Calculation",Table_Repeating_Question_Sets[#Headers],0)-1,1,1),
"")</f>
        <v/>
      </c>
      <c r="BP5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5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59" s="7" t="str">
        <f ca="1">IF(ISNUMBER(Table_Question_Sets[[#This Row],[Config Use Row]]),INDEX(Table_Question_Sets[Config Rollup],Table_Question_Sets[[#This Row],[Config Use Row]]),"")</f>
        <v/>
      </c>
      <c r="BS59" s="7" t="str">
        <f ca="1">IF(ISNUMBER(Table_Question_Sets[[#This Row],[Config Use Row]]),INDEX(Table_Question_Sets[Config Keys Nested Rollup],Table_Question_Sets[[#This Row],[Config Use Row]]),"")</f>
        <v/>
      </c>
      <c r="BT59" s="7" t="str">
        <f ca="1">IF(ISNUMBER(Table_Question_Sets[[#This Row],[Config Use Row]]),INDEX(Table_Question_Sets[Calculation Rollup],Table_Question_Sets[[#This Row],[Config Use Row]]),"")</f>
        <v/>
      </c>
    </row>
    <row r="60" spans="2:72" s="11" customFormat="1" ht="21" customHeight="1">
      <c r="B60" s="8" t="s">
        <v>188</v>
      </c>
      <c r="C60" s="111"/>
      <c r="D60" s="7" t="str">
        <f ca="1">IF(Table_Question_Sets[[#This Row],[Header]]="Yes","",
IF(INDIRECT(SUBSTITUTE(ADDRESS(1,COLUMN(),4),"1","")&amp;ROW()-1)="",
INDIRECT(SUBSTITUTE(ADDRESS(1,COLUMN(Table_Question_Sets[[#This Row],[Property]]),4),"1","")&amp;ROW()-1),
INDIRECT(SUBSTITUTE(ADDRESS(1,COLUMN(),4),"1","")&amp;ROW()-1)))</f>
        <v>Personal</v>
      </c>
      <c r="E6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employmentHeading</v>
      </c>
      <c r="F60" s="7" t="str">
        <f>IF(Table_Question_Sets[[#This Row],[Header]]="Yes","",IF(Table_Question_Sets[[#This Row],[Property]]&lt;&gt;"",SUBSTITUTE(Table_Question_Sets[[#This Row],[Property]]," ",""),""))</f>
        <v>EmploymentHeading</v>
      </c>
      <c r="G60" s="48"/>
      <c r="H60" s="8" t="s">
        <v>103</v>
      </c>
      <c r="I60" s="8" t="s">
        <v>103</v>
      </c>
      <c r="J60" s="7"/>
      <c r="K60" s="33"/>
      <c r="L60" s="43"/>
      <c r="M60" s="43"/>
      <c r="N60" s="33"/>
      <c r="O60" s="35" t="s">
        <v>113</v>
      </c>
      <c r="P60" s="33"/>
      <c r="Q60" s="33"/>
      <c r="R60" s="33"/>
      <c r="S60" s="35"/>
      <c r="T60" s="7"/>
      <c r="U60" s="8"/>
      <c r="V60" s="7"/>
      <c r="W60" s="7"/>
      <c r="X60" s="8" t="s">
        <v>189</v>
      </c>
      <c r="Y60" s="8" t="s">
        <v>190</v>
      </c>
      <c r="Z60" s="7"/>
      <c r="AA60" s="7"/>
      <c r="AB60" s="7"/>
      <c r="AC60" s="7"/>
      <c r="AD60" s="7"/>
      <c r="AE60" s="7"/>
      <c r="AF60" s="7"/>
      <c r="AG60" s="7"/>
      <c r="AH60" s="43"/>
      <c r="AI60" s="43"/>
      <c r="AJ60" s="43"/>
      <c r="AK60" s="43"/>
      <c r="AL60" s="7"/>
      <c r="AM6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60" s="111"/>
      <c r="AO6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0" s="7"/>
      <c r="AR60" s="14"/>
      <c r="AS60" s="7"/>
      <c r="AT60" s="7"/>
      <c r="AU60" s="7"/>
      <c r="AV60" s="7"/>
      <c r="AW60" s="7"/>
      <c r="AX6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60" s="14" t="str">
        <f>IF(OR(Table_Question_Sets[[#This Row],[Header]]="Yes",Table_Question_Sets[[#This Row],[Text]]=""),"",IF(OR(Table_Question_Sets[[#This Row],[Text]]="true",Table_Question_Sets[[#This Row],[Text]]="false",ISNUMBER(Table_Question_Sets[[#This Row],[Text]])),Table_Question_Sets[[#This Row],[Text]],""""&amp;Table_Question_Sets[[#This Row],[Text]]&amp;""""))</f>
        <v/>
      </c>
      <c r="AZ60" s="14" t="str">
        <f>IF(AND(Table_Question_Sets[[#This Row],[Header]]&lt;&gt;"Yes",Table_Question_Sets[[#This Row],[Property]]&lt;&gt;"",Table_Question_Sets[[#This Row],[Summary Label]]&lt;&gt;""),""""&amp;Table_Question_Sets[[#This Row],[Key]]&amp;""": """&amp;Table_Question_Sets[[#This Row],[Summary Label]]&amp;"""","")</f>
        <v/>
      </c>
      <c r="BA60" s="14">
        <f ca="1">IF(Table_Question_Sets[[#This Row],[Header]]="Yes","",_xlfn.NUMBERVALUE(INDIRECT(SUBSTITUTE(ADDRESS(1,COLUMN(),4),"1","")&amp;ROW()-1))+IF(Table_Question_Sets[[#This Row],[Property]]&lt;&gt;"",1,0))</f>
        <v>35</v>
      </c>
      <c r="BB60" s="14">
        <f ca="1">IF(Table_Question_Sets[[#This Row],[Header]]="Yes","",_xlfn.NUMBERVALUE(INDIRECT(SUBSTITUTE(ADDRESS(1,COLUMN(),4),"1","")&amp;ROW()+1))+IF(Table_Question_Sets[[#This Row],[Property]]&lt;&gt;"",1,0))</f>
        <v>51</v>
      </c>
      <c r="BC60" s="14" t="str">
        <f t="array" aca="1" ref="BC6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6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6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6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"templateOptions":{"content":{"heading2":"Employment Details","heading3":"Current Employment"}}</v>
      </c>
      <c r="BG6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"employmentHeading","type": "content-field","className":"col-xs-12","templateOptions":{"content":{"heading2":"Employment Details","heading3":"Current Employment"}},"validators": {"validation": Validators.compose([])}}</v>
      </c>
      <c r="BH60" s="7" t="str">
        <f ca="1" xml:space="preserve">
IF(Table_Question_Sets[[#This Row],[Row]]="Yes","]},{""className"": ""row"",""fieldGroup"": [","")&amp;
SUBSTITUTE(Table_Question_Sets[[#This Row],[Config Field]],CHAR(10),"")</f>
        <v>{"key": "employmentHeading","type": "content-field","className":"col-xs-12","templateOptions":{"content":{"heading2":"Employment Details","heading3":"Current Employment"}},"validators": {"validation": Validators.compose([])}}</v>
      </c>
      <c r="BI6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6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60" s="7" t="str">
        <f>IF(AND(Table_Question_Sets[[#This Row],[Header]]="",Table_Question_Sets[[#This Row],[Property]]&lt;&gt;"",Table_Question_Sets[[#This Row],[Field Type]]&lt;&gt;""),
""""&amp;Table_Question_Sets[[#This Row],[Key]]&amp;"""","")</f>
        <v>"employmentHeading"</v>
      </c>
      <c r="BL6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60" s="7" t="str">
        <f>IF(AND(Table_Question_Sets[[#This Row],[Header]]&lt;&gt;"Yes",Table_Question_Sets[[#This Row],[Property]]&lt;&gt;"",Table_Question_Sets[[#This Row],[Workflow Role]]&lt;&gt;""),
""""&amp;Table_Question_Sets[[#This Row],[Workflow Role]]&amp;""":"""&amp;Table_Question_Sets[[#This Row],[Key]]&amp;"""","")</f>
        <v/>
      </c>
      <c r="BN60" s="7">
        <f ca="1">IF(Table_Question_Sets[[#This Row],[Header]]="Yes","",_xlfn.NUMBERVALUE(INDIRECT(SUBSTITUTE(ADDRESS(1,COLUMN(),4),"1","")&amp;ROW()+1))+IF(OR(Table_Question_Sets[[#This Row],[Value]]&lt;&gt;"",AND(Table_Question_Sets[[#This Row],[Data Type]]="Repeating",Table_Question_Sets[[#This Row],[Calculation Repeating]]&lt;&gt;"")),1,0))</f>
        <v>0</v>
      </c>
      <c r="BO60" s="7" t="str">
        <f ca="1" xml:space="preserve">
IF(Table_Question_Sets[[#This Row],[Data Type]]="Repeating",
OFFSET(Table_Repeating_Question_Sets[[#Headers],[Property]],MATCH(Table_Question_Sets[[#This Row],[Property]],Table_Repeating_Question_Sets[Property],0),MATCH("Calculation",Table_Repeating_Question_Sets[#Headers],0)-1,1,1),
"")</f>
        <v/>
      </c>
      <c r="BP6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6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60" s="7" t="str">
        <f ca="1">IF(ISNUMBER(Table_Question_Sets[[#This Row],[Config Use Row]]),INDEX(Table_Question_Sets[Config Rollup],Table_Question_Sets[[#This Row],[Config Use Row]]),"")</f>
        <v/>
      </c>
      <c r="BS60" s="7" t="str">
        <f ca="1">IF(ISNUMBER(Table_Question_Sets[[#This Row],[Config Use Row]]),INDEX(Table_Question_Sets[Config Keys Nested Rollup],Table_Question_Sets[[#This Row],[Config Use Row]]),"")</f>
        <v/>
      </c>
      <c r="BT60" s="7" t="str">
        <f ca="1">IF(ISNUMBER(Table_Question_Sets[[#This Row],[Config Use Row]]),INDEX(Table_Question_Sets[Calculation Rollup],Table_Question_Sets[[#This Row],[Config Use Row]]),"")</f>
        <v/>
      </c>
    </row>
    <row r="61" spans="2:72" s="11" customFormat="1" ht="21" customHeight="1">
      <c r="B61" s="8" t="s">
        <v>191</v>
      </c>
      <c r="C61" s="111"/>
      <c r="D61" s="7" t="str">
        <f ca="1">IF(Table_Question_Sets[[#This Row],[Header]]="Yes","",
IF(INDIRECT(SUBSTITUTE(ADDRESS(1,COLUMN(),4),"1","")&amp;ROW()-1)="",
INDIRECT(SUBSTITUTE(ADDRESS(1,COLUMN(Table_Question_Sets[[#This Row],[Property]]),4),"1","")&amp;ROW()-1),
INDIRECT(SUBSTITUTE(ADDRESS(1,COLUMN(),4),"1","")&amp;ROW()-1)))</f>
        <v>Personal</v>
      </c>
      <c r="E6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currentEmploymentOccupation</v>
      </c>
      <c r="F61" s="7" t="str">
        <f>IF(Table_Question_Sets[[#This Row],[Header]]="Yes","",IF(Table_Question_Sets[[#This Row],[Property]]&lt;&gt;"",SUBSTITUTE(Table_Question_Sets[[#This Row],[Property]]," ",""),""))</f>
        <v>CurrentEmploymentOccupation</v>
      </c>
      <c r="G61" s="48"/>
      <c r="H61" s="8" t="s">
        <v>49</v>
      </c>
      <c r="I61" s="8" t="s">
        <v>49</v>
      </c>
      <c r="J61" s="7"/>
      <c r="K61" s="35" t="s">
        <v>73</v>
      </c>
      <c r="L61" s="43"/>
      <c r="M61" s="43"/>
      <c r="N61" s="33"/>
      <c r="O61" s="35" t="s">
        <v>113</v>
      </c>
      <c r="P61" s="35" t="s">
        <v>125</v>
      </c>
      <c r="Q61" s="35"/>
      <c r="R61" s="33"/>
      <c r="S61" s="35"/>
      <c r="T61" s="8" t="s">
        <v>192</v>
      </c>
      <c r="U61" s="8"/>
      <c r="V61" s="7"/>
      <c r="W61" s="7"/>
      <c r="X61" s="7"/>
      <c r="Y61" s="7"/>
      <c r="Z61" s="7"/>
      <c r="AA61" s="7"/>
      <c r="AB61" s="7"/>
      <c r="AC61" s="7"/>
      <c r="AD61" s="7"/>
      <c r="AE61" s="7"/>
      <c r="AF61" s="7"/>
      <c r="AG61" s="7"/>
      <c r="AH61" s="43"/>
      <c r="AI61" s="43"/>
      <c r="AJ61" s="43"/>
      <c r="AK61" s="43"/>
      <c r="AL61" s="7"/>
      <c r="AM6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61" s="111"/>
      <c r="AO6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1" s="7"/>
      <c r="AR61" s="14"/>
      <c r="AS61" s="7"/>
      <c r="AT61" s="7"/>
      <c r="AU61" s="7"/>
      <c r="AV61" s="7"/>
      <c r="AW61" s="7"/>
      <c r="AX6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61" s="14" t="str">
        <f>IF(OR(Table_Question_Sets[[#This Row],[Header]]="Yes",Table_Question_Sets[[#This Row],[Text]]=""),"",IF(OR(Table_Question_Sets[[#This Row],[Text]]="true",Table_Question_Sets[[#This Row],[Text]]="false",ISNUMBER(Table_Question_Sets[[#This Row],[Text]])),Table_Question_Sets[[#This Row],[Text]],""""&amp;Table_Question_Sets[[#This Row],[Text]]&amp;""""))</f>
        <v/>
      </c>
      <c r="AZ61" s="14" t="str">
        <f>IF(AND(Table_Question_Sets[[#This Row],[Header]]&lt;&gt;"Yes",Table_Question_Sets[[#This Row],[Property]]&lt;&gt;"",Table_Question_Sets[[#This Row],[Summary Label]]&lt;&gt;""),""""&amp;Table_Question_Sets[[#This Row],[Key]]&amp;""": """&amp;Table_Question_Sets[[#This Row],[Summary Label]]&amp;"""","")</f>
        <v/>
      </c>
      <c r="BA61" s="14">
        <f ca="1">IF(Table_Question_Sets[[#This Row],[Header]]="Yes","",_xlfn.NUMBERVALUE(INDIRECT(SUBSTITUTE(ADDRESS(1,COLUMN(),4),"1","")&amp;ROW()-1))+IF(Table_Question_Sets[[#This Row],[Property]]&lt;&gt;"",1,0))</f>
        <v>36</v>
      </c>
      <c r="BB61" s="14">
        <f ca="1">IF(Table_Question_Sets[[#This Row],[Header]]="Yes","",_xlfn.NUMBERVALUE(INDIRECT(SUBSTITUTE(ADDRESS(1,COLUMN(),4),"1","")&amp;ROW()+1))+IF(Table_Question_Sets[[#This Row],[Property]]&lt;&gt;"",1,0))</f>
        <v>50</v>
      </c>
      <c r="BC61" s="14" t="str">
        <f t="array" aca="1" ref="BC6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6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6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6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"templateOptions":{"label":"Occupation"}</v>
      </c>
      <c r="BG6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"currentEmploymentOccupation","type": "input-field","className":"col-xs-12 col-sm-6","templateOptions":{"label":"Occupation"},"validators": {"validation": Validators.compose([ValidationService.required('true', '')])}}</v>
      </c>
      <c r="BH61" s="7" t="str">
        <f ca="1" xml:space="preserve">
IF(Table_Question_Sets[[#This Row],[Row]]="Yes","]},{""className"": ""row"",""fieldGroup"": [","")&amp;
SUBSTITUTE(Table_Question_Sets[[#This Row],[Config Field]],CHAR(10),"")</f>
        <v>{"key": "currentEmploymentOccupation","type": "input-field","className":"col-xs-12 col-sm-6","templateOptions":{"label":"Occupation"},"validators": {"validation": Validators.compose([ValidationService.required('true', '')])}}</v>
      </c>
      <c r="BI6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6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61" s="7" t="str">
        <f>IF(AND(Table_Question_Sets[[#This Row],[Header]]="",Table_Question_Sets[[#This Row],[Property]]&lt;&gt;"",Table_Question_Sets[[#This Row],[Field Type]]&lt;&gt;""),
""""&amp;Table_Question_Sets[[#This Row],[Key]]&amp;"""","")</f>
        <v>"currentEmploymentOccupation"</v>
      </c>
      <c r="BL6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61" s="7" t="str">
        <f>IF(AND(Table_Question_Sets[[#This Row],[Header]]&lt;&gt;"Yes",Table_Question_Sets[[#This Row],[Property]]&lt;&gt;"",Table_Question_Sets[[#This Row],[Workflow Role]]&lt;&gt;""),
""""&amp;Table_Question_Sets[[#This Row],[Workflow Role]]&amp;""":"""&amp;Table_Question_Sets[[#This Row],[Key]]&amp;"""","")</f>
        <v/>
      </c>
      <c r="BN61" s="7">
        <f ca="1">IF(Table_Question_Sets[[#This Row],[Header]]="Yes","",_xlfn.NUMBERVALUE(INDIRECT(SUBSTITUTE(ADDRESS(1,COLUMN(),4),"1","")&amp;ROW()+1))+IF(OR(Table_Question_Sets[[#This Row],[Value]]&lt;&gt;"",AND(Table_Question_Sets[[#This Row],[Data Type]]="Repeating",Table_Question_Sets[[#This Row],[Calculation Repeating]]&lt;&gt;"")),1,0))</f>
        <v>0</v>
      </c>
      <c r="BO61" s="7" t="str">
        <f ca="1" xml:space="preserve">
IF(Table_Question_Sets[[#This Row],[Data Type]]="Repeating",
OFFSET(Table_Repeating_Question_Sets[[#Headers],[Property]],MATCH(Table_Question_Sets[[#This Row],[Property]],Table_Repeating_Question_Sets[Property],0),MATCH("Calculation",Table_Repeating_Question_Sets[#Headers],0)-1,1,1),
"")</f>
        <v/>
      </c>
      <c r="BP6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6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61" s="7" t="str">
        <f ca="1">IF(ISNUMBER(Table_Question_Sets[[#This Row],[Config Use Row]]),INDEX(Table_Question_Sets[Config Rollup],Table_Question_Sets[[#This Row],[Config Use Row]]),"")</f>
        <v/>
      </c>
      <c r="BS61" s="7" t="str">
        <f ca="1">IF(ISNUMBER(Table_Question_Sets[[#This Row],[Config Use Row]]),INDEX(Table_Question_Sets[Config Keys Nested Rollup],Table_Question_Sets[[#This Row],[Config Use Row]]),"")</f>
        <v/>
      </c>
      <c r="BT61" s="7" t="str">
        <f ca="1">IF(ISNUMBER(Table_Question_Sets[[#This Row],[Config Use Row]]),INDEX(Table_Question_Sets[Calculation Rollup],Table_Question_Sets[[#This Row],[Config Use Row]]),"")</f>
        <v/>
      </c>
    </row>
    <row r="62" spans="2:72" s="11" customFormat="1" ht="21" customHeight="1">
      <c r="B62" s="8" t="s">
        <v>193</v>
      </c>
      <c r="C62" s="111"/>
      <c r="D62" s="7" t="str">
        <f ca="1">IF(Table_Question_Sets[[#This Row],[Header]]="Yes","",
IF(INDIRECT(SUBSTITUTE(ADDRESS(1,COLUMN(),4),"1","")&amp;ROW()-1)="",
INDIRECT(SUBSTITUTE(ADDRESS(1,COLUMN(Table_Question_Sets[[#This Row],[Property]]),4),"1","")&amp;ROW()-1),
INDIRECT(SUBSTITUTE(ADDRESS(1,COLUMN(),4),"1","")&amp;ROW()-1)))</f>
        <v>Personal</v>
      </c>
      <c r="E6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currentEmploymentGrossIncome</v>
      </c>
      <c r="F62" s="7" t="str">
        <f>IF(Table_Question_Sets[[#This Row],[Header]]="Yes","",IF(Table_Question_Sets[[#This Row],[Property]]&lt;&gt;"",SUBSTITUTE(Table_Question_Sets[[#This Row],[Property]]," ",""),""))</f>
        <v>CurrentEmploymentGrossIncome</v>
      </c>
      <c r="G62" s="48"/>
      <c r="H62" s="7" t="s">
        <v>85</v>
      </c>
      <c r="I62" s="7" t="s">
        <v>49</v>
      </c>
      <c r="J62" s="7"/>
      <c r="K62" s="33" t="s">
        <v>73</v>
      </c>
      <c r="L62" s="43"/>
      <c r="M62" s="43"/>
      <c r="N62" s="33"/>
      <c r="O62" s="35" t="s">
        <v>113</v>
      </c>
      <c r="P62" s="35" t="s">
        <v>125</v>
      </c>
      <c r="Q62" s="33"/>
      <c r="R62" s="33"/>
      <c r="S62" s="35"/>
      <c r="T62" s="7" t="s">
        <v>194</v>
      </c>
      <c r="U62" s="8"/>
      <c r="V62" s="7"/>
      <c r="W62" s="7"/>
      <c r="X62" s="7"/>
      <c r="Y62" s="7"/>
      <c r="Z62" s="7"/>
      <c r="AA62" s="7"/>
      <c r="AB62" s="7"/>
      <c r="AC62" s="7"/>
      <c r="AD62" s="7"/>
      <c r="AE62" s="7"/>
      <c r="AF62" s="7"/>
      <c r="AG62" s="7"/>
      <c r="AH62" s="43" t="s">
        <v>195</v>
      </c>
      <c r="AI62" s="43"/>
      <c r="AJ62" s="43"/>
      <c r="AK62" s="43"/>
      <c r="AL62" s="7"/>
      <c r="AM6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62" s="111"/>
      <c r="AO6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2" s="7"/>
      <c r="AR62" s="14"/>
      <c r="AS62" s="7"/>
      <c r="AT62" s="7"/>
      <c r="AU62" s="7"/>
      <c r="AV62" s="7"/>
      <c r="AW62" s="7"/>
      <c r="AX6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62" s="14" t="str">
        <f>IF(OR(Table_Question_Sets[[#This Row],[Header]]="Yes",Table_Question_Sets[[#This Row],[Text]]=""),"",IF(OR(Table_Question_Sets[[#This Row],[Text]]="true",Table_Question_Sets[[#This Row],[Text]]="false",ISNUMBER(Table_Question_Sets[[#This Row],[Text]])),Table_Question_Sets[[#This Row],[Text]],""""&amp;Table_Question_Sets[[#This Row],[Text]]&amp;""""))</f>
        <v/>
      </c>
      <c r="AZ62" s="14" t="str">
        <f>IF(AND(Table_Question_Sets[[#This Row],[Header]]&lt;&gt;"Yes",Table_Question_Sets[[#This Row],[Property]]&lt;&gt;"",Table_Question_Sets[[#This Row],[Summary Label]]&lt;&gt;""),""""&amp;Table_Question_Sets[[#This Row],[Key]]&amp;""": """&amp;Table_Question_Sets[[#This Row],[Summary Label]]&amp;"""","")</f>
        <v/>
      </c>
      <c r="BA62" s="14">
        <f ca="1">IF(Table_Question_Sets[[#This Row],[Header]]="Yes","",_xlfn.NUMBERVALUE(INDIRECT(SUBSTITUTE(ADDRESS(1,COLUMN(),4),"1","")&amp;ROW()-1))+IF(Table_Question_Sets[[#This Row],[Property]]&lt;&gt;"",1,0))</f>
        <v>37</v>
      </c>
      <c r="BB62" s="14">
        <f ca="1">IF(Table_Question_Sets[[#This Row],[Header]]="Yes","",_xlfn.NUMBERVALUE(INDIRECT(SUBSTITUTE(ADDRESS(1,COLUMN(),4),"1","")&amp;ROW()+1))+IF(Table_Question_Sets[[#This Row],[Property]]&lt;&gt;"",1,0))</f>
        <v>49</v>
      </c>
      <c r="BC62" s="14" t="str">
        <f t="array" aca="1" ref="BC6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6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ValidationService.isCurrency(), ValidationService.maxDecimals(2)])}</v>
      </c>
      <c r="BE6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6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"templateOptions":{"defaultValue":"estimateAnnualSalary","label":"Gross annual income","formatTextInput":"currency","addonLeft":{"class":"fa fa-usd"}}</v>
      </c>
      <c r="BG6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v>
      </c>
      <c r="BH62" s="7" t="str">
        <f ca="1" xml:space="preserve">
IF(Table_Question_Sets[[#This Row],[Row]]="Yes","]},{""className"": ""row"",""fieldGroup"": [","")&amp;
SUBSTITUTE(Table_Question_Sets[[#This Row],[Config Field]],CHAR(10),"")</f>
        <v>{"key":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v>
      </c>
      <c r="BI6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6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62" s="7" t="str">
        <f>IF(AND(Table_Question_Sets[[#This Row],[Header]]="",Table_Question_Sets[[#This Row],[Property]]&lt;&gt;"",Table_Question_Sets[[#This Row],[Field Type]]&lt;&gt;""),
""""&amp;Table_Question_Sets[[#This Row],[Key]]&amp;"""","")</f>
        <v>"currentEmploymentGrossIncome"</v>
      </c>
      <c r="BL6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62" s="7" t="str">
        <f>IF(AND(Table_Question_Sets[[#This Row],[Header]]&lt;&gt;"Yes",Table_Question_Sets[[#This Row],[Property]]&lt;&gt;"",Table_Question_Sets[[#This Row],[Workflow Role]]&lt;&gt;""),
""""&amp;Table_Question_Sets[[#This Row],[Workflow Role]]&amp;""":"""&amp;Table_Question_Sets[[#This Row],[Key]]&amp;"""","")</f>
        <v/>
      </c>
      <c r="BN62" s="7">
        <f ca="1">IF(Table_Question_Sets[[#This Row],[Header]]="Yes","",_xlfn.NUMBERVALUE(INDIRECT(SUBSTITUTE(ADDRESS(1,COLUMN(),4),"1","")&amp;ROW()+1))+IF(OR(Table_Question_Sets[[#This Row],[Value]]&lt;&gt;"",AND(Table_Question_Sets[[#This Row],[Data Type]]="Repeating",Table_Question_Sets[[#This Row],[Calculation Repeating]]&lt;&gt;"")),1,0))</f>
        <v>0</v>
      </c>
      <c r="BO62" s="7" t="str">
        <f ca="1" xml:space="preserve">
IF(Table_Question_Sets[[#This Row],[Data Type]]="Repeating",
OFFSET(Table_Repeating_Question_Sets[[#Headers],[Property]],MATCH(Table_Question_Sets[[#This Row],[Property]],Table_Repeating_Question_Sets[Property],0),MATCH("Calculation",Table_Repeating_Question_Sets[#Headers],0)-1,1,1),
"")</f>
        <v/>
      </c>
      <c r="BP6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6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62" s="7" t="str">
        <f ca="1">IF(ISNUMBER(Table_Question_Sets[[#This Row],[Config Use Row]]),INDEX(Table_Question_Sets[Config Rollup],Table_Question_Sets[[#This Row],[Config Use Row]]),"")</f>
        <v/>
      </c>
      <c r="BS62" s="7" t="str">
        <f ca="1">IF(ISNUMBER(Table_Question_Sets[[#This Row],[Config Use Row]]),INDEX(Table_Question_Sets[Config Keys Nested Rollup],Table_Question_Sets[[#This Row],[Config Use Row]]),"")</f>
        <v/>
      </c>
      <c r="BT62" s="7" t="str">
        <f ca="1">IF(ISNUMBER(Table_Question_Sets[[#This Row],[Config Use Row]]),INDEX(Table_Question_Sets[Calculation Rollup],Table_Question_Sets[[#This Row],[Config Use Row]]),"")</f>
        <v/>
      </c>
    </row>
    <row r="63" spans="2:72" s="11" customFormat="1" ht="21" customHeight="1">
      <c r="B63" s="8" t="s">
        <v>196</v>
      </c>
      <c r="C63" s="111"/>
      <c r="D63" s="7" t="str">
        <f ca="1">IF(Table_Question_Sets[[#This Row],[Header]]="Yes","",
IF(INDIRECT(SUBSTITUTE(ADDRESS(1,COLUMN(),4),"1","")&amp;ROW()-1)="",
INDIRECT(SUBSTITUTE(ADDRESS(1,COLUMN(Table_Question_Sets[[#This Row],[Property]]),4),"1","")&amp;ROW()-1),
INDIRECT(SUBSTITUTE(ADDRESS(1,COLUMN(),4),"1","")&amp;ROW()-1)))</f>
        <v>Personal</v>
      </c>
      <c r="E6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currentEmploymentYears</v>
      </c>
      <c r="F63" s="7" t="str">
        <f>IF(Table_Question_Sets[[#This Row],[Header]]="Yes","",IF(Table_Question_Sets[[#This Row],[Property]]&lt;&gt;"",SUBSTITUTE(Table_Question_Sets[[#This Row],[Property]]," ",""),""))</f>
        <v>CurrentEmploymentYears</v>
      </c>
      <c r="G63" s="48"/>
      <c r="H63" s="7" t="s">
        <v>93</v>
      </c>
      <c r="I63" s="7" t="s">
        <v>49</v>
      </c>
      <c r="J63" s="7"/>
      <c r="K63" s="33" t="s">
        <v>73</v>
      </c>
      <c r="L63" s="43"/>
      <c r="M63" s="43"/>
      <c r="N63" s="33"/>
      <c r="O63" s="33" t="s">
        <v>113</v>
      </c>
      <c r="P63" s="33"/>
      <c r="Q63" s="33"/>
      <c r="R63" s="33"/>
      <c r="S63" s="35" t="s">
        <v>197</v>
      </c>
      <c r="T63" s="7"/>
      <c r="U63" s="7" t="s">
        <v>198</v>
      </c>
      <c r="V63" s="7"/>
      <c r="W63" s="7"/>
      <c r="X63" s="7"/>
      <c r="Y63" s="7"/>
      <c r="Z63" s="7"/>
      <c r="AA63" s="7"/>
      <c r="AB63" s="7"/>
      <c r="AC63" s="7"/>
      <c r="AD63" s="7"/>
      <c r="AE63" s="7"/>
      <c r="AF63" s="7"/>
      <c r="AG63" s="7"/>
      <c r="AH63" s="43"/>
      <c r="AI63" s="43"/>
      <c r="AJ63" s="43"/>
      <c r="AK63" s="43"/>
      <c r="AL63" s="7"/>
      <c r="AM6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63" s="111"/>
      <c r="AO6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3" s="7"/>
      <c r="AR63" s="14"/>
      <c r="AS63" s="7"/>
      <c r="AT63" s="7"/>
      <c r="AU63" s="7"/>
      <c r="AV63" s="7"/>
      <c r="AW63" s="7"/>
      <c r="AX6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63" s="14" t="str">
        <f>IF(OR(Table_Question_Sets[[#This Row],[Header]]="Yes",Table_Question_Sets[[#This Row],[Text]]=""),"",IF(OR(Table_Question_Sets[[#This Row],[Text]]="true",Table_Question_Sets[[#This Row],[Text]]="false",ISNUMBER(Table_Question_Sets[[#This Row],[Text]])),Table_Question_Sets[[#This Row],[Text]],""""&amp;Table_Question_Sets[[#This Row],[Text]]&amp;""""))</f>
        <v/>
      </c>
      <c r="AZ63" s="14" t="str">
        <f>IF(AND(Table_Question_Sets[[#This Row],[Header]]&lt;&gt;"Yes",Table_Question_Sets[[#This Row],[Property]]&lt;&gt;"",Table_Question_Sets[[#This Row],[Summary Label]]&lt;&gt;""),""""&amp;Table_Question_Sets[[#This Row],[Key]]&amp;""": """&amp;Table_Question_Sets[[#This Row],[Summary Label]]&amp;"""","")</f>
        <v/>
      </c>
      <c r="BA63" s="14">
        <f ca="1">IF(Table_Question_Sets[[#This Row],[Header]]="Yes","",_xlfn.NUMBERVALUE(INDIRECT(SUBSTITUTE(ADDRESS(1,COLUMN(),4),"1","")&amp;ROW()-1))+IF(Table_Question_Sets[[#This Row],[Property]]&lt;&gt;"",1,0))</f>
        <v>38</v>
      </c>
      <c r="BB63" s="14">
        <f ca="1">IF(Table_Question_Sets[[#This Row],[Header]]="Yes","",_xlfn.NUMBERVALUE(INDIRECT(SUBSTITUTE(ADDRESS(1,COLUMN(),4),"1","")&amp;ROW()+1))+IF(Table_Question_Sets[[#This Row],[Property]]&lt;&gt;"",1,0))</f>
        <v>48</v>
      </c>
      <c r="BC63" s="14" t="str">
        <f t="array" aca="1" ref="BC6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6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ValidationService.isNumber()])}</v>
      </c>
      <c r="BE6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6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"templateOptions":{"container":{"style":"width:100px;"},"question":"How many years have you worked in your current job?"}</v>
      </c>
      <c r="BG6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"currentEmploymentYears","type": "input-field","className":"col-xs-12","templateOptions":{"container":{"style":"width:100px;"},"question":"How many years have you worked in your current job?"},"validators": {"validation": Validators.compose([ValidationService.required('true', ''), ValidationService.isNumber()])}}</v>
      </c>
      <c r="BH63" s="7" t="str">
        <f ca="1" xml:space="preserve">
IF(Table_Question_Sets[[#This Row],[Row]]="Yes","]},{""className"": ""row"",""fieldGroup"": [","")&amp;
SUBSTITUTE(Table_Question_Sets[[#This Row],[Config Field]],CHAR(10),"")</f>
        <v>{"key": "currentEmploymentYears","type": "input-field","className":"col-xs-12","templateOptions":{"container":{"style":"width:100px;"},"question":"How many years have you worked in your current job?"},"validators": {"validation": Validators.compose([ValidationService.required('true', ''), ValidationService.isNumber()])}}</v>
      </c>
      <c r="BI6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6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63" s="7" t="str">
        <f>IF(AND(Table_Question_Sets[[#This Row],[Header]]="",Table_Question_Sets[[#This Row],[Property]]&lt;&gt;"",Table_Question_Sets[[#This Row],[Field Type]]&lt;&gt;""),
""""&amp;Table_Question_Sets[[#This Row],[Key]]&amp;"""","")</f>
        <v>"currentEmploymentYears"</v>
      </c>
      <c r="BL6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63" s="7" t="str">
        <f>IF(AND(Table_Question_Sets[[#This Row],[Header]]&lt;&gt;"Yes",Table_Question_Sets[[#This Row],[Property]]&lt;&gt;"",Table_Question_Sets[[#This Row],[Workflow Role]]&lt;&gt;""),
""""&amp;Table_Question_Sets[[#This Row],[Workflow Role]]&amp;""":"""&amp;Table_Question_Sets[[#This Row],[Key]]&amp;"""","")</f>
        <v/>
      </c>
      <c r="BN63" s="7">
        <f ca="1">IF(Table_Question_Sets[[#This Row],[Header]]="Yes","",_xlfn.NUMBERVALUE(INDIRECT(SUBSTITUTE(ADDRESS(1,COLUMN(),4),"1","")&amp;ROW()+1))+IF(OR(Table_Question_Sets[[#This Row],[Value]]&lt;&gt;"",AND(Table_Question_Sets[[#This Row],[Data Type]]="Repeating",Table_Question_Sets[[#This Row],[Calculation Repeating]]&lt;&gt;"")),1,0))</f>
        <v>0</v>
      </c>
      <c r="BO63" s="7" t="str">
        <f ca="1" xml:space="preserve">
IF(Table_Question_Sets[[#This Row],[Data Type]]="Repeating",
OFFSET(Table_Repeating_Question_Sets[[#Headers],[Property]],MATCH(Table_Question_Sets[[#This Row],[Property]],Table_Repeating_Question_Sets[Property],0),MATCH("Calculation",Table_Repeating_Question_Sets[#Headers],0)-1,1,1),
"")</f>
        <v/>
      </c>
      <c r="BP6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6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63" s="7" t="str">
        <f ca="1">IF(ISNUMBER(Table_Question_Sets[[#This Row],[Config Use Row]]),INDEX(Table_Question_Sets[Config Rollup],Table_Question_Sets[[#This Row],[Config Use Row]]),"")</f>
        <v/>
      </c>
      <c r="BS63" s="7" t="str">
        <f ca="1">IF(ISNUMBER(Table_Question_Sets[[#This Row],[Config Use Row]]),INDEX(Table_Question_Sets[Config Keys Nested Rollup],Table_Question_Sets[[#This Row],[Config Use Row]]),"")</f>
        <v/>
      </c>
      <c r="BT63" s="7" t="str">
        <f ca="1">IF(ISNUMBER(Table_Question_Sets[[#This Row],[Config Use Row]]),INDEX(Table_Question_Sets[Calculation Rollup],Table_Question_Sets[[#This Row],[Config Use Row]]),"")</f>
        <v/>
      </c>
    </row>
    <row r="64" spans="2:72" s="11" customFormat="1" ht="21" customHeight="1">
      <c r="B64" s="8" t="s">
        <v>199</v>
      </c>
      <c r="C64" s="111"/>
      <c r="D64" s="7" t="str">
        <f ca="1">IF(Table_Question_Sets[[#This Row],[Header]]="Yes","",
IF(INDIRECT(SUBSTITUTE(ADDRESS(1,COLUMN(),4),"1","")&amp;ROW()-1)="",
INDIRECT(SUBSTITUTE(ADDRESS(1,COLUMN(Table_Question_Sets[[#This Row],[Property]]),4),"1","")&amp;ROW()-1),
INDIRECT(SUBSTITUTE(ADDRESS(1,COLUMN(),4),"1","")&amp;ROW()-1)))</f>
        <v>Personal</v>
      </c>
      <c r="E6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currentEmploymentProbation</v>
      </c>
      <c r="F64" s="7" t="str">
        <f>IF(Table_Question_Sets[[#This Row],[Header]]="Yes","",IF(Table_Question_Sets[[#This Row],[Property]]&lt;&gt;"",SUBSTITUTE(Table_Question_Sets[[#This Row],[Property]]," ",""),""))</f>
        <v>CurrentEmploymentProbation</v>
      </c>
      <c r="G64" s="48"/>
      <c r="H64" s="7" t="s">
        <v>49</v>
      </c>
      <c r="I64" s="7" t="s">
        <v>76</v>
      </c>
      <c r="J64" s="7" t="s">
        <v>158</v>
      </c>
      <c r="K64" s="33" t="s">
        <v>73</v>
      </c>
      <c r="L64" s="43"/>
      <c r="M64" s="43"/>
      <c r="N64" s="33"/>
      <c r="O64" s="33" t="s">
        <v>113</v>
      </c>
      <c r="P64" s="33"/>
      <c r="Q64" s="33"/>
      <c r="R64" s="33"/>
      <c r="S64" s="35"/>
      <c r="T64" s="7"/>
      <c r="U64" s="7" t="s">
        <v>200</v>
      </c>
      <c r="V64" s="7"/>
      <c r="W64" s="7"/>
      <c r="X64" s="7"/>
      <c r="Y64" s="7"/>
      <c r="Z64" s="7"/>
      <c r="AA64" s="7"/>
      <c r="AB64" s="7"/>
      <c r="AC64" s="7"/>
      <c r="AD64" s="7"/>
      <c r="AE64" s="7"/>
      <c r="AF64" s="7"/>
      <c r="AG64" s="7"/>
      <c r="AH64" s="43"/>
      <c r="AI64" s="43"/>
      <c r="AJ64" s="43"/>
      <c r="AK64" s="43"/>
      <c r="AL64" s="7"/>
      <c r="AM64"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64" s="111"/>
      <c r="AO6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4" s="7"/>
      <c r="AR64" s="14"/>
      <c r="AS64" s="7"/>
      <c r="AT64" s="7"/>
      <c r="AU64" s="7"/>
      <c r="AV64" s="7"/>
      <c r="AW64" s="7"/>
      <c r="AX64"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64" s="14" t="str">
        <f>IF(OR(Table_Question_Sets[[#This Row],[Header]]="Yes",Table_Question_Sets[[#This Row],[Text]]=""),"",IF(OR(Table_Question_Sets[[#This Row],[Text]]="true",Table_Question_Sets[[#This Row],[Text]]="false",ISNUMBER(Table_Question_Sets[[#This Row],[Text]])),Table_Question_Sets[[#This Row],[Text]],""""&amp;Table_Question_Sets[[#This Row],[Text]]&amp;""""))</f>
        <v/>
      </c>
      <c r="AZ64" s="14" t="str">
        <f>IF(AND(Table_Question_Sets[[#This Row],[Header]]&lt;&gt;"Yes",Table_Question_Sets[[#This Row],[Property]]&lt;&gt;"",Table_Question_Sets[[#This Row],[Summary Label]]&lt;&gt;""),""""&amp;Table_Question_Sets[[#This Row],[Key]]&amp;""": """&amp;Table_Question_Sets[[#This Row],[Summary Label]]&amp;"""","")</f>
        <v/>
      </c>
      <c r="BA64" s="14">
        <f ca="1">IF(Table_Question_Sets[[#This Row],[Header]]="Yes","",_xlfn.NUMBERVALUE(INDIRECT(SUBSTITUTE(ADDRESS(1,COLUMN(),4),"1","")&amp;ROW()-1))+IF(Table_Question_Sets[[#This Row],[Property]]&lt;&gt;"",1,0))</f>
        <v>39</v>
      </c>
      <c r="BB64" s="14">
        <f ca="1">IF(Table_Question_Sets[[#This Row],[Header]]="Yes","",_xlfn.NUMBERVALUE(INDIRECT(SUBSTITUTE(ADDRESS(1,COLUMN(),4),"1","")&amp;ROW()+1))+IF(Table_Question_Sets[[#This Row],[Property]]&lt;&gt;"",1,0))</f>
        <v>47</v>
      </c>
      <c r="BC64" s="14" t="str">
        <f t="array" aca="1" ref="BC6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D64"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64"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64"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md"}],"question":"Are you currently on probation?"}</v>
      </c>
      <c r="BG64"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"currentEmploymentProbation","type": "buttons-field","className":"col-xs-12","templateOptions":{"options":[{"value":"Yes","key":"Yes","icon":"glyphicon glyphicon-ok md"},{"value":"No","key":"No","icon":"glyphicon glyphicon-remove md"}],"question":"Are you currently on probation?"},"validators": {"validation": Validators.compose([ValidationService.required('true', '')])}}</v>
      </c>
      <c r="BH64" s="7" t="str">
        <f ca="1" xml:space="preserve">
IF(Table_Question_Sets[[#This Row],[Row]]="Yes","]},{""className"": ""row"",""fieldGroup"": [","")&amp;
SUBSTITUTE(Table_Question_Sets[[#This Row],[Config Field]],CHAR(10),"")</f>
        <v>{"key": "currentEmploymentProbation","type": "buttons-field","className":"col-xs-12","templateOptions":{"options":[{"value":"Yes","key":"Yes","icon":"glyphicon glyphicon-ok md"},{"value":"No","key":"No","icon":"glyphicon glyphicon-remove md"}],"question":"Are you currently on probation?"},"validators": {"validation": Validators.compose([ValidationService.required('true', '')])}}</v>
      </c>
      <c r="BI6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6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64" s="7" t="str">
        <f>IF(AND(Table_Question_Sets[[#This Row],[Header]]="",Table_Question_Sets[[#This Row],[Property]]&lt;&gt;"",Table_Question_Sets[[#This Row],[Field Type]]&lt;&gt;""),
""""&amp;Table_Question_Sets[[#This Row],[Key]]&amp;"""","")</f>
        <v>"currentEmploymentProbation"</v>
      </c>
      <c r="BL6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64" s="7" t="str">
        <f>IF(AND(Table_Question_Sets[[#This Row],[Header]]&lt;&gt;"Yes",Table_Question_Sets[[#This Row],[Property]]&lt;&gt;"",Table_Question_Sets[[#This Row],[Workflow Role]]&lt;&gt;""),
""""&amp;Table_Question_Sets[[#This Row],[Workflow Role]]&amp;""":"""&amp;Table_Question_Sets[[#This Row],[Key]]&amp;"""","")</f>
        <v/>
      </c>
      <c r="BN64" s="7">
        <f ca="1">IF(Table_Question_Sets[[#This Row],[Header]]="Yes","",_xlfn.NUMBERVALUE(INDIRECT(SUBSTITUTE(ADDRESS(1,COLUMN(),4),"1","")&amp;ROW()+1))+IF(OR(Table_Question_Sets[[#This Row],[Value]]&lt;&gt;"",AND(Table_Question_Sets[[#This Row],[Data Type]]="Repeating",Table_Question_Sets[[#This Row],[Calculation Repeating]]&lt;&gt;"")),1,0))</f>
        <v>0</v>
      </c>
      <c r="BO64" s="7" t="str">
        <f ca="1" xml:space="preserve">
IF(Table_Question_Sets[[#This Row],[Data Type]]="Repeating",
OFFSET(Table_Repeating_Question_Sets[[#Headers],[Property]],MATCH(Table_Question_Sets[[#This Row],[Property]],Table_Repeating_Question_Sets[Property],0),MATCH("Calculation",Table_Repeating_Question_Sets[#Headers],0)-1,1,1),
"")</f>
        <v/>
      </c>
      <c r="BP64"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6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64" s="7" t="str">
        <f ca="1">IF(ISNUMBER(Table_Question_Sets[[#This Row],[Config Use Row]]),INDEX(Table_Question_Sets[Config Rollup],Table_Question_Sets[[#This Row],[Config Use Row]]),"")</f>
        <v/>
      </c>
      <c r="BS64" s="7" t="str">
        <f ca="1">IF(ISNUMBER(Table_Question_Sets[[#This Row],[Config Use Row]]),INDEX(Table_Question_Sets[Config Keys Nested Rollup],Table_Question_Sets[[#This Row],[Config Use Row]]),"")</f>
        <v/>
      </c>
      <c r="BT64" s="7" t="str">
        <f ca="1">IF(ISNUMBER(Table_Question_Sets[[#This Row],[Config Use Row]]),INDEX(Table_Question_Sets[Calculation Rollup],Table_Question_Sets[[#This Row],[Config Use Row]]),"")</f>
        <v/>
      </c>
    </row>
    <row r="65" spans="2:72" s="11" customFormat="1" ht="21" customHeight="1">
      <c r="B65" s="8" t="s">
        <v>201</v>
      </c>
      <c r="C65" s="111"/>
      <c r="D65" s="7" t="str">
        <f ca="1">IF(Table_Question_Sets[[#This Row],[Header]]="Yes","",
IF(INDIRECT(SUBSTITUTE(ADDRESS(1,COLUMN(),4),"1","")&amp;ROW()-1)="",
INDIRECT(SUBSTITUTE(ADDRESS(1,COLUMN(Table_Question_Sets[[#This Row],[Property]]),4),"1","")&amp;ROW()-1),
INDIRECT(SUBSTITUTE(ADDRESS(1,COLUMN(),4),"1","")&amp;ROW()-1)))</f>
        <v>Personal</v>
      </c>
      <c r="E6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currentEmploymentProbationStartDate</v>
      </c>
      <c r="F65" s="7" t="str">
        <f>IF(Table_Question_Sets[[#This Row],[Header]]="Yes","",IF(Table_Question_Sets[[#This Row],[Property]]&lt;&gt;"",SUBSTITUTE(Table_Question_Sets[[#This Row],[Property]]," ",""),""))</f>
        <v>CurrentEmploymentProbationStartDate</v>
      </c>
      <c r="G65" s="48"/>
      <c r="H65" s="7" t="s">
        <v>173</v>
      </c>
      <c r="I65" s="7" t="s">
        <v>173</v>
      </c>
      <c r="J65" s="7"/>
      <c r="K65" s="33"/>
      <c r="L65" s="43"/>
      <c r="M65" s="43"/>
      <c r="N65" s="33"/>
      <c r="O65" s="35" t="s">
        <v>113</v>
      </c>
      <c r="P65" s="35" t="s">
        <v>125</v>
      </c>
      <c r="Q65" s="33"/>
      <c r="R65" s="33"/>
      <c r="S65" s="35"/>
      <c r="T65" s="7" t="s">
        <v>202</v>
      </c>
      <c r="U65" s="8"/>
      <c r="V65" s="7" t="s">
        <v>203</v>
      </c>
      <c r="W65" s="7"/>
      <c r="X65" s="7"/>
      <c r="Y65" s="7"/>
      <c r="Z65" s="7"/>
      <c r="AA65" s="7"/>
      <c r="AB65" s="7"/>
      <c r="AC65" s="7"/>
      <c r="AD65" s="7"/>
      <c r="AE65" s="7"/>
      <c r="AF65" s="7"/>
      <c r="AG65" s="7"/>
      <c r="AH65" s="43"/>
      <c r="AI65" s="43"/>
      <c r="AJ65" s="43"/>
      <c r="AK65" s="43"/>
      <c r="AL65" s="7"/>
      <c r="AM6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65" s="111"/>
      <c r="AO6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5" s="7"/>
      <c r="AR65" s="14"/>
      <c r="AS65" s="7"/>
      <c r="AT65" s="7"/>
      <c r="AU65" s="7"/>
      <c r="AV65" s="7"/>
      <c r="AW65" s="7"/>
      <c r="AX6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65" s="14" t="str">
        <f>IF(OR(Table_Question_Sets[[#This Row],[Header]]="Yes",Table_Question_Sets[[#This Row],[Text]]=""),"",IF(OR(Table_Question_Sets[[#This Row],[Text]]="true",Table_Question_Sets[[#This Row],[Text]]="false",ISNUMBER(Table_Question_Sets[[#This Row],[Text]])),Table_Question_Sets[[#This Row],[Text]],""""&amp;Table_Question_Sets[[#This Row],[Text]]&amp;""""))</f>
        <v/>
      </c>
      <c r="AZ65" s="14" t="str">
        <f>IF(AND(Table_Question_Sets[[#This Row],[Header]]&lt;&gt;"Yes",Table_Question_Sets[[#This Row],[Property]]&lt;&gt;"",Table_Question_Sets[[#This Row],[Summary Label]]&lt;&gt;""),""""&amp;Table_Question_Sets[[#This Row],[Key]]&amp;""": """&amp;Table_Question_Sets[[#This Row],[Summary Label]]&amp;"""","")</f>
        <v/>
      </c>
      <c r="BA65" s="14">
        <f ca="1">IF(Table_Question_Sets[[#This Row],[Header]]="Yes","",_xlfn.NUMBERVALUE(INDIRECT(SUBSTITUTE(ADDRESS(1,COLUMN(),4),"1","")&amp;ROW()-1))+IF(Table_Question_Sets[[#This Row],[Property]]&lt;&gt;"",1,0))</f>
        <v>40</v>
      </c>
      <c r="BB65" s="14">
        <f ca="1">IF(Table_Question_Sets[[#This Row],[Header]]="Yes","",_xlfn.NUMBERVALUE(INDIRECT(SUBSTITUTE(ADDRESS(1,COLUMN(),4),"1","")&amp;ROW()+1))+IF(Table_Question_Sets[[#This Row],[Property]]&lt;&gt;"",1,0))</f>
        <v>46</v>
      </c>
      <c r="BC65" s="14" t="str">
        <f t="array" aca="1" ref="BC6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6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Validators.compose([ValidationService.isDate()])}</v>
      </c>
      <c r="BE6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65"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"templateOptions":{"label":"Probation start date","addonLeft":{"class":"glyphicon glyphicon-calendar"},"hideCondition":"currentEmploymentProbation != 'Yes'"}</v>
      </c>
      <c r="BG65"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"currentEmploymentProbationStartDate","type": "datepicker-field","className":"col-xs-12 col-sm-6","templateOptions":{"label":"Probation start date","addonLeft":{"class":"glyphicon glyphicon-calendar"},"hideCondition":"currentEmploymentProbation != 'Yes'"},"validators": {"validation": Validators.compose([ValidationService.isDate()])}}</v>
      </c>
      <c r="BH65" s="7" t="str">
        <f ca="1" xml:space="preserve">
IF(Table_Question_Sets[[#This Row],[Row]]="Yes","]},{""className"": ""row"",""fieldGroup"": [","")&amp;
SUBSTITUTE(Table_Question_Sets[[#This Row],[Config Field]],CHAR(10),"")</f>
        <v>{"key": "currentEmploymentProbationStartDate","type": "datepicker-field","className":"col-xs-12 col-sm-6","templateOptions":{"label":"Probation start date","addonLeft":{"class":"glyphicon glyphicon-calendar"},"hideCondition":"currentEmploymentProbation != 'Yes'"},"validators": {"validation": Validators.compose([ValidationService.isDate()])}}</v>
      </c>
      <c r="BI6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6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65" s="7" t="str">
        <f>IF(AND(Table_Question_Sets[[#This Row],[Header]]="",Table_Question_Sets[[#This Row],[Property]]&lt;&gt;"",Table_Question_Sets[[#This Row],[Field Type]]&lt;&gt;""),
""""&amp;Table_Question_Sets[[#This Row],[Key]]&amp;"""","")</f>
        <v>"currentEmploymentProbationStartDate"</v>
      </c>
      <c r="BL6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65" s="7" t="str">
        <f>IF(AND(Table_Question_Sets[[#This Row],[Header]]&lt;&gt;"Yes",Table_Question_Sets[[#This Row],[Property]]&lt;&gt;"",Table_Question_Sets[[#This Row],[Workflow Role]]&lt;&gt;""),
""""&amp;Table_Question_Sets[[#This Row],[Workflow Role]]&amp;""":"""&amp;Table_Question_Sets[[#This Row],[Key]]&amp;"""","")</f>
        <v/>
      </c>
      <c r="BN65" s="7">
        <f ca="1">IF(Table_Question_Sets[[#This Row],[Header]]="Yes","",_xlfn.NUMBERVALUE(INDIRECT(SUBSTITUTE(ADDRESS(1,COLUMN(),4),"1","")&amp;ROW()+1))+IF(OR(Table_Question_Sets[[#This Row],[Value]]&lt;&gt;"",AND(Table_Question_Sets[[#This Row],[Data Type]]="Repeating",Table_Question_Sets[[#This Row],[Calculation Repeating]]&lt;&gt;"")),1,0))</f>
        <v>0</v>
      </c>
      <c r="BO65" s="7" t="str">
        <f ca="1" xml:space="preserve">
IF(Table_Question_Sets[[#This Row],[Data Type]]="Repeating",
OFFSET(Table_Repeating_Question_Sets[[#Headers],[Property]],MATCH(Table_Question_Sets[[#This Row],[Property]],Table_Repeating_Question_Sets[Property],0),MATCH("Calculation",Table_Repeating_Question_Sets[#Headers],0)-1,1,1),
"")</f>
        <v/>
      </c>
      <c r="BP6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6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65" s="7" t="str">
        <f ca="1">IF(ISNUMBER(Table_Question_Sets[[#This Row],[Config Use Row]]),INDEX(Table_Question_Sets[Config Rollup],Table_Question_Sets[[#This Row],[Config Use Row]]),"")</f>
        <v/>
      </c>
      <c r="BS65" s="7" t="str">
        <f ca="1">IF(ISNUMBER(Table_Question_Sets[[#This Row],[Config Use Row]]),INDEX(Table_Question_Sets[Config Keys Nested Rollup],Table_Question_Sets[[#This Row],[Config Use Row]]),"")</f>
        <v/>
      </c>
      <c r="BT65" s="7" t="str">
        <f ca="1">IF(ISNUMBER(Table_Question_Sets[[#This Row],[Config Use Row]]),INDEX(Table_Question_Sets[Calculation Rollup],Table_Question_Sets[[#This Row],[Config Use Row]]),"")</f>
        <v/>
      </c>
    </row>
    <row r="66" spans="2:72" s="11" customFormat="1" ht="21" customHeight="1">
      <c r="B66" s="8" t="s">
        <v>204</v>
      </c>
      <c r="C66" s="111"/>
      <c r="D66" s="7" t="str">
        <f ca="1">IF(Table_Question_Sets[[#This Row],[Header]]="Yes","",
IF(INDIRECT(SUBSTITUTE(ADDRESS(1,COLUMN(),4),"1","")&amp;ROW()-1)="",
INDIRECT(SUBSTITUTE(ADDRESS(1,COLUMN(Table_Question_Sets[[#This Row],[Property]]),4),"1","")&amp;ROW()-1),
INDIRECT(SUBSTITUTE(ADDRESS(1,COLUMN(),4),"1","")&amp;ROW()-1)))</f>
        <v>Personal</v>
      </c>
      <c r="E6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currentEmploymentProbationEndDate</v>
      </c>
      <c r="F66" s="7" t="str">
        <f>IF(Table_Question_Sets[[#This Row],[Header]]="Yes","",IF(Table_Question_Sets[[#This Row],[Property]]&lt;&gt;"",SUBSTITUTE(Table_Question_Sets[[#This Row],[Property]]," ",""),""))</f>
        <v>CurrentEmploymentProbationEndDate</v>
      </c>
      <c r="G66" s="48"/>
      <c r="H66" s="7" t="s">
        <v>173</v>
      </c>
      <c r="I66" s="7" t="s">
        <v>173</v>
      </c>
      <c r="J66" s="7"/>
      <c r="K66" s="33" t="s">
        <v>73</v>
      </c>
      <c r="L66" s="43"/>
      <c r="M66" s="43"/>
      <c r="N66" s="33"/>
      <c r="O66" s="35" t="s">
        <v>113</v>
      </c>
      <c r="P66" s="35" t="s">
        <v>125</v>
      </c>
      <c r="Q66" s="33"/>
      <c r="R66" s="33"/>
      <c r="S66" s="35"/>
      <c r="T66" s="7" t="s">
        <v>205</v>
      </c>
      <c r="U66" s="8"/>
      <c r="V66" s="7" t="s">
        <v>203</v>
      </c>
      <c r="W66" s="7"/>
      <c r="X66" s="7"/>
      <c r="Y66" s="7"/>
      <c r="Z66" s="7"/>
      <c r="AA66" s="7"/>
      <c r="AB66" s="7"/>
      <c r="AC66" s="7"/>
      <c r="AD66" s="7"/>
      <c r="AE66" s="7"/>
      <c r="AF66" s="7"/>
      <c r="AG66" s="7"/>
      <c r="AH66" s="43"/>
      <c r="AI66" s="43"/>
      <c r="AJ66" s="43"/>
      <c r="AK66" s="43"/>
      <c r="AL66" s="7"/>
      <c r="AM6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66" s="111"/>
      <c r="AO6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6" s="7"/>
      <c r="AR66" s="14"/>
      <c r="AS66" s="7"/>
      <c r="AT66" s="7"/>
      <c r="AU66" s="7"/>
      <c r="AV66" s="7"/>
      <c r="AW66" s="7"/>
      <c r="AX6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66" s="14" t="str">
        <f>IF(OR(Table_Question_Sets[[#This Row],[Header]]="Yes",Table_Question_Sets[[#This Row],[Text]]=""),"",IF(OR(Table_Question_Sets[[#This Row],[Text]]="true",Table_Question_Sets[[#This Row],[Text]]="false",ISNUMBER(Table_Question_Sets[[#This Row],[Text]])),Table_Question_Sets[[#This Row],[Text]],""""&amp;Table_Question_Sets[[#This Row],[Text]]&amp;""""))</f>
        <v/>
      </c>
      <c r="AZ66" s="14" t="str">
        <f>IF(AND(Table_Question_Sets[[#This Row],[Header]]&lt;&gt;"Yes",Table_Question_Sets[[#This Row],[Property]]&lt;&gt;"",Table_Question_Sets[[#This Row],[Summary Label]]&lt;&gt;""),""""&amp;Table_Question_Sets[[#This Row],[Key]]&amp;""": """&amp;Table_Question_Sets[[#This Row],[Summary Label]]&amp;"""","")</f>
        <v/>
      </c>
      <c r="BA66" s="14">
        <f ca="1">IF(Table_Question_Sets[[#This Row],[Header]]="Yes","",_xlfn.NUMBERVALUE(INDIRECT(SUBSTITUTE(ADDRESS(1,COLUMN(),4),"1","")&amp;ROW()-1))+IF(Table_Question_Sets[[#This Row],[Property]]&lt;&gt;"",1,0))</f>
        <v>41</v>
      </c>
      <c r="BB66" s="14">
        <f ca="1">IF(Table_Question_Sets[[#This Row],[Header]]="Yes","",_xlfn.NUMBERVALUE(INDIRECT(SUBSTITUTE(ADDRESS(1,COLUMN(),4),"1","")&amp;ROW()+1))+IF(Table_Question_Sets[[#This Row],[Property]]&lt;&gt;"",1,0))</f>
        <v>45</v>
      </c>
      <c r="BC66" s="14" t="str">
        <f t="array" aca="1" ref="BC6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6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'currentEmploymentProbation != \'Yes\''), ValidationService.isDate()])}</v>
      </c>
      <c r="BE6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66"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"templateOptions":{"label":"Probation end date","addonLeft":{"class":"glyphicon glyphicon-calendar"},"hideCondition":"currentEmploymentProbation != 'Yes'"}</v>
      </c>
      <c r="BG6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v>
      </c>
      <c r="BH66" s="7" t="str">
        <f ca="1" xml:space="preserve">
IF(Table_Question_Sets[[#This Row],[Row]]="Yes","]},{""className"": ""row"",""fieldGroup"": [","")&amp;
SUBSTITUTE(Table_Question_Sets[[#This Row],[Config Field]],CHAR(10),"")</f>
        <v>{"key":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v>
      </c>
      <c r="BI6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6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66" s="7" t="str">
        <f>IF(AND(Table_Question_Sets[[#This Row],[Header]]="",Table_Question_Sets[[#This Row],[Property]]&lt;&gt;"",Table_Question_Sets[[#This Row],[Field Type]]&lt;&gt;""),
""""&amp;Table_Question_Sets[[#This Row],[Key]]&amp;"""","")</f>
        <v>"currentEmploymentProbationEndDate"</v>
      </c>
      <c r="BL6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66" s="7" t="str">
        <f>IF(AND(Table_Question_Sets[[#This Row],[Header]]&lt;&gt;"Yes",Table_Question_Sets[[#This Row],[Property]]&lt;&gt;"",Table_Question_Sets[[#This Row],[Workflow Role]]&lt;&gt;""),
""""&amp;Table_Question_Sets[[#This Row],[Workflow Role]]&amp;""":"""&amp;Table_Question_Sets[[#This Row],[Key]]&amp;"""","")</f>
        <v/>
      </c>
      <c r="BN66" s="7">
        <f ca="1">IF(Table_Question_Sets[[#This Row],[Header]]="Yes","",_xlfn.NUMBERVALUE(INDIRECT(SUBSTITUTE(ADDRESS(1,COLUMN(),4),"1","")&amp;ROW()+1))+IF(OR(Table_Question_Sets[[#This Row],[Value]]&lt;&gt;"",AND(Table_Question_Sets[[#This Row],[Data Type]]="Repeating",Table_Question_Sets[[#This Row],[Calculation Repeating]]&lt;&gt;"")),1,0))</f>
        <v>0</v>
      </c>
      <c r="BO66" s="7" t="str">
        <f ca="1" xml:space="preserve">
IF(Table_Question_Sets[[#This Row],[Data Type]]="Repeating",
OFFSET(Table_Repeating_Question_Sets[[#Headers],[Property]],MATCH(Table_Question_Sets[[#This Row],[Property]],Table_Repeating_Question_Sets[Property],0),MATCH("Calculation",Table_Repeating_Question_Sets[#Headers],0)-1,1,1),
"")</f>
        <v/>
      </c>
      <c r="BP6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6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66" s="7" t="str">
        <f ca="1">IF(ISNUMBER(Table_Question_Sets[[#This Row],[Config Use Row]]),INDEX(Table_Question_Sets[Config Rollup],Table_Question_Sets[[#This Row],[Config Use Row]]),"")</f>
        <v/>
      </c>
      <c r="BS66" s="7" t="str">
        <f ca="1">IF(ISNUMBER(Table_Question_Sets[[#This Row],[Config Use Row]]),INDEX(Table_Question_Sets[Config Keys Nested Rollup],Table_Question_Sets[[#This Row],[Config Use Row]]),"")</f>
        <v/>
      </c>
      <c r="BT66" s="7" t="str">
        <f ca="1">IF(ISNUMBER(Table_Question_Sets[[#This Row],[Config Use Row]]),INDEX(Table_Question_Sets[Calculation Rollup],Table_Question_Sets[[#This Row],[Config Use Row]]),"")</f>
        <v/>
      </c>
    </row>
    <row r="67" spans="2:72" s="11" customFormat="1" ht="21" customHeight="1">
      <c r="B67" s="7" t="s">
        <v>206</v>
      </c>
      <c r="C67" s="111"/>
      <c r="D67" s="7" t="str">
        <f ca="1">IF(Table_Question_Sets[[#This Row],[Header]]="Yes","",
IF(INDIRECT(SUBSTITUTE(ADDRESS(1,COLUMN(),4),"1","")&amp;ROW()-1)="",
INDIRECT(SUBSTITUTE(ADDRESS(1,COLUMN(Table_Question_Sets[[#This Row],[Property]]),4),"1","")&amp;ROW()-1),
INDIRECT(SUBSTITUTE(ADDRESS(1,COLUMN(),4),"1","")&amp;ROW()-1)))</f>
        <v>Personal</v>
      </c>
      <c r="E6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employerHeading</v>
      </c>
      <c r="F67" s="7" t="str">
        <f>IF(Table_Question_Sets[[#This Row],[Header]]="Yes","",IF(Table_Question_Sets[[#This Row],[Property]]&lt;&gt;"",SUBSTITUTE(Table_Question_Sets[[#This Row],[Property]]," ",""),""))</f>
        <v>EmployerHeading</v>
      </c>
      <c r="G67" s="48"/>
      <c r="H67" s="7" t="s">
        <v>103</v>
      </c>
      <c r="I67" s="7" t="s">
        <v>103</v>
      </c>
      <c r="J67" s="7"/>
      <c r="K67" s="33"/>
      <c r="L67" s="43"/>
      <c r="M67" s="43"/>
      <c r="N67" s="33"/>
      <c r="O67" s="33" t="s">
        <v>113</v>
      </c>
      <c r="P67" s="33"/>
      <c r="Q67" s="33"/>
      <c r="R67" s="33"/>
      <c r="S67" s="35"/>
      <c r="T67" s="7"/>
      <c r="U67" s="8"/>
      <c r="V67" s="7"/>
      <c r="W67" s="7"/>
      <c r="X67" s="7"/>
      <c r="Y67" s="7" t="s">
        <v>207</v>
      </c>
      <c r="Z67" s="7"/>
      <c r="AA67" s="7"/>
      <c r="AB67" s="7"/>
      <c r="AC67" s="7"/>
      <c r="AD67" s="7"/>
      <c r="AE67" s="7"/>
      <c r="AF67" s="7"/>
      <c r="AG67" s="7"/>
      <c r="AH67" s="43"/>
      <c r="AI67" s="43"/>
      <c r="AJ67" s="43"/>
      <c r="AK67" s="43"/>
      <c r="AL67" s="7"/>
      <c r="AM6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67" s="111"/>
      <c r="AO6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7" s="7"/>
      <c r="AR67" s="14"/>
      <c r="AS67" s="7"/>
      <c r="AT67" s="7"/>
      <c r="AU67" s="7"/>
      <c r="AV67" s="7"/>
      <c r="AW67" s="7"/>
      <c r="AX6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67" s="14" t="str">
        <f>IF(OR(Table_Question_Sets[[#This Row],[Header]]="Yes",Table_Question_Sets[[#This Row],[Text]]=""),"",IF(OR(Table_Question_Sets[[#This Row],[Text]]="true",Table_Question_Sets[[#This Row],[Text]]="false",ISNUMBER(Table_Question_Sets[[#This Row],[Text]])),Table_Question_Sets[[#This Row],[Text]],""""&amp;Table_Question_Sets[[#This Row],[Text]]&amp;""""))</f>
        <v/>
      </c>
      <c r="AZ67" s="14" t="str">
        <f>IF(AND(Table_Question_Sets[[#This Row],[Header]]&lt;&gt;"Yes",Table_Question_Sets[[#This Row],[Property]]&lt;&gt;"",Table_Question_Sets[[#This Row],[Summary Label]]&lt;&gt;""),""""&amp;Table_Question_Sets[[#This Row],[Key]]&amp;""": """&amp;Table_Question_Sets[[#This Row],[Summary Label]]&amp;"""","")</f>
        <v/>
      </c>
      <c r="BA67" s="14">
        <f ca="1">IF(Table_Question_Sets[[#This Row],[Header]]="Yes","",_xlfn.NUMBERVALUE(INDIRECT(SUBSTITUTE(ADDRESS(1,COLUMN(),4),"1","")&amp;ROW()-1))+IF(Table_Question_Sets[[#This Row],[Property]]&lt;&gt;"",1,0))</f>
        <v>42</v>
      </c>
      <c r="BB67" s="14">
        <f ca="1">IF(Table_Question_Sets[[#This Row],[Header]]="Yes","",_xlfn.NUMBERVALUE(INDIRECT(SUBSTITUTE(ADDRESS(1,COLUMN(),4),"1","")&amp;ROW()+1))+IF(Table_Question_Sets[[#This Row],[Property]]&lt;&gt;"",1,0))</f>
        <v>44</v>
      </c>
      <c r="BC67" s="14" t="str">
        <f t="array" aca="1" ref="BC6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6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6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6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"templateOptions":{"content":{"heading3":"Employer Details"}}</v>
      </c>
      <c r="BG6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"employerHeading","type": "content-field","className":"col-xs-12","templateOptions":{"content":{"heading3":"Employer Details"}},"validators": {"validation": Validators.compose([])}}</v>
      </c>
      <c r="BH67" s="7" t="str">
        <f ca="1" xml:space="preserve">
IF(Table_Question_Sets[[#This Row],[Row]]="Yes","]},{""className"": ""row"",""fieldGroup"": [","")&amp;
SUBSTITUTE(Table_Question_Sets[[#This Row],[Config Field]],CHAR(10),"")</f>
        <v>{"key": "employerHeading","type": "content-field","className":"col-xs-12","templateOptions":{"content":{"heading3":"Employer Details"}},"validators": {"validation": Validators.compose([])}}</v>
      </c>
      <c r="BI6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6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67" s="7" t="str">
        <f>IF(AND(Table_Question_Sets[[#This Row],[Header]]="",Table_Question_Sets[[#This Row],[Property]]&lt;&gt;"",Table_Question_Sets[[#This Row],[Field Type]]&lt;&gt;""),
""""&amp;Table_Question_Sets[[#This Row],[Key]]&amp;"""","")</f>
        <v>"employerHeading"</v>
      </c>
      <c r="BL6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67" s="7" t="str">
        <f>IF(AND(Table_Question_Sets[[#This Row],[Header]]&lt;&gt;"Yes",Table_Question_Sets[[#This Row],[Property]]&lt;&gt;"",Table_Question_Sets[[#This Row],[Workflow Role]]&lt;&gt;""),
""""&amp;Table_Question_Sets[[#This Row],[Workflow Role]]&amp;""":"""&amp;Table_Question_Sets[[#This Row],[Key]]&amp;"""","")</f>
        <v/>
      </c>
      <c r="BN67" s="7">
        <f ca="1">IF(Table_Question_Sets[[#This Row],[Header]]="Yes","",_xlfn.NUMBERVALUE(INDIRECT(SUBSTITUTE(ADDRESS(1,COLUMN(),4),"1","")&amp;ROW()+1))+IF(OR(Table_Question_Sets[[#This Row],[Value]]&lt;&gt;"",AND(Table_Question_Sets[[#This Row],[Data Type]]="Repeating",Table_Question_Sets[[#This Row],[Calculation Repeating]]&lt;&gt;"")),1,0))</f>
        <v>0</v>
      </c>
      <c r="BO67" s="7" t="str">
        <f ca="1" xml:space="preserve">
IF(Table_Question_Sets[[#This Row],[Data Type]]="Repeating",
OFFSET(Table_Repeating_Question_Sets[[#Headers],[Property]],MATCH(Table_Question_Sets[[#This Row],[Property]],Table_Repeating_Question_Sets[Property],0),MATCH("Calculation",Table_Repeating_Question_Sets[#Headers],0)-1,1,1),
"")</f>
        <v/>
      </c>
      <c r="BP6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6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67" s="7" t="str">
        <f ca="1">IF(ISNUMBER(Table_Question_Sets[[#This Row],[Config Use Row]]),INDEX(Table_Question_Sets[Config Rollup],Table_Question_Sets[[#This Row],[Config Use Row]]),"")</f>
        <v/>
      </c>
      <c r="BS67" s="7" t="str">
        <f ca="1">IF(ISNUMBER(Table_Question_Sets[[#This Row],[Config Use Row]]),INDEX(Table_Question_Sets[Config Keys Nested Rollup],Table_Question_Sets[[#This Row],[Config Use Row]]),"")</f>
        <v/>
      </c>
      <c r="BT67" s="7" t="str">
        <f ca="1">IF(ISNUMBER(Table_Question_Sets[[#This Row],[Config Use Row]]),INDEX(Table_Question_Sets[Calculation Rollup],Table_Question_Sets[[#This Row],[Config Use Row]]),"")</f>
        <v/>
      </c>
    </row>
    <row r="68" spans="2:72" s="11" customFormat="1" ht="21" customHeight="1">
      <c r="B68" s="7" t="s">
        <v>208</v>
      </c>
      <c r="C68" s="111"/>
      <c r="D68" s="7" t="str">
        <f ca="1">IF(Table_Question_Sets[[#This Row],[Header]]="Yes","",
IF(INDIRECT(SUBSTITUTE(ADDRESS(1,COLUMN(),4),"1","")&amp;ROW()-1)="",
INDIRECT(SUBSTITUTE(ADDRESS(1,COLUMN(Table_Question_Sets[[#This Row],[Property]]),4),"1","")&amp;ROW()-1),
INDIRECT(SUBSTITUTE(ADDRESS(1,COLUMN(),4),"1","")&amp;ROW()-1)))</f>
        <v>Personal</v>
      </c>
      <c r="E6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employerFBTType</v>
      </c>
      <c r="F68" s="7" t="str">
        <f>IF(Table_Question_Sets[[#This Row],[Header]]="Yes","",IF(Table_Question_Sets[[#This Row],[Property]]&lt;&gt;"",SUBSTITUTE(Table_Question_Sets[[#This Row],[Property]]," ",""),""))</f>
        <v>EmployerFBTType</v>
      </c>
      <c r="G68" s="48"/>
      <c r="H68" s="7" t="s">
        <v>49</v>
      </c>
      <c r="I68" s="7" t="s">
        <v>184</v>
      </c>
      <c r="J68" s="7" t="s">
        <v>209</v>
      </c>
      <c r="K68" s="33"/>
      <c r="L68" s="43"/>
      <c r="M68" s="43"/>
      <c r="N68" s="33"/>
      <c r="O68" s="33" t="s">
        <v>113</v>
      </c>
      <c r="P68" s="33"/>
      <c r="Q68" s="33"/>
      <c r="R68" s="33"/>
      <c r="S68" s="35"/>
      <c r="T68" s="7" t="s">
        <v>210</v>
      </c>
      <c r="U68" s="8"/>
      <c r="V68" s="7"/>
      <c r="W68" s="7"/>
      <c r="X68" s="7"/>
      <c r="Y68" s="7"/>
      <c r="Z68" s="7"/>
      <c r="AA68" s="7"/>
      <c r="AB68" s="7"/>
      <c r="AC68" s="7"/>
      <c r="AD68" s="7"/>
      <c r="AE68" s="7"/>
      <c r="AF68" s="7"/>
      <c r="AG68" s="7"/>
      <c r="AH68" s="43"/>
      <c r="AI68" s="43"/>
      <c r="AJ68" s="43"/>
      <c r="AK68" s="43"/>
      <c r="AL68" s="7"/>
      <c r="AM6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68" s="111"/>
      <c r="AO6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8" s="7"/>
      <c r="AR68" s="14"/>
      <c r="AS68" s="7"/>
      <c r="AT68" s="7"/>
      <c r="AU68" s="7"/>
      <c r="AV68" s="7"/>
      <c r="AW68" s="7"/>
      <c r="AX6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68" s="14" t="str">
        <f>IF(OR(Table_Question_Sets[[#This Row],[Header]]="Yes",Table_Question_Sets[[#This Row],[Text]]=""),"",IF(OR(Table_Question_Sets[[#This Row],[Text]]="true",Table_Question_Sets[[#This Row],[Text]]="false",ISNUMBER(Table_Question_Sets[[#This Row],[Text]])),Table_Question_Sets[[#This Row],[Text]],""""&amp;Table_Question_Sets[[#This Row],[Text]]&amp;""""))</f>
        <v/>
      </c>
      <c r="AZ68" s="14" t="str">
        <f>IF(AND(Table_Question_Sets[[#This Row],[Header]]&lt;&gt;"Yes",Table_Question_Sets[[#This Row],[Property]]&lt;&gt;"",Table_Question_Sets[[#This Row],[Summary Label]]&lt;&gt;""),""""&amp;Table_Question_Sets[[#This Row],[Key]]&amp;""": """&amp;Table_Question_Sets[[#This Row],[Summary Label]]&amp;"""","")</f>
        <v/>
      </c>
      <c r="BA68" s="14">
        <f ca="1">IF(Table_Question_Sets[[#This Row],[Header]]="Yes","",_xlfn.NUMBERVALUE(INDIRECT(SUBSTITUTE(ADDRESS(1,COLUMN(),4),"1","")&amp;ROW()-1))+IF(Table_Question_Sets[[#This Row],[Property]]&lt;&gt;"",1,0))</f>
        <v>43</v>
      </c>
      <c r="BB68" s="14">
        <f ca="1">IF(Table_Question_Sets[[#This Row],[Header]]="Yes","",_xlfn.NUMBERVALUE(INDIRECT(SUBSTITUTE(ADDRESS(1,COLUMN(),4),"1","")&amp;ROW()+1))+IF(Table_Question_Sets[[#This Row],[Property]]&lt;&gt;"",1,0))</f>
        <v>43</v>
      </c>
      <c r="BC68" s="14" t="str">
        <f t="array" aca="1" ref="BC6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{"value":"Full FBT payable","key":"Full FBT Payable"},{"value":"Concessional $30,000 exempt","key":"$30k Exempt"},{"value":"Concessional $17,000 exempt","key":"$17k Exempt"},{"value":"Rebateable 48% of $30,000","key":"Rebateable"},{"value":"Queensland government","key":"QLD Gov"}</v>
      </c>
      <c r="BD6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6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6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"templateOptions":{"options":[{"value":"Full FBT payable","key":"Full FBT Payable"},{"value":"Concessional $30,000 exempt","key":"$30k Exempt"},{"value":"Concessional $17,000 exempt","key":"$17k Exempt"},{"value":"Rebateable 48% of $30,000","key":"Rebateable"},{"value":"Queensland government","key":"QLD Gov"}],"label":"Select FBT employer type"}</v>
      </c>
      <c r="BG6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v>
      </c>
      <c r="BH68" s="7" t="str">
        <f ca="1" xml:space="preserve">
IF(Table_Question_Sets[[#This Row],[Row]]="Yes","]},{""className"": ""row"",""fieldGroup"": [","")&amp;
SUBSTITUTE(Table_Question_Sets[[#This Row],[Config Field]],CHAR(10),"")</f>
        <v>{"key":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v>
      </c>
      <c r="BI6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6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68" s="7" t="str">
        <f>IF(AND(Table_Question_Sets[[#This Row],[Header]]="",Table_Question_Sets[[#This Row],[Property]]&lt;&gt;"",Table_Question_Sets[[#This Row],[Field Type]]&lt;&gt;""),
""""&amp;Table_Question_Sets[[#This Row],[Key]]&amp;"""","")</f>
        <v>"employerFBTType"</v>
      </c>
      <c r="BL6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68" s="7" t="str">
        <f>IF(AND(Table_Question_Sets[[#This Row],[Header]]&lt;&gt;"Yes",Table_Question_Sets[[#This Row],[Property]]&lt;&gt;"",Table_Question_Sets[[#This Row],[Workflow Role]]&lt;&gt;""),
""""&amp;Table_Question_Sets[[#This Row],[Workflow Role]]&amp;""":"""&amp;Table_Question_Sets[[#This Row],[Key]]&amp;"""","")</f>
        <v/>
      </c>
      <c r="BN68" s="7">
        <f ca="1">IF(Table_Question_Sets[[#This Row],[Header]]="Yes","",_xlfn.NUMBERVALUE(INDIRECT(SUBSTITUTE(ADDRESS(1,COLUMN(),4),"1","")&amp;ROW()+1))+IF(OR(Table_Question_Sets[[#This Row],[Value]]&lt;&gt;"",AND(Table_Question_Sets[[#This Row],[Data Type]]="Repeating",Table_Question_Sets[[#This Row],[Calculation Repeating]]&lt;&gt;"")),1,0))</f>
        <v>0</v>
      </c>
      <c r="BO68" s="7" t="str">
        <f ca="1" xml:space="preserve">
IF(Table_Question_Sets[[#This Row],[Data Type]]="Repeating",
OFFSET(Table_Repeating_Question_Sets[[#Headers],[Property]],MATCH(Table_Question_Sets[[#This Row],[Property]],Table_Repeating_Question_Sets[Property],0),MATCH("Calculation",Table_Repeating_Question_Sets[#Headers],0)-1,1,1),
"")</f>
        <v/>
      </c>
      <c r="BP6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6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68" s="7" t="str">
        <f ca="1">IF(ISNUMBER(Table_Question_Sets[[#This Row],[Config Use Row]]),INDEX(Table_Question_Sets[Config Rollup],Table_Question_Sets[[#This Row],[Config Use Row]]),"")</f>
        <v/>
      </c>
      <c r="BS68" s="7" t="str">
        <f ca="1">IF(ISNUMBER(Table_Question_Sets[[#This Row],[Config Use Row]]),INDEX(Table_Question_Sets[Config Keys Nested Rollup],Table_Question_Sets[[#This Row],[Config Use Row]]),"")</f>
        <v/>
      </c>
      <c r="BT68" s="7" t="str">
        <f ca="1">IF(ISNUMBER(Table_Question_Sets[[#This Row],[Config Use Row]]),INDEX(Table_Question_Sets[Calculation Rollup],Table_Question_Sets[[#This Row],[Config Use Row]]),"")</f>
        <v/>
      </c>
    </row>
    <row r="69" spans="2:72" s="11" customFormat="1" ht="21" customHeight="1">
      <c r="B69" s="7" t="s">
        <v>211</v>
      </c>
      <c r="C69" s="111"/>
      <c r="D69" s="7" t="str">
        <f ca="1">IF(Table_Question_Sets[[#This Row],[Header]]="Yes","",
IF(INDIRECT(SUBSTITUTE(ADDRESS(1,COLUMN(),4),"1","")&amp;ROW()-1)="",
INDIRECT(SUBSTITUTE(ADDRESS(1,COLUMN(Table_Question_Sets[[#This Row],[Property]]),4),"1","")&amp;ROW()-1),
INDIRECT(SUBSTITUTE(ADDRESS(1,COLUMN(),4),"1","")&amp;ROW()-1)))</f>
        <v>Personal</v>
      </c>
      <c r="E6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employerCompanyName</v>
      </c>
      <c r="F69" s="7" t="str">
        <f>IF(Table_Question_Sets[[#This Row],[Header]]="Yes","",IF(Table_Question_Sets[[#This Row],[Property]]&lt;&gt;"",SUBSTITUTE(Table_Question_Sets[[#This Row],[Property]]," ",""),""))</f>
        <v>EmployerCompanyName</v>
      </c>
      <c r="G69" s="48"/>
      <c r="H69" s="7" t="s">
        <v>49</v>
      </c>
      <c r="I69" s="7" t="s">
        <v>49</v>
      </c>
      <c r="J69" s="7"/>
      <c r="K69" s="33" t="s">
        <v>73</v>
      </c>
      <c r="L69" s="43"/>
      <c r="M69" s="43"/>
      <c r="N69" s="33"/>
      <c r="O69" s="33" t="s">
        <v>113</v>
      </c>
      <c r="P69" s="33" t="s">
        <v>212</v>
      </c>
      <c r="Q69" s="33" t="s">
        <v>213</v>
      </c>
      <c r="R69" s="33"/>
      <c r="S69" s="35"/>
      <c r="T69" s="7" t="s">
        <v>214</v>
      </c>
      <c r="U69" s="8"/>
      <c r="V69" s="7"/>
      <c r="W69" s="7"/>
      <c r="X69" s="7"/>
      <c r="Y69" s="7"/>
      <c r="Z69" s="7"/>
      <c r="AA69" s="7"/>
      <c r="AB69" s="7"/>
      <c r="AC69" s="7"/>
      <c r="AD69" s="7"/>
      <c r="AE69" s="7"/>
      <c r="AF69" s="7"/>
      <c r="AG69" s="7"/>
      <c r="AH69" s="43"/>
      <c r="AI69" s="43"/>
      <c r="AJ69" s="43"/>
      <c r="AK69" s="43"/>
      <c r="AL69" s="7"/>
      <c r="AM6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69" s="111"/>
      <c r="AO6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9" s="7"/>
      <c r="AR69" s="14"/>
      <c r="AS69" s="7"/>
      <c r="AT69" s="7"/>
      <c r="AU69" s="7"/>
      <c r="AV69" s="7"/>
      <c r="AW69" s="7"/>
      <c r="AX6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69" s="14" t="str">
        <f>IF(OR(Table_Question_Sets[[#This Row],[Header]]="Yes",Table_Question_Sets[[#This Row],[Text]]=""),"",IF(OR(Table_Question_Sets[[#This Row],[Text]]="true",Table_Question_Sets[[#This Row],[Text]]="false",ISNUMBER(Table_Question_Sets[[#This Row],[Text]])),Table_Question_Sets[[#This Row],[Text]],""""&amp;Table_Question_Sets[[#This Row],[Text]]&amp;""""))</f>
        <v/>
      </c>
      <c r="AZ69" s="14" t="str">
        <f>IF(AND(Table_Question_Sets[[#This Row],[Header]]&lt;&gt;"Yes",Table_Question_Sets[[#This Row],[Property]]&lt;&gt;"",Table_Question_Sets[[#This Row],[Summary Label]]&lt;&gt;""),""""&amp;Table_Question_Sets[[#This Row],[Key]]&amp;""": """&amp;Table_Question_Sets[[#This Row],[Summary Label]]&amp;"""","")</f>
        <v/>
      </c>
      <c r="BA69" s="14">
        <f ca="1">IF(Table_Question_Sets[[#This Row],[Header]]="Yes","",_xlfn.NUMBERVALUE(INDIRECT(SUBSTITUTE(ADDRESS(1,COLUMN(),4),"1","")&amp;ROW()-1))+IF(Table_Question_Sets[[#This Row],[Property]]&lt;&gt;"",1,0))</f>
        <v>44</v>
      </c>
      <c r="BB69" s="14">
        <f ca="1">IF(Table_Question_Sets[[#This Row],[Header]]="Yes","",_xlfn.NUMBERVALUE(INDIRECT(SUBSTITUTE(ADDRESS(1,COLUMN(),4),"1","")&amp;ROW()+1))+IF(Table_Question_Sets[[#This Row],[Property]]&lt;&gt;"",1,0))</f>
        <v>42</v>
      </c>
      <c r="BC69" s="14" t="str">
        <f t="array" aca="1" ref="BC6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6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6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6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"templateOptions":{"label":"Company name"}</v>
      </c>
      <c r="BG6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"employerCompanyName","type": "input-field","className":"col-xs-12 col-sm-9 col-md-5","templateOptions":{"label":"Company name"},"validators": {"validation": Validators.compose([ValidationService.required('true', '')])}}</v>
      </c>
      <c r="BH69" s="7" t="str">
        <f ca="1" xml:space="preserve">
IF(Table_Question_Sets[[#This Row],[Row]]="Yes","]},{""className"": ""row"",""fieldGroup"": [","")&amp;
SUBSTITUTE(Table_Question_Sets[[#This Row],[Config Field]],CHAR(10),"")</f>
        <v>{"key": "employerCompanyName","type": "input-field","className":"col-xs-12 col-sm-9 col-md-5","templateOptions":{"label":"Company name"},"validators": {"validation": Validators.compose([ValidationService.required('true', '')])}}</v>
      </c>
      <c r="BI6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6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69" s="7" t="str">
        <f>IF(AND(Table_Question_Sets[[#This Row],[Header]]="",Table_Question_Sets[[#This Row],[Property]]&lt;&gt;"",Table_Question_Sets[[#This Row],[Field Type]]&lt;&gt;""),
""""&amp;Table_Question_Sets[[#This Row],[Key]]&amp;"""","")</f>
        <v>"employerCompanyName"</v>
      </c>
      <c r="BL6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69" s="7" t="str">
        <f>IF(AND(Table_Question_Sets[[#This Row],[Header]]&lt;&gt;"Yes",Table_Question_Sets[[#This Row],[Property]]&lt;&gt;"",Table_Question_Sets[[#This Row],[Workflow Role]]&lt;&gt;""),
""""&amp;Table_Question_Sets[[#This Row],[Workflow Role]]&amp;""":"""&amp;Table_Question_Sets[[#This Row],[Key]]&amp;"""","")</f>
        <v/>
      </c>
      <c r="BN69" s="7">
        <f ca="1">IF(Table_Question_Sets[[#This Row],[Header]]="Yes","",_xlfn.NUMBERVALUE(INDIRECT(SUBSTITUTE(ADDRESS(1,COLUMN(),4),"1","")&amp;ROW()+1))+IF(OR(Table_Question_Sets[[#This Row],[Value]]&lt;&gt;"",AND(Table_Question_Sets[[#This Row],[Data Type]]="Repeating",Table_Question_Sets[[#This Row],[Calculation Repeating]]&lt;&gt;"")),1,0))</f>
        <v>0</v>
      </c>
      <c r="BO69" s="7" t="str">
        <f ca="1" xml:space="preserve">
IF(Table_Question_Sets[[#This Row],[Data Type]]="Repeating",
OFFSET(Table_Repeating_Question_Sets[[#Headers],[Property]],MATCH(Table_Question_Sets[[#This Row],[Property]],Table_Repeating_Question_Sets[Property],0),MATCH("Calculation",Table_Repeating_Question_Sets[#Headers],0)-1,1,1),
"")</f>
        <v/>
      </c>
      <c r="BP6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6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69" s="7" t="str">
        <f ca="1">IF(ISNUMBER(Table_Question_Sets[[#This Row],[Config Use Row]]),INDEX(Table_Question_Sets[Config Rollup],Table_Question_Sets[[#This Row],[Config Use Row]]),"")</f>
        <v/>
      </c>
      <c r="BS69" s="7" t="str">
        <f ca="1">IF(ISNUMBER(Table_Question_Sets[[#This Row],[Config Use Row]]),INDEX(Table_Question_Sets[Config Keys Nested Rollup],Table_Question_Sets[[#This Row],[Config Use Row]]),"")</f>
        <v/>
      </c>
      <c r="BT69" s="7" t="str">
        <f ca="1">IF(ISNUMBER(Table_Question_Sets[[#This Row],[Config Use Row]]),INDEX(Table_Question_Sets[Calculation Rollup],Table_Question_Sets[[#This Row],[Config Use Row]]),"")</f>
        <v/>
      </c>
    </row>
    <row r="70" spans="2:72" s="11" customFormat="1" ht="21" customHeight="1">
      <c r="B70" s="7" t="s">
        <v>215</v>
      </c>
      <c r="C70" s="111"/>
      <c r="D70" s="7" t="str">
        <f ca="1">IF(Table_Question_Sets[[#This Row],[Header]]="Yes","",
IF(INDIRECT(SUBSTITUTE(ADDRESS(1,COLUMN(),4),"1","")&amp;ROW()-1)="",
INDIRECT(SUBSTITUTE(ADDRESS(1,COLUMN(Table_Question_Sets[[#This Row],[Property]]),4),"1","")&amp;ROW()-1),
INDIRECT(SUBSTITUTE(ADDRESS(1,COLUMN(),4),"1","")&amp;ROW()-1)))</f>
        <v>Personal</v>
      </c>
      <c r="E7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employerAddress</v>
      </c>
      <c r="F70" s="7" t="str">
        <f>IF(Table_Question_Sets[[#This Row],[Header]]="Yes","",IF(Table_Question_Sets[[#This Row],[Property]]&lt;&gt;"",SUBSTITUTE(Table_Question_Sets[[#This Row],[Property]]," ",""),""))</f>
        <v>EmployerAddress</v>
      </c>
      <c r="G70" s="48"/>
      <c r="H70" s="7" t="s">
        <v>49</v>
      </c>
      <c r="I70" s="7" t="s">
        <v>49</v>
      </c>
      <c r="J70" s="7"/>
      <c r="K70" s="33"/>
      <c r="L70" s="43"/>
      <c r="M70" s="43"/>
      <c r="N70" s="33"/>
      <c r="O70" s="33" t="s">
        <v>113</v>
      </c>
      <c r="P70" s="33" t="s">
        <v>113</v>
      </c>
      <c r="Q70" s="33" t="s">
        <v>129</v>
      </c>
      <c r="R70" s="33"/>
      <c r="S70" s="35"/>
      <c r="T70" s="7" t="s">
        <v>134</v>
      </c>
      <c r="U70" s="8"/>
      <c r="V70" s="7"/>
      <c r="W70" s="7"/>
      <c r="X70" s="7"/>
      <c r="Y70" s="7"/>
      <c r="Z70" s="7"/>
      <c r="AA70" s="7"/>
      <c r="AB70" s="7"/>
      <c r="AC70" s="7"/>
      <c r="AD70" s="7"/>
      <c r="AE70" s="7"/>
      <c r="AF70" s="7"/>
      <c r="AG70" s="7"/>
      <c r="AH70" s="43"/>
      <c r="AI70" s="43"/>
      <c r="AJ70" s="43"/>
      <c r="AK70" s="43"/>
      <c r="AL70" s="7"/>
      <c r="AM7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70" s="111"/>
      <c r="AO7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0" s="7"/>
      <c r="AR70" s="14"/>
      <c r="AS70" s="7"/>
      <c r="AT70" s="7"/>
      <c r="AU70" s="7"/>
      <c r="AV70" s="7"/>
      <c r="AW70" s="7"/>
      <c r="AX7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70" s="14" t="str">
        <f>IF(OR(Table_Question_Sets[[#This Row],[Header]]="Yes",Table_Question_Sets[[#This Row],[Text]]=""),"",IF(OR(Table_Question_Sets[[#This Row],[Text]]="true",Table_Question_Sets[[#This Row],[Text]]="false",ISNUMBER(Table_Question_Sets[[#This Row],[Text]])),Table_Question_Sets[[#This Row],[Text]],""""&amp;Table_Question_Sets[[#This Row],[Text]]&amp;""""))</f>
        <v/>
      </c>
      <c r="AZ70" s="14" t="str">
        <f>IF(AND(Table_Question_Sets[[#This Row],[Header]]&lt;&gt;"Yes",Table_Question_Sets[[#This Row],[Property]]&lt;&gt;"",Table_Question_Sets[[#This Row],[Summary Label]]&lt;&gt;""),""""&amp;Table_Question_Sets[[#This Row],[Key]]&amp;""": """&amp;Table_Question_Sets[[#This Row],[Summary Label]]&amp;"""","")</f>
        <v/>
      </c>
      <c r="BA70" s="14">
        <f ca="1">IF(Table_Question_Sets[[#This Row],[Header]]="Yes","",_xlfn.NUMBERVALUE(INDIRECT(SUBSTITUTE(ADDRESS(1,COLUMN(),4),"1","")&amp;ROW()-1))+IF(Table_Question_Sets[[#This Row],[Property]]&lt;&gt;"",1,0))</f>
        <v>45</v>
      </c>
      <c r="BB70" s="14">
        <f ca="1">IF(Table_Question_Sets[[#This Row],[Header]]="Yes","",_xlfn.NUMBERVALUE(INDIRECT(SUBSTITUTE(ADDRESS(1,COLUMN(),4),"1","")&amp;ROW()+1))+IF(Table_Question_Sets[[#This Row],[Property]]&lt;&gt;"",1,0))</f>
        <v>41</v>
      </c>
      <c r="BC70" s="14" t="str">
        <f t="array" aca="1" ref="BC7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7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7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7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v>
      </c>
      <c r="BG7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"employerAddress","type": "input-field","className":"col-xs-12 col-sm-12 col-md-7","templateOptions":{"label":"Address"},"validators": {"validation": Validators.compose([])}}</v>
      </c>
      <c r="BH70" s="7" t="str">
        <f ca="1" xml:space="preserve">
IF(Table_Question_Sets[[#This Row],[Row]]="Yes","]},{""className"": ""row"",""fieldGroup"": [","")&amp;
SUBSTITUTE(Table_Question_Sets[[#This Row],[Config Field]],CHAR(10),"")</f>
        <v>{"key": "employerAddress","type": "input-field","className":"col-xs-12 col-sm-12 col-md-7","templateOptions":{"label":"Address"},"validators": {"validation": Validators.compose([])}}</v>
      </c>
      <c r="BI7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7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70" s="7" t="str">
        <f>IF(AND(Table_Question_Sets[[#This Row],[Header]]="",Table_Question_Sets[[#This Row],[Property]]&lt;&gt;"",Table_Question_Sets[[#This Row],[Field Type]]&lt;&gt;""),
""""&amp;Table_Question_Sets[[#This Row],[Key]]&amp;"""","")</f>
        <v>"employerAddress"</v>
      </c>
      <c r="BL7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70" s="7" t="str">
        <f>IF(AND(Table_Question_Sets[[#This Row],[Header]]&lt;&gt;"Yes",Table_Question_Sets[[#This Row],[Property]]&lt;&gt;"",Table_Question_Sets[[#This Row],[Workflow Role]]&lt;&gt;""),
""""&amp;Table_Question_Sets[[#This Row],[Workflow Role]]&amp;""":"""&amp;Table_Question_Sets[[#This Row],[Key]]&amp;"""","")</f>
        <v/>
      </c>
      <c r="BN70" s="7">
        <f ca="1">IF(Table_Question_Sets[[#This Row],[Header]]="Yes","",_xlfn.NUMBERVALUE(INDIRECT(SUBSTITUTE(ADDRESS(1,COLUMN(),4),"1","")&amp;ROW()+1))+IF(OR(Table_Question_Sets[[#This Row],[Value]]&lt;&gt;"",AND(Table_Question_Sets[[#This Row],[Data Type]]="Repeating",Table_Question_Sets[[#This Row],[Calculation Repeating]]&lt;&gt;"")),1,0))</f>
        <v>0</v>
      </c>
      <c r="BO70" s="7" t="str">
        <f ca="1" xml:space="preserve">
IF(Table_Question_Sets[[#This Row],[Data Type]]="Repeating",
OFFSET(Table_Repeating_Question_Sets[[#Headers],[Property]],MATCH(Table_Question_Sets[[#This Row],[Property]],Table_Repeating_Question_Sets[Property],0),MATCH("Calculation",Table_Repeating_Question_Sets[#Headers],0)-1,1,1),
"")</f>
        <v/>
      </c>
      <c r="BP7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7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70" s="7" t="str">
        <f ca="1">IF(ISNUMBER(Table_Question_Sets[[#This Row],[Config Use Row]]),INDEX(Table_Question_Sets[Config Rollup],Table_Question_Sets[[#This Row],[Config Use Row]]),"")</f>
        <v/>
      </c>
      <c r="BS70" s="7" t="str">
        <f ca="1">IF(ISNUMBER(Table_Question_Sets[[#This Row],[Config Use Row]]),INDEX(Table_Question_Sets[Config Keys Nested Rollup],Table_Question_Sets[[#This Row],[Config Use Row]]),"")</f>
        <v/>
      </c>
      <c r="BT70" s="7" t="str">
        <f ca="1">IF(ISNUMBER(Table_Question_Sets[[#This Row],[Config Use Row]]),INDEX(Table_Question_Sets[Calculation Rollup],Table_Question_Sets[[#This Row],[Config Use Row]]),"")</f>
        <v/>
      </c>
    </row>
    <row r="71" spans="2:72" s="11" customFormat="1" ht="21" customHeight="1">
      <c r="B71" s="7" t="s">
        <v>216</v>
      </c>
      <c r="C71" s="111"/>
      <c r="D71" s="7" t="str">
        <f ca="1">IF(Table_Question_Sets[[#This Row],[Header]]="Yes","",
IF(INDIRECT(SUBSTITUTE(ADDRESS(1,COLUMN(),4),"1","")&amp;ROW()-1)="",
INDIRECT(SUBSTITUTE(ADDRESS(1,COLUMN(Table_Question_Sets[[#This Row],[Property]]),4),"1","")&amp;ROW()-1),
INDIRECT(SUBSTITUTE(ADDRESS(1,COLUMN(),4),"1","")&amp;ROW()-1)))</f>
        <v>Personal</v>
      </c>
      <c r="E7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employerPhone</v>
      </c>
      <c r="F71" s="7" t="str">
        <f>IF(Table_Question_Sets[[#This Row],[Header]]="Yes","",IF(Table_Question_Sets[[#This Row],[Property]]&lt;&gt;"",SUBSTITUTE(Table_Question_Sets[[#This Row],[Property]]," ",""),""))</f>
        <v>EmployerPhone</v>
      </c>
      <c r="G71" s="48"/>
      <c r="H71" s="7" t="s">
        <v>110</v>
      </c>
      <c r="I71" s="7" t="s">
        <v>49</v>
      </c>
      <c r="J71" s="7"/>
      <c r="K71" s="33"/>
      <c r="L71" s="43"/>
      <c r="M71" s="43"/>
      <c r="N71" s="33"/>
      <c r="O71" s="33" t="s">
        <v>113</v>
      </c>
      <c r="P71" s="33" t="s">
        <v>113</v>
      </c>
      <c r="Q71" s="33" t="s">
        <v>125</v>
      </c>
      <c r="R71" s="33"/>
      <c r="S71" s="35"/>
      <c r="T71" s="7" t="s">
        <v>110</v>
      </c>
      <c r="U71" s="8"/>
      <c r="V71" s="7"/>
      <c r="W71" s="7"/>
      <c r="X71" s="7"/>
      <c r="Y71" s="7"/>
      <c r="Z71" s="7"/>
      <c r="AA71" s="7"/>
      <c r="AB71" s="7"/>
      <c r="AC71" s="7"/>
      <c r="AD71" s="7"/>
      <c r="AE71" s="7"/>
      <c r="AF71" s="7"/>
      <c r="AG71" s="7"/>
      <c r="AH71" s="43"/>
      <c r="AI71" s="43"/>
      <c r="AJ71" s="43"/>
      <c r="AK71" s="43"/>
      <c r="AL71" s="7"/>
      <c r="AM7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71" s="111"/>
      <c r="AO7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1" s="7"/>
      <c r="AR71" s="14"/>
      <c r="AS71" s="7"/>
      <c r="AT71" s="7"/>
      <c r="AU71" s="7"/>
      <c r="AV71" s="7"/>
      <c r="AW71" s="7"/>
      <c r="AX7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71" s="14" t="str">
        <f>IF(OR(Table_Question_Sets[[#This Row],[Header]]="Yes",Table_Question_Sets[[#This Row],[Text]]=""),"",IF(OR(Table_Question_Sets[[#This Row],[Text]]="true",Table_Question_Sets[[#This Row],[Text]]="false",ISNUMBER(Table_Question_Sets[[#This Row],[Text]])),Table_Question_Sets[[#This Row],[Text]],""""&amp;Table_Question_Sets[[#This Row],[Text]]&amp;""""))</f>
        <v/>
      </c>
      <c r="AZ71" s="14" t="str">
        <f>IF(AND(Table_Question_Sets[[#This Row],[Header]]&lt;&gt;"Yes",Table_Question_Sets[[#This Row],[Property]]&lt;&gt;"",Table_Question_Sets[[#This Row],[Summary Label]]&lt;&gt;""),""""&amp;Table_Question_Sets[[#This Row],[Key]]&amp;""": """&amp;Table_Question_Sets[[#This Row],[Summary Label]]&amp;"""","")</f>
        <v/>
      </c>
      <c r="BA71" s="14">
        <f ca="1">IF(Table_Question_Sets[[#This Row],[Header]]="Yes","",_xlfn.NUMBERVALUE(INDIRECT(SUBSTITUTE(ADDRESS(1,COLUMN(),4),"1","")&amp;ROW()-1))+IF(Table_Question_Sets[[#This Row],[Property]]&lt;&gt;"",1,0))</f>
        <v>46</v>
      </c>
      <c r="BB71" s="14">
        <f ca="1">IF(Table_Question_Sets[[#This Row],[Header]]="Yes","",_xlfn.NUMBERVALUE(INDIRECT(SUBSTITUTE(ADDRESS(1,COLUMN(),4),"1","")&amp;ROW()+1))+IF(Table_Question_Sets[[#This Row],[Property]]&lt;&gt;"",1,0))</f>
        <v>40</v>
      </c>
      <c r="BC71" s="14" t="str">
        <f t="array" aca="1" ref="BC7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7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Validators.compose([ValidationService.isPhoneNumber()])}</v>
      </c>
      <c r="BE7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7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"templateOptions":{"label":"Phone","formatTextInput":"phoneNumber","addonLeft":{"class":"fa fa-phone"}}</v>
      </c>
      <c r="BG7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"employerPhone","type": "input-field","className":"col-xs-12 col-sm-12 col-md-6","templateOptions":{"label":"Phone","formatTextInput":"phoneNumber","addonLeft":{"class":"fa fa-phone"}},"validators": {"validation": Validators.compose([ValidationService.isPhoneNumber()])}}</v>
      </c>
      <c r="BH71" s="7" t="str">
        <f ca="1" xml:space="preserve">
IF(Table_Question_Sets[[#This Row],[Row]]="Yes","]},{""className"": ""row"",""fieldGroup"": [","")&amp;
SUBSTITUTE(Table_Question_Sets[[#This Row],[Config Field]],CHAR(10),"")</f>
        <v>{"key": "employerPhone","type": "input-field","className":"col-xs-12 col-sm-12 col-md-6","templateOptions":{"label":"Phone","formatTextInput":"phoneNumber","addonLeft":{"class":"fa fa-phone"}},"validators": {"validation": Validators.compose([ValidationService.isPhoneNumber()])}}</v>
      </c>
      <c r="BI7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7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71" s="7" t="str">
        <f>IF(AND(Table_Question_Sets[[#This Row],[Header]]="",Table_Question_Sets[[#This Row],[Property]]&lt;&gt;"",Table_Question_Sets[[#This Row],[Field Type]]&lt;&gt;""),
""""&amp;Table_Question_Sets[[#This Row],[Key]]&amp;"""","")</f>
        <v>"employerPhone"</v>
      </c>
      <c r="BL7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71" s="7" t="str">
        <f>IF(AND(Table_Question_Sets[[#This Row],[Header]]&lt;&gt;"Yes",Table_Question_Sets[[#This Row],[Property]]&lt;&gt;"",Table_Question_Sets[[#This Row],[Workflow Role]]&lt;&gt;""),
""""&amp;Table_Question_Sets[[#This Row],[Workflow Role]]&amp;""":"""&amp;Table_Question_Sets[[#This Row],[Key]]&amp;"""","")</f>
        <v/>
      </c>
      <c r="BN71" s="7">
        <f ca="1">IF(Table_Question_Sets[[#This Row],[Header]]="Yes","",_xlfn.NUMBERVALUE(INDIRECT(SUBSTITUTE(ADDRESS(1,COLUMN(),4),"1","")&amp;ROW()+1))+IF(OR(Table_Question_Sets[[#This Row],[Value]]&lt;&gt;"",AND(Table_Question_Sets[[#This Row],[Data Type]]="Repeating",Table_Question_Sets[[#This Row],[Calculation Repeating]]&lt;&gt;"")),1,0))</f>
        <v>0</v>
      </c>
      <c r="BO71" s="7" t="str">
        <f ca="1" xml:space="preserve">
IF(Table_Question_Sets[[#This Row],[Data Type]]="Repeating",
OFFSET(Table_Repeating_Question_Sets[[#Headers],[Property]],MATCH(Table_Question_Sets[[#This Row],[Property]],Table_Repeating_Question_Sets[Property],0),MATCH("Calculation",Table_Repeating_Question_Sets[#Headers],0)-1,1,1),
"")</f>
        <v/>
      </c>
      <c r="BP7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7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71" s="7" t="str">
        <f ca="1">IF(ISNUMBER(Table_Question_Sets[[#This Row],[Config Use Row]]),INDEX(Table_Question_Sets[Config Rollup],Table_Question_Sets[[#This Row],[Config Use Row]]),"")</f>
        <v/>
      </c>
      <c r="BS71" s="7" t="str">
        <f ca="1">IF(ISNUMBER(Table_Question_Sets[[#This Row],[Config Use Row]]),INDEX(Table_Question_Sets[Config Keys Nested Rollup],Table_Question_Sets[[#This Row],[Config Use Row]]),"")</f>
        <v/>
      </c>
      <c r="BT71" s="7" t="str">
        <f ca="1">IF(ISNUMBER(Table_Question_Sets[[#This Row],[Config Use Row]]),INDEX(Table_Question_Sets[Calculation Rollup],Table_Question_Sets[[#This Row],[Config Use Row]]),"")</f>
        <v/>
      </c>
    </row>
    <row r="72" spans="2:72" s="11" customFormat="1" ht="21" customHeight="1">
      <c r="B72" s="7" t="s">
        <v>217</v>
      </c>
      <c r="C72" s="111"/>
      <c r="D72" s="7" t="str">
        <f ca="1">IF(Table_Question_Sets[[#This Row],[Header]]="Yes","",
IF(INDIRECT(SUBSTITUTE(ADDRESS(1,COLUMN(),4),"1","")&amp;ROW()-1)="",
INDIRECT(SUBSTITUTE(ADDRESS(1,COLUMN(Table_Question_Sets[[#This Row],[Property]]),4),"1","")&amp;ROW()-1),
INDIRECT(SUBSTITUTE(ADDRESS(1,COLUMN(),4),"1","")&amp;ROW()-1)))</f>
        <v>Personal</v>
      </c>
      <c r="E7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employerACN</v>
      </c>
      <c r="F72" s="7" t="str">
        <f>IF(Table_Question_Sets[[#This Row],[Header]]="Yes","",IF(Table_Question_Sets[[#This Row],[Property]]&lt;&gt;"",SUBSTITUTE(Table_Question_Sets[[#This Row],[Property]]," ",""),""))</f>
        <v>EmployerACN</v>
      </c>
      <c r="G72" s="48"/>
      <c r="H72" s="7" t="s">
        <v>93</v>
      </c>
      <c r="I72" s="7" t="s">
        <v>49</v>
      </c>
      <c r="J72" s="7"/>
      <c r="K72" s="33"/>
      <c r="L72" s="43"/>
      <c r="M72" s="43"/>
      <c r="N72" s="33"/>
      <c r="O72" s="33" t="s">
        <v>113</v>
      </c>
      <c r="P72" s="33" t="s">
        <v>125</v>
      </c>
      <c r="Q72" s="33" t="s">
        <v>121</v>
      </c>
      <c r="R72" s="33"/>
      <c r="S72" s="35"/>
      <c r="T72" s="7" t="s">
        <v>218</v>
      </c>
      <c r="U72" s="8"/>
      <c r="V72" s="7"/>
      <c r="W72" s="7"/>
      <c r="X72" s="7"/>
      <c r="Y72" s="7"/>
      <c r="Z72" s="7"/>
      <c r="AA72" s="7"/>
      <c r="AB72" s="7"/>
      <c r="AC72" s="7"/>
      <c r="AD72" s="7"/>
      <c r="AE72" s="7"/>
      <c r="AF72" s="7"/>
      <c r="AG72" s="7"/>
      <c r="AH72" s="43"/>
      <c r="AI72" s="43"/>
      <c r="AJ72" s="43"/>
      <c r="AK72" s="43"/>
      <c r="AL72" s="7"/>
      <c r="AM7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72" s="111"/>
      <c r="AO7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2" s="7"/>
      <c r="AR72" s="14"/>
      <c r="AS72" s="7"/>
      <c r="AT72" s="7"/>
      <c r="AU72" s="7"/>
      <c r="AV72" s="7"/>
      <c r="AW72" s="7"/>
      <c r="AX7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72" s="14" t="str">
        <f>IF(OR(Table_Question_Sets[[#This Row],[Header]]="Yes",Table_Question_Sets[[#This Row],[Text]]=""),"",IF(OR(Table_Question_Sets[[#This Row],[Text]]="true",Table_Question_Sets[[#This Row],[Text]]="false",ISNUMBER(Table_Question_Sets[[#This Row],[Text]])),Table_Question_Sets[[#This Row],[Text]],""""&amp;Table_Question_Sets[[#This Row],[Text]]&amp;""""))</f>
        <v/>
      </c>
      <c r="AZ72" s="14" t="str">
        <f>IF(AND(Table_Question_Sets[[#This Row],[Header]]&lt;&gt;"Yes",Table_Question_Sets[[#This Row],[Property]]&lt;&gt;"",Table_Question_Sets[[#This Row],[Summary Label]]&lt;&gt;""),""""&amp;Table_Question_Sets[[#This Row],[Key]]&amp;""": """&amp;Table_Question_Sets[[#This Row],[Summary Label]]&amp;"""","")</f>
        <v/>
      </c>
      <c r="BA72" s="14">
        <f ca="1">IF(Table_Question_Sets[[#This Row],[Header]]="Yes","",_xlfn.NUMBERVALUE(INDIRECT(SUBSTITUTE(ADDRESS(1,COLUMN(),4),"1","")&amp;ROW()-1))+IF(Table_Question_Sets[[#This Row],[Property]]&lt;&gt;"",1,0))</f>
        <v>47</v>
      </c>
      <c r="BB72" s="14">
        <f ca="1">IF(Table_Question_Sets[[#This Row],[Header]]="Yes","",_xlfn.NUMBERVALUE(INDIRECT(SUBSTITUTE(ADDRESS(1,COLUMN(),4),"1","")&amp;ROW()+1))+IF(Table_Question_Sets[[#This Row],[Property]]&lt;&gt;"",1,0))</f>
        <v>39</v>
      </c>
      <c r="BC72" s="14" t="str">
        <f t="array" aca="1" ref="BC7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7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Validators.compose([ValidationService.isNumber()])}</v>
      </c>
      <c r="BE7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7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"templateOptions":{"label":"ACN"}</v>
      </c>
      <c r="BG7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"employerACN","type": "input-field","className":"col-xs-12 col-sm-6 col-md-3","templateOptions":{"label":"ACN"},"validators": {"validation": Validators.compose([ValidationService.isNumber()])}}</v>
      </c>
      <c r="BH72" s="7" t="str">
        <f ca="1" xml:space="preserve">
IF(Table_Question_Sets[[#This Row],[Row]]="Yes","]},{""className"": ""row"",""fieldGroup"": [","")&amp;
SUBSTITUTE(Table_Question_Sets[[#This Row],[Config Field]],CHAR(10),"")</f>
        <v>{"key": "employerACN","type": "input-field","className":"col-xs-12 col-sm-6 col-md-3","templateOptions":{"label":"ACN"},"validators": {"validation": Validators.compose([ValidationService.isNumber()])}}</v>
      </c>
      <c r="BI7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7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72" s="7" t="str">
        <f>IF(AND(Table_Question_Sets[[#This Row],[Header]]="",Table_Question_Sets[[#This Row],[Property]]&lt;&gt;"",Table_Question_Sets[[#This Row],[Field Type]]&lt;&gt;""),
""""&amp;Table_Question_Sets[[#This Row],[Key]]&amp;"""","")</f>
        <v>"employerACN"</v>
      </c>
      <c r="BL7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72" s="7" t="str">
        <f>IF(AND(Table_Question_Sets[[#This Row],[Header]]&lt;&gt;"Yes",Table_Question_Sets[[#This Row],[Property]]&lt;&gt;"",Table_Question_Sets[[#This Row],[Workflow Role]]&lt;&gt;""),
""""&amp;Table_Question_Sets[[#This Row],[Workflow Role]]&amp;""":"""&amp;Table_Question_Sets[[#This Row],[Key]]&amp;"""","")</f>
        <v/>
      </c>
      <c r="BN72" s="7">
        <f ca="1">IF(Table_Question_Sets[[#This Row],[Header]]="Yes","",_xlfn.NUMBERVALUE(INDIRECT(SUBSTITUTE(ADDRESS(1,COLUMN(),4),"1","")&amp;ROW()+1))+IF(OR(Table_Question_Sets[[#This Row],[Value]]&lt;&gt;"",AND(Table_Question_Sets[[#This Row],[Data Type]]="Repeating",Table_Question_Sets[[#This Row],[Calculation Repeating]]&lt;&gt;"")),1,0))</f>
        <v>0</v>
      </c>
      <c r="BO72" s="7" t="str">
        <f ca="1" xml:space="preserve">
IF(Table_Question_Sets[[#This Row],[Data Type]]="Repeating",
OFFSET(Table_Repeating_Question_Sets[[#Headers],[Property]],MATCH(Table_Question_Sets[[#This Row],[Property]],Table_Repeating_Question_Sets[Property],0),MATCH("Calculation",Table_Repeating_Question_Sets[#Headers],0)-1,1,1),
"")</f>
        <v/>
      </c>
      <c r="BP7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7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72" s="7" t="str">
        <f ca="1">IF(ISNUMBER(Table_Question_Sets[[#This Row],[Config Use Row]]),INDEX(Table_Question_Sets[Config Rollup],Table_Question_Sets[[#This Row],[Config Use Row]]),"")</f>
        <v/>
      </c>
      <c r="BS72" s="7" t="str">
        <f ca="1">IF(ISNUMBER(Table_Question_Sets[[#This Row],[Config Use Row]]),INDEX(Table_Question_Sets[Config Keys Nested Rollup],Table_Question_Sets[[#This Row],[Config Use Row]]),"")</f>
        <v/>
      </c>
      <c r="BT72" s="7" t="str">
        <f ca="1">IF(ISNUMBER(Table_Question_Sets[[#This Row],[Config Use Row]]),INDEX(Table_Question_Sets[Calculation Rollup],Table_Question_Sets[[#This Row],[Config Use Row]]),"")</f>
        <v/>
      </c>
    </row>
    <row r="73" spans="2:72" s="11" customFormat="1" ht="21" customHeight="1">
      <c r="B73" s="7" t="s">
        <v>219</v>
      </c>
      <c r="C73" s="111"/>
      <c r="D73" s="7" t="str">
        <f ca="1">IF(Table_Question_Sets[[#This Row],[Header]]="Yes","",
IF(INDIRECT(SUBSTITUTE(ADDRESS(1,COLUMN(),4),"1","")&amp;ROW()-1)="",
INDIRECT(SUBSTITUTE(ADDRESS(1,COLUMN(Table_Question_Sets[[#This Row],[Property]]),4),"1","")&amp;ROW()-1),
INDIRECT(SUBSTITUTE(ADDRESS(1,COLUMN(),4),"1","")&amp;ROW()-1)))</f>
        <v>Personal</v>
      </c>
      <c r="E7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employerABN</v>
      </c>
      <c r="F73" s="7" t="str">
        <f>IF(Table_Question_Sets[[#This Row],[Header]]="Yes","",IF(Table_Question_Sets[[#This Row],[Property]]&lt;&gt;"",SUBSTITUTE(Table_Question_Sets[[#This Row],[Property]]," ",""),""))</f>
        <v>EmployerABN</v>
      </c>
      <c r="G73" s="48"/>
      <c r="H73" s="7" t="s">
        <v>93</v>
      </c>
      <c r="I73" s="7" t="s">
        <v>49</v>
      </c>
      <c r="J73" s="7"/>
      <c r="K73" s="33"/>
      <c r="L73" s="43"/>
      <c r="M73" s="43"/>
      <c r="N73" s="33"/>
      <c r="O73" s="33" t="s">
        <v>113</v>
      </c>
      <c r="P73" s="33" t="s">
        <v>125</v>
      </c>
      <c r="Q73" s="33" t="s">
        <v>121</v>
      </c>
      <c r="R73" s="33"/>
      <c r="S73" s="35"/>
      <c r="T73" s="7" t="s">
        <v>220</v>
      </c>
      <c r="U73" s="8"/>
      <c r="V73" s="7"/>
      <c r="W73" s="7"/>
      <c r="X73" s="7"/>
      <c r="Y73" s="7"/>
      <c r="Z73" s="7"/>
      <c r="AA73" s="7"/>
      <c r="AB73" s="7"/>
      <c r="AC73" s="7"/>
      <c r="AD73" s="7"/>
      <c r="AE73" s="7"/>
      <c r="AF73" s="7"/>
      <c r="AG73" s="7"/>
      <c r="AH73" s="43"/>
      <c r="AI73" s="43"/>
      <c r="AJ73" s="43"/>
      <c r="AK73" s="43"/>
      <c r="AL73" s="7"/>
      <c r="AM7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73" s="111"/>
      <c r="AO7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3" s="7"/>
      <c r="AR73" s="14"/>
      <c r="AS73" s="7"/>
      <c r="AT73" s="7"/>
      <c r="AU73" s="7"/>
      <c r="AV73" s="7"/>
      <c r="AW73" s="7"/>
      <c r="AX7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73" s="14" t="str">
        <f>IF(OR(Table_Question_Sets[[#This Row],[Header]]="Yes",Table_Question_Sets[[#This Row],[Text]]=""),"",IF(OR(Table_Question_Sets[[#This Row],[Text]]="true",Table_Question_Sets[[#This Row],[Text]]="false",ISNUMBER(Table_Question_Sets[[#This Row],[Text]])),Table_Question_Sets[[#This Row],[Text]],""""&amp;Table_Question_Sets[[#This Row],[Text]]&amp;""""))</f>
        <v/>
      </c>
      <c r="AZ73" s="14" t="str">
        <f>IF(AND(Table_Question_Sets[[#This Row],[Header]]&lt;&gt;"Yes",Table_Question_Sets[[#This Row],[Property]]&lt;&gt;"",Table_Question_Sets[[#This Row],[Summary Label]]&lt;&gt;""),""""&amp;Table_Question_Sets[[#This Row],[Key]]&amp;""": """&amp;Table_Question_Sets[[#This Row],[Summary Label]]&amp;"""","")</f>
        <v/>
      </c>
      <c r="BA73" s="14">
        <f ca="1">IF(Table_Question_Sets[[#This Row],[Header]]="Yes","",_xlfn.NUMBERVALUE(INDIRECT(SUBSTITUTE(ADDRESS(1,COLUMN(),4),"1","")&amp;ROW()-1))+IF(Table_Question_Sets[[#This Row],[Property]]&lt;&gt;"",1,0))</f>
        <v>48</v>
      </c>
      <c r="BB73" s="14">
        <f ca="1">IF(Table_Question_Sets[[#This Row],[Header]]="Yes","",_xlfn.NUMBERVALUE(INDIRECT(SUBSTITUTE(ADDRESS(1,COLUMN(),4),"1","")&amp;ROW()+1))+IF(Table_Question_Sets[[#This Row],[Property]]&lt;&gt;"",1,0))</f>
        <v>38</v>
      </c>
      <c r="BC73" s="14" t="str">
        <f t="array" aca="1" ref="BC7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7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Validators.compose([ValidationService.isNumber()])}</v>
      </c>
      <c r="BE7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7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"templateOptions":{"label":"ABN"}</v>
      </c>
      <c r="BG7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"employerABN","type": "input-field","className":"col-xs-12 col-sm-6 col-md-3","templateOptions":{"label":"ABN"},"validators": {"validation": Validators.compose([ValidationService.isNumber()])}}</v>
      </c>
      <c r="BH73" s="7" t="str">
        <f ca="1" xml:space="preserve">
IF(Table_Question_Sets[[#This Row],[Row]]="Yes","]},{""className"": ""row"",""fieldGroup"": [","")&amp;
SUBSTITUTE(Table_Question_Sets[[#This Row],[Config Field]],CHAR(10),"")</f>
        <v>{"key": "employerABN","type": "input-field","className":"col-xs-12 col-sm-6 col-md-3","templateOptions":{"label":"ABN"},"validators": {"validation": Validators.compose([ValidationService.isNumber()])}}</v>
      </c>
      <c r="BI7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7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73" s="7" t="str">
        <f>IF(AND(Table_Question_Sets[[#This Row],[Header]]="",Table_Question_Sets[[#This Row],[Property]]&lt;&gt;"",Table_Question_Sets[[#This Row],[Field Type]]&lt;&gt;""),
""""&amp;Table_Question_Sets[[#This Row],[Key]]&amp;"""","")</f>
        <v>"employerABN"</v>
      </c>
      <c r="BL7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73" s="7" t="str">
        <f>IF(AND(Table_Question_Sets[[#This Row],[Header]]&lt;&gt;"Yes",Table_Question_Sets[[#This Row],[Property]]&lt;&gt;"",Table_Question_Sets[[#This Row],[Workflow Role]]&lt;&gt;""),
""""&amp;Table_Question_Sets[[#This Row],[Workflow Role]]&amp;""":"""&amp;Table_Question_Sets[[#This Row],[Key]]&amp;"""","")</f>
        <v/>
      </c>
      <c r="BN73" s="7">
        <f ca="1">IF(Table_Question_Sets[[#This Row],[Header]]="Yes","",_xlfn.NUMBERVALUE(INDIRECT(SUBSTITUTE(ADDRESS(1,COLUMN(),4),"1","")&amp;ROW()+1))+IF(OR(Table_Question_Sets[[#This Row],[Value]]&lt;&gt;"",AND(Table_Question_Sets[[#This Row],[Data Type]]="Repeating",Table_Question_Sets[[#This Row],[Calculation Repeating]]&lt;&gt;"")),1,0))</f>
        <v>0</v>
      </c>
      <c r="BO73" s="7" t="str">
        <f ca="1" xml:space="preserve">
IF(Table_Question_Sets[[#This Row],[Data Type]]="Repeating",
OFFSET(Table_Repeating_Question_Sets[[#Headers],[Property]],MATCH(Table_Question_Sets[[#This Row],[Property]],Table_Repeating_Question_Sets[Property],0),MATCH("Calculation",Table_Repeating_Question_Sets[#Headers],0)-1,1,1),
"")</f>
        <v/>
      </c>
      <c r="BP7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7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73" s="7" t="str">
        <f ca="1">IF(ISNUMBER(Table_Question_Sets[[#This Row],[Config Use Row]]),INDEX(Table_Question_Sets[Config Rollup],Table_Question_Sets[[#This Row],[Config Use Row]]),"")</f>
        <v/>
      </c>
      <c r="BS73" s="7" t="str">
        <f ca="1">IF(ISNUMBER(Table_Question_Sets[[#This Row],[Config Use Row]]),INDEX(Table_Question_Sets[Config Keys Nested Rollup],Table_Question_Sets[[#This Row],[Config Use Row]]),"")</f>
        <v/>
      </c>
      <c r="BT73" s="7" t="str">
        <f ca="1">IF(ISNUMBER(Table_Question_Sets[[#This Row],[Config Use Row]]),INDEX(Table_Question_Sets[Calculation Rollup],Table_Question_Sets[[#This Row],[Config Use Row]]),"")</f>
        <v/>
      </c>
    </row>
    <row r="74" spans="2:72" s="11" customFormat="1" ht="21" customHeight="1">
      <c r="B74" s="7" t="s">
        <v>221</v>
      </c>
      <c r="C74" s="111"/>
      <c r="D74" s="7" t="str">
        <f ca="1">IF(Table_Question_Sets[[#This Row],[Header]]="Yes","",
IF(INDIRECT(SUBSTITUTE(ADDRESS(1,COLUMN(),4),"1","")&amp;ROW()-1)="",
INDIRECT(SUBSTITUTE(ADDRESS(1,COLUMN(Table_Question_Sets[[#This Row],[Property]]),4),"1","")&amp;ROW()-1),
INDIRECT(SUBSTITUTE(ADDRESS(1,COLUMN(),4),"1","")&amp;ROW()-1)))</f>
        <v>Personal</v>
      </c>
      <c r="E7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employerContactName</v>
      </c>
      <c r="F74" s="7" t="str">
        <f>IF(Table_Question_Sets[[#This Row],[Header]]="Yes","",IF(Table_Question_Sets[[#This Row],[Property]]&lt;&gt;"",SUBSTITUTE(Table_Question_Sets[[#This Row],[Property]]," ",""),""))</f>
        <v>EmployerContactName</v>
      </c>
      <c r="G74" s="48"/>
      <c r="H74" s="7" t="s">
        <v>49</v>
      </c>
      <c r="I74" s="7" t="s">
        <v>49</v>
      </c>
      <c r="J74" s="7"/>
      <c r="K74" s="33"/>
      <c r="L74" s="43"/>
      <c r="M74" s="43"/>
      <c r="N74" s="33" t="s">
        <v>73</v>
      </c>
      <c r="O74" s="33"/>
      <c r="P74" s="33"/>
      <c r="Q74" s="33"/>
      <c r="R74" s="33"/>
      <c r="S74" s="35"/>
      <c r="T74" s="7" t="s">
        <v>222</v>
      </c>
      <c r="U74" s="8"/>
      <c r="V74" s="7"/>
      <c r="W74" s="7"/>
      <c r="X74" s="7"/>
      <c r="Y74" s="7"/>
      <c r="Z74" s="7"/>
      <c r="AA74" s="7"/>
      <c r="AB74" s="7"/>
      <c r="AC74" s="7"/>
      <c r="AD74" s="7"/>
      <c r="AE74" s="7"/>
      <c r="AF74" s="7"/>
      <c r="AG74" s="7"/>
      <c r="AH74" s="43"/>
      <c r="AI74" s="43"/>
      <c r="AJ74" s="43"/>
      <c r="AK74" s="43"/>
      <c r="AL74" s="7"/>
      <c r="AM74"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74" s="111"/>
      <c r="AO7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4" s="7"/>
      <c r="AR74" s="14"/>
      <c r="AS74" s="7"/>
      <c r="AT74" s="7"/>
      <c r="AU74" s="7"/>
      <c r="AV74" s="7"/>
      <c r="AW74" s="7"/>
      <c r="AX74"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74" s="14" t="str">
        <f>IF(OR(Table_Question_Sets[[#This Row],[Header]]="Yes",Table_Question_Sets[[#This Row],[Text]]=""),"",IF(OR(Table_Question_Sets[[#This Row],[Text]]="true",Table_Question_Sets[[#This Row],[Text]]="false",ISNUMBER(Table_Question_Sets[[#This Row],[Text]])),Table_Question_Sets[[#This Row],[Text]],""""&amp;Table_Question_Sets[[#This Row],[Text]]&amp;""""))</f>
        <v/>
      </c>
      <c r="AZ74" s="14" t="str">
        <f>IF(AND(Table_Question_Sets[[#This Row],[Header]]&lt;&gt;"Yes",Table_Question_Sets[[#This Row],[Property]]&lt;&gt;"",Table_Question_Sets[[#This Row],[Summary Label]]&lt;&gt;""),""""&amp;Table_Question_Sets[[#This Row],[Key]]&amp;""": """&amp;Table_Question_Sets[[#This Row],[Summary Label]]&amp;"""","")</f>
        <v/>
      </c>
      <c r="BA74" s="14">
        <f ca="1">IF(Table_Question_Sets[[#This Row],[Header]]="Yes","",_xlfn.NUMBERVALUE(INDIRECT(SUBSTITUTE(ADDRESS(1,COLUMN(),4),"1","")&amp;ROW()-1))+IF(Table_Question_Sets[[#This Row],[Property]]&lt;&gt;"",1,0))</f>
        <v>49</v>
      </c>
      <c r="BB74" s="14">
        <f ca="1">IF(Table_Question_Sets[[#This Row],[Header]]="Yes","",_xlfn.NUMBERVALUE(INDIRECT(SUBSTITUTE(ADDRESS(1,COLUMN(),4),"1","")&amp;ROW()+1))+IF(Table_Question_Sets[[#This Row],[Property]]&lt;&gt;"",1,0))</f>
        <v>37</v>
      </c>
      <c r="BC74" s="14" t="str">
        <f t="array" aca="1" ref="BC7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74"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74"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74"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"templateOptions":{"label":"Contact name"}</v>
      </c>
      <c r="BG74"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"employerContactName","type": "input-field","className":"col-xs-12 col-md-6","templateOptions":{"label":"Contact name"},"validators": {"validation": Validators.compose([])}}</v>
      </c>
      <c r="BH74" s="7" t="str">
        <f ca="1" xml:space="preserve">
IF(Table_Question_Sets[[#This Row],[Row]]="Yes","]},{""className"": ""row"",""fieldGroup"": [","")&amp;
SUBSTITUTE(Table_Question_Sets[[#This Row],[Config Field]],CHAR(10),"")</f>
        <v>]},{"className": "row","fieldGroup": [{"key": "employerContactName","type": "input-field","className":"col-xs-12 col-md-6","templateOptions":{"label":"Contact name"},"validators": {"validation": Validators.compose([])}}</v>
      </c>
      <c r="BI7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7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74" s="7" t="str">
        <f>IF(AND(Table_Question_Sets[[#This Row],[Header]]="",Table_Question_Sets[[#This Row],[Property]]&lt;&gt;"",Table_Question_Sets[[#This Row],[Field Type]]&lt;&gt;""),
""""&amp;Table_Question_Sets[[#This Row],[Key]]&amp;"""","")</f>
        <v>"employerContactName"</v>
      </c>
      <c r="BL7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74" s="7" t="str">
        <f>IF(AND(Table_Question_Sets[[#This Row],[Header]]&lt;&gt;"Yes",Table_Question_Sets[[#This Row],[Property]]&lt;&gt;"",Table_Question_Sets[[#This Row],[Workflow Role]]&lt;&gt;""),
""""&amp;Table_Question_Sets[[#This Row],[Workflow Role]]&amp;""":"""&amp;Table_Question_Sets[[#This Row],[Key]]&amp;"""","")</f>
        <v/>
      </c>
      <c r="BN74" s="7">
        <f ca="1">IF(Table_Question_Sets[[#This Row],[Header]]="Yes","",_xlfn.NUMBERVALUE(INDIRECT(SUBSTITUTE(ADDRESS(1,COLUMN(),4),"1","")&amp;ROW()+1))+IF(OR(Table_Question_Sets[[#This Row],[Value]]&lt;&gt;"",AND(Table_Question_Sets[[#This Row],[Data Type]]="Repeating",Table_Question_Sets[[#This Row],[Calculation Repeating]]&lt;&gt;"")),1,0))</f>
        <v>0</v>
      </c>
      <c r="BO74" s="7" t="str">
        <f ca="1" xml:space="preserve">
IF(Table_Question_Sets[[#This Row],[Data Type]]="Repeating",
OFFSET(Table_Repeating_Question_Sets[[#Headers],[Property]],MATCH(Table_Question_Sets[[#This Row],[Property]],Table_Repeating_Question_Sets[Property],0),MATCH("Calculation",Table_Repeating_Question_Sets[#Headers],0)-1,1,1),
"")</f>
        <v/>
      </c>
      <c r="BP74"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7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74" s="7" t="str">
        <f ca="1">IF(ISNUMBER(Table_Question_Sets[[#This Row],[Config Use Row]]),INDEX(Table_Question_Sets[Config Rollup],Table_Question_Sets[[#This Row],[Config Use Row]]),"")</f>
        <v/>
      </c>
      <c r="BS74" s="7" t="str">
        <f ca="1">IF(ISNUMBER(Table_Question_Sets[[#This Row],[Config Use Row]]),INDEX(Table_Question_Sets[Config Keys Nested Rollup],Table_Question_Sets[[#This Row],[Config Use Row]]),"")</f>
        <v/>
      </c>
      <c r="BT74" s="7" t="str">
        <f ca="1">IF(ISNUMBER(Table_Question_Sets[[#This Row],[Config Use Row]]),INDEX(Table_Question_Sets[Calculation Rollup],Table_Question_Sets[[#This Row],[Config Use Row]]),"")</f>
        <v/>
      </c>
    </row>
    <row r="75" spans="2:72" s="11" customFormat="1" ht="21" customHeight="1">
      <c r="B75" s="7" t="s">
        <v>223</v>
      </c>
      <c r="C75" s="111"/>
      <c r="D75" s="7" t="str">
        <f ca="1">IF(Table_Question_Sets[[#This Row],[Header]]="Yes","",
IF(INDIRECT(SUBSTITUTE(ADDRESS(1,COLUMN(),4),"1","")&amp;ROW()-1)="",
INDIRECT(SUBSTITUTE(ADDRESS(1,COLUMN(Table_Question_Sets[[#This Row],[Property]]),4),"1","")&amp;ROW()-1),
INDIRECT(SUBSTITUTE(ADDRESS(1,COLUMN(),4),"1","")&amp;ROW()-1)))</f>
        <v>Personal</v>
      </c>
      <c r="E7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employerContactEmail</v>
      </c>
      <c r="F75" s="7" t="str">
        <f>IF(Table_Question_Sets[[#This Row],[Header]]="Yes","",IF(Table_Question_Sets[[#This Row],[Property]]&lt;&gt;"",SUBSTITUTE(Table_Question_Sets[[#This Row],[Property]]," ",""),""))</f>
        <v>EmployerContactEmail</v>
      </c>
      <c r="G75" s="48"/>
      <c r="H75" s="7" t="s">
        <v>108</v>
      </c>
      <c r="I75" s="7" t="s">
        <v>49</v>
      </c>
      <c r="J75" s="7"/>
      <c r="K75" s="33"/>
      <c r="L75" s="43"/>
      <c r="M75" s="43"/>
      <c r="N75" s="33"/>
      <c r="O75" s="33"/>
      <c r="P75" s="33"/>
      <c r="Q75" s="33"/>
      <c r="R75" s="33"/>
      <c r="S75" s="35"/>
      <c r="T75" s="7" t="s">
        <v>224</v>
      </c>
      <c r="U75" s="8"/>
      <c r="V75" s="7"/>
      <c r="W75" s="7"/>
      <c r="X75" s="7"/>
      <c r="Y75" s="7"/>
      <c r="Z75" s="7"/>
      <c r="AA75" s="7"/>
      <c r="AB75" s="7"/>
      <c r="AC75" s="7"/>
      <c r="AD75" s="7"/>
      <c r="AE75" s="7"/>
      <c r="AF75" s="7"/>
      <c r="AG75" s="7"/>
      <c r="AH75" s="43"/>
      <c r="AI75" s="43"/>
      <c r="AJ75" s="43"/>
      <c r="AK75" s="43"/>
      <c r="AL75" s="7"/>
      <c r="AM7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75" s="111"/>
      <c r="AO7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5" s="7"/>
      <c r="AR75" s="14"/>
      <c r="AS75" s="7"/>
      <c r="AT75" s="7"/>
      <c r="AU75" s="7"/>
      <c r="AV75" s="7"/>
      <c r="AW75" s="7"/>
      <c r="AX7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75" s="14" t="str">
        <f>IF(OR(Table_Question_Sets[[#This Row],[Header]]="Yes",Table_Question_Sets[[#This Row],[Text]]=""),"",IF(OR(Table_Question_Sets[[#This Row],[Text]]="true",Table_Question_Sets[[#This Row],[Text]]="false",ISNUMBER(Table_Question_Sets[[#This Row],[Text]])),Table_Question_Sets[[#This Row],[Text]],""""&amp;Table_Question_Sets[[#This Row],[Text]]&amp;""""))</f>
        <v/>
      </c>
      <c r="AZ75" s="14" t="str">
        <f>IF(AND(Table_Question_Sets[[#This Row],[Header]]&lt;&gt;"Yes",Table_Question_Sets[[#This Row],[Property]]&lt;&gt;"",Table_Question_Sets[[#This Row],[Summary Label]]&lt;&gt;""),""""&amp;Table_Question_Sets[[#This Row],[Key]]&amp;""": """&amp;Table_Question_Sets[[#This Row],[Summary Label]]&amp;"""","")</f>
        <v/>
      </c>
      <c r="BA75" s="14">
        <f ca="1">IF(Table_Question_Sets[[#This Row],[Header]]="Yes","",_xlfn.NUMBERVALUE(INDIRECT(SUBSTITUTE(ADDRESS(1,COLUMN(),4),"1","")&amp;ROW()-1))+IF(Table_Question_Sets[[#This Row],[Property]]&lt;&gt;"",1,0))</f>
        <v>50</v>
      </c>
      <c r="BB75" s="14">
        <f ca="1">IF(Table_Question_Sets[[#This Row],[Header]]="Yes","",_xlfn.NUMBERVALUE(INDIRECT(SUBSTITUTE(ADDRESS(1,COLUMN(),4),"1","")&amp;ROW()+1))+IF(Table_Question_Sets[[#This Row],[Property]]&lt;&gt;"",1,0))</f>
        <v>36</v>
      </c>
      <c r="BC75" s="14" t="str">
        <f t="array" aca="1" ref="BC7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7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Validators.compose([ValidationService.isEmail()])}</v>
      </c>
      <c r="BE7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75"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"templateOptions":{"label":"Contact email"}</v>
      </c>
      <c r="BG75"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"employerContactEmail","type": "input-field","className":"col-xs-12 col-md-6","templateOptions":{"label":"Contact email"},"validators": {"validation": Validators.compose([ValidationService.isEmail()])}}</v>
      </c>
      <c r="BH75" s="7" t="str">
        <f ca="1" xml:space="preserve">
IF(Table_Question_Sets[[#This Row],[Row]]="Yes","]},{""className"": ""row"",""fieldGroup"": [","")&amp;
SUBSTITUTE(Table_Question_Sets[[#This Row],[Config Field]],CHAR(10),"")</f>
        <v>{"key": "employerContactEmail","type": "input-field","className":"col-xs-12 col-md-6","templateOptions":{"label":"Contact email"},"validators": {"validation": Validators.compose([ValidationService.isEmail()])}}</v>
      </c>
      <c r="BI7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7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75" s="7" t="str">
        <f>IF(AND(Table_Question_Sets[[#This Row],[Header]]="",Table_Question_Sets[[#This Row],[Property]]&lt;&gt;"",Table_Question_Sets[[#This Row],[Field Type]]&lt;&gt;""),
""""&amp;Table_Question_Sets[[#This Row],[Key]]&amp;"""","")</f>
        <v>"employerContactEmail"</v>
      </c>
      <c r="BL7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75" s="7" t="str">
        <f>IF(AND(Table_Question_Sets[[#This Row],[Header]]&lt;&gt;"Yes",Table_Question_Sets[[#This Row],[Property]]&lt;&gt;"",Table_Question_Sets[[#This Row],[Workflow Role]]&lt;&gt;""),
""""&amp;Table_Question_Sets[[#This Row],[Workflow Role]]&amp;""":"""&amp;Table_Question_Sets[[#This Row],[Key]]&amp;"""","")</f>
        <v/>
      </c>
      <c r="BN75" s="7">
        <f ca="1">IF(Table_Question_Sets[[#This Row],[Header]]="Yes","",_xlfn.NUMBERVALUE(INDIRECT(SUBSTITUTE(ADDRESS(1,COLUMN(),4),"1","")&amp;ROW()+1))+IF(OR(Table_Question_Sets[[#This Row],[Value]]&lt;&gt;"",AND(Table_Question_Sets[[#This Row],[Data Type]]="Repeating",Table_Question_Sets[[#This Row],[Calculation Repeating]]&lt;&gt;"")),1,0))</f>
        <v>0</v>
      </c>
      <c r="BO75" s="7" t="str">
        <f ca="1" xml:space="preserve">
IF(Table_Question_Sets[[#This Row],[Data Type]]="Repeating",
OFFSET(Table_Repeating_Question_Sets[[#Headers],[Property]],MATCH(Table_Question_Sets[[#This Row],[Property]],Table_Repeating_Question_Sets[Property],0),MATCH("Calculation",Table_Repeating_Question_Sets[#Headers],0)-1,1,1),
"")</f>
        <v/>
      </c>
      <c r="BP7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7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75" s="7" t="str">
        <f ca="1">IF(ISNUMBER(Table_Question_Sets[[#This Row],[Config Use Row]]),INDEX(Table_Question_Sets[Config Rollup],Table_Question_Sets[[#This Row],[Config Use Row]]),"")</f>
        <v/>
      </c>
      <c r="BS75" s="7" t="str">
        <f ca="1">IF(ISNUMBER(Table_Question_Sets[[#This Row],[Config Use Row]]),INDEX(Table_Question_Sets[Config Keys Nested Rollup],Table_Question_Sets[[#This Row],[Config Use Row]]),"")</f>
        <v/>
      </c>
      <c r="BT75" s="7" t="str">
        <f ca="1">IF(ISNUMBER(Table_Question_Sets[[#This Row],[Config Use Row]]),INDEX(Table_Question_Sets[Calculation Rollup],Table_Question_Sets[[#This Row],[Config Use Row]]),"")</f>
        <v/>
      </c>
    </row>
    <row r="76" spans="2:72" s="11" customFormat="1" ht="21" customHeight="1">
      <c r="B76" s="8" t="s">
        <v>225</v>
      </c>
      <c r="C76" s="111"/>
      <c r="D76" s="7" t="str">
        <f ca="1">IF(Table_Question_Sets[[#This Row],[Header]]="Yes","",
IF(INDIRECT(SUBSTITUTE(ADDRESS(1,COLUMN(),4),"1","")&amp;ROW()-1)="",
INDIRECT(SUBSTITUTE(ADDRESS(1,COLUMN(Table_Question_Sets[[#This Row],[Property]]),4),"1","")&amp;ROW()-1),
INDIRECT(SUBSTITUTE(ADDRESS(1,COLUMN(),4),"1","")&amp;ROW()-1)))</f>
        <v>Personal</v>
      </c>
      <c r="E7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previousEmploymentHeading</v>
      </c>
      <c r="F76" s="7" t="str">
        <f>IF(Table_Question_Sets[[#This Row],[Header]]="Yes","",IF(Table_Question_Sets[[#This Row],[Property]]&lt;&gt;"",SUBSTITUTE(Table_Question_Sets[[#This Row],[Property]]," ",""),""))</f>
        <v>PreviousEmploymentHeading</v>
      </c>
      <c r="G76" s="48"/>
      <c r="H76" s="7" t="s">
        <v>103</v>
      </c>
      <c r="I76" s="7" t="s">
        <v>103</v>
      </c>
      <c r="J76" s="7"/>
      <c r="K76" s="33"/>
      <c r="L76" s="43"/>
      <c r="M76" s="43"/>
      <c r="N76" s="33"/>
      <c r="O76" s="33" t="s">
        <v>113</v>
      </c>
      <c r="P76" s="33"/>
      <c r="Q76" s="33"/>
      <c r="R76" s="33"/>
      <c r="S76" s="35"/>
      <c r="T76" s="7"/>
      <c r="U76" s="8"/>
      <c r="V76" s="7" t="s">
        <v>226</v>
      </c>
      <c r="W76" s="7"/>
      <c r="X76" s="7"/>
      <c r="Y76" s="7" t="s">
        <v>227</v>
      </c>
      <c r="Z76" s="7"/>
      <c r="AA76" s="7"/>
      <c r="AB76" s="7"/>
      <c r="AC76" s="7"/>
      <c r="AD76" s="7"/>
      <c r="AE76" s="7"/>
      <c r="AF76" s="7"/>
      <c r="AG76" s="7"/>
      <c r="AH76" s="43"/>
      <c r="AI76" s="43"/>
      <c r="AJ76" s="43"/>
      <c r="AK76" s="43"/>
      <c r="AL76" s="7"/>
      <c r="AM7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76" s="111"/>
      <c r="AO7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6" s="7"/>
      <c r="AR76" s="14"/>
      <c r="AS76" s="7"/>
      <c r="AT76" s="7"/>
      <c r="AU76" s="7"/>
      <c r="AV76" s="7"/>
      <c r="AW76" s="7"/>
      <c r="AX7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76" s="14" t="str">
        <f>IF(OR(Table_Question_Sets[[#This Row],[Header]]="Yes",Table_Question_Sets[[#This Row],[Text]]=""),"",IF(OR(Table_Question_Sets[[#This Row],[Text]]="true",Table_Question_Sets[[#This Row],[Text]]="false",ISNUMBER(Table_Question_Sets[[#This Row],[Text]])),Table_Question_Sets[[#This Row],[Text]],""""&amp;Table_Question_Sets[[#This Row],[Text]]&amp;""""))</f>
        <v/>
      </c>
      <c r="AZ76" s="14" t="str">
        <f>IF(AND(Table_Question_Sets[[#This Row],[Header]]&lt;&gt;"Yes",Table_Question_Sets[[#This Row],[Property]]&lt;&gt;"",Table_Question_Sets[[#This Row],[Summary Label]]&lt;&gt;""),""""&amp;Table_Question_Sets[[#This Row],[Key]]&amp;""": """&amp;Table_Question_Sets[[#This Row],[Summary Label]]&amp;"""","")</f>
        <v/>
      </c>
      <c r="BA76" s="14">
        <f ca="1">IF(Table_Question_Sets[[#This Row],[Header]]="Yes","",_xlfn.NUMBERVALUE(INDIRECT(SUBSTITUTE(ADDRESS(1,COLUMN(),4),"1","")&amp;ROW()-1))+IF(Table_Question_Sets[[#This Row],[Property]]&lt;&gt;"",1,0))</f>
        <v>51</v>
      </c>
      <c r="BB76" s="14">
        <f ca="1">IF(Table_Question_Sets[[#This Row],[Header]]="Yes","",_xlfn.NUMBERVALUE(INDIRECT(SUBSTITUTE(ADDRESS(1,COLUMN(),4),"1","")&amp;ROW()+1))+IF(Table_Question_Sets[[#This Row],[Property]]&lt;&gt;"",1,0))</f>
        <v>35</v>
      </c>
      <c r="BC76" s="14" t="str">
        <f t="array" aca="1" ref="BC7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7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7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76"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"templateOptions":{"content":{"heading3":"Previous Employment"},"hideCondition":"currentEmploymentYears == '' || currentEmploymentYears &gt; 2"}</v>
      </c>
      <c r="BG7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"previousEmploymentHeading","type": "content-field","className":"col-xs-12","templateOptions":{"content":{"heading3":"Previous Employment"},"hideCondition":"currentEmploymentYears == '' || currentEmploymentYears &gt; 2"},"validators": {"validation": Validators.compose([])}}</v>
      </c>
      <c r="BH76" s="7" t="str">
        <f ca="1" xml:space="preserve">
IF(Table_Question_Sets[[#This Row],[Row]]="Yes","]},{""className"": ""row"",""fieldGroup"": [","")&amp;
SUBSTITUTE(Table_Question_Sets[[#This Row],[Config Field]],CHAR(10),"")</f>
        <v>{"key": "previousEmploymentHeading","type": "content-field","className":"col-xs-12","templateOptions":{"content":{"heading3":"Previous Employment"},"hideCondition":"currentEmploymentYears == '' || currentEmploymentYears &gt; 2"},"validators": {"validation": Validators.compose([])}}</v>
      </c>
      <c r="BI7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7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76" s="7" t="str">
        <f>IF(AND(Table_Question_Sets[[#This Row],[Header]]="",Table_Question_Sets[[#This Row],[Property]]&lt;&gt;"",Table_Question_Sets[[#This Row],[Field Type]]&lt;&gt;""),
""""&amp;Table_Question_Sets[[#This Row],[Key]]&amp;"""","")</f>
        <v>"previousEmploymentHeading"</v>
      </c>
      <c r="BL7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76" s="7" t="str">
        <f>IF(AND(Table_Question_Sets[[#This Row],[Header]]&lt;&gt;"Yes",Table_Question_Sets[[#This Row],[Property]]&lt;&gt;"",Table_Question_Sets[[#This Row],[Workflow Role]]&lt;&gt;""),
""""&amp;Table_Question_Sets[[#This Row],[Workflow Role]]&amp;""":"""&amp;Table_Question_Sets[[#This Row],[Key]]&amp;"""","")</f>
        <v/>
      </c>
      <c r="BN76" s="7">
        <f ca="1">IF(Table_Question_Sets[[#This Row],[Header]]="Yes","",_xlfn.NUMBERVALUE(INDIRECT(SUBSTITUTE(ADDRESS(1,COLUMN(),4),"1","")&amp;ROW()+1))+IF(OR(Table_Question_Sets[[#This Row],[Value]]&lt;&gt;"",AND(Table_Question_Sets[[#This Row],[Data Type]]="Repeating",Table_Question_Sets[[#This Row],[Calculation Repeating]]&lt;&gt;"")),1,0))</f>
        <v>0</v>
      </c>
      <c r="BO76" s="7" t="str">
        <f ca="1" xml:space="preserve">
IF(Table_Question_Sets[[#This Row],[Data Type]]="Repeating",
OFFSET(Table_Repeating_Question_Sets[[#Headers],[Property]],MATCH(Table_Question_Sets[[#This Row],[Property]],Table_Repeating_Question_Sets[Property],0),MATCH("Calculation",Table_Repeating_Question_Sets[#Headers],0)-1,1,1),
"")</f>
        <v/>
      </c>
      <c r="BP7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7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76" s="7" t="str">
        <f ca="1">IF(ISNUMBER(Table_Question_Sets[[#This Row],[Config Use Row]]),INDEX(Table_Question_Sets[Config Rollup],Table_Question_Sets[[#This Row],[Config Use Row]]),"")</f>
        <v/>
      </c>
      <c r="BS76" s="7" t="str">
        <f ca="1">IF(ISNUMBER(Table_Question_Sets[[#This Row],[Config Use Row]]),INDEX(Table_Question_Sets[Config Keys Nested Rollup],Table_Question_Sets[[#This Row],[Config Use Row]]),"")</f>
        <v/>
      </c>
      <c r="BT76" s="7" t="str">
        <f ca="1">IF(ISNUMBER(Table_Question_Sets[[#This Row],[Config Use Row]]),INDEX(Table_Question_Sets[Calculation Rollup],Table_Question_Sets[[#This Row],[Config Use Row]]),"")</f>
        <v/>
      </c>
    </row>
    <row r="77" spans="2:72" s="11" customFormat="1" ht="21" customHeight="1">
      <c r="B77" s="8" t="s">
        <v>228</v>
      </c>
      <c r="C77" s="111"/>
      <c r="D77" s="7" t="str">
        <f ca="1">IF(Table_Question_Sets[[#This Row],[Header]]="Yes","",
IF(INDIRECT(SUBSTITUTE(ADDRESS(1,COLUMN(),4),"1","")&amp;ROW()-1)="",
INDIRECT(SUBSTITUTE(ADDRESS(1,COLUMN(Table_Question_Sets[[#This Row],[Property]]),4),"1","")&amp;ROW()-1),
INDIRECT(SUBSTITUTE(ADDRESS(1,COLUMN(),4),"1","")&amp;ROW()-1)))</f>
        <v>Personal</v>
      </c>
      <c r="E7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previousEmploymentOccupation</v>
      </c>
      <c r="F77" s="7" t="str">
        <f>IF(Table_Question_Sets[[#This Row],[Header]]="Yes","",IF(Table_Question_Sets[[#This Row],[Property]]&lt;&gt;"",SUBSTITUTE(Table_Question_Sets[[#This Row],[Property]]," ",""),""))</f>
        <v>PreviousEmploymentOccupation</v>
      </c>
      <c r="G77" s="48"/>
      <c r="H77" s="7" t="s">
        <v>49</v>
      </c>
      <c r="I77" s="7" t="s">
        <v>49</v>
      </c>
      <c r="J77" s="7"/>
      <c r="K77" s="33" t="s">
        <v>73</v>
      </c>
      <c r="L77" s="43"/>
      <c r="M77" s="43"/>
      <c r="N77" s="33"/>
      <c r="O77" s="33" t="s">
        <v>113</v>
      </c>
      <c r="P77" s="33" t="s">
        <v>125</v>
      </c>
      <c r="Q77" s="33"/>
      <c r="R77" s="33"/>
      <c r="S77" s="35"/>
      <c r="T77" s="7" t="s">
        <v>229</v>
      </c>
      <c r="U77" s="8"/>
      <c r="V77" s="7" t="s">
        <v>226</v>
      </c>
      <c r="W77" s="7"/>
      <c r="X77" s="7"/>
      <c r="Y77" s="7"/>
      <c r="Z77" s="7"/>
      <c r="AA77" s="7"/>
      <c r="AB77" s="7"/>
      <c r="AC77" s="7"/>
      <c r="AD77" s="7"/>
      <c r="AE77" s="7"/>
      <c r="AF77" s="7"/>
      <c r="AG77" s="7"/>
      <c r="AH77" s="43"/>
      <c r="AI77" s="43"/>
      <c r="AJ77" s="43"/>
      <c r="AK77" s="43"/>
      <c r="AL77" s="7"/>
      <c r="AM7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77" s="111"/>
      <c r="AO7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7" s="7"/>
      <c r="AR77" s="14"/>
      <c r="AS77" s="7"/>
      <c r="AT77" s="7"/>
      <c r="AU77" s="7"/>
      <c r="AV77" s="7"/>
      <c r="AW77" s="7"/>
      <c r="AX7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77" s="14" t="str">
        <f>IF(OR(Table_Question_Sets[[#This Row],[Header]]="Yes",Table_Question_Sets[[#This Row],[Text]]=""),"",IF(OR(Table_Question_Sets[[#This Row],[Text]]="true",Table_Question_Sets[[#This Row],[Text]]="false",ISNUMBER(Table_Question_Sets[[#This Row],[Text]])),Table_Question_Sets[[#This Row],[Text]],""""&amp;Table_Question_Sets[[#This Row],[Text]]&amp;""""))</f>
        <v/>
      </c>
      <c r="AZ77" s="14" t="str">
        <f>IF(AND(Table_Question_Sets[[#This Row],[Header]]&lt;&gt;"Yes",Table_Question_Sets[[#This Row],[Property]]&lt;&gt;"",Table_Question_Sets[[#This Row],[Summary Label]]&lt;&gt;""),""""&amp;Table_Question_Sets[[#This Row],[Key]]&amp;""": """&amp;Table_Question_Sets[[#This Row],[Summary Label]]&amp;"""","")</f>
        <v/>
      </c>
      <c r="BA77" s="14">
        <f ca="1">IF(Table_Question_Sets[[#This Row],[Header]]="Yes","",_xlfn.NUMBERVALUE(INDIRECT(SUBSTITUTE(ADDRESS(1,COLUMN(),4),"1","")&amp;ROW()-1))+IF(Table_Question_Sets[[#This Row],[Property]]&lt;&gt;"",1,0))</f>
        <v>52</v>
      </c>
      <c r="BB77" s="14">
        <f ca="1">IF(Table_Question_Sets[[#This Row],[Header]]="Yes","",_xlfn.NUMBERVALUE(INDIRECT(SUBSTITUTE(ADDRESS(1,COLUMN(),4),"1","")&amp;ROW()+1))+IF(Table_Question_Sets[[#This Row],[Property]]&lt;&gt;"",1,0))</f>
        <v>34</v>
      </c>
      <c r="BC77" s="14" t="str">
        <f t="array" aca="1" ref="BC7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7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'currentEmploymentYears == \'\' || currentEmploymentYears &gt; 2')])}</v>
      </c>
      <c r="BE7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7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"templateOptions":{"label":"Previous occupation","hideCondition":"currentEmploymentYears == '' || currentEmploymentYears &gt; 2"}</v>
      </c>
      <c r="BG7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v>
      </c>
      <c r="BH77" s="7" t="str">
        <f ca="1" xml:space="preserve">
IF(Table_Question_Sets[[#This Row],[Row]]="Yes","]},{""className"": ""row"",""fieldGroup"": [","")&amp;
SUBSTITUTE(Table_Question_Sets[[#This Row],[Config Field]],CHAR(10),"")</f>
        <v>{"key":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v>
      </c>
      <c r="BI7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7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77" s="7" t="str">
        <f>IF(AND(Table_Question_Sets[[#This Row],[Header]]="",Table_Question_Sets[[#This Row],[Property]]&lt;&gt;"",Table_Question_Sets[[#This Row],[Field Type]]&lt;&gt;""),
""""&amp;Table_Question_Sets[[#This Row],[Key]]&amp;"""","")</f>
        <v>"previousEmploymentOccupation"</v>
      </c>
      <c r="BL7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77" s="7" t="str">
        <f>IF(AND(Table_Question_Sets[[#This Row],[Header]]&lt;&gt;"Yes",Table_Question_Sets[[#This Row],[Property]]&lt;&gt;"",Table_Question_Sets[[#This Row],[Workflow Role]]&lt;&gt;""),
""""&amp;Table_Question_Sets[[#This Row],[Workflow Role]]&amp;""":"""&amp;Table_Question_Sets[[#This Row],[Key]]&amp;"""","")</f>
        <v/>
      </c>
      <c r="BN77" s="7">
        <f ca="1">IF(Table_Question_Sets[[#This Row],[Header]]="Yes","",_xlfn.NUMBERVALUE(INDIRECT(SUBSTITUTE(ADDRESS(1,COLUMN(),4),"1","")&amp;ROW()+1))+IF(OR(Table_Question_Sets[[#This Row],[Value]]&lt;&gt;"",AND(Table_Question_Sets[[#This Row],[Data Type]]="Repeating",Table_Question_Sets[[#This Row],[Calculation Repeating]]&lt;&gt;"")),1,0))</f>
        <v>0</v>
      </c>
      <c r="BO77" s="7" t="str">
        <f ca="1" xml:space="preserve">
IF(Table_Question_Sets[[#This Row],[Data Type]]="Repeating",
OFFSET(Table_Repeating_Question_Sets[[#Headers],[Property]],MATCH(Table_Question_Sets[[#This Row],[Property]],Table_Repeating_Question_Sets[Property],0),MATCH("Calculation",Table_Repeating_Question_Sets[#Headers],0)-1,1,1),
"")</f>
        <v/>
      </c>
      <c r="BP7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7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77" s="7" t="str">
        <f ca="1">IF(ISNUMBER(Table_Question_Sets[[#This Row],[Config Use Row]]),INDEX(Table_Question_Sets[Config Rollup],Table_Question_Sets[[#This Row],[Config Use Row]]),"")</f>
        <v/>
      </c>
      <c r="BS77" s="7" t="str">
        <f ca="1">IF(ISNUMBER(Table_Question_Sets[[#This Row],[Config Use Row]]),INDEX(Table_Question_Sets[Config Keys Nested Rollup],Table_Question_Sets[[#This Row],[Config Use Row]]),"")</f>
        <v/>
      </c>
      <c r="BT77" s="7" t="str">
        <f ca="1">IF(ISNUMBER(Table_Question_Sets[[#This Row],[Config Use Row]]),INDEX(Table_Question_Sets[Calculation Rollup],Table_Question_Sets[[#This Row],[Config Use Row]]),"")</f>
        <v/>
      </c>
    </row>
    <row r="78" spans="2:72" s="11" customFormat="1" ht="21" customHeight="1">
      <c r="B78" s="8" t="s">
        <v>230</v>
      </c>
      <c r="C78" s="111"/>
      <c r="D78" s="7" t="str">
        <f ca="1">IF(Table_Question_Sets[[#This Row],[Header]]="Yes","",
IF(INDIRECT(SUBSTITUTE(ADDRESS(1,COLUMN(),4),"1","")&amp;ROW()-1)="",
INDIRECT(SUBSTITUTE(ADDRESS(1,COLUMN(Table_Question_Sets[[#This Row],[Property]]),4),"1","")&amp;ROW()-1),
INDIRECT(SUBSTITUTE(ADDRESS(1,COLUMN(),4),"1","")&amp;ROW()-1)))</f>
        <v>Personal</v>
      </c>
      <c r="E7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previousEmploymentEmployer</v>
      </c>
      <c r="F78" s="7" t="str">
        <f>IF(Table_Question_Sets[[#This Row],[Header]]="Yes","",IF(Table_Question_Sets[[#This Row],[Property]]&lt;&gt;"",SUBSTITUTE(Table_Question_Sets[[#This Row],[Property]]," ",""),""))</f>
        <v>PreviousEmploymentEmployer</v>
      </c>
      <c r="G78" s="48"/>
      <c r="H78" s="7" t="s">
        <v>49</v>
      </c>
      <c r="I78" s="7" t="s">
        <v>49</v>
      </c>
      <c r="J78" s="7"/>
      <c r="K78" s="33" t="s">
        <v>73</v>
      </c>
      <c r="L78" s="43"/>
      <c r="M78" s="43"/>
      <c r="N78" s="33"/>
      <c r="O78" s="33" t="s">
        <v>113</v>
      </c>
      <c r="P78" s="33" t="s">
        <v>125</v>
      </c>
      <c r="Q78" s="33"/>
      <c r="R78" s="33"/>
      <c r="S78" s="35"/>
      <c r="T78" s="7" t="s">
        <v>231</v>
      </c>
      <c r="U78" s="8"/>
      <c r="V78" s="7" t="s">
        <v>226</v>
      </c>
      <c r="W78" s="7"/>
      <c r="X78" s="7"/>
      <c r="Y78" s="7"/>
      <c r="Z78" s="7"/>
      <c r="AA78" s="7"/>
      <c r="AB78" s="7"/>
      <c r="AC78" s="7"/>
      <c r="AD78" s="7"/>
      <c r="AE78" s="7"/>
      <c r="AF78" s="7"/>
      <c r="AG78" s="7"/>
      <c r="AH78" s="43"/>
      <c r="AI78" s="43"/>
      <c r="AJ78" s="43"/>
      <c r="AK78" s="43"/>
      <c r="AL78" s="7"/>
      <c r="AM7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78" s="111"/>
      <c r="AO7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8" s="7"/>
      <c r="AR78" s="14"/>
      <c r="AS78" s="7"/>
      <c r="AT78" s="7"/>
      <c r="AU78" s="7"/>
      <c r="AV78" s="7"/>
      <c r="AW78" s="7"/>
      <c r="AX7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78" s="14" t="str">
        <f>IF(OR(Table_Question_Sets[[#This Row],[Header]]="Yes",Table_Question_Sets[[#This Row],[Text]]=""),"",IF(OR(Table_Question_Sets[[#This Row],[Text]]="true",Table_Question_Sets[[#This Row],[Text]]="false",ISNUMBER(Table_Question_Sets[[#This Row],[Text]])),Table_Question_Sets[[#This Row],[Text]],""""&amp;Table_Question_Sets[[#This Row],[Text]]&amp;""""))</f>
        <v/>
      </c>
      <c r="AZ78" s="14" t="str">
        <f>IF(AND(Table_Question_Sets[[#This Row],[Header]]&lt;&gt;"Yes",Table_Question_Sets[[#This Row],[Property]]&lt;&gt;"",Table_Question_Sets[[#This Row],[Summary Label]]&lt;&gt;""),""""&amp;Table_Question_Sets[[#This Row],[Key]]&amp;""": """&amp;Table_Question_Sets[[#This Row],[Summary Label]]&amp;"""","")</f>
        <v/>
      </c>
      <c r="BA78" s="14">
        <f ca="1">IF(Table_Question_Sets[[#This Row],[Header]]="Yes","",_xlfn.NUMBERVALUE(INDIRECT(SUBSTITUTE(ADDRESS(1,COLUMN(),4),"1","")&amp;ROW()-1))+IF(Table_Question_Sets[[#This Row],[Property]]&lt;&gt;"",1,0))</f>
        <v>53</v>
      </c>
      <c r="BB78" s="14">
        <f ca="1">IF(Table_Question_Sets[[#This Row],[Header]]="Yes","",_xlfn.NUMBERVALUE(INDIRECT(SUBSTITUTE(ADDRESS(1,COLUMN(),4),"1","")&amp;ROW()+1))+IF(Table_Question_Sets[[#This Row],[Property]]&lt;&gt;"",1,0))</f>
        <v>33</v>
      </c>
      <c r="BC78" s="14" t="str">
        <f t="array" aca="1" ref="BC7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7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'currentEmploymentYears == \'\' || currentEmploymentYears &gt; 2')])}</v>
      </c>
      <c r="BE7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7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"templateOptions":{"label":"Previous employer","hideCondition":"currentEmploymentYears == '' || currentEmploymentYears &gt; 2"}</v>
      </c>
      <c r="BG7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v>
      </c>
      <c r="BH78" s="7" t="str">
        <f ca="1" xml:space="preserve">
IF(Table_Question_Sets[[#This Row],[Row]]="Yes","]},{""className"": ""row"",""fieldGroup"": [","")&amp;
SUBSTITUTE(Table_Question_Sets[[#This Row],[Config Field]],CHAR(10),"")</f>
        <v>{"key":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v>
      </c>
      <c r="BI7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7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78" s="7" t="str">
        <f>IF(AND(Table_Question_Sets[[#This Row],[Header]]="",Table_Question_Sets[[#This Row],[Property]]&lt;&gt;"",Table_Question_Sets[[#This Row],[Field Type]]&lt;&gt;""),
""""&amp;Table_Question_Sets[[#This Row],[Key]]&amp;"""","")</f>
        <v>"previousEmploymentEmployer"</v>
      </c>
      <c r="BL7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78" s="7" t="str">
        <f>IF(AND(Table_Question_Sets[[#This Row],[Header]]&lt;&gt;"Yes",Table_Question_Sets[[#This Row],[Property]]&lt;&gt;"",Table_Question_Sets[[#This Row],[Workflow Role]]&lt;&gt;""),
""""&amp;Table_Question_Sets[[#This Row],[Workflow Role]]&amp;""":"""&amp;Table_Question_Sets[[#This Row],[Key]]&amp;"""","")</f>
        <v/>
      </c>
      <c r="BN78" s="7">
        <f ca="1">IF(Table_Question_Sets[[#This Row],[Header]]="Yes","",_xlfn.NUMBERVALUE(INDIRECT(SUBSTITUTE(ADDRESS(1,COLUMN(),4),"1","")&amp;ROW()+1))+IF(OR(Table_Question_Sets[[#This Row],[Value]]&lt;&gt;"",AND(Table_Question_Sets[[#This Row],[Data Type]]="Repeating",Table_Question_Sets[[#This Row],[Calculation Repeating]]&lt;&gt;"")),1,0))</f>
        <v>0</v>
      </c>
      <c r="BO78" s="7" t="str">
        <f ca="1" xml:space="preserve">
IF(Table_Question_Sets[[#This Row],[Data Type]]="Repeating",
OFFSET(Table_Repeating_Question_Sets[[#Headers],[Property]],MATCH(Table_Question_Sets[[#This Row],[Property]],Table_Repeating_Question_Sets[Property],0),MATCH("Calculation",Table_Repeating_Question_Sets[#Headers],0)-1,1,1),
"")</f>
        <v/>
      </c>
      <c r="BP7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7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78" s="7" t="str">
        <f ca="1">IF(ISNUMBER(Table_Question_Sets[[#This Row],[Config Use Row]]),INDEX(Table_Question_Sets[Config Rollup],Table_Question_Sets[[#This Row],[Config Use Row]]),"")</f>
        <v/>
      </c>
      <c r="BS78" s="7" t="str">
        <f ca="1">IF(ISNUMBER(Table_Question_Sets[[#This Row],[Config Use Row]]),INDEX(Table_Question_Sets[Config Keys Nested Rollup],Table_Question_Sets[[#This Row],[Config Use Row]]),"")</f>
        <v/>
      </c>
      <c r="BT78" s="7" t="str">
        <f ca="1">IF(ISNUMBER(Table_Question_Sets[[#This Row],[Config Use Row]]),INDEX(Table_Question_Sets[Calculation Rollup],Table_Question_Sets[[#This Row],[Config Use Row]]),"")</f>
        <v/>
      </c>
    </row>
    <row r="79" spans="2:72" s="11" customFormat="1" ht="21" customHeight="1">
      <c r="B79" s="8" t="s">
        <v>232</v>
      </c>
      <c r="C79" s="111"/>
      <c r="D79" s="7" t="str">
        <f ca="1">IF(Table_Question_Sets[[#This Row],[Header]]="Yes","",
IF(INDIRECT(SUBSTITUTE(ADDRESS(1,COLUMN(),4),"1","")&amp;ROW()-1)="",
INDIRECT(SUBSTITUTE(ADDRESS(1,COLUMN(Table_Question_Sets[[#This Row],[Property]]),4),"1","")&amp;ROW()-1),
INDIRECT(SUBSTITUTE(ADDRESS(1,COLUMN(),4),"1","")&amp;ROW()-1)))</f>
        <v>Personal</v>
      </c>
      <c r="E7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previousEmploymentYears</v>
      </c>
      <c r="F79" s="7" t="str">
        <f>IF(Table_Question_Sets[[#This Row],[Header]]="Yes","",IF(Table_Question_Sets[[#This Row],[Property]]&lt;&gt;"",SUBSTITUTE(Table_Question_Sets[[#This Row],[Property]]," ",""),""))</f>
        <v>PreviousEmploymentYears</v>
      </c>
      <c r="G79" s="48"/>
      <c r="H79" s="7" t="s">
        <v>93</v>
      </c>
      <c r="I79" s="7" t="s">
        <v>49</v>
      </c>
      <c r="J79" s="7"/>
      <c r="K79" s="33" t="s">
        <v>73</v>
      </c>
      <c r="L79" s="43"/>
      <c r="M79" s="43"/>
      <c r="N79" s="33"/>
      <c r="O79" s="33" t="s">
        <v>113</v>
      </c>
      <c r="P79" s="33"/>
      <c r="Q79" s="33"/>
      <c r="R79" s="33"/>
      <c r="S79" s="35" t="s">
        <v>197</v>
      </c>
      <c r="T79" s="7"/>
      <c r="U79" s="7" t="s">
        <v>233</v>
      </c>
      <c r="V79" s="7" t="s">
        <v>226</v>
      </c>
      <c r="W79" s="7"/>
      <c r="X79" s="7"/>
      <c r="Y79" s="7"/>
      <c r="Z79" s="7"/>
      <c r="AA79" s="7"/>
      <c r="AB79" s="7"/>
      <c r="AC79" s="7"/>
      <c r="AD79" s="7"/>
      <c r="AE79" s="7"/>
      <c r="AF79" s="7"/>
      <c r="AG79" s="7"/>
      <c r="AH79" s="43"/>
      <c r="AI79" s="43"/>
      <c r="AJ79" s="43"/>
      <c r="AK79" s="43"/>
      <c r="AL79" s="7"/>
      <c r="AM7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79" s="111"/>
      <c r="AO7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9" s="7"/>
      <c r="AR79" s="14"/>
      <c r="AS79" s="7"/>
      <c r="AT79" s="7"/>
      <c r="AU79" s="7"/>
      <c r="AV79" s="7"/>
      <c r="AW79" s="7"/>
      <c r="AX7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79" s="14" t="str">
        <f>IF(OR(Table_Question_Sets[[#This Row],[Header]]="Yes",Table_Question_Sets[[#This Row],[Text]]=""),"",IF(OR(Table_Question_Sets[[#This Row],[Text]]="true",Table_Question_Sets[[#This Row],[Text]]="false",ISNUMBER(Table_Question_Sets[[#This Row],[Text]])),Table_Question_Sets[[#This Row],[Text]],""""&amp;Table_Question_Sets[[#This Row],[Text]]&amp;""""))</f>
        <v/>
      </c>
      <c r="AZ79" s="14" t="str">
        <f>IF(AND(Table_Question_Sets[[#This Row],[Header]]&lt;&gt;"Yes",Table_Question_Sets[[#This Row],[Property]]&lt;&gt;"",Table_Question_Sets[[#This Row],[Summary Label]]&lt;&gt;""),""""&amp;Table_Question_Sets[[#This Row],[Key]]&amp;""": """&amp;Table_Question_Sets[[#This Row],[Summary Label]]&amp;"""","")</f>
        <v/>
      </c>
      <c r="BA79" s="14">
        <f ca="1">IF(Table_Question_Sets[[#This Row],[Header]]="Yes","",_xlfn.NUMBERVALUE(INDIRECT(SUBSTITUTE(ADDRESS(1,COLUMN(),4),"1","")&amp;ROW()-1))+IF(Table_Question_Sets[[#This Row],[Property]]&lt;&gt;"",1,0))</f>
        <v>54</v>
      </c>
      <c r="BB79" s="14">
        <f ca="1">IF(Table_Question_Sets[[#This Row],[Header]]="Yes","",_xlfn.NUMBERVALUE(INDIRECT(SUBSTITUTE(ADDRESS(1,COLUMN(),4),"1","")&amp;ROW()+1))+IF(Table_Question_Sets[[#This Row],[Property]]&lt;&gt;"",1,0))</f>
        <v>32</v>
      </c>
      <c r="BC79" s="14" t="str">
        <f t="array" aca="1" ref="BC7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7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'currentEmploymentYears == \'\' || currentEmploymentYears &gt; 2'), ValidationService.isNumber()])}</v>
      </c>
      <c r="BE7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7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"templateOptions":{"container":{"style":"width:100px;"},"question":"How many years did you work in your previous job?","hideCondition":"currentEmploymentYears == '' || currentEmploymentYears &gt; 2"}</v>
      </c>
      <c r="BG7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v>
      </c>
      <c r="BH79" s="7" t="str">
        <f ca="1" xml:space="preserve">
IF(Table_Question_Sets[[#This Row],[Row]]="Yes","]},{""className"": ""row"",""fieldGroup"": [","")&amp;
SUBSTITUTE(Table_Question_Sets[[#This Row],[Config Field]],CHAR(10),"")</f>
        <v>{"key":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v>
      </c>
      <c r="BI7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7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79" s="7" t="str">
        <f>IF(AND(Table_Question_Sets[[#This Row],[Header]]="",Table_Question_Sets[[#This Row],[Property]]&lt;&gt;"",Table_Question_Sets[[#This Row],[Field Type]]&lt;&gt;""),
""""&amp;Table_Question_Sets[[#This Row],[Key]]&amp;"""","")</f>
        <v>"previousEmploymentYears"</v>
      </c>
      <c r="BL7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79" s="7" t="str">
        <f>IF(AND(Table_Question_Sets[[#This Row],[Header]]&lt;&gt;"Yes",Table_Question_Sets[[#This Row],[Property]]&lt;&gt;"",Table_Question_Sets[[#This Row],[Workflow Role]]&lt;&gt;""),
""""&amp;Table_Question_Sets[[#This Row],[Workflow Role]]&amp;""":"""&amp;Table_Question_Sets[[#This Row],[Key]]&amp;"""","")</f>
        <v/>
      </c>
      <c r="BN79" s="7">
        <f ca="1">IF(Table_Question_Sets[[#This Row],[Header]]="Yes","",_xlfn.NUMBERVALUE(INDIRECT(SUBSTITUTE(ADDRESS(1,COLUMN(),4),"1","")&amp;ROW()+1))+IF(OR(Table_Question_Sets[[#This Row],[Value]]&lt;&gt;"",AND(Table_Question_Sets[[#This Row],[Data Type]]="Repeating",Table_Question_Sets[[#This Row],[Calculation Repeating]]&lt;&gt;"")),1,0))</f>
        <v>0</v>
      </c>
      <c r="BO79" s="7" t="str">
        <f ca="1" xml:space="preserve">
IF(Table_Question_Sets[[#This Row],[Data Type]]="Repeating",
OFFSET(Table_Repeating_Question_Sets[[#Headers],[Property]],MATCH(Table_Question_Sets[[#This Row],[Property]],Table_Repeating_Question_Sets[Property],0),MATCH("Calculation",Table_Repeating_Question_Sets[#Headers],0)-1,1,1),
"")</f>
        <v/>
      </c>
      <c r="BP7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7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79" s="7" t="str">
        <f ca="1">IF(ISNUMBER(Table_Question_Sets[[#This Row],[Config Use Row]]),INDEX(Table_Question_Sets[Config Rollup],Table_Question_Sets[[#This Row],[Config Use Row]]),"")</f>
        <v/>
      </c>
      <c r="BS79" s="7" t="str">
        <f ca="1">IF(ISNUMBER(Table_Question_Sets[[#This Row],[Config Use Row]]),INDEX(Table_Question_Sets[Config Keys Nested Rollup],Table_Question_Sets[[#This Row],[Config Use Row]]),"")</f>
        <v/>
      </c>
      <c r="BT79" s="7" t="str">
        <f ca="1">IF(ISNUMBER(Table_Question_Sets[[#This Row],[Config Use Row]]),INDEX(Table_Question_Sets[Calculation Rollup],Table_Question_Sets[[#This Row],[Config Use Row]]),"")</f>
        <v/>
      </c>
    </row>
    <row r="80" spans="2:72" s="11" customFormat="1" ht="21" customHeight="1">
      <c r="B80" s="8" t="s">
        <v>234</v>
      </c>
      <c r="C80" s="111"/>
      <c r="D80" s="7" t="str">
        <f ca="1">IF(Table_Question_Sets[[#This Row],[Header]]="Yes","",
IF(INDIRECT(SUBSTITUTE(ADDRESS(1,COLUMN(),4),"1","")&amp;ROW()-1)="",
INDIRECT(SUBSTITUTE(ADDRESS(1,COLUMN(Table_Question_Sets[[#This Row],[Property]]),4),"1","")&amp;ROW()-1),
INDIRECT(SUBSTITUTE(ADDRESS(1,COLUMN(),4),"1","")&amp;ROW()-1)))</f>
        <v>Personal</v>
      </c>
      <c r="E8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vehicleHeading</v>
      </c>
      <c r="F80" s="7" t="str">
        <f>IF(Table_Question_Sets[[#This Row],[Header]]="Yes","",IF(Table_Question_Sets[[#This Row],[Property]]&lt;&gt;"",SUBSTITUTE(Table_Question_Sets[[#This Row],[Property]]," ",""),""))</f>
        <v>VehicleHeading</v>
      </c>
      <c r="G80" s="48"/>
      <c r="H80" s="7" t="s">
        <v>103</v>
      </c>
      <c r="I80" s="7" t="s">
        <v>103</v>
      </c>
      <c r="J80" s="7"/>
      <c r="K80" s="33"/>
      <c r="L80" s="43"/>
      <c r="M80" s="43"/>
      <c r="N80" s="33"/>
      <c r="O80" s="33" t="s">
        <v>113</v>
      </c>
      <c r="P80" s="33"/>
      <c r="Q80" s="33"/>
      <c r="R80" s="33"/>
      <c r="S80" s="35"/>
      <c r="T80" s="7"/>
      <c r="U80" s="8"/>
      <c r="V80" s="7"/>
      <c r="W80" s="7"/>
      <c r="X80" s="7" t="s">
        <v>235</v>
      </c>
      <c r="Y80" s="7"/>
      <c r="Z80" s="7"/>
      <c r="AA80" s="7"/>
      <c r="AB80" s="7"/>
      <c r="AC80" s="7"/>
      <c r="AD80" s="7"/>
      <c r="AE80" s="7"/>
      <c r="AF80" s="7"/>
      <c r="AG80" s="7"/>
      <c r="AH80" s="43"/>
      <c r="AI80" s="43"/>
      <c r="AJ80" s="43"/>
      <c r="AK80" s="43"/>
      <c r="AL80" s="7"/>
      <c r="AM8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80" s="111"/>
      <c r="AO8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0" s="7"/>
      <c r="AR80" s="14"/>
      <c r="AS80" s="7"/>
      <c r="AT80" s="7"/>
      <c r="AU80" s="7"/>
      <c r="AV80" s="7"/>
      <c r="AW80" s="7"/>
      <c r="AX8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80" s="14" t="str">
        <f>IF(OR(Table_Question_Sets[[#This Row],[Header]]="Yes",Table_Question_Sets[[#This Row],[Text]]=""),"",IF(OR(Table_Question_Sets[[#This Row],[Text]]="true",Table_Question_Sets[[#This Row],[Text]]="false",ISNUMBER(Table_Question_Sets[[#This Row],[Text]])),Table_Question_Sets[[#This Row],[Text]],""""&amp;Table_Question_Sets[[#This Row],[Text]]&amp;""""))</f>
        <v/>
      </c>
      <c r="AZ80" s="14" t="str">
        <f>IF(AND(Table_Question_Sets[[#This Row],[Header]]&lt;&gt;"Yes",Table_Question_Sets[[#This Row],[Property]]&lt;&gt;"",Table_Question_Sets[[#This Row],[Summary Label]]&lt;&gt;""),""""&amp;Table_Question_Sets[[#This Row],[Key]]&amp;""": """&amp;Table_Question_Sets[[#This Row],[Summary Label]]&amp;"""","")</f>
        <v/>
      </c>
      <c r="BA80" s="14">
        <f ca="1">IF(Table_Question_Sets[[#This Row],[Header]]="Yes","",_xlfn.NUMBERVALUE(INDIRECT(SUBSTITUTE(ADDRESS(1,COLUMN(),4),"1","")&amp;ROW()-1))+IF(Table_Question_Sets[[#This Row],[Property]]&lt;&gt;"",1,0))</f>
        <v>55</v>
      </c>
      <c r="BB80" s="14">
        <f ca="1">IF(Table_Question_Sets[[#This Row],[Header]]="Yes","",_xlfn.NUMBERVALUE(INDIRECT(SUBSTITUTE(ADDRESS(1,COLUMN(),4),"1","")&amp;ROW()+1))+IF(Table_Question_Sets[[#This Row],[Property]]&lt;&gt;"",1,0))</f>
        <v>31</v>
      </c>
      <c r="BC80" s="14" t="str">
        <f t="array" aca="1" ref="BC8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8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8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8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"templateOptions":{"content":{"heading2":"Vehicle Details"}}</v>
      </c>
      <c r="BG8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"vehicleHeading","type": "content-field","className":"col-xs-12","templateOptions":{"content":{"heading2":"Vehicle Details"}},"validators": {"validation": Validators.compose([])}}</v>
      </c>
      <c r="BH80" s="7" t="str">
        <f ca="1" xml:space="preserve">
IF(Table_Question_Sets[[#This Row],[Row]]="Yes","]},{""className"": ""row"",""fieldGroup"": [","")&amp;
SUBSTITUTE(Table_Question_Sets[[#This Row],[Config Field]],CHAR(10),"")</f>
        <v>{"key": "vehicleHeading","type": "content-field","className":"col-xs-12","templateOptions":{"content":{"heading2":"Vehicle Details"}},"validators": {"validation": Validators.compose([])}}</v>
      </c>
      <c r="BI8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8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80" s="7" t="str">
        <f>IF(AND(Table_Question_Sets[[#This Row],[Header]]="",Table_Question_Sets[[#This Row],[Property]]&lt;&gt;"",Table_Question_Sets[[#This Row],[Field Type]]&lt;&gt;""),
""""&amp;Table_Question_Sets[[#This Row],[Key]]&amp;"""","")</f>
        <v>"vehicleHeading"</v>
      </c>
      <c r="BL8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80" s="7" t="str">
        <f>IF(AND(Table_Question_Sets[[#This Row],[Header]]&lt;&gt;"Yes",Table_Question_Sets[[#This Row],[Property]]&lt;&gt;"",Table_Question_Sets[[#This Row],[Workflow Role]]&lt;&gt;""),
""""&amp;Table_Question_Sets[[#This Row],[Workflow Role]]&amp;""":"""&amp;Table_Question_Sets[[#This Row],[Key]]&amp;"""","")</f>
        <v/>
      </c>
      <c r="BN80" s="7">
        <f ca="1">IF(Table_Question_Sets[[#This Row],[Header]]="Yes","",_xlfn.NUMBERVALUE(INDIRECT(SUBSTITUTE(ADDRESS(1,COLUMN(),4),"1","")&amp;ROW()+1))+IF(OR(Table_Question_Sets[[#This Row],[Value]]&lt;&gt;"",AND(Table_Question_Sets[[#This Row],[Data Type]]="Repeating",Table_Question_Sets[[#This Row],[Calculation Repeating]]&lt;&gt;"")),1,0))</f>
        <v>0</v>
      </c>
      <c r="BO80" s="7" t="str">
        <f ca="1" xml:space="preserve">
IF(Table_Question_Sets[[#This Row],[Data Type]]="Repeating",
OFFSET(Table_Repeating_Question_Sets[[#Headers],[Property]],MATCH(Table_Question_Sets[[#This Row],[Property]],Table_Repeating_Question_Sets[Property],0),MATCH("Calculation",Table_Repeating_Question_Sets[#Headers],0)-1,1,1),
"")</f>
        <v/>
      </c>
      <c r="BP8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8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80" s="7" t="str">
        <f ca="1">IF(ISNUMBER(Table_Question_Sets[[#This Row],[Config Use Row]]),INDEX(Table_Question_Sets[Config Rollup],Table_Question_Sets[[#This Row],[Config Use Row]]),"")</f>
        <v/>
      </c>
      <c r="BS80" s="7" t="str">
        <f ca="1">IF(ISNUMBER(Table_Question_Sets[[#This Row],[Config Use Row]]),INDEX(Table_Question_Sets[Config Keys Nested Rollup],Table_Question_Sets[[#This Row],[Config Use Row]]),"")</f>
        <v/>
      </c>
      <c r="BT80" s="7" t="str">
        <f ca="1">IF(ISNUMBER(Table_Question_Sets[[#This Row],[Config Use Row]]),INDEX(Table_Question_Sets[Calculation Rollup],Table_Question_Sets[[#This Row],[Config Use Row]]),"")</f>
        <v/>
      </c>
    </row>
    <row r="81" spans="2:72" s="11" customFormat="1" ht="21" customHeight="1">
      <c r="B81" s="8" t="s">
        <v>236</v>
      </c>
      <c r="C81" s="111"/>
      <c r="D81" s="7" t="str">
        <f ca="1">IF(Table_Question_Sets[[#This Row],[Header]]="Yes","",
IF(INDIRECT(SUBSTITUTE(ADDRESS(1,COLUMN(),4),"1","")&amp;ROW()-1)="",
INDIRECT(SUBSTITUTE(ADDRESS(1,COLUMN(Table_Question_Sets[[#This Row],[Property]]),4),"1","")&amp;ROW()-1),
INDIRECT(SUBSTITUTE(ADDRESS(1,COLUMN(),4),"1","")&amp;ROW()-1)))</f>
        <v>Personal</v>
      </c>
      <c r="E8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vehicleCondition</v>
      </c>
      <c r="F81" s="7" t="str">
        <f>IF(Table_Question_Sets[[#This Row],[Header]]="Yes","",IF(Table_Question_Sets[[#This Row],[Property]]&lt;&gt;"",SUBSTITUTE(Table_Question_Sets[[#This Row],[Property]]," ",""),""))</f>
        <v>VehicleCondition</v>
      </c>
      <c r="G81" s="48"/>
      <c r="H81" s="7" t="s">
        <v>49</v>
      </c>
      <c r="I81" s="7" t="s">
        <v>76</v>
      </c>
      <c r="J81" s="8" t="s">
        <v>237</v>
      </c>
      <c r="K81" s="33" t="s">
        <v>73</v>
      </c>
      <c r="L81" s="43"/>
      <c r="M81" s="43"/>
      <c r="N81" s="33"/>
      <c r="O81" s="33" t="s">
        <v>113</v>
      </c>
      <c r="P81" s="33"/>
      <c r="Q81" s="33"/>
      <c r="R81" s="33"/>
      <c r="S81" s="35"/>
      <c r="T81" s="7" t="s">
        <v>237</v>
      </c>
      <c r="U81" s="8"/>
      <c r="V81" s="7"/>
      <c r="W81" s="7"/>
      <c r="X81" s="7"/>
      <c r="Y81" s="7"/>
      <c r="Z81" s="7"/>
      <c r="AA81" s="7"/>
      <c r="AB81" s="7"/>
      <c r="AC81" s="7"/>
      <c r="AD81" s="7"/>
      <c r="AE81" s="7"/>
      <c r="AF81" s="7"/>
      <c r="AG81" s="7"/>
      <c r="AH81" s="43"/>
      <c r="AI81" s="43"/>
      <c r="AJ81" s="43"/>
      <c r="AK81" s="43"/>
      <c r="AL81" s="7"/>
      <c r="AM8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81" s="111"/>
      <c r="AO8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1" s="7"/>
      <c r="AR81" s="14"/>
      <c r="AS81" s="7"/>
      <c r="AT81" s="7"/>
      <c r="AU81" s="7"/>
      <c r="AV81" s="7"/>
      <c r="AW81" s="7"/>
      <c r="AX8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81" s="14" t="str">
        <f>IF(OR(Table_Question_Sets[[#This Row],[Header]]="Yes",Table_Question_Sets[[#This Row],[Text]]=""),"",IF(OR(Table_Question_Sets[[#This Row],[Text]]="true",Table_Question_Sets[[#This Row],[Text]]="false",ISNUMBER(Table_Question_Sets[[#This Row],[Text]])),Table_Question_Sets[[#This Row],[Text]],""""&amp;Table_Question_Sets[[#This Row],[Text]]&amp;""""))</f>
        <v/>
      </c>
      <c r="AZ81" s="14" t="str">
        <f>IF(AND(Table_Question_Sets[[#This Row],[Header]]&lt;&gt;"Yes",Table_Question_Sets[[#This Row],[Property]]&lt;&gt;"",Table_Question_Sets[[#This Row],[Summary Label]]&lt;&gt;""),""""&amp;Table_Question_Sets[[#This Row],[Key]]&amp;""": """&amp;Table_Question_Sets[[#This Row],[Summary Label]]&amp;"""","")</f>
        <v/>
      </c>
      <c r="BA81" s="14">
        <f ca="1">IF(Table_Question_Sets[[#This Row],[Header]]="Yes","",_xlfn.NUMBERVALUE(INDIRECT(SUBSTITUTE(ADDRESS(1,COLUMN(),4),"1","")&amp;ROW()-1))+IF(Table_Question_Sets[[#This Row],[Property]]&lt;&gt;"",1,0))</f>
        <v>56</v>
      </c>
      <c r="BB81" s="14">
        <f ca="1">IF(Table_Question_Sets[[#This Row],[Header]]="Yes","",_xlfn.NUMBERVALUE(INDIRECT(SUBSTITUTE(ADDRESS(1,COLUMN(),4),"1","")&amp;ROW()+1))+IF(Table_Question_Sets[[#This Row],[Property]]&lt;&gt;"",1,0))</f>
        <v>30</v>
      </c>
      <c r="BC81" s="14" t="str">
        <f t="array" aca="1" ref="BC8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{"value":"New","key":"New","icon":"icon-new"},{"value":"Used","key":"Used","icon":"icon-used"},{"value":"Demo","key":"Demo","icon":"icon-demo"}</v>
      </c>
      <c r="BD8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8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8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"templateOptions":{"options":[{"value":"New","key":"New","icon":"icon-new"},{"value":"Used","key":"Used","icon":"icon-used"},{"value":"Demo","key":"Demo","icon":"icon-demo"}],"label":"Condition"}</v>
      </c>
      <c r="BG8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"vehicleCondition","type": "buttons-field","className":"col-xs-12","templateOptions":{"options":[{"value":"New","key":"New","icon":"icon-new"},{"value":"Used","key":"Used","icon":"icon-used"},{"value":"Demo","key":"Demo","icon":"icon-demo"}],"label":"Condition"},"validators": {"validation": Validators.compose([ValidationService.required('true', '')])}}</v>
      </c>
      <c r="BH81" s="7" t="str">
        <f ca="1" xml:space="preserve">
IF(Table_Question_Sets[[#This Row],[Row]]="Yes","]},{""className"": ""row"",""fieldGroup"": [","")&amp;
SUBSTITUTE(Table_Question_Sets[[#This Row],[Config Field]],CHAR(10),"")</f>
        <v>{"key": "vehicleCondition","type": "buttons-field","className":"col-xs-12","templateOptions":{"options":[{"value":"New","key":"New","icon":"icon-new"},{"value":"Used","key":"Used","icon":"icon-used"},{"value":"Demo","key":"Demo","icon":"icon-demo"}],"label":"Condition"},"validators": {"validation": Validators.compose([ValidationService.required('true', '')])}}</v>
      </c>
      <c r="BI8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8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81" s="7" t="str">
        <f>IF(AND(Table_Question_Sets[[#This Row],[Header]]="",Table_Question_Sets[[#This Row],[Property]]&lt;&gt;"",Table_Question_Sets[[#This Row],[Field Type]]&lt;&gt;""),
""""&amp;Table_Question_Sets[[#This Row],[Key]]&amp;"""","")</f>
        <v>"vehicleCondition"</v>
      </c>
      <c r="BL8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81" s="7" t="str">
        <f>IF(AND(Table_Question_Sets[[#This Row],[Header]]&lt;&gt;"Yes",Table_Question_Sets[[#This Row],[Property]]&lt;&gt;"",Table_Question_Sets[[#This Row],[Workflow Role]]&lt;&gt;""),
""""&amp;Table_Question_Sets[[#This Row],[Workflow Role]]&amp;""":"""&amp;Table_Question_Sets[[#This Row],[Key]]&amp;"""","")</f>
        <v/>
      </c>
      <c r="BN81" s="7">
        <f ca="1">IF(Table_Question_Sets[[#This Row],[Header]]="Yes","",_xlfn.NUMBERVALUE(INDIRECT(SUBSTITUTE(ADDRESS(1,COLUMN(),4),"1","")&amp;ROW()+1))+IF(OR(Table_Question_Sets[[#This Row],[Value]]&lt;&gt;"",AND(Table_Question_Sets[[#This Row],[Data Type]]="Repeating",Table_Question_Sets[[#This Row],[Calculation Repeating]]&lt;&gt;"")),1,0))</f>
        <v>0</v>
      </c>
      <c r="BO81" s="7" t="str">
        <f ca="1" xml:space="preserve">
IF(Table_Question_Sets[[#This Row],[Data Type]]="Repeating",
OFFSET(Table_Repeating_Question_Sets[[#Headers],[Property]],MATCH(Table_Question_Sets[[#This Row],[Property]],Table_Repeating_Question_Sets[Property],0),MATCH("Calculation",Table_Repeating_Question_Sets[#Headers],0)-1,1,1),
"")</f>
        <v/>
      </c>
      <c r="BP8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8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81" s="7" t="str">
        <f ca="1">IF(ISNUMBER(Table_Question_Sets[[#This Row],[Config Use Row]]),INDEX(Table_Question_Sets[Config Rollup],Table_Question_Sets[[#This Row],[Config Use Row]]),"")</f>
        <v/>
      </c>
      <c r="BS81" s="7" t="str">
        <f ca="1">IF(ISNUMBER(Table_Question_Sets[[#This Row],[Config Use Row]]),INDEX(Table_Question_Sets[Config Keys Nested Rollup],Table_Question_Sets[[#This Row],[Config Use Row]]),"")</f>
        <v/>
      </c>
      <c r="BT81" s="7" t="str">
        <f ca="1">IF(ISNUMBER(Table_Question_Sets[[#This Row],[Config Use Row]]),INDEX(Table_Question_Sets[Calculation Rollup],Table_Question_Sets[[#This Row],[Config Use Row]]),"")</f>
        <v/>
      </c>
    </row>
    <row r="82" spans="2:72" s="11" customFormat="1" ht="21" customHeight="1">
      <c r="B82" s="7" t="s">
        <v>238</v>
      </c>
      <c r="C82" s="111"/>
      <c r="D82" s="7" t="str">
        <f ca="1">IF(Table_Question_Sets[[#This Row],[Header]]="Yes","",
IF(INDIRECT(SUBSTITUTE(ADDRESS(1,COLUMN(),4),"1","")&amp;ROW()-1)="",
INDIRECT(SUBSTITUTE(ADDRESS(1,COLUMN(Table_Question_Sets[[#This Row],[Property]]),4),"1","")&amp;ROW()-1),
INDIRECT(SUBSTITUTE(ADDRESS(1,COLUMN(),4),"1","")&amp;ROW()-1)))</f>
        <v>Personal</v>
      </c>
      <c r="E8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vehicleMake</v>
      </c>
      <c r="F82" s="7" t="str">
        <f>IF(Table_Question_Sets[[#This Row],[Header]]="Yes","",IF(Table_Question_Sets[[#This Row],[Property]]&lt;&gt;"",SUBSTITUTE(Table_Question_Sets[[#This Row],[Property]]," ",""),""))</f>
        <v>VehicleMake</v>
      </c>
      <c r="G82" s="48"/>
      <c r="H82" s="7" t="s">
        <v>49</v>
      </c>
      <c r="I82" s="7" t="s">
        <v>49</v>
      </c>
      <c r="J82" s="7"/>
      <c r="K82" s="33" t="s">
        <v>73</v>
      </c>
      <c r="L82" s="43"/>
      <c r="M82" s="43"/>
      <c r="N82" s="33"/>
      <c r="O82" s="33"/>
      <c r="P82" s="33"/>
      <c r="Q82" s="33"/>
      <c r="R82" s="33"/>
      <c r="S82" s="35"/>
      <c r="T82" s="7" t="s">
        <v>239</v>
      </c>
      <c r="U82" s="8"/>
      <c r="V82" s="7"/>
      <c r="W82" s="7"/>
      <c r="X82" s="7"/>
      <c r="Y82" s="7"/>
      <c r="Z82" s="7"/>
      <c r="AA82" s="7"/>
      <c r="AB82" s="7"/>
      <c r="AC82" s="7"/>
      <c r="AD82" s="7"/>
      <c r="AE82" s="7"/>
      <c r="AF82" s="7"/>
      <c r="AG82" s="7"/>
      <c r="AH82" s="43" t="s">
        <v>240</v>
      </c>
      <c r="AI82" s="43"/>
      <c r="AJ82" s="43"/>
      <c r="AK82" s="43"/>
      <c r="AL82" s="7"/>
      <c r="AM8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82" s="111"/>
      <c r="AO8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2" s="7"/>
      <c r="AR82" s="14"/>
      <c r="AS82" s="7"/>
      <c r="AT82" s="7"/>
      <c r="AU82" s="7"/>
      <c r="AV82" s="7"/>
      <c r="AW82" s="7"/>
      <c r="AX8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82" s="14" t="str">
        <f>IF(OR(Table_Question_Sets[[#This Row],[Header]]="Yes",Table_Question_Sets[[#This Row],[Text]]=""),"",IF(OR(Table_Question_Sets[[#This Row],[Text]]="true",Table_Question_Sets[[#This Row],[Text]]="false",ISNUMBER(Table_Question_Sets[[#This Row],[Text]])),Table_Question_Sets[[#This Row],[Text]],""""&amp;Table_Question_Sets[[#This Row],[Text]]&amp;""""))</f>
        <v/>
      </c>
      <c r="AZ82" s="14" t="str">
        <f>IF(AND(Table_Question_Sets[[#This Row],[Header]]&lt;&gt;"Yes",Table_Question_Sets[[#This Row],[Property]]&lt;&gt;"",Table_Question_Sets[[#This Row],[Summary Label]]&lt;&gt;""),""""&amp;Table_Question_Sets[[#This Row],[Key]]&amp;""": """&amp;Table_Question_Sets[[#This Row],[Summary Label]]&amp;"""","")</f>
        <v/>
      </c>
      <c r="BA82" s="14">
        <f ca="1">IF(Table_Question_Sets[[#This Row],[Header]]="Yes","",_xlfn.NUMBERVALUE(INDIRECT(SUBSTITUTE(ADDRESS(1,COLUMN(),4),"1","")&amp;ROW()-1))+IF(Table_Question_Sets[[#This Row],[Property]]&lt;&gt;"",1,0))</f>
        <v>57</v>
      </c>
      <c r="BB82" s="14">
        <f ca="1">IF(Table_Question_Sets[[#This Row],[Header]]="Yes","",_xlfn.NUMBERVALUE(INDIRECT(SUBSTITUTE(ADDRESS(1,COLUMN(),4),"1","")&amp;ROW()+1))+IF(Table_Question_Sets[[#This Row],[Property]]&lt;&gt;"",1,0))</f>
        <v>29</v>
      </c>
      <c r="BC82" s="14" t="str">
        <f t="array" aca="1" ref="BC8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8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8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8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"templateOptions":{"defaultValue":"estimateVehicleMake","label":"Make"}</v>
      </c>
      <c r="BG8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"vehicleMake","type": "input-field","className":"col-xs-12 col-md-6","templateOptions":{"defaultValue":"estimateVehicleMake","label":"Make"},"validators": {"validation": Validators.compose([ValidationService.required('true', '')])}}</v>
      </c>
      <c r="BH82" s="7" t="str">
        <f ca="1" xml:space="preserve">
IF(Table_Question_Sets[[#This Row],[Row]]="Yes","]},{""className"": ""row"",""fieldGroup"": [","")&amp;
SUBSTITUTE(Table_Question_Sets[[#This Row],[Config Field]],CHAR(10),"")</f>
        <v>{"key": "vehicleMake","type": "input-field","className":"col-xs-12 col-md-6","templateOptions":{"defaultValue":"estimateVehicleMake","label":"Make"},"validators": {"validation": Validators.compose([ValidationService.required('true', '')])}}</v>
      </c>
      <c r="BI8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8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82" s="7" t="str">
        <f>IF(AND(Table_Question_Sets[[#This Row],[Header]]="",Table_Question_Sets[[#This Row],[Property]]&lt;&gt;"",Table_Question_Sets[[#This Row],[Field Type]]&lt;&gt;""),
""""&amp;Table_Question_Sets[[#This Row],[Key]]&amp;"""","")</f>
        <v>"vehicleMake"</v>
      </c>
      <c r="BL8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82" s="7" t="str">
        <f>IF(AND(Table_Question_Sets[[#This Row],[Header]]&lt;&gt;"Yes",Table_Question_Sets[[#This Row],[Property]]&lt;&gt;"",Table_Question_Sets[[#This Row],[Workflow Role]]&lt;&gt;""),
""""&amp;Table_Question_Sets[[#This Row],[Workflow Role]]&amp;""":"""&amp;Table_Question_Sets[[#This Row],[Key]]&amp;"""","")</f>
        <v/>
      </c>
      <c r="BN82" s="7">
        <f ca="1">IF(Table_Question_Sets[[#This Row],[Header]]="Yes","",_xlfn.NUMBERVALUE(INDIRECT(SUBSTITUTE(ADDRESS(1,COLUMN(),4),"1","")&amp;ROW()+1))+IF(OR(Table_Question_Sets[[#This Row],[Value]]&lt;&gt;"",AND(Table_Question_Sets[[#This Row],[Data Type]]="Repeating",Table_Question_Sets[[#This Row],[Calculation Repeating]]&lt;&gt;"")),1,0))</f>
        <v>0</v>
      </c>
      <c r="BO82" s="7" t="str">
        <f ca="1" xml:space="preserve">
IF(Table_Question_Sets[[#This Row],[Data Type]]="Repeating",
OFFSET(Table_Repeating_Question_Sets[[#Headers],[Property]],MATCH(Table_Question_Sets[[#This Row],[Property]],Table_Repeating_Question_Sets[Property],0),MATCH("Calculation",Table_Repeating_Question_Sets[#Headers],0)-1,1,1),
"")</f>
        <v/>
      </c>
      <c r="BP8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8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82" s="7" t="str">
        <f ca="1">IF(ISNUMBER(Table_Question_Sets[[#This Row],[Config Use Row]]),INDEX(Table_Question_Sets[Config Rollup],Table_Question_Sets[[#This Row],[Config Use Row]]),"")</f>
        <v/>
      </c>
      <c r="BS82" s="7" t="str">
        <f ca="1">IF(ISNUMBER(Table_Question_Sets[[#This Row],[Config Use Row]]),INDEX(Table_Question_Sets[Config Keys Nested Rollup],Table_Question_Sets[[#This Row],[Config Use Row]]),"")</f>
        <v/>
      </c>
      <c r="BT82" s="7" t="str">
        <f ca="1">IF(ISNUMBER(Table_Question_Sets[[#This Row],[Config Use Row]]),INDEX(Table_Question_Sets[Calculation Rollup],Table_Question_Sets[[#This Row],[Config Use Row]]),"")</f>
        <v/>
      </c>
    </row>
    <row r="83" spans="2:72" s="11" customFormat="1" ht="21" customHeight="1">
      <c r="B83" s="7" t="s">
        <v>241</v>
      </c>
      <c r="C83" s="111"/>
      <c r="D83" s="7" t="str">
        <f ca="1">IF(Table_Question_Sets[[#This Row],[Header]]="Yes","",
IF(INDIRECT(SUBSTITUTE(ADDRESS(1,COLUMN(),4),"1","")&amp;ROW()-1)="",
INDIRECT(SUBSTITUTE(ADDRESS(1,COLUMN(Table_Question_Sets[[#This Row],[Property]]),4),"1","")&amp;ROW()-1),
INDIRECT(SUBSTITUTE(ADDRESS(1,COLUMN(),4),"1","")&amp;ROW()-1)))</f>
        <v>Personal</v>
      </c>
      <c r="E8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vehicleModel</v>
      </c>
      <c r="F83" s="7" t="str">
        <f>IF(Table_Question_Sets[[#This Row],[Header]]="Yes","",IF(Table_Question_Sets[[#This Row],[Property]]&lt;&gt;"",SUBSTITUTE(Table_Question_Sets[[#This Row],[Property]]," ",""),""))</f>
        <v>VehicleModel</v>
      </c>
      <c r="G83" s="48"/>
      <c r="H83" s="7" t="s">
        <v>49</v>
      </c>
      <c r="I83" s="7" t="s">
        <v>49</v>
      </c>
      <c r="J83" s="7"/>
      <c r="K83" s="33" t="s">
        <v>73</v>
      </c>
      <c r="L83" s="43"/>
      <c r="M83" s="43"/>
      <c r="N83" s="33"/>
      <c r="O83" s="33"/>
      <c r="P83" s="33"/>
      <c r="Q83" s="33"/>
      <c r="R83" s="33"/>
      <c r="S83" s="35"/>
      <c r="T83" s="7" t="s">
        <v>242</v>
      </c>
      <c r="U83" s="8"/>
      <c r="V83" s="7"/>
      <c r="W83" s="7"/>
      <c r="X83" s="7"/>
      <c r="Y83" s="7"/>
      <c r="Z83" s="7"/>
      <c r="AA83" s="7"/>
      <c r="AB83" s="7"/>
      <c r="AC83" s="7"/>
      <c r="AD83" s="7"/>
      <c r="AE83" s="7"/>
      <c r="AF83" s="7"/>
      <c r="AG83" s="7"/>
      <c r="AH83" s="43" t="s">
        <v>243</v>
      </c>
      <c r="AI83" s="43"/>
      <c r="AJ83" s="43"/>
      <c r="AK83" s="43"/>
      <c r="AL83" s="7"/>
      <c r="AM8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83" s="111"/>
      <c r="AO8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3" s="7"/>
      <c r="AR83" s="14"/>
      <c r="AS83" s="7"/>
      <c r="AT83" s="7"/>
      <c r="AU83" s="7"/>
      <c r="AV83" s="7"/>
      <c r="AW83" s="7"/>
      <c r="AX8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83" s="14" t="str">
        <f>IF(OR(Table_Question_Sets[[#This Row],[Header]]="Yes",Table_Question_Sets[[#This Row],[Text]]=""),"",IF(OR(Table_Question_Sets[[#This Row],[Text]]="true",Table_Question_Sets[[#This Row],[Text]]="false",ISNUMBER(Table_Question_Sets[[#This Row],[Text]])),Table_Question_Sets[[#This Row],[Text]],""""&amp;Table_Question_Sets[[#This Row],[Text]]&amp;""""))</f>
        <v/>
      </c>
      <c r="AZ83" s="14" t="str">
        <f>IF(AND(Table_Question_Sets[[#This Row],[Header]]&lt;&gt;"Yes",Table_Question_Sets[[#This Row],[Property]]&lt;&gt;"",Table_Question_Sets[[#This Row],[Summary Label]]&lt;&gt;""),""""&amp;Table_Question_Sets[[#This Row],[Key]]&amp;""": """&amp;Table_Question_Sets[[#This Row],[Summary Label]]&amp;"""","")</f>
        <v/>
      </c>
      <c r="BA83" s="14">
        <f ca="1">IF(Table_Question_Sets[[#This Row],[Header]]="Yes","",_xlfn.NUMBERVALUE(INDIRECT(SUBSTITUTE(ADDRESS(1,COLUMN(),4),"1","")&amp;ROW()-1))+IF(Table_Question_Sets[[#This Row],[Property]]&lt;&gt;"",1,0))</f>
        <v>58</v>
      </c>
      <c r="BB83" s="14">
        <f ca="1">IF(Table_Question_Sets[[#This Row],[Header]]="Yes","",_xlfn.NUMBERVALUE(INDIRECT(SUBSTITUTE(ADDRESS(1,COLUMN(),4),"1","")&amp;ROW()+1))+IF(Table_Question_Sets[[#This Row],[Property]]&lt;&gt;"",1,0))</f>
        <v>28</v>
      </c>
      <c r="BC83" s="14" t="str">
        <f t="array" aca="1" ref="BC8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8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8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8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"templateOptions":{"defaultValue":"estimateVehicleModel","label":"Model"}</v>
      </c>
      <c r="BG8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"vehicleModel","type": "input-field","className":"col-xs-12 col-md-6","templateOptions":{"defaultValue":"estimateVehicleModel","label":"Model"},"validators": {"validation": Validators.compose([ValidationService.required('true', '')])}}</v>
      </c>
      <c r="BH83" s="7" t="str">
        <f ca="1" xml:space="preserve">
IF(Table_Question_Sets[[#This Row],[Row]]="Yes","]},{""className"": ""row"",""fieldGroup"": [","")&amp;
SUBSTITUTE(Table_Question_Sets[[#This Row],[Config Field]],CHAR(10),"")</f>
        <v>{"key": "vehicleModel","type": "input-field","className":"col-xs-12 col-md-6","templateOptions":{"defaultValue":"estimateVehicleModel","label":"Model"},"validators": {"validation": Validators.compose([ValidationService.required('true', '')])}}</v>
      </c>
      <c r="BI8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8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83" s="7" t="str">
        <f>IF(AND(Table_Question_Sets[[#This Row],[Header]]="",Table_Question_Sets[[#This Row],[Property]]&lt;&gt;"",Table_Question_Sets[[#This Row],[Field Type]]&lt;&gt;""),
""""&amp;Table_Question_Sets[[#This Row],[Key]]&amp;"""","")</f>
        <v>"vehicleModel"</v>
      </c>
      <c r="BL8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83" s="7" t="str">
        <f>IF(AND(Table_Question_Sets[[#This Row],[Header]]&lt;&gt;"Yes",Table_Question_Sets[[#This Row],[Property]]&lt;&gt;"",Table_Question_Sets[[#This Row],[Workflow Role]]&lt;&gt;""),
""""&amp;Table_Question_Sets[[#This Row],[Workflow Role]]&amp;""":"""&amp;Table_Question_Sets[[#This Row],[Key]]&amp;"""","")</f>
        <v/>
      </c>
      <c r="BN83" s="7">
        <f ca="1">IF(Table_Question_Sets[[#This Row],[Header]]="Yes","",_xlfn.NUMBERVALUE(INDIRECT(SUBSTITUTE(ADDRESS(1,COLUMN(),4),"1","")&amp;ROW()+1))+IF(OR(Table_Question_Sets[[#This Row],[Value]]&lt;&gt;"",AND(Table_Question_Sets[[#This Row],[Data Type]]="Repeating",Table_Question_Sets[[#This Row],[Calculation Repeating]]&lt;&gt;"")),1,0))</f>
        <v>0</v>
      </c>
      <c r="BO83" s="7" t="str">
        <f ca="1" xml:space="preserve">
IF(Table_Question_Sets[[#This Row],[Data Type]]="Repeating",
OFFSET(Table_Repeating_Question_Sets[[#Headers],[Property]],MATCH(Table_Question_Sets[[#This Row],[Property]],Table_Repeating_Question_Sets[Property],0),MATCH("Calculation",Table_Repeating_Question_Sets[#Headers],0)-1,1,1),
"")</f>
        <v/>
      </c>
      <c r="BP8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8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83" s="7" t="str">
        <f ca="1">IF(ISNUMBER(Table_Question_Sets[[#This Row],[Config Use Row]]),INDEX(Table_Question_Sets[Config Rollup],Table_Question_Sets[[#This Row],[Config Use Row]]),"")</f>
        <v/>
      </c>
      <c r="BS83" s="7" t="str">
        <f ca="1">IF(ISNUMBER(Table_Question_Sets[[#This Row],[Config Use Row]]),INDEX(Table_Question_Sets[Config Keys Nested Rollup],Table_Question_Sets[[#This Row],[Config Use Row]]),"")</f>
        <v/>
      </c>
      <c r="BT83" s="7" t="str">
        <f ca="1">IF(ISNUMBER(Table_Question_Sets[[#This Row],[Config Use Row]]),INDEX(Table_Question_Sets[Calculation Rollup],Table_Question_Sets[[#This Row],[Config Use Row]]),"")</f>
        <v/>
      </c>
    </row>
    <row r="84" spans="2:72" s="11" customFormat="1" ht="21" customHeight="1">
      <c r="B84" s="7" t="s">
        <v>244</v>
      </c>
      <c r="C84" s="111"/>
      <c r="D84" s="7" t="str">
        <f ca="1">IF(Table_Question_Sets[[#This Row],[Header]]="Yes","",
IF(INDIRECT(SUBSTITUTE(ADDRESS(1,COLUMN(),4),"1","")&amp;ROW()-1)="",
INDIRECT(SUBSTITUTE(ADDRESS(1,COLUMN(Table_Question_Sets[[#This Row],[Property]]),4),"1","")&amp;ROW()-1),
INDIRECT(SUBSTITUTE(ADDRESS(1,COLUMN(),4),"1","")&amp;ROW()-1)))</f>
        <v>Personal</v>
      </c>
      <c r="E8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vehicleYear</v>
      </c>
      <c r="F84" s="7" t="str">
        <f>IF(Table_Question_Sets[[#This Row],[Header]]="Yes","",IF(Table_Question_Sets[[#This Row],[Property]]&lt;&gt;"",SUBSTITUTE(Table_Question_Sets[[#This Row],[Property]]," ",""),""))</f>
        <v>VehicleYear</v>
      </c>
      <c r="G84" s="48"/>
      <c r="H84" s="7" t="s">
        <v>49</v>
      </c>
      <c r="I84" s="7" t="s">
        <v>49</v>
      </c>
      <c r="J84" s="7"/>
      <c r="K84" s="33" t="s">
        <v>73</v>
      </c>
      <c r="L84" s="43"/>
      <c r="M84" s="43"/>
      <c r="N84" s="33"/>
      <c r="O84" s="33"/>
      <c r="P84" s="33"/>
      <c r="Q84" s="33"/>
      <c r="R84" s="33"/>
      <c r="S84" s="35"/>
      <c r="T84" s="7" t="s">
        <v>245</v>
      </c>
      <c r="U84" s="8"/>
      <c r="V84" s="7"/>
      <c r="W84" s="7"/>
      <c r="X84" s="7"/>
      <c r="Y84" s="7"/>
      <c r="Z84" s="7"/>
      <c r="AA84" s="7"/>
      <c r="AB84" s="7"/>
      <c r="AC84" s="7"/>
      <c r="AD84" s="7"/>
      <c r="AE84" s="7"/>
      <c r="AF84" s="7"/>
      <c r="AG84" s="7"/>
      <c r="AH84" s="43"/>
      <c r="AI84" s="43"/>
      <c r="AJ84" s="43"/>
      <c r="AK84" s="43"/>
      <c r="AL84" s="7"/>
      <c r="AM84"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84" s="111"/>
      <c r="AO8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4" s="7"/>
      <c r="AR84" s="14"/>
      <c r="AS84" s="7"/>
      <c r="AT84" s="7"/>
      <c r="AU84" s="7"/>
      <c r="AV84" s="7"/>
      <c r="AW84" s="7"/>
      <c r="AX84"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84" s="14" t="str">
        <f>IF(OR(Table_Question_Sets[[#This Row],[Header]]="Yes",Table_Question_Sets[[#This Row],[Text]]=""),"",IF(OR(Table_Question_Sets[[#This Row],[Text]]="true",Table_Question_Sets[[#This Row],[Text]]="false",ISNUMBER(Table_Question_Sets[[#This Row],[Text]])),Table_Question_Sets[[#This Row],[Text]],""""&amp;Table_Question_Sets[[#This Row],[Text]]&amp;""""))</f>
        <v/>
      </c>
      <c r="AZ84" s="14" t="str">
        <f>IF(AND(Table_Question_Sets[[#This Row],[Header]]&lt;&gt;"Yes",Table_Question_Sets[[#This Row],[Property]]&lt;&gt;"",Table_Question_Sets[[#This Row],[Summary Label]]&lt;&gt;""),""""&amp;Table_Question_Sets[[#This Row],[Key]]&amp;""": """&amp;Table_Question_Sets[[#This Row],[Summary Label]]&amp;"""","")</f>
        <v/>
      </c>
      <c r="BA84" s="14">
        <f ca="1">IF(Table_Question_Sets[[#This Row],[Header]]="Yes","",_xlfn.NUMBERVALUE(INDIRECT(SUBSTITUTE(ADDRESS(1,COLUMN(),4),"1","")&amp;ROW()-1))+IF(Table_Question_Sets[[#This Row],[Property]]&lt;&gt;"",1,0))</f>
        <v>59</v>
      </c>
      <c r="BB84" s="14">
        <f ca="1">IF(Table_Question_Sets[[#This Row],[Header]]="Yes","",_xlfn.NUMBERVALUE(INDIRECT(SUBSTITUTE(ADDRESS(1,COLUMN(),4),"1","")&amp;ROW()+1))+IF(Table_Question_Sets[[#This Row],[Property]]&lt;&gt;"",1,0))</f>
        <v>27</v>
      </c>
      <c r="BC84" s="14" t="str">
        <f t="array" aca="1" ref="BC8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84"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84"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84"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"templateOptions":{"label":"Year"}</v>
      </c>
      <c r="BG84"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"vehicleYear","type": "input-field","className":"col-xs-12 col-md-6","templateOptions":{"label":"Year"},"validators": {"validation": Validators.compose([ValidationService.required('true', '')])}}</v>
      </c>
      <c r="BH84" s="7" t="str">
        <f ca="1" xml:space="preserve">
IF(Table_Question_Sets[[#This Row],[Row]]="Yes","]},{""className"": ""row"",""fieldGroup"": [","")&amp;
SUBSTITUTE(Table_Question_Sets[[#This Row],[Config Field]],CHAR(10),"")</f>
        <v>{"key": "vehicleYear","type": "input-field","className":"col-xs-12 col-md-6","templateOptions":{"label":"Year"},"validators": {"validation": Validators.compose([ValidationService.required('true', '')])}}</v>
      </c>
      <c r="BI8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8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84" s="7" t="str">
        <f>IF(AND(Table_Question_Sets[[#This Row],[Header]]="",Table_Question_Sets[[#This Row],[Property]]&lt;&gt;"",Table_Question_Sets[[#This Row],[Field Type]]&lt;&gt;""),
""""&amp;Table_Question_Sets[[#This Row],[Key]]&amp;"""","")</f>
        <v>"vehicleYear"</v>
      </c>
      <c r="BL8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84" s="7" t="str">
        <f>IF(AND(Table_Question_Sets[[#This Row],[Header]]&lt;&gt;"Yes",Table_Question_Sets[[#This Row],[Property]]&lt;&gt;"",Table_Question_Sets[[#This Row],[Workflow Role]]&lt;&gt;""),
""""&amp;Table_Question_Sets[[#This Row],[Workflow Role]]&amp;""":"""&amp;Table_Question_Sets[[#This Row],[Key]]&amp;"""","")</f>
        <v/>
      </c>
      <c r="BN84" s="7">
        <f ca="1">IF(Table_Question_Sets[[#This Row],[Header]]="Yes","",_xlfn.NUMBERVALUE(INDIRECT(SUBSTITUTE(ADDRESS(1,COLUMN(),4),"1","")&amp;ROW()+1))+IF(OR(Table_Question_Sets[[#This Row],[Value]]&lt;&gt;"",AND(Table_Question_Sets[[#This Row],[Data Type]]="Repeating",Table_Question_Sets[[#This Row],[Calculation Repeating]]&lt;&gt;"")),1,0))</f>
        <v>0</v>
      </c>
      <c r="BO84" s="7" t="str">
        <f ca="1" xml:space="preserve">
IF(Table_Question_Sets[[#This Row],[Data Type]]="Repeating",
OFFSET(Table_Repeating_Question_Sets[[#Headers],[Property]],MATCH(Table_Question_Sets[[#This Row],[Property]],Table_Repeating_Question_Sets[Property],0),MATCH("Calculation",Table_Repeating_Question_Sets[#Headers],0)-1,1,1),
"")</f>
        <v/>
      </c>
      <c r="BP84"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8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84" s="7" t="str">
        <f ca="1">IF(ISNUMBER(Table_Question_Sets[[#This Row],[Config Use Row]]),INDEX(Table_Question_Sets[Config Rollup],Table_Question_Sets[[#This Row],[Config Use Row]]),"")</f>
        <v/>
      </c>
      <c r="BS84" s="7" t="str">
        <f ca="1">IF(ISNUMBER(Table_Question_Sets[[#This Row],[Config Use Row]]),INDEX(Table_Question_Sets[Config Keys Nested Rollup],Table_Question_Sets[[#This Row],[Config Use Row]]),"")</f>
        <v/>
      </c>
      <c r="BT84" s="7" t="str">
        <f ca="1">IF(ISNUMBER(Table_Question_Sets[[#This Row],[Config Use Row]]),INDEX(Table_Question_Sets[Calculation Rollup],Table_Question_Sets[[#This Row],[Config Use Row]]),"")</f>
        <v/>
      </c>
    </row>
    <row r="85" spans="2:72" s="11" customFormat="1" ht="21" customHeight="1">
      <c r="B85" s="7" t="s">
        <v>246</v>
      </c>
      <c r="C85" s="111"/>
      <c r="D85" s="7" t="str">
        <f ca="1">IF(Table_Question_Sets[[#This Row],[Header]]="Yes","",
IF(INDIRECT(SUBSTITUTE(ADDRESS(1,COLUMN(),4),"1","")&amp;ROW()-1)="",
INDIRECT(SUBSTITUTE(ADDRESS(1,COLUMN(Table_Question_Sets[[#This Row],[Property]]),4),"1","")&amp;ROW()-1),
INDIRECT(SUBSTITUTE(ADDRESS(1,COLUMN(),4),"1","")&amp;ROW()-1)))</f>
        <v>Personal</v>
      </c>
      <c r="E8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vehicleOdometer</v>
      </c>
      <c r="F85" s="7" t="str">
        <f>IF(Table_Question_Sets[[#This Row],[Header]]="Yes","",IF(Table_Question_Sets[[#This Row],[Property]]&lt;&gt;"",SUBSTITUTE(Table_Question_Sets[[#This Row],[Property]]," ",""),""))</f>
        <v>VehicleOdometer</v>
      </c>
      <c r="G85" s="48"/>
      <c r="H85" s="7" t="s">
        <v>49</v>
      </c>
      <c r="I85" s="7" t="s">
        <v>49</v>
      </c>
      <c r="J85" s="7"/>
      <c r="K85" s="33"/>
      <c r="L85" s="43"/>
      <c r="M85" s="43"/>
      <c r="N85" s="33"/>
      <c r="O85" s="33"/>
      <c r="P85" s="33"/>
      <c r="Q85" s="33"/>
      <c r="R85" s="33"/>
      <c r="S85" s="35"/>
      <c r="T85" s="7" t="s">
        <v>247</v>
      </c>
      <c r="U85" s="8"/>
      <c r="V85" s="7"/>
      <c r="W85" s="7"/>
      <c r="X85" s="7"/>
      <c r="Y85" s="7"/>
      <c r="Z85" s="7"/>
      <c r="AA85" s="7"/>
      <c r="AB85" s="7"/>
      <c r="AC85" s="7"/>
      <c r="AD85" s="7"/>
      <c r="AE85" s="7"/>
      <c r="AF85" s="7"/>
      <c r="AG85" s="7"/>
      <c r="AH85" s="43"/>
      <c r="AI85" s="43"/>
      <c r="AJ85" s="43"/>
      <c r="AK85" s="43"/>
      <c r="AL85" s="7"/>
      <c r="AM8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85" s="111"/>
      <c r="AO8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5" s="7"/>
      <c r="AR85" s="14"/>
      <c r="AS85" s="7"/>
      <c r="AT85" s="7"/>
      <c r="AU85" s="7"/>
      <c r="AV85" s="7"/>
      <c r="AW85" s="7"/>
      <c r="AX8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85" s="14" t="str">
        <f>IF(OR(Table_Question_Sets[[#This Row],[Header]]="Yes",Table_Question_Sets[[#This Row],[Text]]=""),"",IF(OR(Table_Question_Sets[[#This Row],[Text]]="true",Table_Question_Sets[[#This Row],[Text]]="false",ISNUMBER(Table_Question_Sets[[#This Row],[Text]])),Table_Question_Sets[[#This Row],[Text]],""""&amp;Table_Question_Sets[[#This Row],[Text]]&amp;""""))</f>
        <v/>
      </c>
      <c r="AZ85" s="14" t="str">
        <f>IF(AND(Table_Question_Sets[[#This Row],[Header]]&lt;&gt;"Yes",Table_Question_Sets[[#This Row],[Property]]&lt;&gt;"",Table_Question_Sets[[#This Row],[Summary Label]]&lt;&gt;""),""""&amp;Table_Question_Sets[[#This Row],[Key]]&amp;""": """&amp;Table_Question_Sets[[#This Row],[Summary Label]]&amp;"""","")</f>
        <v/>
      </c>
      <c r="BA85" s="14">
        <f ca="1">IF(Table_Question_Sets[[#This Row],[Header]]="Yes","",_xlfn.NUMBERVALUE(INDIRECT(SUBSTITUTE(ADDRESS(1,COLUMN(),4),"1","")&amp;ROW()-1))+IF(Table_Question_Sets[[#This Row],[Property]]&lt;&gt;"",1,0))</f>
        <v>60</v>
      </c>
      <c r="BB85" s="14">
        <f ca="1">IF(Table_Question_Sets[[#This Row],[Header]]="Yes","",_xlfn.NUMBERVALUE(INDIRECT(SUBSTITUTE(ADDRESS(1,COLUMN(),4),"1","")&amp;ROW()+1))+IF(Table_Question_Sets[[#This Row],[Property]]&lt;&gt;"",1,0))</f>
        <v>26</v>
      </c>
      <c r="BC85" s="14" t="str">
        <f t="array" aca="1" ref="BC8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8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8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85"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"templateOptions":{"label":"Odometer"}</v>
      </c>
      <c r="BG85"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"vehicleOdometer","type": "input-field","className":"col-xs-12 col-md-6","templateOptions":{"label":"Odometer"},"validators": {"validation": Validators.compose([])}}</v>
      </c>
      <c r="BH85" s="7" t="str">
        <f ca="1" xml:space="preserve">
IF(Table_Question_Sets[[#This Row],[Row]]="Yes","]},{""className"": ""row"",""fieldGroup"": [","")&amp;
SUBSTITUTE(Table_Question_Sets[[#This Row],[Config Field]],CHAR(10),"")</f>
        <v>{"key": "vehicleOdometer","type": "input-field","className":"col-xs-12 col-md-6","templateOptions":{"label":"Odometer"},"validators": {"validation": Validators.compose([])}}</v>
      </c>
      <c r="BI8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8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85" s="7" t="str">
        <f>IF(AND(Table_Question_Sets[[#This Row],[Header]]="",Table_Question_Sets[[#This Row],[Property]]&lt;&gt;"",Table_Question_Sets[[#This Row],[Field Type]]&lt;&gt;""),
""""&amp;Table_Question_Sets[[#This Row],[Key]]&amp;"""","")</f>
        <v>"vehicleOdometer"</v>
      </c>
      <c r="BL8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85" s="7" t="str">
        <f>IF(AND(Table_Question_Sets[[#This Row],[Header]]&lt;&gt;"Yes",Table_Question_Sets[[#This Row],[Property]]&lt;&gt;"",Table_Question_Sets[[#This Row],[Workflow Role]]&lt;&gt;""),
""""&amp;Table_Question_Sets[[#This Row],[Workflow Role]]&amp;""":"""&amp;Table_Question_Sets[[#This Row],[Key]]&amp;"""","")</f>
        <v/>
      </c>
      <c r="BN85" s="7">
        <f ca="1">IF(Table_Question_Sets[[#This Row],[Header]]="Yes","",_xlfn.NUMBERVALUE(INDIRECT(SUBSTITUTE(ADDRESS(1,COLUMN(),4),"1","")&amp;ROW()+1))+IF(OR(Table_Question_Sets[[#This Row],[Value]]&lt;&gt;"",AND(Table_Question_Sets[[#This Row],[Data Type]]="Repeating",Table_Question_Sets[[#This Row],[Calculation Repeating]]&lt;&gt;"")),1,0))</f>
        <v>0</v>
      </c>
      <c r="BO85" s="7" t="str">
        <f ca="1" xml:space="preserve">
IF(Table_Question_Sets[[#This Row],[Data Type]]="Repeating",
OFFSET(Table_Repeating_Question_Sets[[#Headers],[Property]],MATCH(Table_Question_Sets[[#This Row],[Property]],Table_Repeating_Question_Sets[Property],0),MATCH("Calculation",Table_Repeating_Question_Sets[#Headers],0)-1,1,1),
"")</f>
        <v/>
      </c>
      <c r="BP8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8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85" s="7" t="str">
        <f ca="1">IF(ISNUMBER(Table_Question_Sets[[#This Row],[Config Use Row]]),INDEX(Table_Question_Sets[Config Rollup],Table_Question_Sets[[#This Row],[Config Use Row]]),"")</f>
        <v/>
      </c>
      <c r="BS85" s="7" t="str">
        <f ca="1">IF(ISNUMBER(Table_Question_Sets[[#This Row],[Config Use Row]]),INDEX(Table_Question_Sets[Config Keys Nested Rollup],Table_Question_Sets[[#This Row],[Config Use Row]]),"")</f>
        <v/>
      </c>
      <c r="BT85" s="7" t="str">
        <f ca="1">IF(ISNUMBER(Table_Question_Sets[[#This Row],[Config Use Row]]),INDEX(Table_Question_Sets[Calculation Rollup],Table_Question_Sets[[#This Row],[Config Use Row]]),"")</f>
        <v/>
      </c>
    </row>
    <row r="86" spans="2:72" s="11" customFormat="1" ht="21" customHeight="1">
      <c r="B86" s="7" t="s">
        <v>248</v>
      </c>
      <c r="C86" s="111"/>
      <c r="D86" s="7" t="str">
        <f ca="1">IF(Table_Question_Sets[[#This Row],[Header]]="Yes","",
IF(INDIRECT(SUBSTITUTE(ADDRESS(1,COLUMN(),4),"1","")&amp;ROW()-1)="",
INDIRECT(SUBSTITUTE(ADDRESS(1,COLUMN(Table_Question_Sets[[#This Row],[Property]]),4),"1","")&amp;ROW()-1),
INDIRECT(SUBSTITUTE(ADDRESS(1,COLUMN(),4),"1","")&amp;ROW()-1)))</f>
        <v>Personal</v>
      </c>
      <c r="E8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vehicleOtherDetails</v>
      </c>
      <c r="F86" s="7" t="str">
        <f>IF(Table_Question_Sets[[#This Row],[Header]]="Yes","",IF(Table_Question_Sets[[#This Row],[Property]]&lt;&gt;"",SUBSTITUTE(Table_Question_Sets[[#This Row],[Property]]," ",""),""))</f>
        <v>VehicleOtherDetails</v>
      </c>
      <c r="G86" s="48"/>
      <c r="H86" s="7" t="s">
        <v>49</v>
      </c>
      <c r="I86" s="7" t="s">
        <v>249</v>
      </c>
      <c r="J86" s="7"/>
      <c r="K86" s="33"/>
      <c r="L86" s="43"/>
      <c r="M86" s="43"/>
      <c r="N86" s="33"/>
      <c r="O86" s="33" t="s">
        <v>113</v>
      </c>
      <c r="P86" s="33"/>
      <c r="Q86" s="33"/>
      <c r="R86" s="33"/>
      <c r="S86" s="35"/>
      <c r="T86" s="7" t="s">
        <v>250</v>
      </c>
      <c r="U86" s="8"/>
      <c r="V86" s="7"/>
      <c r="W86" s="7"/>
      <c r="X86" s="7"/>
      <c r="Y86" s="7"/>
      <c r="Z86" s="7"/>
      <c r="AA86" s="7"/>
      <c r="AB86" s="7"/>
      <c r="AC86" s="7"/>
      <c r="AD86" s="7"/>
      <c r="AE86" s="7"/>
      <c r="AF86" s="7"/>
      <c r="AG86" s="7"/>
      <c r="AH86" s="43"/>
      <c r="AI86" s="43"/>
      <c r="AJ86" s="43"/>
      <c r="AK86" s="43"/>
      <c r="AL86" s="7"/>
      <c r="AM8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86" s="111"/>
      <c r="AO8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6" s="7"/>
      <c r="AR86" s="14"/>
      <c r="AS86" s="7"/>
      <c r="AT86" s="7"/>
      <c r="AU86" s="7"/>
      <c r="AV86" s="7"/>
      <c r="AW86" s="7"/>
      <c r="AX8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86" s="14" t="str">
        <f>IF(OR(Table_Question_Sets[[#This Row],[Header]]="Yes",Table_Question_Sets[[#This Row],[Text]]=""),"",IF(OR(Table_Question_Sets[[#This Row],[Text]]="true",Table_Question_Sets[[#This Row],[Text]]="false",ISNUMBER(Table_Question_Sets[[#This Row],[Text]])),Table_Question_Sets[[#This Row],[Text]],""""&amp;Table_Question_Sets[[#This Row],[Text]]&amp;""""))</f>
        <v/>
      </c>
      <c r="AZ86" s="14" t="str">
        <f>IF(AND(Table_Question_Sets[[#This Row],[Header]]&lt;&gt;"Yes",Table_Question_Sets[[#This Row],[Property]]&lt;&gt;"",Table_Question_Sets[[#This Row],[Summary Label]]&lt;&gt;""),""""&amp;Table_Question_Sets[[#This Row],[Key]]&amp;""": """&amp;Table_Question_Sets[[#This Row],[Summary Label]]&amp;"""","")</f>
        <v/>
      </c>
      <c r="BA86" s="14">
        <f ca="1">IF(Table_Question_Sets[[#This Row],[Header]]="Yes","",_xlfn.NUMBERVALUE(INDIRECT(SUBSTITUTE(ADDRESS(1,COLUMN(),4),"1","")&amp;ROW()-1))+IF(Table_Question_Sets[[#This Row],[Property]]&lt;&gt;"",1,0))</f>
        <v>61</v>
      </c>
      <c r="BB86" s="14">
        <f ca="1">IF(Table_Question_Sets[[#This Row],[Header]]="Yes","",_xlfn.NUMBERVALUE(INDIRECT(SUBSTITUTE(ADDRESS(1,COLUMN(),4),"1","")&amp;ROW()+1))+IF(Table_Question_Sets[[#This Row],[Property]]&lt;&gt;"",1,0))</f>
        <v>25</v>
      </c>
      <c r="BC86" s="14" t="str">
        <f t="array" aca="1" ref="BC8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8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8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86"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"templateOptions":{"label":"Other details"}</v>
      </c>
      <c r="BG8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"vehicleOtherDetails","type": "textarea-field","className":"col-xs-12","templateOptions":{"label":"Other details"},"validators": {"validation": Validators.compose([])}}</v>
      </c>
      <c r="BH86" s="7" t="str">
        <f ca="1" xml:space="preserve">
IF(Table_Question_Sets[[#This Row],[Row]]="Yes","]},{""className"": ""row"",""fieldGroup"": [","")&amp;
SUBSTITUTE(Table_Question_Sets[[#This Row],[Config Field]],CHAR(10),"")</f>
        <v>{"key": "vehicleOtherDetails","type": "textarea-field","className":"col-xs-12","templateOptions":{"label":"Other details"},"validators": {"validation": Validators.compose([])}}</v>
      </c>
      <c r="BI8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8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86" s="7" t="str">
        <f>IF(AND(Table_Question_Sets[[#This Row],[Header]]="",Table_Question_Sets[[#This Row],[Property]]&lt;&gt;"",Table_Question_Sets[[#This Row],[Field Type]]&lt;&gt;""),
""""&amp;Table_Question_Sets[[#This Row],[Key]]&amp;"""","")</f>
        <v>"vehicleOtherDetails"</v>
      </c>
      <c r="BL8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86" s="7" t="str">
        <f>IF(AND(Table_Question_Sets[[#This Row],[Header]]&lt;&gt;"Yes",Table_Question_Sets[[#This Row],[Property]]&lt;&gt;"",Table_Question_Sets[[#This Row],[Workflow Role]]&lt;&gt;""),
""""&amp;Table_Question_Sets[[#This Row],[Workflow Role]]&amp;""":"""&amp;Table_Question_Sets[[#This Row],[Key]]&amp;"""","")</f>
        <v/>
      </c>
      <c r="BN86" s="7">
        <f ca="1">IF(Table_Question_Sets[[#This Row],[Header]]="Yes","",_xlfn.NUMBERVALUE(INDIRECT(SUBSTITUTE(ADDRESS(1,COLUMN(),4),"1","")&amp;ROW()+1))+IF(OR(Table_Question_Sets[[#This Row],[Value]]&lt;&gt;"",AND(Table_Question_Sets[[#This Row],[Data Type]]="Repeating",Table_Question_Sets[[#This Row],[Calculation Repeating]]&lt;&gt;"")),1,0))</f>
        <v>0</v>
      </c>
      <c r="BO86" s="7" t="str">
        <f ca="1" xml:space="preserve">
IF(Table_Question_Sets[[#This Row],[Data Type]]="Repeating",
OFFSET(Table_Repeating_Question_Sets[[#Headers],[Property]],MATCH(Table_Question_Sets[[#This Row],[Property]],Table_Repeating_Question_Sets[Property],0),MATCH("Calculation",Table_Repeating_Question_Sets[#Headers],0)-1,1,1),
"")</f>
        <v/>
      </c>
      <c r="BP8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8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86" s="7" t="str">
        <f ca="1">IF(ISNUMBER(Table_Question_Sets[[#This Row],[Config Use Row]]),INDEX(Table_Question_Sets[Config Rollup],Table_Question_Sets[[#This Row],[Config Use Row]]),"")</f>
        <v/>
      </c>
      <c r="BS86" s="7" t="str">
        <f ca="1">IF(ISNUMBER(Table_Question_Sets[[#This Row],[Config Use Row]]),INDEX(Table_Question_Sets[Config Keys Nested Rollup],Table_Question_Sets[[#This Row],[Config Use Row]]),"")</f>
        <v/>
      </c>
      <c r="BT86" s="7" t="str">
        <f ca="1">IF(ISNUMBER(Table_Question_Sets[[#This Row],[Config Use Row]]),INDEX(Table_Question_Sets[Calculation Rollup],Table_Question_Sets[[#This Row],[Config Use Row]]),"")</f>
        <v/>
      </c>
    </row>
    <row r="87" spans="2:72" s="11" customFormat="1" ht="21" customHeight="1">
      <c r="B87" s="7" t="s">
        <v>251</v>
      </c>
      <c r="C87" s="111"/>
      <c r="D87" s="7" t="str">
        <f ca="1">IF(Table_Question_Sets[[#This Row],[Header]]="Yes","",
IF(INDIRECT(SUBSTITUTE(ADDRESS(1,COLUMN(),4),"1","")&amp;ROW()-1)="",
INDIRECT(SUBSTITUTE(ADDRESS(1,COLUMN(Table_Question_Sets[[#This Row],[Property]]),4),"1","")&amp;ROW()-1),
INDIRECT(SUBSTITUTE(ADDRESS(1,COLUMN(),4),"1","")&amp;ROW()-1)))</f>
        <v>Personal</v>
      </c>
      <c r="E8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contractHeading</v>
      </c>
      <c r="F87" s="7" t="str">
        <f>IF(Table_Question_Sets[[#This Row],[Header]]="Yes","",IF(Table_Question_Sets[[#This Row],[Property]]&lt;&gt;"",SUBSTITUTE(Table_Question_Sets[[#This Row],[Property]]," ",""),""))</f>
        <v>ContractHeading</v>
      </c>
      <c r="G87" s="48"/>
      <c r="H87" s="7" t="s">
        <v>103</v>
      </c>
      <c r="I87" s="7" t="s">
        <v>103</v>
      </c>
      <c r="J87" s="7"/>
      <c r="K87" s="33"/>
      <c r="L87" s="43"/>
      <c r="M87" s="43"/>
      <c r="N87" s="33"/>
      <c r="O87" s="33" t="s">
        <v>113</v>
      </c>
      <c r="P87" s="33"/>
      <c r="Q87" s="33"/>
      <c r="R87" s="33"/>
      <c r="S87" s="35"/>
      <c r="T87" s="7"/>
      <c r="U87" s="8"/>
      <c r="V87" s="7"/>
      <c r="W87" s="7"/>
      <c r="X87" s="7" t="s">
        <v>252</v>
      </c>
      <c r="Y87" s="7"/>
      <c r="Z87" s="7"/>
      <c r="AA87" s="7" t="s">
        <v>253</v>
      </c>
      <c r="AB87" s="7"/>
      <c r="AC87" s="7"/>
      <c r="AD87" s="7"/>
      <c r="AE87" s="7"/>
      <c r="AF87" s="7"/>
      <c r="AG87" s="7"/>
      <c r="AH87" s="43"/>
      <c r="AI87" s="43"/>
      <c r="AJ87" s="43"/>
      <c r="AK87" s="43"/>
      <c r="AL87" s="7"/>
      <c r="AM8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87" s="111"/>
      <c r="AO8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7" s="7"/>
      <c r="AR87" s="14"/>
      <c r="AS87" s="7"/>
      <c r="AT87" s="7"/>
      <c r="AU87" s="7"/>
      <c r="AV87" s="7"/>
      <c r="AW87" s="7"/>
      <c r="AX8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87" s="14" t="str">
        <f>IF(OR(Table_Question_Sets[[#This Row],[Header]]="Yes",Table_Question_Sets[[#This Row],[Text]]=""),"",IF(OR(Table_Question_Sets[[#This Row],[Text]]="true",Table_Question_Sets[[#This Row],[Text]]="false",ISNUMBER(Table_Question_Sets[[#This Row],[Text]])),Table_Question_Sets[[#This Row],[Text]],""""&amp;Table_Question_Sets[[#This Row],[Text]]&amp;""""))</f>
        <v/>
      </c>
      <c r="AZ87" s="14" t="str">
        <f>IF(AND(Table_Question_Sets[[#This Row],[Header]]&lt;&gt;"Yes",Table_Question_Sets[[#This Row],[Property]]&lt;&gt;"",Table_Question_Sets[[#This Row],[Summary Label]]&lt;&gt;""),""""&amp;Table_Question_Sets[[#This Row],[Key]]&amp;""": """&amp;Table_Question_Sets[[#This Row],[Summary Label]]&amp;"""","")</f>
        <v/>
      </c>
      <c r="BA87" s="14">
        <f ca="1">IF(Table_Question_Sets[[#This Row],[Header]]="Yes","",_xlfn.NUMBERVALUE(INDIRECT(SUBSTITUTE(ADDRESS(1,COLUMN(),4),"1","")&amp;ROW()-1))+IF(Table_Question_Sets[[#This Row],[Property]]&lt;&gt;"",1,0))</f>
        <v>62</v>
      </c>
      <c r="BB87" s="14">
        <f ca="1">IF(Table_Question_Sets[[#This Row],[Header]]="Yes","",_xlfn.NUMBERVALUE(INDIRECT(SUBSTITUTE(ADDRESS(1,COLUMN(),4),"1","")&amp;ROW()+1))+IF(Table_Question_Sets[[#This Row],[Property]]&lt;&gt;"",1,0))</f>
        <v>24</v>
      </c>
      <c r="BC87" s="14" t="str">
        <f t="array" aca="1" ref="BC8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8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8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8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"templateOptions":{"content":{"heading2":"Contract Details","paragraph":"Please include GST in the answers provided (where relevant)."}}</v>
      </c>
      <c r="BG8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"contractHeading","type": "content-field","className":"col-xs-12","templateOptions":{"content":{"heading2":"Contract Details","paragraph":"Please include GST in the answers provided (where relevant)."}},"validators": {"validation": Validators.compose([])}}</v>
      </c>
      <c r="BH87" s="7" t="str">
        <f ca="1" xml:space="preserve">
IF(Table_Question_Sets[[#This Row],[Row]]="Yes","]},{""className"": ""row"",""fieldGroup"": [","")&amp;
SUBSTITUTE(Table_Question_Sets[[#This Row],[Config Field]],CHAR(10),"")</f>
        <v>{"key": "contractHeading","type": "content-field","className":"col-xs-12","templateOptions":{"content":{"heading2":"Contract Details","paragraph":"Please include GST in the answers provided (where relevant)."}},"validators": {"validation": Validators.compose([])}}</v>
      </c>
      <c r="BI8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8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87" s="7" t="str">
        <f>IF(AND(Table_Question_Sets[[#This Row],[Header]]="",Table_Question_Sets[[#This Row],[Property]]&lt;&gt;"",Table_Question_Sets[[#This Row],[Field Type]]&lt;&gt;""),
""""&amp;Table_Question_Sets[[#This Row],[Key]]&amp;"""","")</f>
        <v>"contractHeading"</v>
      </c>
      <c r="BL8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87" s="7" t="str">
        <f>IF(AND(Table_Question_Sets[[#This Row],[Header]]&lt;&gt;"Yes",Table_Question_Sets[[#This Row],[Property]]&lt;&gt;"",Table_Question_Sets[[#This Row],[Workflow Role]]&lt;&gt;""),
""""&amp;Table_Question_Sets[[#This Row],[Workflow Role]]&amp;""":"""&amp;Table_Question_Sets[[#This Row],[Key]]&amp;"""","")</f>
        <v/>
      </c>
      <c r="BN87" s="7">
        <f ca="1">IF(Table_Question_Sets[[#This Row],[Header]]="Yes","",_xlfn.NUMBERVALUE(INDIRECT(SUBSTITUTE(ADDRESS(1,COLUMN(),4),"1","")&amp;ROW()+1))+IF(OR(Table_Question_Sets[[#This Row],[Value]]&lt;&gt;"",AND(Table_Question_Sets[[#This Row],[Data Type]]="Repeating",Table_Question_Sets[[#This Row],[Calculation Repeating]]&lt;&gt;"")),1,0))</f>
        <v>0</v>
      </c>
      <c r="BO87" s="7" t="str">
        <f ca="1" xml:space="preserve">
IF(Table_Question_Sets[[#This Row],[Data Type]]="Repeating",
OFFSET(Table_Repeating_Question_Sets[[#Headers],[Property]],MATCH(Table_Question_Sets[[#This Row],[Property]],Table_Repeating_Question_Sets[Property],0),MATCH("Calculation",Table_Repeating_Question_Sets[#Headers],0)-1,1,1),
"")</f>
        <v/>
      </c>
      <c r="BP8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8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87" s="7" t="str">
        <f ca="1">IF(ISNUMBER(Table_Question_Sets[[#This Row],[Config Use Row]]),INDEX(Table_Question_Sets[Config Rollup],Table_Question_Sets[[#This Row],[Config Use Row]]),"")</f>
        <v/>
      </c>
      <c r="BS87" s="7" t="str">
        <f ca="1">IF(ISNUMBER(Table_Question_Sets[[#This Row],[Config Use Row]]),INDEX(Table_Question_Sets[Config Keys Nested Rollup],Table_Question_Sets[[#This Row],[Config Use Row]]),"")</f>
        <v/>
      </c>
      <c r="BT87" s="7" t="str">
        <f ca="1">IF(ISNUMBER(Table_Question_Sets[[#This Row],[Config Use Row]]),INDEX(Table_Question_Sets[Calculation Rollup],Table_Question_Sets[[#This Row],[Config Use Row]]),"")</f>
        <v/>
      </c>
    </row>
    <row r="88" spans="2:72" s="11" customFormat="1" ht="21" customHeight="1">
      <c r="B88" s="7" t="s">
        <v>254</v>
      </c>
      <c r="C88" s="111"/>
      <c r="D88" s="7" t="str">
        <f ca="1">IF(Table_Question_Sets[[#This Row],[Header]]="Yes","",
IF(INDIRECT(SUBSTITUTE(ADDRESS(1,COLUMN(),4),"1","")&amp;ROW()-1)="",
INDIRECT(SUBSTITUTE(ADDRESS(1,COLUMN(Table_Question_Sets[[#This Row],[Property]]),4),"1","")&amp;ROW()-1),
INDIRECT(SUBSTITUTE(ADDRESS(1,COLUMN(),4),"1","")&amp;ROW()-1)))</f>
        <v>Personal</v>
      </c>
      <c r="E8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contractCostPrice</v>
      </c>
      <c r="F88" s="7" t="str">
        <f>IF(Table_Question_Sets[[#This Row],[Header]]="Yes","",IF(Table_Question_Sets[[#This Row],[Property]]&lt;&gt;"",SUBSTITUTE(Table_Question_Sets[[#This Row],[Property]]," ",""),""))</f>
        <v>ContractCostPrice</v>
      </c>
      <c r="G88" s="48"/>
      <c r="H88" s="7" t="s">
        <v>85</v>
      </c>
      <c r="I88" s="7" t="s">
        <v>49</v>
      </c>
      <c r="J88" s="7"/>
      <c r="K88" s="33" t="s">
        <v>73</v>
      </c>
      <c r="L88" s="43"/>
      <c r="M88" s="43"/>
      <c r="N88" s="33"/>
      <c r="O88" s="33"/>
      <c r="P88" s="33"/>
      <c r="Q88" s="33"/>
      <c r="R88" s="33"/>
      <c r="S88" s="35"/>
      <c r="T88" s="7" t="s">
        <v>255</v>
      </c>
      <c r="U88" s="8"/>
      <c r="V88" s="7"/>
      <c r="W88" s="7"/>
      <c r="X88" s="7"/>
      <c r="Y88" s="7"/>
      <c r="Z88" s="7"/>
      <c r="AA88" s="7"/>
      <c r="AB88" s="7"/>
      <c r="AC88" s="7"/>
      <c r="AD88" s="7"/>
      <c r="AE88" s="7"/>
      <c r="AF88" s="7"/>
      <c r="AG88" s="7"/>
      <c r="AH88" s="43" t="s">
        <v>256</v>
      </c>
      <c r="AI88" s="43"/>
      <c r="AJ88" s="43"/>
      <c r="AK88" s="43"/>
      <c r="AL88" s="7"/>
      <c r="AM8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88" s="111"/>
      <c r="AO8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8" s="7"/>
      <c r="AR88" s="14"/>
      <c r="AS88" s="7"/>
      <c r="AT88" s="7"/>
      <c r="AU88" s="7"/>
      <c r="AV88" s="7"/>
      <c r="AW88" s="7"/>
      <c r="AX8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88" s="14" t="str">
        <f>IF(OR(Table_Question_Sets[[#This Row],[Header]]="Yes",Table_Question_Sets[[#This Row],[Text]]=""),"",IF(OR(Table_Question_Sets[[#This Row],[Text]]="true",Table_Question_Sets[[#This Row],[Text]]="false",ISNUMBER(Table_Question_Sets[[#This Row],[Text]])),Table_Question_Sets[[#This Row],[Text]],""""&amp;Table_Question_Sets[[#This Row],[Text]]&amp;""""))</f>
        <v/>
      </c>
      <c r="AZ88" s="14" t="str">
        <f>IF(AND(Table_Question_Sets[[#This Row],[Header]]&lt;&gt;"Yes",Table_Question_Sets[[#This Row],[Property]]&lt;&gt;"",Table_Question_Sets[[#This Row],[Summary Label]]&lt;&gt;""),""""&amp;Table_Question_Sets[[#This Row],[Key]]&amp;""": """&amp;Table_Question_Sets[[#This Row],[Summary Label]]&amp;"""","")</f>
        <v/>
      </c>
      <c r="BA88" s="14">
        <f ca="1">IF(Table_Question_Sets[[#This Row],[Header]]="Yes","",_xlfn.NUMBERVALUE(INDIRECT(SUBSTITUTE(ADDRESS(1,COLUMN(),4),"1","")&amp;ROW()-1))+IF(Table_Question_Sets[[#This Row],[Property]]&lt;&gt;"",1,0))</f>
        <v>63</v>
      </c>
      <c r="BB88" s="14">
        <f ca="1">IF(Table_Question_Sets[[#This Row],[Header]]="Yes","",_xlfn.NUMBERVALUE(INDIRECT(SUBSTITUTE(ADDRESS(1,COLUMN(),4),"1","")&amp;ROW()+1))+IF(Table_Question_Sets[[#This Row],[Property]]&lt;&gt;"",1,0))</f>
        <v>23</v>
      </c>
      <c r="BC88" s="14" t="str">
        <f t="array" aca="1" ref="BC8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8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ValidationService.isCurrency(), ValidationService.maxDecimals(2)])}</v>
      </c>
      <c r="BE8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8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"templateOptions":{"defaultValue":"estimateVehicleCost","label":"Cost Price","formatTextInput":"currency","addonLeft":{"class":"fa fa-usd"}}</v>
      </c>
      <c r="BG8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v>
      </c>
      <c r="BH88" s="7" t="str">
        <f ca="1" xml:space="preserve">
IF(Table_Question_Sets[[#This Row],[Row]]="Yes","]},{""className"": ""row"",""fieldGroup"": [","")&amp;
SUBSTITUTE(Table_Question_Sets[[#This Row],[Config Field]],CHAR(10),"")</f>
        <v>{"key":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v>
      </c>
      <c r="BI8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8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88" s="7" t="str">
        <f>IF(AND(Table_Question_Sets[[#This Row],[Header]]="",Table_Question_Sets[[#This Row],[Property]]&lt;&gt;"",Table_Question_Sets[[#This Row],[Field Type]]&lt;&gt;""),
""""&amp;Table_Question_Sets[[#This Row],[Key]]&amp;"""","")</f>
        <v>"contractCostPrice"</v>
      </c>
      <c r="BL8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88" s="7" t="str">
        <f>IF(AND(Table_Question_Sets[[#This Row],[Header]]&lt;&gt;"Yes",Table_Question_Sets[[#This Row],[Property]]&lt;&gt;"",Table_Question_Sets[[#This Row],[Workflow Role]]&lt;&gt;""),
""""&amp;Table_Question_Sets[[#This Row],[Workflow Role]]&amp;""":"""&amp;Table_Question_Sets[[#This Row],[Key]]&amp;"""","")</f>
        <v/>
      </c>
      <c r="BN88" s="7">
        <f ca="1">IF(Table_Question_Sets[[#This Row],[Header]]="Yes","",_xlfn.NUMBERVALUE(INDIRECT(SUBSTITUTE(ADDRESS(1,COLUMN(),4),"1","")&amp;ROW()+1))+IF(OR(Table_Question_Sets[[#This Row],[Value]]&lt;&gt;"",AND(Table_Question_Sets[[#This Row],[Data Type]]="Repeating",Table_Question_Sets[[#This Row],[Calculation Repeating]]&lt;&gt;"")),1,0))</f>
        <v>0</v>
      </c>
      <c r="BO88" s="7" t="str">
        <f ca="1" xml:space="preserve">
IF(Table_Question_Sets[[#This Row],[Data Type]]="Repeating",
OFFSET(Table_Repeating_Question_Sets[[#Headers],[Property]],MATCH(Table_Question_Sets[[#This Row],[Property]],Table_Repeating_Question_Sets[Property],0),MATCH("Calculation",Table_Repeating_Question_Sets[#Headers],0)-1,1,1),
"")</f>
        <v/>
      </c>
      <c r="BP8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8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88" s="7" t="str">
        <f ca="1">IF(ISNUMBER(Table_Question_Sets[[#This Row],[Config Use Row]]),INDEX(Table_Question_Sets[Config Rollup],Table_Question_Sets[[#This Row],[Config Use Row]]),"")</f>
        <v/>
      </c>
      <c r="BS88" s="7" t="str">
        <f ca="1">IF(ISNUMBER(Table_Question_Sets[[#This Row],[Config Use Row]]),INDEX(Table_Question_Sets[Config Keys Nested Rollup],Table_Question_Sets[[#This Row],[Config Use Row]]),"")</f>
        <v/>
      </c>
      <c r="BT88" s="7" t="str">
        <f ca="1">IF(ISNUMBER(Table_Question_Sets[[#This Row],[Config Use Row]]),INDEX(Table_Question_Sets[Calculation Rollup],Table_Question_Sets[[#This Row],[Config Use Row]]),"")</f>
        <v/>
      </c>
    </row>
    <row r="89" spans="2:72" s="11" customFormat="1" ht="21" customHeight="1">
      <c r="B89" s="7" t="s">
        <v>257</v>
      </c>
      <c r="C89" s="111"/>
      <c r="D89" s="7" t="str">
        <f ca="1">IF(Table_Question_Sets[[#This Row],[Header]]="Yes","",
IF(INDIRECT(SUBSTITUTE(ADDRESS(1,COLUMN(),4),"1","")&amp;ROW()-1)="",
INDIRECT(SUBSTITUTE(ADDRESS(1,COLUMN(Table_Question_Sets[[#This Row],[Property]]),4),"1","")&amp;ROW()-1),
INDIRECT(SUBSTITUTE(ADDRESS(1,COLUMN(),4),"1","")&amp;ROW()-1)))</f>
        <v>Personal</v>
      </c>
      <c r="E8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contractTerm</v>
      </c>
      <c r="F89" s="7" t="str">
        <f>IF(Table_Question_Sets[[#This Row],[Header]]="Yes","",IF(Table_Question_Sets[[#This Row],[Property]]&lt;&gt;"",SUBSTITUTE(Table_Question_Sets[[#This Row],[Property]]," ",""),""))</f>
        <v>ContractTerm</v>
      </c>
      <c r="G89" s="48"/>
      <c r="H89" s="7" t="s">
        <v>93</v>
      </c>
      <c r="I89" s="7" t="s">
        <v>49</v>
      </c>
      <c r="J89" s="7"/>
      <c r="K89" s="33" t="s">
        <v>73</v>
      </c>
      <c r="L89" s="43"/>
      <c r="M89" s="43"/>
      <c r="N89" s="33"/>
      <c r="O89" s="33"/>
      <c r="P89" s="33"/>
      <c r="Q89" s="33"/>
      <c r="R89" s="33"/>
      <c r="S89" s="35"/>
      <c r="T89" s="7" t="s">
        <v>258</v>
      </c>
      <c r="U89" s="8"/>
      <c r="V89" s="7"/>
      <c r="W89" s="7"/>
      <c r="X89" s="7"/>
      <c r="Y89" s="7"/>
      <c r="Z89" s="7"/>
      <c r="AA89" s="7"/>
      <c r="AB89" s="7"/>
      <c r="AC89" s="7"/>
      <c r="AD89" s="7" t="s">
        <v>259</v>
      </c>
      <c r="AE89" s="7"/>
      <c r="AF89" s="7"/>
      <c r="AG89" s="7"/>
      <c r="AH89" s="43" t="s">
        <v>260</v>
      </c>
      <c r="AI89" s="43"/>
      <c r="AJ89" s="43"/>
      <c r="AK89" s="43"/>
      <c r="AL89" s="7"/>
      <c r="AM8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89" s="111"/>
      <c r="AO8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9" s="7"/>
      <c r="AR89" s="14"/>
      <c r="AS89" s="7"/>
      <c r="AT89" s="7"/>
      <c r="AU89" s="7"/>
      <c r="AV89" s="7"/>
      <c r="AW89" s="7"/>
      <c r="AX8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89" s="14" t="str">
        <f>IF(OR(Table_Question_Sets[[#This Row],[Header]]="Yes",Table_Question_Sets[[#This Row],[Text]]=""),"",IF(OR(Table_Question_Sets[[#This Row],[Text]]="true",Table_Question_Sets[[#This Row],[Text]]="false",ISNUMBER(Table_Question_Sets[[#This Row],[Text]])),Table_Question_Sets[[#This Row],[Text]],""""&amp;Table_Question_Sets[[#This Row],[Text]]&amp;""""))</f>
        <v/>
      </c>
      <c r="AZ89" s="14" t="str">
        <f>IF(AND(Table_Question_Sets[[#This Row],[Header]]&lt;&gt;"Yes",Table_Question_Sets[[#This Row],[Property]]&lt;&gt;"",Table_Question_Sets[[#This Row],[Summary Label]]&lt;&gt;""),""""&amp;Table_Question_Sets[[#This Row],[Key]]&amp;""": """&amp;Table_Question_Sets[[#This Row],[Summary Label]]&amp;"""","")</f>
        <v/>
      </c>
      <c r="BA89" s="14">
        <f ca="1">IF(Table_Question_Sets[[#This Row],[Header]]="Yes","",_xlfn.NUMBERVALUE(INDIRECT(SUBSTITUTE(ADDRESS(1,COLUMN(),4),"1","")&amp;ROW()-1))+IF(Table_Question_Sets[[#This Row],[Property]]&lt;&gt;"",1,0))</f>
        <v>64</v>
      </c>
      <c r="BB89" s="14">
        <f ca="1">IF(Table_Question_Sets[[#This Row],[Header]]="Yes","",_xlfn.NUMBERVALUE(INDIRECT(SUBSTITUTE(ADDRESS(1,COLUMN(),4),"1","")&amp;ROW()+1))+IF(Table_Question_Sets[[#This Row],[Property]]&lt;&gt;"",1,0))</f>
        <v>22</v>
      </c>
      <c r="BC89" s="14" t="str">
        <f t="array" aca="1" ref="BC8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8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ValidationService.isNumber()])}</v>
      </c>
      <c r="BE8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8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"templateOptions":{"defaultValue":"estimateLeaseTerm","label":"Contract term (months)","placeholder":"Months"}</v>
      </c>
      <c r="BG8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"contractTerm","type": "input-field","className":"col-xs-12 col-md-6","templateOptions":{"defaultValue":"estimateLeaseTerm","label":"Contract term (months)","placeholder":"Months"},"validators": {"validation": Validators.compose([ValidationService.required('true', ''), ValidationService.isNumber()])}}</v>
      </c>
      <c r="BH89" s="7" t="str">
        <f ca="1" xml:space="preserve">
IF(Table_Question_Sets[[#This Row],[Row]]="Yes","]},{""className"": ""row"",""fieldGroup"": [","")&amp;
SUBSTITUTE(Table_Question_Sets[[#This Row],[Config Field]],CHAR(10),"")</f>
        <v>{"key": "contractTerm","type": "input-field","className":"col-xs-12 col-md-6","templateOptions":{"defaultValue":"estimateLeaseTerm","label":"Contract term (months)","placeholder":"Months"},"validators": {"validation": Validators.compose([ValidationService.required('true', ''), ValidationService.isNumber()])}}</v>
      </c>
      <c r="BI8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8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89" s="7" t="str">
        <f>IF(AND(Table_Question_Sets[[#This Row],[Header]]="",Table_Question_Sets[[#This Row],[Property]]&lt;&gt;"",Table_Question_Sets[[#This Row],[Field Type]]&lt;&gt;""),
""""&amp;Table_Question_Sets[[#This Row],[Key]]&amp;"""","")</f>
        <v>"contractTerm"</v>
      </c>
      <c r="BL8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89" s="7" t="str">
        <f>IF(AND(Table_Question_Sets[[#This Row],[Header]]&lt;&gt;"Yes",Table_Question_Sets[[#This Row],[Property]]&lt;&gt;"",Table_Question_Sets[[#This Row],[Workflow Role]]&lt;&gt;""),
""""&amp;Table_Question_Sets[[#This Row],[Workflow Role]]&amp;""":"""&amp;Table_Question_Sets[[#This Row],[Key]]&amp;"""","")</f>
        <v/>
      </c>
      <c r="BN89" s="7">
        <f ca="1">IF(Table_Question_Sets[[#This Row],[Header]]="Yes","",_xlfn.NUMBERVALUE(INDIRECT(SUBSTITUTE(ADDRESS(1,COLUMN(),4),"1","")&amp;ROW()+1))+IF(OR(Table_Question_Sets[[#This Row],[Value]]&lt;&gt;"",AND(Table_Question_Sets[[#This Row],[Data Type]]="Repeating",Table_Question_Sets[[#This Row],[Calculation Repeating]]&lt;&gt;"")),1,0))</f>
        <v>0</v>
      </c>
      <c r="BO89" s="7" t="str">
        <f ca="1" xml:space="preserve">
IF(Table_Question_Sets[[#This Row],[Data Type]]="Repeating",
OFFSET(Table_Repeating_Question_Sets[[#Headers],[Property]],MATCH(Table_Question_Sets[[#This Row],[Property]],Table_Repeating_Question_Sets[Property],0),MATCH("Calculation",Table_Repeating_Question_Sets[#Headers],0)-1,1,1),
"")</f>
        <v/>
      </c>
      <c r="BP8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8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89" s="7" t="str">
        <f ca="1">IF(ISNUMBER(Table_Question_Sets[[#This Row],[Config Use Row]]),INDEX(Table_Question_Sets[Config Rollup],Table_Question_Sets[[#This Row],[Config Use Row]]),"")</f>
        <v/>
      </c>
      <c r="BS89" s="7" t="str">
        <f ca="1">IF(ISNUMBER(Table_Question_Sets[[#This Row],[Config Use Row]]),INDEX(Table_Question_Sets[Config Keys Nested Rollup],Table_Question_Sets[[#This Row],[Config Use Row]]),"")</f>
        <v/>
      </c>
      <c r="BT89" s="7" t="str">
        <f ca="1">IF(ISNUMBER(Table_Question_Sets[[#This Row],[Config Use Row]]),INDEX(Table_Question_Sets[Calculation Rollup],Table_Question_Sets[[#This Row],[Config Use Row]]),"")</f>
        <v/>
      </c>
    </row>
    <row r="90" spans="2:72" s="11" customFormat="1" ht="21" customHeight="1">
      <c r="B90" s="7" t="s">
        <v>261</v>
      </c>
      <c r="C90" s="111"/>
      <c r="D90" s="7" t="str">
        <f ca="1">IF(Table_Question_Sets[[#This Row],[Header]]="Yes","",
IF(INDIRECT(SUBSTITUTE(ADDRESS(1,COLUMN(),4),"1","")&amp;ROW()-1)="",
INDIRECT(SUBSTITUTE(ADDRESS(1,COLUMN(Table_Question_Sets[[#This Row],[Property]]),4),"1","")&amp;ROW()-1),
INDIRECT(SUBSTITUTE(ADDRESS(1,COLUMN(),4),"1","")&amp;ROW()-1)))</f>
        <v>Personal</v>
      </c>
      <c r="E9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contractResidualValueHeading</v>
      </c>
      <c r="F90" s="7" t="str">
        <f>IF(Table_Question_Sets[[#This Row],[Header]]="Yes","",IF(Table_Question_Sets[[#This Row],[Property]]&lt;&gt;"",SUBSTITUTE(Table_Question_Sets[[#This Row],[Property]]," ",""),""))</f>
        <v>ContractResidualValueHeading</v>
      </c>
      <c r="G90" s="48"/>
      <c r="H90" s="7" t="s">
        <v>103</v>
      </c>
      <c r="I90" s="7" t="s">
        <v>103</v>
      </c>
      <c r="J90" s="7"/>
      <c r="K90" s="33"/>
      <c r="L90" s="43"/>
      <c r="M90" s="43"/>
      <c r="N90" s="33"/>
      <c r="O90" s="33" t="s">
        <v>113</v>
      </c>
      <c r="P90" s="33"/>
      <c r="Q90" s="33"/>
      <c r="R90" s="33"/>
      <c r="S90" s="35"/>
      <c r="T90" s="7"/>
      <c r="U90" s="8"/>
      <c r="V90" s="7"/>
      <c r="W90" s="7"/>
      <c r="X90" s="7"/>
      <c r="Y90" s="7" t="s">
        <v>262</v>
      </c>
      <c r="Z90" s="7"/>
      <c r="AA90" s="7" t="s">
        <v>263</v>
      </c>
      <c r="AB90" s="7"/>
      <c r="AC90" s="7"/>
      <c r="AD90" s="7"/>
      <c r="AE90" s="7"/>
      <c r="AF90" s="7"/>
      <c r="AG90" s="7"/>
      <c r="AH90" s="43"/>
      <c r="AI90" s="43"/>
      <c r="AJ90" s="43"/>
      <c r="AK90" s="43"/>
      <c r="AL90" s="7"/>
      <c r="AM9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90" s="111"/>
      <c r="AO9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0" s="7"/>
      <c r="AR90" s="14"/>
      <c r="AS90" s="7"/>
      <c r="AT90" s="7"/>
      <c r="AU90" s="7"/>
      <c r="AV90" s="7"/>
      <c r="AW90" s="7"/>
      <c r="AX9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90" s="14" t="str">
        <f>IF(OR(Table_Question_Sets[[#This Row],[Header]]="Yes",Table_Question_Sets[[#This Row],[Text]]=""),"",IF(OR(Table_Question_Sets[[#This Row],[Text]]="true",Table_Question_Sets[[#This Row],[Text]]="false",ISNUMBER(Table_Question_Sets[[#This Row],[Text]])),Table_Question_Sets[[#This Row],[Text]],""""&amp;Table_Question_Sets[[#This Row],[Text]]&amp;""""))</f>
        <v/>
      </c>
      <c r="AZ90" s="14" t="str">
        <f>IF(AND(Table_Question_Sets[[#This Row],[Header]]&lt;&gt;"Yes",Table_Question_Sets[[#This Row],[Property]]&lt;&gt;"",Table_Question_Sets[[#This Row],[Summary Label]]&lt;&gt;""),""""&amp;Table_Question_Sets[[#This Row],[Key]]&amp;""": """&amp;Table_Question_Sets[[#This Row],[Summary Label]]&amp;"""","")</f>
        <v/>
      </c>
      <c r="BA90" s="14">
        <f ca="1">IF(Table_Question_Sets[[#This Row],[Header]]="Yes","",_xlfn.NUMBERVALUE(INDIRECT(SUBSTITUTE(ADDRESS(1,COLUMN(),4),"1","")&amp;ROW()-1))+IF(Table_Question_Sets[[#This Row],[Property]]&lt;&gt;"",1,0))</f>
        <v>65</v>
      </c>
      <c r="BB90" s="14">
        <f ca="1">IF(Table_Question_Sets[[#This Row],[Header]]="Yes","",_xlfn.NUMBERVALUE(INDIRECT(SUBSTITUTE(ADDRESS(1,COLUMN(),4),"1","")&amp;ROW()+1))+IF(Table_Question_Sets[[#This Row],[Property]]&lt;&gt;"",1,0))</f>
        <v>21</v>
      </c>
      <c r="BC90" s="14" t="str">
        <f t="array" aca="1" ref="BC9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9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9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9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"templateOptions":{"content":{"heading3":"Residual Value","paragraph":"Please provide the residual value either as a percentage or as a dollar amount."}}</v>
      </c>
      <c r="BG9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"contractResidualValueHeading","type": "content-field","className":"col-xs-12","templateOptions":{"content":{"heading3":"Residual Value","paragraph":"Please provide the residual value either as a percentage or as a dollar amount."}},"validators": {"validation": Validators.compose([])}}</v>
      </c>
      <c r="BH90" s="7" t="str">
        <f ca="1" xml:space="preserve">
IF(Table_Question_Sets[[#This Row],[Row]]="Yes","]},{""className"": ""row"",""fieldGroup"": [","")&amp;
SUBSTITUTE(Table_Question_Sets[[#This Row],[Config Field]],CHAR(10),"")</f>
        <v>{"key": "contractResidualValueHeading","type": "content-field","className":"col-xs-12","templateOptions":{"content":{"heading3":"Residual Value","paragraph":"Please provide the residual value either as a percentage or as a dollar amount."}},"validators": {"validation": Validators.compose([])}}</v>
      </c>
      <c r="BI9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9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90" s="7" t="str">
        <f>IF(AND(Table_Question_Sets[[#This Row],[Header]]="",Table_Question_Sets[[#This Row],[Property]]&lt;&gt;"",Table_Question_Sets[[#This Row],[Field Type]]&lt;&gt;""),
""""&amp;Table_Question_Sets[[#This Row],[Key]]&amp;"""","")</f>
        <v>"contractResidualValueHeading"</v>
      </c>
      <c r="BL9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90" s="7" t="str">
        <f>IF(AND(Table_Question_Sets[[#This Row],[Header]]&lt;&gt;"Yes",Table_Question_Sets[[#This Row],[Property]]&lt;&gt;"",Table_Question_Sets[[#This Row],[Workflow Role]]&lt;&gt;""),
""""&amp;Table_Question_Sets[[#This Row],[Workflow Role]]&amp;""":"""&amp;Table_Question_Sets[[#This Row],[Key]]&amp;"""","")</f>
        <v/>
      </c>
      <c r="BN90" s="7">
        <f ca="1">IF(Table_Question_Sets[[#This Row],[Header]]="Yes","",_xlfn.NUMBERVALUE(INDIRECT(SUBSTITUTE(ADDRESS(1,COLUMN(),4),"1","")&amp;ROW()+1))+IF(OR(Table_Question_Sets[[#This Row],[Value]]&lt;&gt;"",AND(Table_Question_Sets[[#This Row],[Data Type]]="Repeating",Table_Question_Sets[[#This Row],[Calculation Repeating]]&lt;&gt;"")),1,0))</f>
        <v>0</v>
      </c>
      <c r="BO90" s="7" t="str">
        <f ca="1" xml:space="preserve">
IF(Table_Question_Sets[[#This Row],[Data Type]]="Repeating",
OFFSET(Table_Repeating_Question_Sets[[#Headers],[Property]],MATCH(Table_Question_Sets[[#This Row],[Property]],Table_Repeating_Question_Sets[Property],0),MATCH("Calculation",Table_Repeating_Question_Sets[#Headers],0)-1,1,1),
"")</f>
        <v/>
      </c>
      <c r="BP9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9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90" s="7" t="str">
        <f ca="1">IF(ISNUMBER(Table_Question_Sets[[#This Row],[Config Use Row]]),INDEX(Table_Question_Sets[Config Rollup],Table_Question_Sets[[#This Row],[Config Use Row]]),"")</f>
        <v/>
      </c>
      <c r="BS90" s="7" t="str">
        <f ca="1">IF(ISNUMBER(Table_Question_Sets[[#This Row],[Config Use Row]]),INDEX(Table_Question_Sets[Config Keys Nested Rollup],Table_Question_Sets[[#This Row],[Config Use Row]]),"")</f>
        <v/>
      </c>
      <c r="BT90" s="7" t="str">
        <f ca="1">IF(ISNUMBER(Table_Question_Sets[[#This Row],[Config Use Row]]),INDEX(Table_Question_Sets[Calculation Rollup],Table_Question_Sets[[#This Row],[Config Use Row]]),"")</f>
        <v/>
      </c>
    </row>
    <row r="91" spans="2:72" s="11" customFormat="1" ht="21" customHeight="1">
      <c r="B91" s="7" t="s">
        <v>264</v>
      </c>
      <c r="C91" s="111"/>
      <c r="D91" s="7" t="str">
        <f ca="1">IF(Table_Question_Sets[[#This Row],[Header]]="Yes","",
IF(INDIRECT(SUBSTITUTE(ADDRESS(1,COLUMN(),4),"1","")&amp;ROW()-1)="",
INDIRECT(SUBSTITUTE(ADDRESS(1,COLUMN(Table_Question_Sets[[#This Row],[Property]]),4),"1","")&amp;ROW()-1),
INDIRECT(SUBSTITUTE(ADDRESS(1,COLUMN(),4),"1","")&amp;ROW()-1)))</f>
        <v>Personal</v>
      </c>
      <c r="E9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contractResidualValuePercent</v>
      </c>
      <c r="F91" s="7" t="str">
        <f>IF(Table_Question_Sets[[#This Row],[Header]]="Yes","",IF(Table_Question_Sets[[#This Row],[Property]]&lt;&gt;"",SUBSTITUTE(Table_Question_Sets[[#This Row],[Property]]," ",""),""))</f>
        <v>ContractResidualValuePercent</v>
      </c>
      <c r="G91" s="48"/>
      <c r="H91" s="7" t="s">
        <v>49</v>
      </c>
      <c r="I91" s="7" t="s">
        <v>49</v>
      </c>
      <c r="J91" s="7"/>
      <c r="K91" s="33"/>
      <c r="L91" s="43"/>
      <c r="M91" s="43"/>
      <c r="N91" s="33"/>
      <c r="O91" s="33"/>
      <c r="P91" s="33"/>
      <c r="Q91" s="33"/>
      <c r="R91" s="33"/>
      <c r="S91" s="35"/>
      <c r="T91" s="7" t="s">
        <v>265</v>
      </c>
      <c r="U91" s="8"/>
      <c r="V91" s="7"/>
      <c r="W91" s="7"/>
      <c r="X91" s="7"/>
      <c r="Y91" s="7"/>
      <c r="Z91" s="7"/>
      <c r="AA91" s="7"/>
      <c r="AB91" s="7"/>
      <c r="AC91" s="7"/>
      <c r="AD91" s="7"/>
      <c r="AE91" s="7"/>
      <c r="AF91" s="7"/>
      <c r="AG91" s="7"/>
      <c r="AH91" s="43"/>
      <c r="AI91" s="107" t="s">
        <v>266</v>
      </c>
      <c r="AJ91" s="43" t="s">
        <v>267</v>
      </c>
      <c r="AK91" s="43" t="s">
        <v>268</v>
      </c>
      <c r="AL91" s="7"/>
      <c r="AM9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91" s="111"/>
      <c r="AO9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1" s="7"/>
      <c r="AR91" s="14"/>
      <c r="AS91" s="7"/>
      <c r="AT91" s="7"/>
      <c r="AU91" s="7"/>
      <c r="AV91" s="7"/>
      <c r="AW91" s="7"/>
      <c r="AX9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91" s="14" t="str">
        <f>IF(OR(Table_Question_Sets[[#This Row],[Header]]="Yes",Table_Question_Sets[[#This Row],[Text]]=""),"",IF(OR(Table_Question_Sets[[#This Row],[Text]]="true",Table_Question_Sets[[#This Row],[Text]]="false",ISNUMBER(Table_Question_Sets[[#This Row],[Text]])),Table_Question_Sets[[#This Row],[Text]],""""&amp;Table_Question_Sets[[#This Row],[Text]]&amp;""""))</f>
        <v/>
      </c>
      <c r="AZ91" s="14" t="str">
        <f>IF(AND(Table_Question_Sets[[#This Row],[Header]]&lt;&gt;"Yes",Table_Question_Sets[[#This Row],[Property]]&lt;&gt;"",Table_Question_Sets[[#This Row],[Summary Label]]&lt;&gt;""),""""&amp;Table_Question_Sets[[#This Row],[Key]]&amp;""": """&amp;Table_Question_Sets[[#This Row],[Summary Label]]&amp;"""","")</f>
        <v/>
      </c>
      <c r="BA91" s="14">
        <f ca="1">IF(Table_Question_Sets[[#This Row],[Header]]="Yes","",_xlfn.NUMBERVALUE(INDIRECT(SUBSTITUTE(ADDRESS(1,COLUMN(),4),"1","")&amp;ROW()-1))+IF(Table_Question_Sets[[#This Row],[Property]]&lt;&gt;"",1,0))</f>
        <v>66</v>
      </c>
      <c r="BB91" s="14">
        <f ca="1">IF(Table_Question_Sets[[#This Row],[Header]]="Yes","",_xlfn.NUMBERVALUE(INDIRECT(SUBSTITUTE(ADDRESS(1,COLUMN(),4),"1","")&amp;ROW()+1))+IF(Table_Question_Sets[[#This Row],[Property]]&lt;&gt;"",1,0))</f>
        <v>20</v>
      </c>
      <c r="BC91" s="14" t="str">
        <f t="array" aca="1" ref="BC9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9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9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9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
      </c>
      <c r="BG9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v>
      </c>
      <c r="BH91" s="7" t="str">
        <f ca="1" xml:space="preserve">
IF(Table_Question_Sets[[#This Row],[Row]]="Yes","]},{""className"": ""row"",""fieldGroup"": [","")&amp;
SUBSTITUTE(Table_Question_Sets[[#This Row],[Config Field]],CHAR(10),"")</f>
        <v>{"key":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v>
      </c>
      <c r="BI9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9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91" s="7" t="str">
        <f>IF(AND(Table_Question_Sets[[#This Row],[Header]]="",Table_Question_Sets[[#This Row],[Property]]&lt;&gt;"",Table_Question_Sets[[#This Row],[Field Type]]&lt;&gt;""),
""""&amp;Table_Question_Sets[[#This Row],[Key]]&amp;"""","")</f>
        <v>"contractResidualValuePercent"</v>
      </c>
      <c r="BL9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91" s="7" t="str">
        <f>IF(AND(Table_Question_Sets[[#This Row],[Header]]&lt;&gt;"Yes",Table_Question_Sets[[#This Row],[Property]]&lt;&gt;"",Table_Question_Sets[[#This Row],[Workflow Role]]&lt;&gt;""),
""""&amp;Table_Question_Sets[[#This Row],[Workflow Role]]&amp;""":"""&amp;Table_Question_Sets[[#This Row],[Key]]&amp;"""","")</f>
        <v/>
      </c>
      <c r="BN91" s="7">
        <f ca="1">IF(Table_Question_Sets[[#This Row],[Header]]="Yes","",_xlfn.NUMBERVALUE(INDIRECT(SUBSTITUTE(ADDRESS(1,COLUMN(),4),"1","")&amp;ROW()+1))+IF(OR(Table_Question_Sets[[#This Row],[Value]]&lt;&gt;"",AND(Table_Question_Sets[[#This Row],[Data Type]]="Repeating",Table_Question_Sets[[#This Row],[Calculation Repeating]]&lt;&gt;"")),1,0))</f>
        <v>0</v>
      </c>
      <c r="BO91" s="7" t="str">
        <f ca="1" xml:space="preserve">
IF(Table_Question_Sets[[#This Row],[Data Type]]="Repeating",
OFFSET(Table_Repeating_Question_Sets[[#Headers],[Property]],MATCH(Table_Question_Sets[[#This Row],[Property]],Table_Repeating_Question_Sets[Property],0),MATCH("Calculation",Table_Repeating_Question_Sets[#Headers],0)-1,1,1),
"")</f>
        <v/>
      </c>
      <c r="BP9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9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91" s="7" t="str">
        <f ca="1">IF(ISNUMBER(Table_Question_Sets[[#This Row],[Config Use Row]]),INDEX(Table_Question_Sets[Config Rollup],Table_Question_Sets[[#This Row],[Config Use Row]]),"")</f>
        <v/>
      </c>
      <c r="BS91" s="7" t="str">
        <f ca="1">IF(ISNUMBER(Table_Question_Sets[[#This Row],[Config Use Row]]),INDEX(Table_Question_Sets[Config Keys Nested Rollup],Table_Question_Sets[[#This Row],[Config Use Row]]),"")</f>
        <v/>
      </c>
      <c r="BT91" s="7" t="str">
        <f ca="1">IF(ISNUMBER(Table_Question_Sets[[#This Row],[Config Use Row]]),INDEX(Table_Question_Sets[Calculation Rollup],Table_Question_Sets[[#This Row],[Config Use Row]]),"")</f>
        <v/>
      </c>
    </row>
    <row r="92" spans="2:72" s="11" customFormat="1" ht="21" customHeight="1">
      <c r="B92" s="7" t="s">
        <v>269</v>
      </c>
      <c r="C92" s="111"/>
      <c r="D92" s="7" t="str">
        <f ca="1">IF(Table_Question_Sets[[#This Row],[Header]]="Yes","",
IF(INDIRECT(SUBSTITUTE(ADDRESS(1,COLUMN(),4),"1","")&amp;ROW()-1)="",
INDIRECT(SUBSTITUTE(ADDRESS(1,COLUMN(Table_Question_Sets[[#This Row],[Property]]),4),"1","")&amp;ROW()-1),
INDIRECT(SUBSTITUTE(ADDRESS(1,COLUMN(),4),"1","")&amp;ROW()-1)))</f>
        <v>Personal</v>
      </c>
      <c r="E9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contractResidualValueAmount</v>
      </c>
      <c r="F92" s="7" t="str">
        <f>IF(Table_Question_Sets[[#This Row],[Header]]="Yes","",IF(Table_Question_Sets[[#This Row],[Property]]&lt;&gt;"",SUBSTITUTE(Table_Question_Sets[[#This Row],[Property]]," ",""),""))</f>
        <v>ContractResidualValueAmount</v>
      </c>
      <c r="G92" s="48"/>
      <c r="H92" s="7" t="s">
        <v>49</v>
      </c>
      <c r="I92" s="7" t="s">
        <v>49</v>
      </c>
      <c r="J92" s="7"/>
      <c r="K92" s="33"/>
      <c r="L92" s="43"/>
      <c r="M92" s="43"/>
      <c r="N92" s="33"/>
      <c r="O92" s="33"/>
      <c r="P92" s="33"/>
      <c r="Q92" s="33"/>
      <c r="R92" s="33"/>
      <c r="S92" s="35"/>
      <c r="T92" s="7" t="s">
        <v>270</v>
      </c>
      <c r="U92" s="8"/>
      <c r="V92" s="7"/>
      <c r="W92" s="83"/>
      <c r="X92" s="7"/>
      <c r="Y92" s="7"/>
      <c r="Z92" s="7"/>
      <c r="AA92" s="7"/>
      <c r="AB92" s="7"/>
      <c r="AC92" s="7"/>
      <c r="AD92" s="7"/>
      <c r="AE92" s="7"/>
      <c r="AF92" s="7"/>
      <c r="AG92" s="7"/>
      <c r="AH92" s="43"/>
      <c r="AI92" s="43" t="s">
        <v>271</v>
      </c>
      <c r="AJ92" s="43" t="s">
        <v>272</v>
      </c>
      <c r="AK92" s="43" t="s">
        <v>273</v>
      </c>
      <c r="AL92" s="7"/>
      <c r="AM9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92" s="111"/>
      <c r="AO9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2" s="7"/>
      <c r="AR92" s="14"/>
      <c r="AS92" s="7"/>
      <c r="AT92" s="7"/>
      <c r="AU92" s="7"/>
      <c r="AV92" s="7"/>
      <c r="AW92" s="7"/>
      <c r="AX9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92" s="14" t="str">
        <f>IF(OR(Table_Question_Sets[[#This Row],[Header]]="Yes",Table_Question_Sets[[#This Row],[Text]]=""),"",IF(OR(Table_Question_Sets[[#This Row],[Text]]="true",Table_Question_Sets[[#This Row],[Text]]="false",ISNUMBER(Table_Question_Sets[[#This Row],[Text]])),Table_Question_Sets[[#This Row],[Text]],""""&amp;Table_Question_Sets[[#This Row],[Text]]&amp;""""))</f>
        <v/>
      </c>
      <c r="AZ92" s="14" t="str">
        <f>IF(AND(Table_Question_Sets[[#This Row],[Header]]&lt;&gt;"Yes",Table_Question_Sets[[#This Row],[Property]]&lt;&gt;"",Table_Question_Sets[[#This Row],[Summary Label]]&lt;&gt;""),""""&amp;Table_Question_Sets[[#This Row],[Key]]&amp;""": """&amp;Table_Question_Sets[[#This Row],[Summary Label]]&amp;"""","")</f>
        <v/>
      </c>
      <c r="BA92" s="14">
        <f ca="1">IF(Table_Question_Sets[[#This Row],[Header]]="Yes","",_xlfn.NUMBERVALUE(INDIRECT(SUBSTITUTE(ADDRESS(1,COLUMN(),4),"1","")&amp;ROW()-1))+IF(Table_Question_Sets[[#This Row],[Property]]&lt;&gt;"",1,0))</f>
        <v>67</v>
      </c>
      <c r="BB92" s="14">
        <f ca="1">IF(Table_Question_Sets[[#This Row],[Header]]="Yes","",_xlfn.NUMBERVALUE(INDIRECT(SUBSTITUTE(ADDRESS(1,COLUMN(),4),"1","")&amp;ROW()+1))+IF(Table_Question_Sets[[#This Row],[Property]]&lt;&gt;"",1,0))</f>
        <v>19</v>
      </c>
      <c r="BC92" s="14" t="str">
        <f t="array" aca="1" ref="BC9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9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9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9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
      </c>
      <c r="BG9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v>
      </c>
      <c r="BH92" s="7" t="str">
        <f ca="1" xml:space="preserve">
IF(Table_Question_Sets[[#This Row],[Row]]="Yes","]},{""className"": ""row"",""fieldGroup"": [","")&amp;
SUBSTITUTE(Table_Question_Sets[[#This Row],[Config Field]],CHAR(10),"")</f>
        <v>{"key":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v>
      </c>
      <c r="BI9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9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92" s="7" t="str">
        <f>IF(AND(Table_Question_Sets[[#This Row],[Header]]="",Table_Question_Sets[[#This Row],[Property]]&lt;&gt;"",Table_Question_Sets[[#This Row],[Field Type]]&lt;&gt;""),
""""&amp;Table_Question_Sets[[#This Row],[Key]]&amp;"""","")</f>
        <v>"contractResidualValueAmount"</v>
      </c>
      <c r="BL9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92" s="7" t="str">
        <f>IF(AND(Table_Question_Sets[[#This Row],[Header]]&lt;&gt;"Yes",Table_Question_Sets[[#This Row],[Property]]&lt;&gt;"",Table_Question_Sets[[#This Row],[Workflow Role]]&lt;&gt;""),
""""&amp;Table_Question_Sets[[#This Row],[Workflow Role]]&amp;""":"""&amp;Table_Question_Sets[[#This Row],[Key]]&amp;"""","")</f>
        <v/>
      </c>
      <c r="BN92" s="7">
        <f ca="1">IF(Table_Question_Sets[[#This Row],[Header]]="Yes","",_xlfn.NUMBERVALUE(INDIRECT(SUBSTITUTE(ADDRESS(1,COLUMN(),4),"1","")&amp;ROW()+1))+IF(OR(Table_Question_Sets[[#This Row],[Value]]&lt;&gt;"",AND(Table_Question_Sets[[#This Row],[Data Type]]="Repeating",Table_Question_Sets[[#This Row],[Calculation Repeating]]&lt;&gt;"")),1,0))</f>
        <v>0</v>
      </c>
      <c r="BO92" s="7" t="str">
        <f ca="1" xml:space="preserve">
IF(Table_Question_Sets[[#This Row],[Data Type]]="Repeating",
OFFSET(Table_Repeating_Question_Sets[[#Headers],[Property]],MATCH(Table_Question_Sets[[#This Row],[Property]],Table_Repeating_Question_Sets[Property],0),MATCH("Calculation",Table_Repeating_Question_Sets[#Headers],0)-1,1,1),
"")</f>
        <v/>
      </c>
      <c r="BP9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9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92" s="7" t="str">
        <f ca="1">IF(ISNUMBER(Table_Question_Sets[[#This Row],[Config Use Row]]),INDEX(Table_Question_Sets[Config Rollup],Table_Question_Sets[[#This Row],[Config Use Row]]),"")</f>
        <v/>
      </c>
      <c r="BS92" s="7" t="str">
        <f ca="1">IF(ISNUMBER(Table_Question_Sets[[#This Row],[Config Use Row]]),INDEX(Table_Question_Sets[Config Keys Nested Rollup],Table_Question_Sets[[#This Row],[Config Use Row]]),"")</f>
        <v/>
      </c>
      <c r="BT92" s="7" t="str">
        <f ca="1">IF(ISNUMBER(Table_Question_Sets[[#This Row],[Config Use Row]]),INDEX(Table_Question_Sets[Calculation Rollup],Table_Question_Sets[[#This Row],[Config Use Row]]),"")</f>
        <v/>
      </c>
    </row>
    <row r="93" spans="2:72" s="11" customFormat="1" ht="21" customHeight="1">
      <c r="B93" s="7" t="s">
        <v>274</v>
      </c>
      <c r="C93" s="111"/>
      <c r="D93" s="7" t="str">
        <f ca="1">IF(Table_Question_Sets[[#This Row],[Header]]="Yes","",
IF(INDIRECT(SUBSTITUTE(ADDRESS(1,COLUMN(),4),"1","")&amp;ROW()-1)="",
INDIRECT(SUBSTITUTE(ADDRESS(1,COLUMN(Table_Question_Sets[[#This Row],[Property]]),4),"1","")&amp;ROW()-1),
INDIRECT(SUBSTITUTE(ADDRESS(1,COLUMN(),4),"1","")&amp;ROW()-1)))</f>
        <v>Personal</v>
      </c>
      <c r="E9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contractResidualValueUsedAmount</v>
      </c>
      <c r="F93" s="7" t="str">
        <f>IF(Table_Question_Sets[[#This Row],[Header]]="Yes","",IF(Table_Question_Sets[[#This Row],[Property]]&lt;&gt;"",SUBSTITUTE(Table_Question_Sets[[#This Row],[Property]]," ",""),""))</f>
        <v>ContractResidualValueUsedAmount</v>
      </c>
      <c r="G93" s="48"/>
      <c r="H93" s="7" t="s">
        <v>85</v>
      </c>
      <c r="I93" s="7" t="s">
        <v>145</v>
      </c>
      <c r="J93" s="7"/>
      <c r="K93" s="33"/>
      <c r="L93" s="43"/>
      <c r="M93" s="43"/>
      <c r="N93" s="33"/>
      <c r="O93" s="33" t="s">
        <v>113</v>
      </c>
      <c r="P93" s="33"/>
      <c r="Q93" s="33"/>
      <c r="R93" s="33"/>
      <c r="S93" s="35"/>
      <c r="T93" s="7"/>
      <c r="U93" s="8"/>
      <c r="V93" s="7"/>
      <c r="W93" s="7"/>
      <c r="X93" s="7"/>
      <c r="Y93" s="7"/>
      <c r="Z93" s="7"/>
      <c r="AA93" s="7"/>
      <c r="AB93" s="7"/>
      <c r="AC93" s="7"/>
      <c r="AD93" s="7"/>
      <c r="AE93" s="7"/>
      <c r="AF93" s="7"/>
      <c r="AG93" s="7"/>
      <c r="AH93" s="43"/>
      <c r="AI93" s="43" t="s">
        <v>275</v>
      </c>
      <c r="AJ93" s="43"/>
      <c r="AK93" s="43"/>
      <c r="AL93" s="7"/>
      <c r="AM9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93" s="111"/>
      <c r="AO9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3" s="7"/>
      <c r="AR93" s="14"/>
      <c r="AS93" s="7"/>
      <c r="AT93" s="7"/>
      <c r="AU93" s="7"/>
      <c r="AV93" s="7"/>
      <c r="AW93" s="7"/>
      <c r="AX9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93" s="14" t="str">
        <f>IF(OR(Table_Question_Sets[[#This Row],[Header]]="Yes",Table_Question_Sets[[#This Row],[Text]]=""),"",IF(OR(Table_Question_Sets[[#This Row],[Text]]="true",Table_Question_Sets[[#This Row],[Text]]="false",ISNUMBER(Table_Question_Sets[[#This Row],[Text]])),Table_Question_Sets[[#This Row],[Text]],""""&amp;Table_Question_Sets[[#This Row],[Text]]&amp;""""))</f>
        <v/>
      </c>
      <c r="AZ93" s="14" t="str">
        <f>IF(AND(Table_Question_Sets[[#This Row],[Header]]&lt;&gt;"Yes",Table_Question_Sets[[#This Row],[Property]]&lt;&gt;"",Table_Question_Sets[[#This Row],[Summary Label]]&lt;&gt;""),""""&amp;Table_Question_Sets[[#This Row],[Key]]&amp;""": """&amp;Table_Question_Sets[[#This Row],[Summary Label]]&amp;"""","")</f>
        <v/>
      </c>
      <c r="BA93" s="14">
        <f ca="1">IF(Table_Question_Sets[[#This Row],[Header]]="Yes","",_xlfn.NUMBERVALUE(INDIRECT(SUBSTITUTE(ADDRESS(1,COLUMN(),4),"1","")&amp;ROW()-1))+IF(Table_Question_Sets[[#This Row],[Property]]&lt;&gt;"",1,0))</f>
        <v>68</v>
      </c>
      <c r="BB93" s="14">
        <f ca="1">IF(Table_Question_Sets[[#This Row],[Header]]="Yes","",_xlfn.NUMBERVALUE(INDIRECT(SUBSTITUTE(ADDRESS(1,COLUMN(),4),"1","")&amp;ROW()+1))+IF(Table_Question_Sets[[#This Row],[Property]]&lt;&gt;"",1,0))</f>
        <v>18</v>
      </c>
      <c r="BC93" s="14" t="str">
        <f t="array" aca="1" ref="BC9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9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9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9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"templateOptions":{"calculatedValue":"contractResidualValueAmount != '' ? contractResidualValueAmount : (contractResidualValuePercent != '' ? (number(contractResidualValuePercent) / 100) * contractCostPrice : 0)"}</v>
      </c>
      <c r="BG9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v>
      </c>
      <c r="BH93" s="7" t="str">
        <f ca="1" xml:space="preserve">
IF(Table_Question_Sets[[#This Row],[Row]]="Yes","]},{""className"": ""row"",""fieldGroup"": [","")&amp;
SUBSTITUTE(Table_Question_Sets[[#This Row],[Config Field]],CHAR(10),"")</f>
        <v>{"key":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v>
      </c>
      <c r="BI9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9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93" s="7" t="str">
        <f>IF(AND(Table_Question_Sets[[#This Row],[Header]]="",Table_Question_Sets[[#This Row],[Property]]&lt;&gt;"",Table_Question_Sets[[#This Row],[Field Type]]&lt;&gt;""),
""""&amp;Table_Question_Sets[[#This Row],[Key]]&amp;"""","")</f>
        <v>"contractResidualValueUsedAmount"</v>
      </c>
      <c r="BL9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BM93" s="7" t="str">
        <f>IF(AND(Table_Question_Sets[[#This Row],[Header]]&lt;&gt;"Yes",Table_Question_Sets[[#This Row],[Property]]&lt;&gt;"",Table_Question_Sets[[#This Row],[Workflow Role]]&lt;&gt;""),
""""&amp;Table_Question_Sets[[#This Row],[Workflow Role]]&amp;""":"""&amp;Table_Question_Sets[[#This Row],[Key]]&amp;"""","")</f>
        <v/>
      </c>
      <c r="BN93" s="7">
        <f ca="1">IF(Table_Question_Sets[[#This Row],[Header]]="Yes","",_xlfn.NUMBERVALUE(INDIRECT(SUBSTITUTE(ADDRESS(1,COLUMN(),4),"1","")&amp;ROW()+1))+IF(OR(Table_Question_Sets[[#This Row],[Value]]&lt;&gt;"",AND(Table_Question_Sets[[#This Row],[Data Type]]="Repeating",Table_Question_Sets[[#This Row],[Calculation Repeating]]&lt;&gt;"")),1,0))</f>
        <v>0</v>
      </c>
      <c r="BO93" s="7" t="str">
        <f ca="1" xml:space="preserve">
IF(Table_Question_Sets[[#This Row],[Data Type]]="Repeating",
OFFSET(Table_Repeating_Question_Sets[[#Headers],[Property]],MATCH(Table_Question_Sets[[#This Row],[Property]],Table_Repeating_Question_Sets[Property],0),MATCH("Calculation",Table_Repeating_Question_Sets[#Headers],0)-1,1,1),
"")</f>
        <v/>
      </c>
      <c r="BP9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9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93" s="7" t="str">
        <f ca="1">IF(ISNUMBER(Table_Question_Sets[[#This Row],[Config Use Row]]),INDEX(Table_Question_Sets[Config Rollup],Table_Question_Sets[[#This Row],[Config Use Row]]),"")</f>
        <v/>
      </c>
      <c r="BS93" s="7" t="str">
        <f ca="1">IF(ISNUMBER(Table_Question_Sets[[#This Row],[Config Use Row]]),INDEX(Table_Question_Sets[Config Keys Nested Rollup],Table_Question_Sets[[#This Row],[Config Use Row]]),"")</f>
        <v/>
      </c>
      <c r="BT93" s="7" t="str">
        <f ca="1">IF(ISNUMBER(Table_Question_Sets[[#This Row],[Config Use Row]]),INDEX(Table_Question_Sets[Calculation Rollup],Table_Question_Sets[[#This Row],[Config Use Row]]),"")</f>
        <v/>
      </c>
    </row>
    <row r="94" spans="2:72" s="11" customFormat="1" ht="21" customHeight="1">
      <c r="B94" s="7" t="s">
        <v>276</v>
      </c>
      <c r="C94" s="111"/>
      <c r="D94" s="7" t="str">
        <f ca="1">IF(Table_Question_Sets[[#This Row],[Header]]="Yes","",
IF(INDIRECT(SUBSTITUTE(ADDRESS(1,COLUMN(),4),"1","")&amp;ROW()-1)="",
INDIRECT(SUBSTITUTE(ADDRESS(1,COLUMN(Table_Question_Sets[[#This Row],[Property]]),4),"1","")&amp;ROW()-1),
INDIRECT(SUBSTITUTE(ADDRESS(1,COLUMN(),4),"1","")&amp;ROW()-1)))</f>
        <v>Personal</v>
      </c>
      <c r="E9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contractPaymentsHeading</v>
      </c>
      <c r="F94" s="7" t="str">
        <f>IF(Table_Question_Sets[[#This Row],[Header]]="Yes","",IF(Table_Question_Sets[[#This Row],[Property]]&lt;&gt;"",SUBSTITUTE(Table_Question_Sets[[#This Row],[Property]]," ",""),""))</f>
        <v>ContractPaymentsHeading</v>
      </c>
      <c r="G94" s="48"/>
      <c r="H94" s="7" t="s">
        <v>103</v>
      </c>
      <c r="I94" s="7" t="s">
        <v>103</v>
      </c>
      <c r="J94" s="7"/>
      <c r="K94" s="33"/>
      <c r="L94" s="43"/>
      <c r="M94" s="43"/>
      <c r="N94" s="33"/>
      <c r="O94" s="33" t="s">
        <v>113</v>
      </c>
      <c r="P94" s="33"/>
      <c r="Q94" s="33"/>
      <c r="R94" s="33"/>
      <c r="S94" s="35"/>
      <c r="T94" s="7"/>
      <c r="U94" s="8"/>
      <c r="V94" s="7"/>
      <c r="W94" s="7"/>
      <c r="X94" s="7"/>
      <c r="Y94" s="7"/>
      <c r="Z94" s="7" t="s">
        <v>277</v>
      </c>
      <c r="AA94" s="7"/>
      <c r="AB94" s="7"/>
      <c r="AC94" s="7"/>
      <c r="AD94" s="7"/>
      <c r="AE94" s="7"/>
      <c r="AF94" s="7"/>
      <c r="AG94" s="7"/>
      <c r="AH94" s="43"/>
      <c r="AI94" s="43"/>
      <c r="AJ94" s="43"/>
      <c r="AK94" s="43"/>
      <c r="AL94" s="7"/>
      <c r="AM94"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94" s="111"/>
      <c r="AO9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4" s="7"/>
      <c r="AR94" s="14"/>
      <c r="AS94" s="7"/>
      <c r="AT94" s="7"/>
      <c r="AU94" s="7"/>
      <c r="AV94" s="7"/>
      <c r="AW94" s="7"/>
      <c r="AX94"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94" s="14" t="str">
        <f>IF(OR(Table_Question_Sets[[#This Row],[Header]]="Yes",Table_Question_Sets[[#This Row],[Text]]=""),"",IF(OR(Table_Question_Sets[[#This Row],[Text]]="true",Table_Question_Sets[[#This Row],[Text]]="false",ISNUMBER(Table_Question_Sets[[#This Row],[Text]])),Table_Question_Sets[[#This Row],[Text]],""""&amp;Table_Question_Sets[[#This Row],[Text]]&amp;""""))</f>
        <v/>
      </c>
      <c r="AZ94" s="14" t="str">
        <f>IF(AND(Table_Question_Sets[[#This Row],[Header]]&lt;&gt;"Yes",Table_Question_Sets[[#This Row],[Property]]&lt;&gt;"",Table_Question_Sets[[#This Row],[Summary Label]]&lt;&gt;""),""""&amp;Table_Question_Sets[[#This Row],[Key]]&amp;""": """&amp;Table_Question_Sets[[#This Row],[Summary Label]]&amp;"""","")</f>
        <v/>
      </c>
      <c r="BA94" s="14">
        <f ca="1">IF(Table_Question_Sets[[#This Row],[Header]]="Yes","",_xlfn.NUMBERVALUE(INDIRECT(SUBSTITUTE(ADDRESS(1,COLUMN(),4),"1","")&amp;ROW()-1))+IF(Table_Question_Sets[[#This Row],[Property]]&lt;&gt;"",1,0))</f>
        <v>69</v>
      </c>
      <c r="BB94" s="14">
        <f ca="1">IF(Table_Question_Sets[[#This Row],[Header]]="Yes","",_xlfn.NUMBERVALUE(INDIRECT(SUBSTITUTE(ADDRESS(1,COLUMN(),4),"1","")&amp;ROW()+1))+IF(Table_Question_Sets[[#This Row],[Property]]&lt;&gt;"",1,0))</f>
        <v>17</v>
      </c>
      <c r="BC94" s="14" t="str">
        <f t="array" aca="1" ref="BC9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94"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94"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94"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"templateOptions":{"content":{"heading4":"Payments"}}</v>
      </c>
      <c r="BG94"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"contractPaymentsHeading","type": "content-field","className":"col-xs-12","templateOptions":{"content":{"heading4":"Payments"}},"validators": {"validation": Validators.compose([])}}</v>
      </c>
      <c r="BH94" s="7" t="str">
        <f ca="1" xml:space="preserve">
IF(Table_Question_Sets[[#This Row],[Row]]="Yes","]},{""className"": ""row"",""fieldGroup"": [","")&amp;
SUBSTITUTE(Table_Question_Sets[[#This Row],[Config Field]],CHAR(10),"")</f>
        <v>{"key": "contractPaymentsHeading","type": "content-field","className":"col-xs-12","templateOptions":{"content":{"heading4":"Payments"}},"validators": {"validation": Validators.compose([])}}</v>
      </c>
      <c r="BI9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9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94" s="7" t="str">
        <f>IF(AND(Table_Question_Sets[[#This Row],[Header]]="",Table_Question_Sets[[#This Row],[Property]]&lt;&gt;"",Table_Question_Sets[[#This Row],[Field Type]]&lt;&gt;""),
""""&amp;Table_Question_Sets[[#This Row],[Key]]&amp;"""","")</f>
        <v>"contractPaymentsHeading"</v>
      </c>
      <c r="BL9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ractPaymentsHeading","contractPayments","contractPaymentAmount","contractOtherDetails","supplierHeading","supplierType","supplierName","supplierContactName","supplierPhone","supplierFax","supplierEmail","spouseHeading","spouseName","spouseOccupation","spouseEmployer","spouseYears","spouseGrossIncome"</v>
      </c>
      <c r="BM94" s="7" t="str">
        <f>IF(AND(Table_Question_Sets[[#This Row],[Header]]&lt;&gt;"Yes",Table_Question_Sets[[#This Row],[Property]]&lt;&gt;"",Table_Question_Sets[[#This Row],[Workflow Role]]&lt;&gt;""),
""""&amp;Table_Question_Sets[[#This Row],[Workflow Role]]&amp;""":"""&amp;Table_Question_Sets[[#This Row],[Key]]&amp;"""","")</f>
        <v/>
      </c>
      <c r="BN94" s="7">
        <f ca="1">IF(Table_Question_Sets[[#This Row],[Header]]="Yes","",_xlfn.NUMBERVALUE(INDIRECT(SUBSTITUTE(ADDRESS(1,COLUMN(),4),"1","")&amp;ROW()+1))+IF(OR(Table_Question_Sets[[#This Row],[Value]]&lt;&gt;"",AND(Table_Question_Sets[[#This Row],[Data Type]]="Repeating",Table_Question_Sets[[#This Row],[Calculation Repeating]]&lt;&gt;"")),1,0))</f>
        <v>0</v>
      </c>
      <c r="BO94" s="7" t="str">
        <f ca="1" xml:space="preserve">
IF(Table_Question_Sets[[#This Row],[Data Type]]="Repeating",
OFFSET(Table_Repeating_Question_Sets[[#Headers],[Property]],MATCH(Table_Question_Sets[[#This Row],[Property]],Table_Repeating_Question_Sets[Property],0),MATCH("Calculation",Table_Repeating_Question_Sets[#Headers],0)-1,1,1),
"")</f>
        <v/>
      </c>
      <c r="BP94"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9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94" s="7" t="str">
        <f ca="1">IF(ISNUMBER(Table_Question_Sets[[#This Row],[Config Use Row]]),INDEX(Table_Question_Sets[Config Rollup],Table_Question_Sets[[#This Row],[Config Use Row]]),"")</f>
        <v/>
      </c>
      <c r="BS94" s="7" t="str">
        <f ca="1">IF(ISNUMBER(Table_Question_Sets[[#This Row],[Config Use Row]]),INDEX(Table_Question_Sets[Config Keys Nested Rollup],Table_Question_Sets[[#This Row],[Config Use Row]]),"")</f>
        <v/>
      </c>
      <c r="BT94" s="7" t="str">
        <f ca="1">IF(ISNUMBER(Table_Question_Sets[[#This Row],[Config Use Row]]),INDEX(Table_Question_Sets[Calculation Rollup],Table_Question_Sets[[#This Row],[Config Use Row]]),"")</f>
        <v/>
      </c>
    </row>
    <row r="95" spans="2:72" s="11" customFormat="1" ht="21" customHeight="1">
      <c r="B95" s="7" t="s">
        <v>278</v>
      </c>
      <c r="C95" s="111"/>
      <c r="D95" s="7" t="str">
        <f ca="1">IF(Table_Question_Sets[[#This Row],[Header]]="Yes","",
IF(INDIRECT(SUBSTITUTE(ADDRESS(1,COLUMN(),4),"1","")&amp;ROW()-1)="",
INDIRECT(SUBSTITUTE(ADDRESS(1,COLUMN(Table_Question_Sets[[#This Row],[Property]]),4),"1","")&amp;ROW()-1),
INDIRECT(SUBSTITUTE(ADDRESS(1,COLUMN(),4),"1","")&amp;ROW()-1)))</f>
        <v>Personal</v>
      </c>
      <c r="E9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contractPayments</v>
      </c>
      <c r="F95" s="7" t="str">
        <f>IF(Table_Question_Sets[[#This Row],[Header]]="Yes","",IF(Table_Question_Sets[[#This Row],[Property]]&lt;&gt;"",SUBSTITUTE(Table_Question_Sets[[#This Row],[Property]]," ",""),""))</f>
        <v>ContractPayments</v>
      </c>
      <c r="G95" s="48"/>
      <c r="H95" s="7" t="s">
        <v>93</v>
      </c>
      <c r="I95" s="7" t="s">
        <v>103</v>
      </c>
      <c r="J95" s="7"/>
      <c r="K95" s="33"/>
      <c r="L95" s="43"/>
      <c r="M95" s="43"/>
      <c r="N95" s="33"/>
      <c r="O95" s="33"/>
      <c r="P95" s="33"/>
      <c r="Q95" s="33"/>
      <c r="R95" s="33"/>
      <c r="S95" s="35"/>
      <c r="T95" s="7" t="s">
        <v>279</v>
      </c>
      <c r="U95" s="8"/>
      <c r="V95" s="7"/>
      <c r="W95" s="7"/>
      <c r="X95" s="7"/>
      <c r="Y95" s="7"/>
      <c r="Z95" s="7"/>
      <c r="AA95" s="7"/>
      <c r="AB95" s="7"/>
      <c r="AC95" s="7"/>
      <c r="AD95" s="7"/>
      <c r="AE95" s="7"/>
      <c r="AF95" s="7"/>
      <c r="AG95" s="7"/>
      <c r="AH95" s="43" t="s">
        <v>260</v>
      </c>
      <c r="AI95" s="43"/>
      <c r="AJ95" s="43"/>
      <c r="AK95" s="43"/>
      <c r="AL95" s="7"/>
      <c r="AM9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95" s="111"/>
      <c r="AO9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5" s="7"/>
      <c r="AR95" s="14"/>
      <c r="AS95" s="7"/>
      <c r="AT95" s="7"/>
      <c r="AU95" s="7"/>
      <c r="AV95" s="7"/>
      <c r="AW95" s="7"/>
      <c r="AX9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95" s="14" t="str">
        <f>IF(OR(Table_Question_Sets[[#This Row],[Header]]="Yes",Table_Question_Sets[[#This Row],[Text]]=""),"",IF(OR(Table_Question_Sets[[#This Row],[Text]]="true",Table_Question_Sets[[#This Row],[Text]]="false",ISNUMBER(Table_Question_Sets[[#This Row],[Text]])),Table_Question_Sets[[#This Row],[Text]],""""&amp;Table_Question_Sets[[#This Row],[Text]]&amp;""""))</f>
        <v/>
      </c>
      <c r="AZ95" s="14" t="str">
        <f>IF(AND(Table_Question_Sets[[#This Row],[Header]]&lt;&gt;"Yes",Table_Question_Sets[[#This Row],[Property]]&lt;&gt;"",Table_Question_Sets[[#This Row],[Summary Label]]&lt;&gt;""),""""&amp;Table_Question_Sets[[#This Row],[Key]]&amp;""": """&amp;Table_Question_Sets[[#This Row],[Summary Label]]&amp;"""","")</f>
        <v/>
      </c>
      <c r="BA95" s="14">
        <f ca="1">IF(Table_Question_Sets[[#This Row],[Header]]="Yes","",_xlfn.NUMBERVALUE(INDIRECT(SUBSTITUTE(ADDRESS(1,COLUMN(),4),"1","")&amp;ROW()-1))+IF(Table_Question_Sets[[#This Row],[Property]]&lt;&gt;"",1,0))</f>
        <v>70</v>
      </c>
      <c r="BB95" s="14">
        <f ca="1">IF(Table_Question_Sets[[#This Row],[Header]]="Yes","",_xlfn.NUMBERVALUE(INDIRECT(SUBSTITUTE(ADDRESS(1,COLUMN(),4),"1","")&amp;ROW()+1))+IF(Table_Question_Sets[[#This Row],[Property]]&lt;&gt;"",1,0))</f>
        <v>16</v>
      </c>
      <c r="BC95" s="14" t="str">
        <f t="array" aca="1" ref="BC9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9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9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95"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"templateOptions":{"defaultValue":"estimateLeaseTerm","label":"Number of payments"}</v>
      </c>
      <c r="BG95"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"contractPayments","type": "input-field","className":"col-xs-12 col-md-6","templateOptions":{"defaultValue":"estimateLeaseTerm","label":"Number of payments"},"validators": {"validation": Validators.compose([])}}</v>
      </c>
      <c r="BH95" s="7" t="str">
        <f ca="1" xml:space="preserve">
IF(Table_Question_Sets[[#This Row],[Row]]="Yes","]},{""className"": ""row"",""fieldGroup"": [","")&amp;
SUBSTITUTE(Table_Question_Sets[[#This Row],[Config Field]],CHAR(10),"")</f>
        <v>{"key": "contractPayments","type": "input-field","className":"col-xs-12 col-md-6","templateOptions":{"defaultValue":"estimateLeaseTerm","label":"Number of payments"},"validators": {"validation": Validators.compose([])}}</v>
      </c>
      <c r="BI9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9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95" s="7" t="str">
        <f>IF(AND(Table_Question_Sets[[#This Row],[Header]]="",Table_Question_Sets[[#This Row],[Property]]&lt;&gt;"",Table_Question_Sets[[#This Row],[Field Type]]&lt;&gt;""),
""""&amp;Table_Question_Sets[[#This Row],[Key]]&amp;"""","")</f>
        <v>"contractPayments"</v>
      </c>
      <c r="BL9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ractPayments","contractPaymentAmount","contractOtherDetails","supplierHeading","supplierType","supplierName","supplierContactName","supplierPhone","supplierFax","supplierEmail","spouseHeading","spouseName","spouseOccupation","spouseEmployer","spouseYears","spouseGrossIncome"</v>
      </c>
      <c r="BM95" s="7" t="str">
        <f>IF(AND(Table_Question_Sets[[#This Row],[Header]]&lt;&gt;"Yes",Table_Question_Sets[[#This Row],[Property]]&lt;&gt;"",Table_Question_Sets[[#This Row],[Workflow Role]]&lt;&gt;""),
""""&amp;Table_Question_Sets[[#This Row],[Workflow Role]]&amp;""":"""&amp;Table_Question_Sets[[#This Row],[Key]]&amp;"""","")</f>
        <v/>
      </c>
      <c r="BN95" s="7">
        <f ca="1">IF(Table_Question_Sets[[#This Row],[Header]]="Yes","",_xlfn.NUMBERVALUE(INDIRECT(SUBSTITUTE(ADDRESS(1,COLUMN(),4),"1","")&amp;ROW()+1))+IF(OR(Table_Question_Sets[[#This Row],[Value]]&lt;&gt;"",AND(Table_Question_Sets[[#This Row],[Data Type]]="Repeating",Table_Question_Sets[[#This Row],[Calculation Repeating]]&lt;&gt;"")),1,0))</f>
        <v>0</v>
      </c>
      <c r="BO95" s="7" t="str">
        <f ca="1" xml:space="preserve">
IF(Table_Question_Sets[[#This Row],[Data Type]]="Repeating",
OFFSET(Table_Repeating_Question_Sets[[#Headers],[Property]],MATCH(Table_Question_Sets[[#This Row],[Property]],Table_Repeating_Question_Sets[Property],0),MATCH("Calculation",Table_Repeating_Question_Sets[#Headers],0)-1,1,1),
"")</f>
        <v/>
      </c>
      <c r="BP9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9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95" s="7" t="str">
        <f ca="1">IF(ISNUMBER(Table_Question_Sets[[#This Row],[Config Use Row]]),INDEX(Table_Question_Sets[Config Rollup],Table_Question_Sets[[#This Row],[Config Use Row]]),"")</f>
        <v/>
      </c>
      <c r="BS95" s="7" t="str">
        <f ca="1">IF(ISNUMBER(Table_Question_Sets[[#This Row],[Config Use Row]]),INDEX(Table_Question_Sets[Config Keys Nested Rollup],Table_Question_Sets[[#This Row],[Config Use Row]]),"")</f>
        <v/>
      </c>
      <c r="BT95" s="7" t="str">
        <f ca="1">IF(ISNUMBER(Table_Question_Sets[[#This Row],[Config Use Row]]),INDEX(Table_Question_Sets[Calculation Rollup],Table_Question_Sets[[#This Row],[Config Use Row]]),"")</f>
        <v/>
      </c>
    </row>
    <row r="96" spans="2:72" s="11" customFormat="1" ht="21" customHeight="1">
      <c r="B96" s="7" t="s">
        <v>280</v>
      </c>
      <c r="C96" s="111"/>
      <c r="D96" s="7" t="str">
        <f ca="1">IF(Table_Question_Sets[[#This Row],[Header]]="Yes","",
IF(INDIRECT(SUBSTITUTE(ADDRESS(1,COLUMN(),4),"1","")&amp;ROW()-1)="",
INDIRECT(SUBSTITUTE(ADDRESS(1,COLUMN(Table_Question_Sets[[#This Row],[Property]]),4),"1","")&amp;ROW()-1),
INDIRECT(SUBSTITUTE(ADDRESS(1,COLUMN(),4),"1","")&amp;ROW()-1)))</f>
        <v>Personal</v>
      </c>
      <c r="E9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contractPaymentAmount</v>
      </c>
      <c r="F96" s="7" t="str">
        <f>IF(Table_Question_Sets[[#This Row],[Header]]="Yes","",IF(Table_Question_Sets[[#This Row],[Property]]&lt;&gt;"",SUBSTITUTE(Table_Question_Sets[[#This Row],[Property]]," ",""),""))</f>
        <v>ContractPaymentAmount</v>
      </c>
      <c r="G96" s="48"/>
      <c r="H96" s="7" t="s">
        <v>85</v>
      </c>
      <c r="I96" s="7" t="s">
        <v>49</v>
      </c>
      <c r="J96" s="7"/>
      <c r="K96" s="33"/>
      <c r="L96" s="43"/>
      <c r="M96" s="43"/>
      <c r="N96" s="33"/>
      <c r="O96" s="33"/>
      <c r="P96" s="33"/>
      <c r="Q96" s="33"/>
      <c r="R96" s="33"/>
      <c r="S96" s="35"/>
      <c r="T96" s="7" t="s">
        <v>281</v>
      </c>
      <c r="U96" s="8"/>
      <c r="V96" s="7"/>
      <c r="W96" s="7"/>
      <c r="X96" s="7"/>
      <c r="Y96" s="7"/>
      <c r="Z96" s="7"/>
      <c r="AA96" s="7"/>
      <c r="AB96" s="7"/>
      <c r="AC96" s="7"/>
      <c r="AD96" s="7"/>
      <c r="AE96" s="7"/>
      <c r="AF96" s="7"/>
      <c r="AG96" s="7"/>
      <c r="AH96" s="43"/>
      <c r="AI96" s="43" t="s">
        <v>282</v>
      </c>
      <c r="AJ96" s="43"/>
      <c r="AK96" s="43"/>
      <c r="AL96" s="7"/>
      <c r="AM9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96" s="111"/>
      <c r="AO9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6" s="7"/>
      <c r="AR96" s="14"/>
      <c r="AS96" s="7"/>
      <c r="AT96" s="7"/>
      <c r="AU96" s="7"/>
      <c r="AV96" s="7"/>
      <c r="AW96" s="7"/>
      <c r="AX9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96" s="14" t="str">
        <f>IF(OR(Table_Question_Sets[[#This Row],[Header]]="Yes",Table_Question_Sets[[#This Row],[Text]]=""),"",IF(OR(Table_Question_Sets[[#This Row],[Text]]="true",Table_Question_Sets[[#This Row],[Text]]="false",ISNUMBER(Table_Question_Sets[[#This Row],[Text]])),Table_Question_Sets[[#This Row],[Text]],""""&amp;Table_Question_Sets[[#This Row],[Text]]&amp;""""))</f>
        <v/>
      </c>
      <c r="AZ96" s="14" t="str">
        <f>IF(AND(Table_Question_Sets[[#This Row],[Header]]&lt;&gt;"Yes",Table_Question_Sets[[#This Row],[Property]]&lt;&gt;"",Table_Question_Sets[[#This Row],[Summary Label]]&lt;&gt;""),""""&amp;Table_Question_Sets[[#This Row],[Key]]&amp;""": """&amp;Table_Question_Sets[[#This Row],[Summary Label]]&amp;"""","")</f>
        <v/>
      </c>
      <c r="BA96" s="14">
        <f ca="1">IF(Table_Question_Sets[[#This Row],[Header]]="Yes","",_xlfn.NUMBERVALUE(INDIRECT(SUBSTITUTE(ADDRESS(1,COLUMN(),4),"1","")&amp;ROW()-1))+IF(Table_Question_Sets[[#This Row],[Property]]&lt;&gt;"",1,0))</f>
        <v>71</v>
      </c>
      <c r="BB96" s="14">
        <f ca="1">IF(Table_Question_Sets[[#This Row],[Header]]="Yes","",_xlfn.NUMBERVALUE(INDIRECT(SUBSTITUTE(ADDRESS(1,COLUMN(),4),"1","")&amp;ROW()+1))+IF(Table_Question_Sets[[#This Row],[Property]]&lt;&gt;"",1,0))</f>
        <v>15</v>
      </c>
      <c r="BC96" s="14" t="str">
        <f t="array" aca="1" ref="BC9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9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9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96"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
      </c>
      <c r="BG9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v>
      </c>
      <c r="BH96" s="7" t="str">
        <f ca="1" xml:space="preserve">
IF(Table_Question_Sets[[#This Row],[Row]]="Yes","]},{""className"": ""row"",""fieldGroup"": [","")&amp;
SUBSTITUTE(Table_Question_Sets[[#This Row],[Config Field]],CHAR(10),"")</f>
        <v>{"key":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v>
      </c>
      <c r="BI9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9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96" s="7" t="str">
        <f>IF(AND(Table_Question_Sets[[#This Row],[Header]]="",Table_Question_Sets[[#This Row],[Property]]&lt;&gt;"",Table_Question_Sets[[#This Row],[Field Type]]&lt;&gt;""),
""""&amp;Table_Question_Sets[[#This Row],[Key]]&amp;"""","")</f>
        <v>"contractPaymentAmount"</v>
      </c>
      <c r="BL9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"contractPaymentAmount","contractOtherDetails","supplierHeading","supplierType","supplierName","supplierContactName","supplierPhone","supplierFax","supplierEmail","spouseHeading","spouseName","spouseOccupation","spouseEmployer","spouseYears","spouseGrossIncome"</v>
      </c>
      <c r="BM96" s="7" t="str">
        <f>IF(AND(Table_Question_Sets[[#This Row],[Header]]&lt;&gt;"Yes",Table_Question_Sets[[#This Row],[Property]]&lt;&gt;"",Table_Question_Sets[[#This Row],[Workflow Role]]&lt;&gt;""),
""""&amp;Table_Question_Sets[[#This Row],[Workflow Role]]&amp;""":"""&amp;Table_Question_Sets[[#This Row],[Key]]&amp;"""","")</f>
        <v/>
      </c>
      <c r="BN96" s="7">
        <f ca="1">IF(Table_Question_Sets[[#This Row],[Header]]="Yes","",_xlfn.NUMBERVALUE(INDIRECT(SUBSTITUTE(ADDRESS(1,COLUMN(),4),"1","")&amp;ROW()+1))+IF(OR(Table_Question_Sets[[#This Row],[Value]]&lt;&gt;"",AND(Table_Question_Sets[[#This Row],[Data Type]]="Repeating",Table_Question_Sets[[#This Row],[Calculation Repeating]]&lt;&gt;"")),1,0))</f>
        <v>0</v>
      </c>
      <c r="BO96" s="7" t="str">
        <f ca="1" xml:space="preserve">
IF(Table_Question_Sets[[#This Row],[Data Type]]="Repeating",
OFFSET(Table_Repeating_Question_Sets[[#Headers],[Property]],MATCH(Table_Question_Sets[[#This Row],[Property]],Table_Repeating_Question_Sets[Property],0),MATCH("Calculation",Table_Repeating_Question_Sets[#Headers],0)-1,1,1),
"")</f>
        <v/>
      </c>
      <c r="BP9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9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96" s="7" t="str">
        <f ca="1">IF(ISNUMBER(Table_Question_Sets[[#This Row],[Config Use Row]]),INDEX(Table_Question_Sets[Config Rollup],Table_Question_Sets[[#This Row],[Config Use Row]]),"")</f>
        <v/>
      </c>
      <c r="BS96" s="7" t="str">
        <f ca="1">IF(ISNUMBER(Table_Question_Sets[[#This Row],[Config Use Row]]),INDEX(Table_Question_Sets[Config Keys Nested Rollup],Table_Question_Sets[[#This Row],[Config Use Row]]),"")</f>
        <v/>
      </c>
      <c r="BT96" s="7" t="str">
        <f ca="1">IF(ISNUMBER(Table_Question_Sets[[#This Row],[Config Use Row]]),INDEX(Table_Question_Sets[Calculation Rollup],Table_Question_Sets[[#This Row],[Config Use Row]]),"")</f>
        <v/>
      </c>
    </row>
    <row r="97" spans="2:72" s="11" customFormat="1" ht="21" customHeight="1">
      <c r="B97" s="7" t="s">
        <v>283</v>
      </c>
      <c r="C97" s="111"/>
      <c r="D97" s="7" t="str">
        <f ca="1">IF(Table_Question_Sets[[#This Row],[Header]]="Yes","",
IF(INDIRECT(SUBSTITUTE(ADDRESS(1,COLUMN(),4),"1","")&amp;ROW()-1)="",
INDIRECT(SUBSTITUTE(ADDRESS(1,COLUMN(Table_Question_Sets[[#This Row],[Property]]),4),"1","")&amp;ROW()-1),
INDIRECT(SUBSTITUTE(ADDRESS(1,COLUMN(),4),"1","")&amp;ROW()-1)))</f>
        <v>Personal</v>
      </c>
      <c r="E9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contractOtherDetails</v>
      </c>
      <c r="F97" s="7" t="str">
        <f>IF(Table_Question_Sets[[#This Row],[Header]]="Yes","",IF(Table_Question_Sets[[#This Row],[Property]]&lt;&gt;"",SUBSTITUTE(Table_Question_Sets[[#This Row],[Property]]," ",""),""))</f>
        <v>ContractOtherDetails</v>
      </c>
      <c r="G97" s="48"/>
      <c r="H97" s="7" t="s">
        <v>49</v>
      </c>
      <c r="I97" s="7" t="s">
        <v>249</v>
      </c>
      <c r="J97" s="7"/>
      <c r="K97" s="33"/>
      <c r="L97" s="43"/>
      <c r="M97" s="43"/>
      <c r="N97" s="33"/>
      <c r="O97" s="33" t="s">
        <v>113</v>
      </c>
      <c r="P97" s="33"/>
      <c r="Q97" s="33"/>
      <c r="R97" s="33"/>
      <c r="S97" s="35"/>
      <c r="T97" s="7" t="s">
        <v>250</v>
      </c>
      <c r="U97" s="8"/>
      <c r="V97" s="7"/>
      <c r="W97" s="7"/>
      <c r="X97" s="7"/>
      <c r="Y97" s="7"/>
      <c r="Z97" s="7"/>
      <c r="AA97" s="7"/>
      <c r="AB97" s="7"/>
      <c r="AC97" s="7"/>
      <c r="AD97" s="7"/>
      <c r="AE97" s="7"/>
      <c r="AF97" s="7"/>
      <c r="AG97" s="7"/>
      <c r="AH97" s="43"/>
      <c r="AI97" s="43"/>
      <c r="AJ97" s="43"/>
      <c r="AK97" s="43"/>
      <c r="AL97" s="7"/>
      <c r="AM9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97" s="111"/>
      <c r="AO9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7" s="7"/>
      <c r="AR97" s="14"/>
      <c r="AS97" s="7"/>
      <c r="AT97" s="7"/>
      <c r="AU97" s="7"/>
      <c r="AV97" s="7"/>
      <c r="AW97" s="7"/>
      <c r="AX9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97" s="14" t="str">
        <f>IF(OR(Table_Question_Sets[[#This Row],[Header]]="Yes",Table_Question_Sets[[#This Row],[Text]]=""),"",IF(OR(Table_Question_Sets[[#This Row],[Text]]="true",Table_Question_Sets[[#This Row],[Text]]="false",ISNUMBER(Table_Question_Sets[[#This Row],[Text]])),Table_Question_Sets[[#This Row],[Text]],""""&amp;Table_Question_Sets[[#This Row],[Text]]&amp;""""))</f>
        <v/>
      </c>
      <c r="AZ97" s="14" t="str">
        <f>IF(AND(Table_Question_Sets[[#This Row],[Header]]&lt;&gt;"Yes",Table_Question_Sets[[#This Row],[Property]]&lt;&gt;"",Table_Question_Sets[[#This Row],[Summary Label]]&lt;&gt;""),""""&amp;Table_Question_Sets[[#This Row],[Key]]&amp;""": """&amp;Table_Question_Sets[[#This Row],[Summary Label]]&amp;"""","")</f>
        <v/>
      </c>
      <c r="BA97" s="14">
        <f ca="1">IF(Table_Question_Sets[[#This Row],[Header]]="Yes","",_xlfn.NUMBERVALUE(INDIRECT(SUBSTITUTE(ADDRESS(1,COLUMN(),4),"1","")&amp;ROW()-1))+IF(Table_Question_Sets[[#This Row],[Property]]&lt;&gt;"",1,0))</f>
        <v>72</v>
      </c>
      <c r="BB97" s="14">
        <f ca="1">IF(Table_Question_Sets[[#This Row],[Header]]="Yes","",_xlfn.NUMBERVALUE(INDIRECT(SUBSTITUTE(ADDRESS(1,COLUMN(),4),"1","")&amp;ROW()+1))+IF(Table_Question_Sets[[#This Row],[Property]]&lt;&gt;"",1,0))</f>
        <v>14</v>
      </c>
      <c r="BC97" s="14" t="str">
        <f t="array" aca="1" ref="BC9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9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9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9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"templateOptions":{"label":"Other details"}</v>
      </c>
      <c r="BG9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"contractOtherDetails","type": "textarea-field","className":"col-xs-12","templateOptions":{"label":"Other details"},"validators": {"validation": Validators.compose([])}}</v>
      </c>
      <c r="BH97" s="7" t="str">
        <f ca="1" xml:space="preserve">
IF(Table_Question_Sets[[#This Row],[Row]]="Yes","]},{""className"": ""row"",""fieldGroup"": [","")&amp;
SUBSTITUTE(Table_Question_Sets[[#This Row],[Config Field]],CHAR(10),"")</f>
        <v>{"key": "contractOtherDetails","type": "textarea-field","className":"col-xs-12","templateOptions":{"label":"Other details"},"validators": {"validation": Validators.compose([])}}</v>
      </c>
      <c r="BI9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9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97" s="7" t="str">
        <f>IF(AND(Table_Question_Sets[[#This Row],[Header]]="",Table_Question_Sets[[#This Row],[Property]]&lt;&gt;"",Table_Question_Sets[[#This Row],[Field Type]]&lt;&gt;""),
""""&amp;Table_Question_Sets[[#This Row],[Key]]&amp;"""","")</f>
        <v>"contractOtherDetails"</v>
      </c>
      <c r="BL9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"contractOtherDetails","supplierHeading","supplierType","supplierName","supplierContactName","supplierPhone","supplierFax","supplierEmail","spouseHeading","spouseName","spouseOccupation","spouseEmployer","spouseYears","spouseGrossIncome"</v>
      </c>
      <c r="BM97" s="7" t="str">
        <f>IF(AND(Table_Question_Sets[[#This Row],[Header]]&lt;&gt;"Yes",Table_Question_Sets[[#This Row],[Property]]&lt;&gt;"",Table_Question_Sets[[#This Row],[Workflow Role]]&lt;&gt;""),
""""&amp;Table_Question_Sets[[#This Row],[Workflow Role]]&amp;""":"""&amp;Table_Question_Sets[[#This Row],[Key]]&amp;"""","")</f>
        <v/>
      </c>
      <c r="BN97" s="7">
        <f ca="1">IF(Table_Question_Sets[[#This Row],[Header]]="Yes","",_xlfn.NUMBERVALUE(INDIRECT(SUBSTITUTE(ADDRESS(1,COLUMN(),4),"1","")&amp;ROW()+1))+IF(OR(Table_Question_Sets[[#This Row],[Value]]&lt;&gt;"",AND(Table_Question_Sets[[#This Row],[Data Type]]="Repeating",Table_Question_Sets[[#This Row],[Calculation Repeating]]&lt;&gt;"")),1,0))</f>
        <v>0</v>
      </c>
      <c r="BO97" s="7" t="str">
        <f ca="1" xml:space="preserve">
IF(Table_Question_Sets[[#This Row],[Data Type]]="Repeating",
OFFSET(Table_Repeating_Question_Sets[[#Headers],[Property]],MATCH(Table_Question_Sets[[#This Row],[Property]],Table_Repeating_Question_Sets[Property],0),MATCH("Calculation",Table_Repeating_Question_Sets[#Headers],0)-1,1,1),
"")</f>
        <v/>
      </c>
      <c r="BP9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9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97" s="7" t="str">
        <f ca="1">IF(ISNUMBER(Table_Question_Sets[[#This Row],[Config Use Row]]),INDEX(Table_Question_Sets[Config Rollup],Table_Question_Sets[[#This Row],[Config Use Row]]),"")</f>
        <v/>
      </c>
      <c r="BS97" s="7" t="str">
        <f ca="1">IF(ISNUMBER(Table_Question_Sets[[#This Row],[Config Use Row]]),INDEX(Table_Question_Sets[Config Keys Nested Rollup],Table_Question_Sets[[#This Row],[Config Use Row]]),"")</f>
        <v/>
      </c>
      <c r="BT97" s="7" t="str">
        <f ca="1">IF(ISNUMBER(Table_Question_Sets[[#This Row],[Config Use Row]]),INDEX(Table_Question_Sets[Calculation Rollup],Table_Question_Sets[[#This Row],[Config Use Row]]),"")</f>
        <v/>
      </c>
    </row>
    <row r="98" spans="2:72" s="11" customFormat="1" ht="21" customHeight="1">
      <c r="B98" s="7" t="s">
        <v>284</v>
      </c>
      <c r="C98" s="111"/>
      <c r="D98" s="7" t="str">
        <f ca="1">IF(Table_Question_Sets[[#This Row],[Header]]="Yes","",
IF(INDIRECT(SUBSTITUTE(ADDRESS(1,COLUMN(),4),"1","")&amp;ROW()-1)="",
INDIRECT(SUBSTITUTE(ADDRESS(1,COLUMN(Table_Question_Sets[[#This Row],[Property]]),4),"1","")&amp;ROW()-1),
INDIRECT(SUBSTITUTE(ADDRESS(1,COLUMN(),4),"1","")&amp;ROW()-1)))</f>
        <v>Personal</v>
      </c>
      <c r="E9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supplierHeading</v>
      </c>
      <c r="F98" s="7" t="str">
        <f>IF(Table_Question_Sets[[#This Row],[Header]]="Yes","",IF(Table_Question_Sets[[#This Row],[Property]]&lt;&gt;"",SUBSTITUTE(Table_Question_Sets[[#This Row],[Property]]," ",""),""))</f>
        <v>SupplierHeading</v>
      </c>
      <c r="G98" s="48"/>
      <c r="H98" s="7" t="s">
        <v>103</v>
      </c>
      <c r="I98" s="7" t="s">
        <v>103</v>
      </c>
      <c r="J98" s="7"/>
      <c r="K98" s="33"/>
      <c r="L98" s="43"/>
      <c r="M98" s="43"/>
      <c r="N98" s="33"/>
      <c r="O98" s="33" t="s">
        <v>113</v>
      </c>
      <c r="P98" s="33"/>
      <c r="Q98" s="33"/>
      <c r="R98" s="33"/>
      <c r="S98" s="33"/>
      <c r="T98" s="7"/>
      <c r="U98" s="8"/>
      <c r="V98" s="7"/>
      <c r="W98" s="7"/>
      <c r="X98" s="7"/>
      <c r="Y98" s="7"/>
      <c r="Z98" s="7"/>
      <c r="AA98" s="7"/>
      <c r="AB98" s="7"/>
      <c r="AC98" s="7"/>
      <c r="AD98" s="7"/>
      <c r="AE98" s="7"/>
      <c r="AF98" s="7"/>
      <c r="AG98" s="7"/>
      <c r="AH98" s="43"/>
      <c r="AI98" s="43"/>
      <c r="AJ98" s="43"/>
      <c r="AK98" s="43"/>
      <c r="AL98" s="7"/>
      <c r="AM9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98" s="111"/>
      <c r="AO9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8" s="7"/>
      <c r="AR98" s="14"/>
      <c r="AS98" s="7"/>
      <c r="AT98" s="7"/>
      <c r="AU98" s="7"/>
      <c r="AV98" s="7"/>
      <c r="AW98" s="7"/>
      <c r="AX9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98" s="14" t="str">
        <f>IF(OR(Table_Question_Sets[[#This Row],[Header]]="Yes",Table_Question_Sets[[#This Row],[Text]]=""),"",IF(OR(Table_Question_Sets[[#This Row],[Text]]="true",Table_Question_Sets[[#This Row],[Text]]="false",ISNUMBER(Table_Question_Sets[[#This Row],[Text]])),Table_Question_Sets[[#This Row],[Text]],""""&amp;Table_Question_Sets[[#This Row],[Text]]&amp;""""))</f>
        <v/>
      </c>
      <c r="AZ98" s="14" t="str">
        <f>IF(AND(Table_Question_Sets[[#This Row],[Header]]&lt;&gt;"Yes",Table_Question_Sets[[#This Row],[Property]]&lt;&gt;"",Table_Question_Sets[[#This Row],[Summary Label]]&lt;&gt;""),""""&amp;Table_Question_Sets[[#This Row],[Key]]&amp;""": """&amp;Table_Question_Sets[[#This Row],[Summary Label]]&amp;"""","")</f>
        <v/>
      </c>
      <c r="BA98" s="14">
        <f ca="1">IF(Table_Question_Sets[[#This Row],[Header]]="Yes","",_xlfn.NUMBERVALUE(INDIRECT(SUBSTITUTE(ADDRESS(1,COLUMN(),4),"1","")&amp;ROW()-1))+IF(Table_Question_Sets[[#This Row],[Property]]&lt;&gt;"",1,0))</f>
        <v>73</v>
      </c>
      <c r="BB98" s="14">
        <f ca="1">IF(Table_Question_Sets[[#This Row],[Header]]="Yes","",_xlfn.NUMBERVALUE(INDIRECT(SUBSTITUTE(ADDRESS(1,COLUMN(),4),"1","")&amp;ROW()+1))+IF(Table_Question_Sets[[#This Row],[Property]]&lt;&gt;"",1,0))</f>
        <v>13</v>
      </c>
      <c r="BC98" s="14" t="str">
        <f t="array" aca="1" ref="BC9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9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9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9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G9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"supplierHeading","type": "content-field","className":"col-xs-12","templateOptions":{},"validators": {"validation": Validators.compose([])}}</v>
      </c>
      <c r="BH98" s="7" t="str">
        <f ca="1" xml:space="preserve">
IF(Table_Question_Sets[[#This Row],[Row]]="Yes","]},{""className"": ""row"",""fieldGroup"": [","")&amp;
SUBSTITUTE(Table_Question_Sets[[#This Row],[Config Field]],CHAR(10),"")</f>
        <v>{"key": "supplierHeading","type": "content-field","className":"col-xs-12","templateOptions":{},"validators": {"validation": Validators.compose([])}}</v>
      </c>
      <c r="BI9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9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98" s="7" t="str">
        <f>IF(AND(Table_Question_Sets[[#This Row],[Header]]="",Table_Question_Sets[[#This Row],[Property]]&lt;&gt;"",Table_Question_Sets[[#This Row],[Field Type]]&lt;&gt;""),
""""&amp;Table_Question_Sets[[#This Row],[Key]]&amp;"""","")</f>
        <v>"supplierHeading"</v>
      </c>
      <c r="BL9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"supplierHeading","supplierType","supplierName","supplierContactName","supplierPhone","supplierFax","supplierEmail","spouseHeading","spouseName","spouseOccupation","spouseEmployer","spouseYears","spouseGrossIncome"</v>
      </c>
      <c r="BM98" s="7" t="str">
        <f>IF(AND(Table_Question_Sets[[#This Row],[Header]]&lt;&gt;"Yes",Table_Question_Sets[[#This Row],[Property]]&lt;&gt;"",Table_Question_Sets[[#This Row],[Workflow Role]]&lt;&gt;""),
""""&amp;Table_Question_Sets[[#This Row],[Workflow Role]]&amp;""":"""&amp;Table_Question_Sets[[#This Row],[Key]]&amp;"""","")</f>
        <v/>
      </c>
      <c r="BN98" s="7">
        <f ca="1">IF(Table_Question_Sets[[#This Row],[Header]]="Yes","",_xlfn.NUMBERVALUE(INDIRECT(SUBSTITUTE(ADDRESS(1,COLUMN(),4),"1","")&amp;ROW()+1))+IF(OR(Table_Question_Sets[[#This Row],[Value]]&lt;&gt;"",AND(Table_Question_Sets[[#This Row],[Data Type]]="Repeating",Table_Question_Sets[[#This Row],[Calculation Repeating]]&lt;&gt;"")),1,0))</f>
        <v>0</v>
      </c>
      <c r="BO98" s="7" t="str">
        <f ca="1" xml:space="preserve">
IF(Table_Question_Sets[[#This Row],[Data Type]]="Repeating",
OFFSET(Table_Repeating_Question_Sets[[#Headers],[Property]],MATCH(Table_Question_Sets[[#This Row],[Property]],Table_Repeating_Question_Sets[Property],0),MATCH("Calculation",Table_Repeating_Question_Sets[#Headers],0)-1,1,1),
"")</f>
        <v/>
      </c>
      <c r="BP9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9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98" s="7" t="str">
        <f ca="1">IF(ISNUMBER(Table_Question_Sets[[#This Row],[Config Use Row]]),INDEX(Table_Question_Sets[Config Rollup],Table_Question_Sets[[#This Row],[Config Use Row]]),"")</f>
        <v/>
      </c>
      <c r="BS98" s="7" t="str">
        <f ca="1">IF(ISNUMBER(Table_Question_Sets[[#This Row],[Config Use Row]]),INDEX(Table_Question_Sets[Config Keys Nested Rollup],Table_Question_Sets[[#This Row],[Config Use Row]]),"")</f>
        <v/>
      </c>
      <c r="BT98" s="7" t="str">
        <f ca="1">IF(ISNUMBER(Table_Question_Sets[[#This Row],[Config Use Row]]),INDEX(Table_Question_Sets[Calculation Rollup],Table_Question_Sets[[#This Row],[Config Use Row]]),"")</f>
        <v/>
      </c>
    </row>
    <row r="99" spans="2:72" s="11" customFormat="1" ht="21" customHeight="1">
      <c r="B99" s="7" t="s">
        <v>285</v>
      </c>
      <c r="C99" s="111"/>
      <c r="D99" s="7" t="str">
        <f ca="1">IF(Table_Question_Sets[[#This Row],[Header]]="Yes","",
IF(INDIRECT(SUBSTITUTE(ADDRESS(1,COLUMN(),4),"1","")&amp;ROW()-1)="",
INDIRECT(SUBSTITUTE(ADDRESS(1,COLUMN(Table_Question_Sets[[#This Row],[Property]]),4),"1","")&amp;ROW()-1),
INDIRECT(SUBSTITUTE(ADDRESS(1,COLUMN(),4),"1","")&amp;ROW()-1)))</f>
        <v>Personal</v>
      </c>
      <c r="E9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supplierType</v>
      </c>
      <c r="F99" s="7" t="str">
        <f>IF(Table_Question_Sets[[#This Row],[Header]]="Yes","",IF(Table_Question_Sets[[#This Row],[Property]]&lt;&gt;"",SUBSTITUTE(Table_Question_Sets[[#This Row],[Property]]," ",""),""))</f>
        <v>SupplierType</v>
      </c>
      <c r="G99" s="48"/>
      <c r="H99" s="7" t="s">
        <v>49</v>
      </c>
      <c r="I99" s="7" t="s">
        <v>184</v>
      </c>
      <c r="J99" s="7" t="s">
        <v>285</v>
      </c>
      <c r="K99" s="33" t="s">
        <v>73</v>
      </c>
      <c r="L99" s="43"/>
      <c r="M99" s="43"/>
      <c r="N99" s="33"/>
      <c r="O99" s="33" t="s">
        <v>113</v>
      </c>
      <c r="P99" s="33"/>
      <c r="Q99" s="33"/>
      <c r="R99" s="33"/>
      <c r="S99" s="33"/>
      <c r="T99" s="8" t="s">
        <v>286</v>
      </c>
      <c r="U99" s="8"/>
      <c r="V99" s="7"/>
      <c r="W99" s="7"/>
      <c r="X99" s="7" t="s">
        <v>287</v>
      </c>
      <c r="Y99" s="7"/>
      <c r="Z99" s="7"/>
      <c r="AA99" s="7"/>
      <c r="AB99" s="7"/>
      <c r="AC99" s="7"/>
      <c r="AD99" s="7"/>
      <c r="AE99" s="7"/>
      <c r="AF99" s="7"/>
      <c r="AG99" s="7"/>
      <c r="AH99" s="43"/>
      <c r="AI99" s="43"/>
      <c r="AJ99" s="43"/>
      <c r="AK99" s="43"/>
      <c r="AL99" s="7"/>
      <c r="AM9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99" s="111"/>
      <c r="AO9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9" s="7"/>
      <c r="AR99" s="14"/>
      <c r="AS99" s="7"/>
      <c r="AT99" s="7"/>
      <c r="AU99" s="7"/>
      <c r="AV99" s="7"/>
      <c r="AW99" s="7"/>
      <c r="AX9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99" s="14" t="str">
        <f>IF(OR(Table_Question_Sets[[#This Row],[Header]]="Yes",Table_Question_Sets[[#This Row],[Text]]=""),"",IF(OR(Table_Question_Sets[[#This Row],[Text]]="true",Table_Question_Sets[[#This Row],[Text]]="false",ISNUMBER(Table_Question_Sets[[#This Row],[Text]])),Table_Question_Sets[[#This Row],[Text]],""""&amp;Table_Question_Sets[[#This Row],[Text]]&amp;""""))</f>
        <v/>
      </c>
      <c r="AZ99" s="14" t="str">
        <f>IF(AND(Table_Question_Sets[[#This Row],[Header]]&lt;&gt;"Yes",Table_Question_Sets[[#This Row],[Property]]&lt;&gt;"",Table_Question_Sets[[#This Row],[Summary Label]]&lt;&gt;""),""""&amp;Table_Question_Sets[[#This Row],[Key]]&amp;""": """&amp;Table_Question_Sets[[#This Row],[Summary Label]]&amp;"""","")</f>
        <v/>
      </c>
      <c r="BA99" s="14">
        <f ca="1">IF(Table_Question_Sets[[#This Row],[Header]]="Yes","",_xlfn.NUMBERVALUE(INDIRECT(SUBSTITUTE(ADDRESS(1,COLUMN(),4),"1","")&amp;ROW()-1))+IF(Table_Question_Sets[[#This Row],[Property]]&lt;&gt;"",1,0))</f>
        <v>74</v>
      </c>
      <c r="BB99" s="14">
        <f ca="1">IF(Table_Question_Sets[[#This Row],[Header]]="Yes","",_xlfn.NUMBERVALUE(INDIRECT(SUBSTITUTE(ADDRESS(1,COLUMN(),4),"1","")&amp;ROW()+1))+IF(Table_Question_Sets[[#This Row],[Property]]&lt;&gt;"",1,0))</f>
        <v>12</v>
      </c>
      <c r="BC99" s="14" t="str">
        <f t="array" aca="1" ref="BC9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{"value":"Dealer","key":"Dealer"},{"value":"Private sale","key":"Private sale"},{"value":"Sale and leaseback","key":"Sale and leaseback"},{"value":"Refinance","key":"Refinance"}</v>
      </c>
      <c r="BD9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9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9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"templateOptions":{"options":[{"value":"Dealer","key":"Dealer"},{"value":"Private sale","key":"Private sale"},{"value":"Sale and leaseback","key":"Sale and leaseback"},{"value":"Refinance","key":"Refinance"}],"label":"Where are you sourcing the vehicle?","content":{"heading2":"Supplier Details"}}</v>
      </c>
      <c r="BG9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v>
      </c>
      <c r="BH99" s="7" t="str">
        <f ca="1" xml:space="preserve">
IF(Table_Question_Sets[[#This Row],[Row]]="Yes","]},{""className"": ""row"",""fieldGroup"": [","")&amp;
SUBSTITUTE(Table_Question_Sets[[#This Row],[Config Field]],CHAR(10),"")</f>
        <v>{"key":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v>
      </c>
      <c r="BI9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9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99" s="7" t="str">
        <f>IF(AND(Table_Question_Sets[[#This Row],[Header]]="",Table_Question_Sets[[#This Row],[Property]]&lt;&gt;"",Table_Question_Sets[[#This Row],[Field Type]]&lt;&gt;""),
""""&amp;Table_Question_Sets[[#This Row],[Key]]&amp;"""","")</f>
        <v>"supplierType"</v>
      </c>
      <c r="BL9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"supplierType","supplierName","supplierContactName","supplierPhone","supplierFax","supplierEmail","spouseHeading","spouseName","spouseOccupation","spouseEmployer","spouseYears","spouseGrossIncome"</v>
      </c>
      <c r="BM99" s="7" t="str">
        <f>IF(AND(Table_Question_Sets[[#This Row],[Header]]&lt;&gt;"Yes",Table_Question_Sets[[#This Row],[Property]]&lt;&gt;"",Table_Question_Sets[[#This Row],[Workflow Role]]&lt;&gt;""),
""""&amp;Table_Question_Sets[[#This Row],[Workflow Role]]&amp;""":"""&amp;Table_Question_Sets[[#This Row],[Key]]&amp;"""","")</f>
        <v/>
      </c>
      <c r="BN99" s="7">
        <f ca="1">IF(Table_Question_Sets[[#This Row],[Header]]="Yes","",_xlfn.NUMBERVALUE(INDIRECT(SUBSTITUTE(ADDRESS(1,COLUMN(),4),"1","")&amp;ROW()+1))+IF(OR(Table_Question_Sets[[#This Row],[Value]]&lt;&gt;"",AND(Table_Question_Sets[[#This Row],[Data Type]]="Repeating",Table_Question_Sets[[#This Row],[Calculation Repeating]]&lt;&gt;"")),1,0))</f>
        <v>0</v>
      </c>
      <c r="BO99" s="7" t="str">
        <f ca="1" xml:space="preserve">
IF(Table_Question_Sets[[#This Row],[Data Type]]="Repeating",
OFFSET(Table_Repeating_Question_Sets[[#Headers],[Property]],MATCH(Table_Question_Sets[[#This Row],[Property]],Table_Repeating_Question_Sets[Property],0),MATCH("Calculation",Table_Repeating_Question_Sets[#Headers],0)-1,1,1),
"")</f>
        <v/>
      </c>
      <c r="BP9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9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99" s="7" t="str">
        <f ca="1">IF(ISNUMBER(Table_Question_Sets[[#This Row],[Config Use Row]]),INDEX(Table_Question_Sets[Config Rollup],Table_Question_Sets[[#This Row],[Config Use Row]]),"")</f>
        <v/>
      </c>
      <c r="BS99" s="7" t="str">
        <f ca="1">IF(ISNUMBER(Table_Question_Sets[[#This Row],[Config Use Row]]),INDEX(Table_Question_Sets[Config Keys Nested Rollup],Table_Question_Sets[[#This Row],[Config Use Row]]),"")</f>
        <v/>
      </c>
      <c r="BT99" s="7" t="str">
        <f ca="1">IF(ISNUMBER(Table_Question_Sets[[#This Row],[Config Use Row]]),INDEX(Table_Question_Sets[Calculation Rollup],Table_Question_Sets[[#This Row],[Config Use Row]]),"")</f>
        <v/>
      </c>
    </row>
    <row r="100" spans="2:72" s="11" customFormat="1" ht="21" customHeight="1">
      <c r="B100" s="7" t="s">
        <v>288</v>
      </c>
      <c r="C100" s="111"/>
      <c r="D100" s="7" t="str">
        <f ca="1">IF(Table_Question_Sets[[#This Row],[Header]]="Yes","",
IF(INDIRECT(SUBSTITUTE(ADDRESS(1,COLUMN(),4),"1","")&amp;ROW()-1)="",
INDIRECT(SUBSTITUTE(ADDRESS(1,COLUMN(Table_Question_Sets[[#This Row],[Property]]),4),"1","")&amp;ROW()-1),
INDIRECT(SUBSTITUTE(ADDRESS(1,COLUMN(),4),"1","")&amp;ROW()-1)))</f>
        <v>Personal</v>
      </c>
      <c r="E10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supplierName</v>
      </c>
      <c r="F100" s="7" t="str">
        <f>IF(Table_Question_Sets[[#This Row],[Header]]="Yes","",IF(Table_Question_Sets[[#This Row],[Property]]&lt;&gt;"",SUBSTITUTE(Table_Question_Sets[[#This Row],[Property]]," ",""),""))</f>
        <v>SupplierName</v>
      </c>
      <c r="G100" s="48"/>
      <c r="H100" s="7" t="s">
        <v>49</v>
      </c>
      <c r="I100" s="7" t="s">
        <v>49</v>
      </c>
      <c r="J100" s="7"/>
      <c r="K100" s="33"/>
      <c r="L100" s="43"/>
      <c r="M100" s="43"/>
      <c r="N100" s="33"/>
      <c r="O100" s="33"/>
      <c r="P100" s="33"/>
      <c r="Q100" s="33"/>
      <c r="R100" s="33"/>
      <c r="S100" s="33"/>
      <c r="T100" s="7" t="s">
        <v>289</v>
      </c>
      <c r="U100" s="8"/>
      <c r="V100" s="7" t="s">
        <v>290</v>
      </c>
      <c r="W100" s="7"/>
      <c r="X100" s="7"/>
      <c r="Y100" s="7"/>
      <c r="Z100" s="7"/>
      <c r="AA100" s="7"/>
      <c r="AB100" s="7"/>
      <c r="AC100" s="7"/>
      <c r="AD100" s="7"/>
      <c r="AE100" s="7"/>
      <c r="AF100" s="7"/>
      <c r="AG100" s="7"/>
      <c r="AH100" s="43"/>
      <c r="AI100" s="43"/>
      <c r="AJ100" s="43"/>
      <c r="AK100" s="43"/>
      <c r="AL100" s="7"/>
      <c r="AM10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00" s="111"/>
      <c r="AO10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0" s="7"/>
      <c r="AR100" s="14"/>
      <c r="AS100" s="7"/>
      <c r="AT100" s="7"/>
      <c r="AU100" s="7"/>
      <c r="AV100" s="7"/>
      <c r="AW100" s="7"/>
      <c r="AX10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00" s="14" t="str">
        <f>IF(OR(Table_Question_Sets[[#This Row],[Header]]="Yes",Table_Question_Sets[[#This Row],[Text]]=""),"",IF(OR(Table_Question_Sets[[#This Row],[Text]]="true",Table_Question_Sets[[#This Row],[Text]]="false",ISNUMBER(Table_Question_Sets[[#This Row],[Text]])),Table_Question_Sets[[#This Row],[Text]],""""&amp;Table_Question_Sets[[#This Row],[Text]]&amp;""""))</f>
        <v/>
      </c>
      <c r="AZ100" s="14" t="str">
        <f>IF(AND(Table_Question_Sets[[#This Row],[Header]]&lt;&gt;"Yes",Table_Question_Sets[[#This Row],[Property]]&lt;&gt;"",Table_Question_Sets[[#This Row],[Summary Label]]&lt;&gt;""),""""&amp;Table_Question_Sets[[#This Row],[Key]]&amp;""": """&amp;Table_Question_Sets[[#This Row],[Summary Label]]&amp;"""","")</f>
        <v/>
      </c>
      <c r="BA100" s="14">
        <f ca="1">IF(Table_Question_Sets[[#This Row],[Header]]="Yes","",_xlfn.NUMBERVALUE(INDIRECT(SUBSTITUTE(ADDRESS(1,COLUMN(),4),"1","")&amp;ROW()-1))+IF(Table_Question_Sets[[#This Row],[Property]]&lt;&gt;"",1,0))</f>
        <v>75</v>
      </c>
      <c r="BB100" s="14">
        <f ca="1">IF(Table_Question_Sets[[#This Row],[Header]]="Yes","",_xlfn.NUMBERVALUE(INDIRECT(SUBSTITUTE(ADDRESS(1,COLUMN(),4),"1","")&amp;ROW()+1))+IF(Table_Question_Sets[[#This Row],[Property]]&lt;&gt;"",1,0))</f>
        <v>11</v>
      </c>
      <c r="BC100" s="14" t="str">
        <f t="array" aca="1" ref="BC10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0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0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0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"templateOptions":{"label":"Supplier name","hideCondition":"supplierType != 'Dealer' &amp;&amp; supplierType != 'Private sale'"}</v>
      </c>
      <c r="BG10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"supplierName","type": "input-field","className":"col-xs-12 col-md-6","templateOptions":{"label":"Supplier name","hideCondition":"supplierType != 'Dealer' &amp;&amp; supplierType != 'Private sale'"},"validators": {"validation": Validators.compose([])}}</v>
      </c>
      <c r="BH100" s="7" t="str">
        <f ca="1" xml:space="preserve">
IF(Table_Question_Sets[[#This Row],[Row]]="Yes","]},{""className"": ""row"",""fieldGroup"": [","")&amp;
SUBSTITUTE(Table_Question_Sets[[#This Row],[Config Field]],CHAR(10),"")</f>
        <v>{"key": "supplierName","type": "input-field","className":"col-xs-12 col-md-6","templateOptions":{"label":"Supplier name","hideCondition":"supplierType != 'Dealer' &amp;&amp; supplierType != 'Private sale'"},"validators": {"validation": Validators.compose([])}}</v>
      </c>
      <c r="BI10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10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00" s="7" t="str">
        <f>IF(AND(Table_Question_Sets[[#This Row],[Header]]="",Table_Question_Sets[[#This Row],[Property]]&lt;&gt;"",Table_Question_Sets[[#This Row],[Field Type]]&lt;&gt;""),
""""&amp;Table_Question_Sets[[#This Row],[Key]]&amp;"""","")</f>
        <v>"supplierName"</v>
      </c>
      <c r="BL10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"supplierName","supplierContactName","supplierPhone","supplierFax","supplierEmail","spouseHeading","spouseName","spouseOccupation","spouseEmployer","spouseYears","spouseGrossIncome"</v>
      </c>
      <c r="BM100" s="7" t="str">
        <f>IF(AND(Table_Question_Sets[[#This Row],[Header]]&lt;&gt;"Yes",Table_Question_Sets[[#This Row],[Property]]&lt;&gt;"",Table_Question_Sets[[#This Row],[Workflow Role]]&lt;&gt;""),
""""&amp;Table_Question_Sets[[#This Row],[Workflow Role]]&amp;""":"""&amp;Table_Question_Sets[[#This Row],[Key]]&amp;"""","")</f>
        <v/>
      </c>
      <c r="BN100" s="7">
        <f ca="1">IF(Table_Question_Sets[[#This Row],[Header]]="Yes","",_xlfn.NUMBERVALUE(INDIRECT(SUBSTITUTE(ADDRESS(1,COLUMN(),4),"1","")&amp;ROW()+1))+IF(OR(Table_Question_Sets[[#This Row],[Value]]&lt;&gt;"",AND(Table_Question_Sets[[#This Row],[Data Type]]="Repeating",Table_Question_Sets[[#This Row],[Calculation Repeating]]&lt;&gt;"")),1,0))</f>
        <v>0</v>
      </c>
      <c r="BO100" s="7" t="str">
        <f ca="1" xml:space="preserve">
IF(Table_Question_Sets[[#This Row],[Data Type]]="Repeating",
OFFSET(Table_Repeating_Question_Sets[[#Headers],[Property]],MATCH(Table_Question_Sets[[#This Row],[Property]],Table_Repeating_Question_Sets[Property],0),MATCH("Calculation",Table_Repeating_Question_Sets[#Headers],0)-1,1,1),
"")</f>
        <v/>
      </c>
      <c r="BP10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0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00" s="7" t="str">
        <f ca="1">IF(ISNUMBER(Table_Question_Sets[[#This Row],[Config Use Row]]),INDEX(Table_Question_Sets[Config Rollup],Table_Question_Sets[[#This Row],[Config Use Row]]),"")</f>
        <v/>
      </c>
      <c r="BS100" s="7" t="str">
        <f ca="1">IF(ISNUMBER(Table_Question_Sets[[#This Row],[Config Use Row]]),INDEX(Table_Question_Sets[Config Keys Nested Rollup],Table_Question_Sets[[#This Row],[Config Use Row]]),"")</f>
        <v/>
      </c>
      <c r="BT100" s="7" t="str">
        <f ca="1">IF(ISNUMBER(Table_Question_Sets[[#This Row],[Config Use Row]]),INDEX(Table_Question_Sets[Calculation Rollup],Table_Question_Sets[[#This Row],[Config Use Row]]),"")</f>
        <v/>
      </c>
    </row>
    <row r="101" spans="2:72" s="11" customFormat="1" ht="21" customHeight="1">
      <c r="B101" s="7" t="s">
        <v>291</v>
      </c>
      <c r="C101" s="111"/>
      <c r="D101" s="7" t="str">
        <f ca="1">IF(Table_Question_Sets[[#This Row],[Header]]="Yes","",
IF(INDIRECT(SUBSTITUTE(ADDRESS(1,COLUMN(),4),"1","")&amp;ROW()-1)="",
INDIRECT(SUBSTITUTE(ADDRESS(1,COLUMN(Table_Question_Sets[[#This Row],[Property]]),4),"1","")&amp;ROW()-1),
INDIRECT(SUBSTITUTE(ADDRESS(1,COLUMN(),4),"1","")&amp;ROW()-1)))</f>
        <v>Personal</v>
      </c>
      <c r="E10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supplierContactName</v>
      </c>
      <c r="F101" s="7" t="str">
        <f>IF(Table_Question_Sets[[#This Row],[Header]]="Yes","",IF(Table_Question_Sets[[#This Row],[Property]]&lt;&gt;"",SUBSTITUTE(Table_Question_Sets[[#This Row],[Property]]," ",""),""))</f>
        <v>SupplierContactName</v>
      </c>
      <c r="G101" s="48"/>
      <c r="H101" s="7" t="s">
        <v>49</v>
      </c>
      <c r="I101" s="7" t="s">
        <v>49</v>
      </c>
      <c r="J101" s="7"/>
      <c r="K101" s="33"/>
      <c r="L101" s="43"/>
      <c r="M101" s="43"/>
      <c r="N101" s="33"/>
      <c r="O101" s="33"/>
      <c r="P101" s="33"/>
      <c r="Q101" s="33"/>
      <c r="R101" s="33"/>
      <c r="S101" s="33"/>
      <c r="T101" s="7" t="s">
        <v>222</v>
      </c>
      <c r="U101" s="8"/>
      <c r="V101" s="7" t="s">
        <v>290</v>
      </c>
      <c r="W101" s="7"/>
      <c r="X101" s="7"/>
      <c r="Y101" s="7"/>
      <c r="Z101" s="7"/>
      <c r="AA101" s="7"/>
      <c r="AB101" s="7"/>
      <c r="AC101" s="7"/>
      <c r="AD101" s="7"/>
      <c r="AE101" s="7"/>
      <c r="AF101" s="7"/>
      <c r="AG101" s="7"/>
      <c r="AH101" s="43"/>
      <c r="AI101" s="43"/>
      <c r="AJ101" s="43"/>
      <c r="AK101" s="43"/>
      <c r="AL101" s="7"/>
      <c r="AM10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01" s="111"/>
      <c r="AO10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1" s="7"/>
      <c r="AR101" s="14"/>
      <c r="AS101" s="7"/>
      <c r="AT101" s="7"/>
      <c r="AU101" s="7"/>
      <c r="AV101" s="7"/>
      <c r="AW101" s="7"/>
      <c r="AX10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01" s="14" t="str">
        <f>IF(OR(Table_Question_Sets[[#This Row],[Header]]="Yes",Table_Question_Sets[[#This Row],[Text]]=""),"",IF(OR(Table_Question_Sets[[#This Row],[Text]]="true",Table_Question_Sets[[#This Row],[Text]]="false",ISNUMBER(Table_Question_Sets[[#This Row],[Text]])),Table_Question_Sets[[#This Row],[Text]],""""&amp;Table_Question_Sets[[#This Row],[Text]]&amp;""""))</f>
        <v/>
      </c>
      <c r="AZ101" s="14" t="str">
        <f>IF(AND(Table_Question_Sets[[#This Row],[Header]]&lt;&gt;"Yes",Table_Question_Sets[[#This Row],[Property]]&lt;&gt;"",Table_Question_Sets[[#This Row],[Summary Label]]&lt;&gt;""),""""&amp;Table_Question_Sets[[#This Row],[Key]]&amp;""": """&amp;Table_Question_Sets[[#This Row],[Summary Label]]&amp;"""","")</f>
        <v/>
      </c>
      <c r="BA101" s="14">
        <f ca="1">IF(Table_Question_Sets[[#This Row],[Header]]="Yes","",_xlfn.NUMBERVALUE(INDIRECT(SUBSTITUTE(ADDRESS(1,COLUMN(),4),"1","")&amp;ROW()-1))+IF(Table_Question_Sets[[#This Row],[Property]]&lt;&gt;"",1,0))</f>
        <v>76</v>
      </c>
      <c r="BB101" s="14">
        <f ca="1">IF(Table_Question_Sets[[#This Row],[Header]]="Yes","",_xlfn.NUMBERVALUE(INDIRECT(SUBSTITUTE(ADDRESS(1,COLUMN(),4),"1","")&amp;ROW()+1))+IF(Table_Question_Sets[[#This Row],[Property]]&lt;&gt;"",1,0))</f>
        <v>10</v>
      </c>
      <c r="BC101" s="14" t="str">
        <f t="array" aca="1" ref="BC10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0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0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0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"templateOptions":{"label":"Contact name","hideCondition":"supplierType != 'Dealer' &amp;&amp; supplierType != 'Private sale'"}</v>
      </c>
      <c r="BG10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"supplierContactName","type": "input-field","className":"col-xs-12 col-md-6","templateOptions":{"label":"Contact name","hideCondition":"supplierType != 'Dealer' &amp;&amp; supplierType != 'Private sale'"},"validators": {"validation": Validators.compose([])}}</v>
      </c>
      <c r="BH101" s="7" t="str">
        <f ca="1" xml:space="preserve">
IF(Table_Question_Sets[[#This Row],[Row]]="Yes","]},{""className"": ""row"",""fieldGroup"": [","")&amp;
SUBSTITUTE(Table_Question_Sets[[#This Row],[Config Field]],CHAR(10),"")</f>
        <v>{"key": "supplierContactName","type": "input-field","className":"col-xs-12 col-md-6","templateOptions":{"label":"Contact name","hideCondition":"supplierType != 'Dealer' &amp;&amp; supplierType != 'Private sale'"},"validators": {"validation": Validators.compose([])}}</v>
      </c>
      <c r="BI10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10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01" s="7" t="str">
        <f>IF(AND(Table_Question_Sets[[#This Row],[Header]]="",Table_Question_Sets[[#This Row],[Property]]&lt;&gt;"",Table_Question_Sets[[#This Row],[Field Type]]&lt;&gt;""),
""""&amp;Table_Question_Sets[[#This Row],[Key]]&amp;"""","")</f>
        <v>"supplierContactName"</v>
      </c>
      <c r="BL10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"supplierContactName","supplierPhone","supplierFax","supplierEmail","spouseHeading","spouseName","spouseOccupation","spouseEmployer","spouseYears","spouseGrossIncome"</v>
      </c>
      <c r="BM101" s="7" t="str">
        <f>IF(AND(Table_Question_Sets[[#This Row],[Header]]&lt;&gt;"Yes",Table_Question_Sets[[#This Row],[Property]]&lt;&gt;"",Table_Question_Sets[[#This Row],[Workflow Role]]&lt;&gt;""),
""""&amp;Table_Question_Sets[[#This Row],[Workflow Role]]&amp;""":"""&amp;Table_Question_Sets[[#This Row],[Key]]&amp;"""","")</f>
        <v/>
      </c>
      <c r="BN101" s="7">
        <f ca="1">IF(Table_Question_Sets[[#This Row],[Header]]="Yes","",_xlfn.NUMBERVALUE(INDIRECT(SUBSTITUTE(ADDRESS(1,COLUMN(),4),"1","")&amp;ROW()+1))+IF(OR(Table_Question_Sets[[#This Row],[Value]]&lt;&gt;"",AND(Table_Question_Sets[[#This Row],[Data Type]]="Repeating",Table_Question_Sets[[#This Row],[Calculation Repeating]]&lt;&gt;"")),1,0))</f>
        <v>0</v>
      </c>
      <c r="BO101" s="7" t="str">
        <f ca="1" xml:space="preserve">
IF(Table_Question_Sets[[#This Row],[Data Type]]="Repeating",
OFFSET(Table_Repeating_Question_Sets[[#Headers],[Property]],MATCH(Table_Question_Sets[[#This Row],[Property]],Table_Repeating_Question_Sets[Property],0),MATCH("Calculation",Table_Repeating_Question_Sets[#Headers],0)-1,1,1),
"")</f>
        <v/>
      </c>
      <c r="BP10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0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01" s="7" t="str">
        <f ca="1">IF(ISNUMBER(Table_Question_Sets[[#This Row],[Config Use Row]]),INDEX(Table_Question_Sets[Config Rollup],Table_Question_Sets[[#This Row],[Config Use Row]]),"")</f>
        <v/>
      </c>
      <c r="BS101" s="7" t="str">
        <f ca="1">IF(ISNUMBER(Table_Question_Sets[[#This Row],[Config Use Row]]),INDEX(Table_Question_Sets[Config Keys Nested Rollup],Table_Question_Sets[[#This Row],[Config Use Row]]),"")</f>
        <v/>
      </c>
      <c r="BT101" s="7" t="str">
        <f ca="1">IF(ISNUMBER(Table_Question_Sets[[#This Row],[Config Use Row]]),INDEX(Table_Question_Sets[Calculation Rollup],Table_Question_Sets[[#This Row],[Config Use Row]]),"")</f>
        <v/>
      </c>
    </row>
    <row r="102" spans="2:72" s="11" customFormat="1" ht="21" customHeight="1">
      <c r="B102" s="7" t="s">
        <v>292</v>
      </c>
      <c r="C102" s="111"/>
      <c r="D102" s="7" t="str">
        <f ca="1">IF(Table_Question_Sets[[#This Row],[Header]]="Yes","",
IF(INDIRECT(SUBSTITUTE(ADDRESS(1,COLUMN(),4),"1","")&amp;ROW()-1)="",
INDIRECT(SUBSTITUTE(ADDRESS(1,COLUMN(Table_Question_Sets[[#This Row],[Property]]),4),"1","")&amp;ROW()-1),
INDIRECT(SUBSTITUTE(ADDRESS(1,COLUMN(),4),"1","")&amp;ROW()-1)))</f>
        <v>Personal</v>
      </c>
      <c r="E10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supplierPhone</v>
      </c>
      <c r="F102" s="7" t="str">
        <f>IF(Table_Question_Sets[[#This Row],[Header]]="Yes","",IF(Table_Question_Sets[[#This Row],[Property]]&lt;&gt;"",SUBSTITUTE(Table_Question_Sets[[#This Row],[Property]]," ",""),""))</f>
        <v>SupplierPhone</v>
      </c>
      <c r="G102" s="48"/>
      <c r="H102" s="7" t="s">
        <v>110</v>
      </c>
      <c r="I102" s="7" t="s">
        <v>49</v>
      </c>
      <c r="J102" s="7"/>
      <c r="K102" s="33"/>
      <c r="L102" s="43"/>
      <c r="M102" s="43"/>
      <c r="N102" s="33"/>
      <c r="O102" s="33" t="s">
        <v>113</v>
      </c>
      <c r="P102" s="33" t="s">
        <v>125</v>
      </c>
      <c r="Q102" s="33" t="s">
        <v>121</v>
      </c>
      <c r="R102" s="33"/>
      <c r="S102" s="33"/>
      <c r="T102" s="7" t="s">
        <v>110</v>
      </c>
      <c r="U102" s="8"/>
      <c r="V102" s="7" t="s">
        <v>290</v>
      </c>
      <c r="W102" s="7"/>
      <c r="X102" s="7"/>
      <c r="Y102" s="7"/>
      <c r="Z102" s="7"/>
      <c r="AA102" s="7"/>
      <c r="AB102" s="7"/>
      <c r="AC102" s="7"/>
      <c r="AD102" s="7"/>
      <c r="AE102" s="7"/>
      <c r="AF102" s="7"/>
      <c r="AG102" s="7"/>
      <c r="AH102" s="43"/>
      <c r="AI102" s="43"/>
      <c r="AJ102" s="43"/>
      <c r="AK102" s="43"/>
      <c r="AL102" s="7"/>
      <c r="AM10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02" s="111"/>
      <c r="AO10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2" s="7"/>
      <c r="AR102" s="14"/>
      <c r="AS102" s="7"/>
      <c r="AT102" s="7"/>
      <c r="AU102" s="7"/>
      <c r="AV102" s="7"/>
      <c r="AW102" s="7"/>
      <c r="AX10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02" s="14" t="str">
        <f>IF(OR(Table_Question_Sets[[#This Row],[Header]]="Yes",Table_Question_Sets[[#This Row],[Text]]=""),"",IF(OR(Table_Question_Sets[[#This Row],[Text]]="true",Table_Question_Sets[[#This Row],[Text]]="false",ISNUMBER(Table_Question_Sets[[#This Row],[Text]])),Table_Question_Sets[[#This Row],[Text]],""""&amp;Table_Question_Sets[[#This Row],[Text]]&amp;""""))</f>
        <v/>
      </c>
      <c r="AZ102" s="14" t="str">
        <f>IF(AND(Table_Question_Sets[[#This Row],[Header]]&lt;&gt;"Yes",Table_Question_Sets[[#This Row],[Property]]&lt;&gt;"",Table_Question_Sets[[#This Row],[Summary Label]]&lt;&gt;""),""""&amp;Table_Question_Sets[[#This Row],[Key]]&amp;""": """&amp;Table_Question_Sets[[#This Row],[Summary Label]]&amp;"""","")</f>
        <v/>
      </c>
      <c r="BA102" s="14">
        <f ca="1">IF(Table_Question_Sets[[#This Row],[Header]]="Yes","",_xlfn.NUMBERVALUE(INDIRECT(SUBSTITUTE(ADDRESS(1,COLUMN(),4),"1","")&amp;ROW()-1))+IF(Table_Question_Sets[[#This Row],[Property]]&lt;&gt;"",1,0))</f>
        <v>77</v>
      </c>
      <c r="BB102" s="14">
        <f ca="1">IF(Table_Question_Sets[[#This Row],[Header]]="Yes","",_xlfn.NUMBERVALUE(INDIRECT(SUBSTITUTE(ADDRESS(1,COLUMN(),4),"1","")&amp;ROW()+1))+IF(Table_Question_Sets[[#This Row],[Property]]&lt;&gt;"",1,0))</f>
        <v>9</v>
      </c>
      <c r="BC102" s="14" t="str">
        <f t="array" aca="1" ref="BC10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0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Validators.compose([ValidationService.isPhoneNumber()])}</v>
      </c>
      <c r="BE10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0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"templateOptions":{"label":"Phone","formatTextInput":"phoneNumber","addonLeft":{"class":"fa fa-phone"},"hideCondition":"supplierType != 'Dealer' &amp;&amp; supplierType != 'Private sale'"}</v>
      </c>
      <c r="BG10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"supplierPhone","type": "input-field","className":"col-xs-12 col-sm-6 col-md-3","templateOptions":{"label":"Phone","formatTextInput":"phoneNumber","addonLeft":{"class":"fa fa-phone"},"hideCondition":"supplierType != 'Dealer' &amp;&amp; supplierType != 'Private sale'"},"validators": {"validation": Validators.compose([ValidationService.isPhoneNumber()])}}</v>
      </c>
      <c r="BH102" s="7" t="str">
        <f ca="1" xml:space="preserve">
IF(Table_Question_Sets[[#This Row],[Row]]="Yes","]},{""className"": ""row"",""fieldGroup"": [","")&amp;
SUBSTITUTE(Table_Question_Sets[[#This Row],[Config Field]],CHAR(10),"")</f>
        <v>{"key": "supplierPhone","type": "input-field","className":"col-xs-12 col-sm-6 col-md-3","templateOptions":{"label":"Phone","formatTextInput":"phoneNumber","addonLeft":{"class":"fa fa-phone"},"hideCondition":"supplierType != 'Dealer' &amp;&amp; supplierType != 'Private sale'"},"validators": {"validation": Validators.compose([ValidationService.isPhoneNumber()])}}</v>
      </c>
      <c r="BI10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10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02" s="7" t="str">
        <f>IF(AND(Table_Question_Sets[[#This Row],[Header]]="",Table_Question_Sets[[#This Row],[Property]]&lt;&gt;"",Table_Question_Sets[[#This Row],[Field Type]]&lt;&gt;""),
""""&amp;Table_Question_Sets[[#This Row],[Key]]&amp;"""","")</f>
        <v>"supplierPhone"</v>
      </c>
      <c r="BL10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"supplierPhone","supplierFax","supplierEmail","spouseHeading","spouseName","spouseOccupation","spouseEmployer","spouseYears","spouseGrossIncome"</v>
      </c>
      <c r="BM102" s="7" t="str">
        <f>IF(AND(Table_Question_Sets[[#This Row],[Header]]&lt;&gt;"Yes",Table_Question_Sets[[#This Row],[Property]]&lt;&gt;"",Table_Question_Sets[[#This Row],[Workflow Role]]&lt;&gt;""),
""""&amp;Table_Question_Sets[[#This Row],[Workflow Role]]&amp;""":"""&amp;Table_Question_Sets[[#This Row],[Key]]&amp;"""","")</f>
        <v/>
      </c>
      <c r="BN102" s="7">
        <f ca="1">IF(Table_Question_Sets[[#This Row],[Header]]="Yes","",_xlfn.NUMBERVALUE(INDIRECT(SUBSTITUTE(ADDRESS(1,COLUMN(),4),"1","")&amp;ROW()+1))+IF(OR(Table_Question_Sets[[#This Row],[Value]]&lt;&gt;"",AND(Table_Question_Sets[[#This Row],[Data Type]]="Repeating",Table_Question_Sets[[#This Row],[Calculation Repeating]]&lt;&gt;"")),1,0))</f>
        <v>0</v>
      </c>
      <c r="BO102" s="7" t="str">
        <f ca="1" xml:space="preserve">
IF(Table_Question_Sets[[#This Row],[Data Type]]="Repeating",
OFFSET(Table_Repeating_Question_Sets[[#Headers],[Property]],MATCH(Table_Question_Sets[[#This Row],[Property]],Table_Repeating_Question_Sets[Property],0),MATCH("Calculation",Table_Repeating_Question_Sets[#Headers],0)-1,1,1),
"")</f>
        <v/>
      </c>
      <c r="BP10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0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02" s="7" t="str">
        <f ca="1">IF(ISNUMBER(Table_Question_Sets[[#This Row],[Config Use Row]]),INDEX(Table_Question_Sets[Config Rollup],Table_Question_Sets[[#This Row],[Config Use Row]]),"")</f>
        <v/>
      </c>
      <c r="BS102" s="7" t="str">
        <f ca="1">IF(ISNUMBER(Table_Question_Sets[[#This Row],[Config Use Row]]),INDEX(Table_Question_Sets[Config Keys Nested Rollup],Table_Question_Sets[[#This Row],[Config Use Row]]),"")</f>
        <v/>
      </c>
      <c r="BT102" s="7" t="str">
        <f ca="1">IF(ISNUMBER(Table_Question_Sets[[#This Row],[Config Use Row]]),INDEX(Table_Question_Sets[Calculation Rollup],Table_Question_Sets[[#This Row],[Config Use Row]]),"")</f>
        <v/>
      </c>
    </row>
    <row r="103" spans="2:72" s="11" customFormat="1" ht="21" customHeight="1">
      <c r="B103" s="7" t="s">
        <v>293</v>
      </c>
      <c r="C103" s="111"/>
      <c r="D103" s="7" t="str">
        <f ca="1">IF(Table_Question_Sets[[#This Row],[Header]]="Yes","",
IF(INDIRECT(SUBSTITUTE(ADDRESS(1,COLUMN(),4),"1","")&amp;ROW()-1)="",
INDIRECT(SUBSTITUTE(ADDRESS(1,COLUMN(Table_Question_Sets[[#This Row],[Property]]),4),"1","")&amp;ROW()-1),
INDIRECT(SUBSTITUTE(ADDRESS(1,COLUMN(),4),"1","")&amp;ROW()-1)))</f>
        <v>Personal</v>
      </c>
      <c r="E10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supplierFax</v>
      </c>
      <c r="F103" s="7" t="str">
        <f>IF(Table_Question_Sets[[#This Row],[Header]]="Yes","",IF(Table_Question_Sets[[#This Row],[Property]]&lt;&gt;"",SUBSTITUTE(Table_Question_Sets[[#This Row],[Property]]," ",""),""))</f>
        <v>SupplierFax</v>
      </c>
      <c r="G103" s="48"/>
      <c r="H103" s="7" t="s">
        <v>110</v>
      </c>
      <c r="I103" s="7" t="s">
        <v>49</v>
      </c>
      <c r="J103" s="7"/>
      <c r="K103" s="33"/>
      <c r="L103" s="43"/>
      <c r="M103" s="43"/>
      <c r="N103" s="33"/>
      <c r="O103" s="33" t="s">
        <v>113</v>
      </c>
      <c r="P103" s="33" t="s">
        <v>125</v>
      </c>
      <c r="Q103" s="33" t="s">
        <v>121</v>
      </c>
      <c r="R103" s="33"/>
      <c r="S103" s="33"/>
      <c r="T103" s="7" t="s">
        <v>294</v>
      </c>
      <c r="U103" s="8"/>
      <c r="V103" s="7" t="s">
        <v>290</v>
      </c>
      <c r="W103" s="7"/>
      <c r="X103" s="7"/>
      <c r="Y103" s="7"/>
      <c r="Z103" s="7"/>
      <c r="AA103" s="7"/>
      <c r="AB103" s="7"/>
      <c r="AC103" s="7"/>
      <c r="AD103" s="7"/>
      <c r="AE103" s="7"/>
      <c r="AF103" s="7"/>
      <c r="AG103" s="7"/>
      <c r="AH103" s="43"/>
      <c r="AI103" s="43"/>
      <c r="AJ103" s="43"/>
      <c r="AK103" s="43"/>
      <c r="AL103" s="7"/>
      <c r="AM10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03" s="111"/>
      <c r="AO10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3" s="7"/>
      <c r="AR103" s="14"/>
      <c r="AS103" s="7"/>
      <c r="AT103" s="7"/>
      <c r="AU103" s="7"/>
      <c r="AV103" s="7"/>
      <c r="AW103" s="7"/>
      <c r="AX10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03" s="14" t="str">
        <f>IF(OR(Table_Question_Sets[[#This Row],[Header]]="Yes",Table_Question_Sets[[#This Row],[Text]]=""),"",IF(OR(Table_Question_Sets[[#This Row],[Text]]="true",Table_Question_Sets[[#This Row],[Text]]="false",ISNUMBER(Table_Question_Sets[[#This Row],[Text]])),Table_Question_Sets[[#This Row],[Text]],""""&amp;Table_Question_Sets[[#This Row],[Text]]&amp;""""))</f>
        <v/>
      </c>
      <c r="AZ103" s="14" t="str">
        <f>IF(AND(Table_Question_Sets[[#This Row],[Header]]&lt;&gt;"Yes",Table_Question_Sets[[#This Row],[Property]]&lt;&gt;"",Table_Question_Sets[[#This Row],[Summary Label]]&lt;&gt;""),""""&amp;Table_Question_Sets[[#This Row],[Key]]&amp;""": """&amp;Table_Question_Sets[[#This Row],[Summary Label]]&amp;"""","")</f>
        <v/>
      </c>
      <c r="BA103" s="14">
        <f ca="1">IF(Table_Question_Sets[[#This Row],[Header]]="Yes","",_xlfn.NUMBERVALUE(INDIRECT(SUBSTITUTE(ADDRESS(1,COLUMN(),4),"1","")&amp;ROW()-1))+IF(Table_Question_Sets[[#This Row],[Property]]&lt;&gt;"",1,0))</f>
        <v>78</v>
      </c>
      <c r="BB103" s="14">
        <f ca="1">IF(Table_Question_Sets[[#This Row],[Header]]="Yes","",_xlfn.NUMBERVALUE(INDIRECT(SUBSTITUTE(ADDRESS(1,COLUMN(),4),"1","")&amp;ROW()+1))+IF(Table_Question_Sets[[#This Row],[Property]]&lt;&gt;"",1,0))</f>
        <v>8</v>
      </c>
      <c r="BC103" s="14" t="str">
        <f t="array" aca="1" ref="BC10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0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Validators.compose([ValidationService.isPhoneNumber()])}</v>
      </c>
      <c r="BE10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0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"templateOptions":{"label":"Fax","formatTextInput":"phoneNumber","addonLeft":{"class":"fa fa-phone"},"hideCondition":"supplierType != 'Dealer' &amp;&amp; supplierType != 'Private sale'"}</v>
      </c>
      <c r="BG10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"supplierFax","type": "input-field","className":"col-xs-12 col-sm-6 col-md-3","templateOptions":{"label":"Fax","formatTextInput":"phoneNumber","addonLeft":{"class":"fa fa-phone"},"hideCondition":"supplierType != 'Dealer' &amp;&amp; supplierType != 'Private sale'"},"validators": {"validation": Validators.compose([ValidationService.isPhoneNumber()])}}</v>
      </c>
      <c r="BH103" s="7" t="str">
        <f ca="1" xml:space="preserve">
IF(Table_Question_Sets[[#This Row],[Row]]="Yes","]},{""className"": ""row"",""fieldGroup"": [","")&amp;
SUBSTITUTE(Table_Question_Sets[[#This Row],[Config Field]],CHAR(10),"")</f>
        <v>{"key": "supplierFax","type": "input-field","className":"col-xs-12 col-sm-6 col-md-3","templateOptions":{"label":"Fax","formatTextInput":"phoneNumber","addonLeft":{"class":"fa fa-phone"},"hideCondition":"supplierType != 'Dealer' &amp;&amp; supplierType != 'Private sale'"},"validators": {"validation": Validators.compose([ValidationService.isPhoneNumber()])}}</v>
      </c>
      <c r="BI10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10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03" s="7" t="str">
        <f>IF(AND(Table_Question_Sets[[#This Row],[Header]]="",Table_Question_Sets[[#This Row],[Property]]&lt;&gt;"",Table_Question_Sets[[#This Row],[Field Type]]&lt;&gt;""),
""""&amp;Table_Question_Sets[[#This Row],[Key]]&amp;"""","")</f>
        <v>"supplierFax"</v>
      </c>
      <c r="BL10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"supplierFax","supplierEmail","spouseHeading","spouseName","spouseOccupation","spouseEmployer","spouseYears","spouseGrossIncome"</v>
      </c>
      <c r="BM103" s="7" t="str">
        <f>IF(AND(Table_Question_Sets[[#This Row],[Header]]&lt;&gt;"Yes",Table_Question_Sets[[#This Row],[Property]]&lt;&gt;"",Table_Question_Sets[[#This Row],[Workflow Role]]&lt;&gt;""),
""""&amp;Table_Question_Sets[[#This Row],[Workflow Role]]&amp;""":"""&amp;Table_Question_Sets[[#This Row],[Key]]&amp;"""","")</f>
        <v/>
      </c>
      <c r="BN103" s="7">
        <f ca="1">IF(Table_Question_Sets[[#This Row],[Header]]="Yes","",_xlfn.NUMBERVALUE(INDIRECT(SUBSTITUTE(ADDRESS(1,COLUMN(),4),"1","")&amp;ROW()+1))+IF(OR(Table_Question_Sets[[#This Row],[Value]]&lt;&gt;"",AND(Table_Question_Sets[[#This Row],[Data Type]]="Repeating",Table_Question_Sets[[#This Row],[Calculation Repeating]]&lt;&gt;"")),1,0))</f>
        <v>0</v>
      </c>
      <c r="BO103" s="7" t="str">
        <f ca="1" xml:space="preserve">
IF(Table_Question_Sets[[#This Row],[Data Type]]="Repeating",
OFFSET(Table_Repeating_Question_Sets[[#Headers],[Property]],MATCH(Table_Question_Sets[[#This Row],[Property]],Table_Repeating_Question_Sets[Property],0),MATCH("Calculation",Table_Repeating_Question_Sets[#Headers],0)-1,1,1),
"")</f>
        <v/>
      </c>
      <c r="BP10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0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03" s="7" t="str">
        <f ca="1">IF(ISNUMBER(Table_Question_Sets[[#This Row],[Config Use Row]]),INDEX(Table_Question_Sets[Config Rollup],Table_Question_Sets[[#This Row],[Config Use Row]]),"")</f>
        <v/>
      </c>
      <c r="BS103" s="7" t="str">
        <f ca="1">IF(ISNUMBER(Table_Question_Sets[[#This Row],[Config Use Row]]),INDEX(Table_Question_Sets[Config Keys Nested Rollup],Table_Question_Sets[[#This Row],[Config Use Row]]),"")</f>
        <v/>
      </c>
      <c r="BT103" s="7" t="str">
        <f ca="1">IF(ISNUMBER(Table_Question_Sets[[#This Row],[Config Use Row]]),INDEX(Table_Question_Sets[Calculation Rollup],Table_Question_Sets[[#This Row],[Config Use Row]]),"")</f>
        <v/>
      </c>
    </row>
    <row r="104" spans="2:72" s="11" customFormat="1" ht="21" customHeight="1">
      <c r="B104" s="7" t="s">
        <v>295</v>
      </c>
      <c r="C104" s="111"/>
      <c r="D104" s="7" t="str">
        <f ca="1">IF(Table_Question_Sets[[#This Row],[Header]]="Yes","",
IF(INDIRECT(SUBSTITUTE(ADDRESS(1,COLUMN(),4),"1","")&amp;ROW()-1)="",
INDIRECT(SUBSTITUTE(ADDRESS(1,COLUMN(Table_Question_Sets[[#This Row],[Property]]),4),"1","")&amp;ROW()-1),
INDIRECT(SUBSTITUTE(ADDRESS(1,COLUMN(),4),"1","")&amp;ROW()-1)))</f>
        <v>Personal</v>
      </c>
      <c r="E10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supplierEmail</v>
      </c>
      <c r="F104" s="7" t="str">
        <f>IF(Table_Question_Sets[[#This Row],[Header]]="Yes","",IF(Table_Question_Sets[[#This Row],[Property]]&lt;&gt;"",SUBSTITUTE(Table_Question_Sets[[#This Row],[Property]]," ",""),""))</f>
        <v>SupplierEmail</v>
      </c>
      <c r="G104" s="48"/>
      <c r="H104" s="7" t="s">
        <v>108</v>
      </c>
      <c r="I104" s="7" t="s">
        <v>49</v>
      </c>
      <c r="J104" s="7"/>
      <c r="K104" s="33"/>
      <c r="L104" s="43"/>
      <c r="M104" s="43"/>
      <c r="N104" s="33"/>
      <c r="O104" s="33" t="s">
        <v>113</v>
      </c>
      <c r="P104" s="33" t="s">
        <v>113</v>
      </c>
      <c r="Q104" s="33" t="s">
        <v>125</v>
      </c>
      <c r="R104" s="33"/>
      <c r="S104" s="33"/>
      <c r="T104" s="7" t="s">
        <v>108</v>
      </c>
      <c r="U104" s="8"/>
      <c r="V104" s="7" t="s">
        <v>290</v>
      </c>
      <c r="W104" s="7"/>
      <c r="X104" s="7"/>
      <c r="Y104" s="7"/>
      <c r="Z104" s="7"/>
      <c r="AA104" s="7"/>
      <c r="AB104" s="7"/>
      <c r="AC104" s="7"/>
      <c r="AD104" s="7"/>
      <c r="AE104" s="7"/>
      <c r="AF104" s="7"/>
      <c r="AG104" s="7"/>
      <c r="AH104" s="43"/>
      <c r="AI104" s="43"/>
      <c r="AJ104" s="43"/>
      <c r="AK104" s="43"/>
      <c r="AL104" s="7"/>
      <c r="AM104"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04" s="111"/>
      <c r="AO10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4" s="7"/>
      <c r="AR104" s="14"/>
      <c r="AS104" s="7"/>
      <c r="AT104" s="7"/>
      <c r="AU104" s="7"/>
      <c r="AV104" s="7"/>
      <c r="AW104" s="7"/>
      <c r="AX104"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04" s="14" t="str">
        <f>IF(OR(Table_Question_Sets[[#This Row],[Header]]="Yes",Table_Question_Sets[[#This Row],[Text]]=""),"",IF(OR(Table_Question_Sets[[#This Row],[Text]]="true",Table_Question_Sets[[#This Row],[Text]]="false",ISNUMBER(Table_Question_Sets[[#This Row],[Text]])),Table_Question_Sets[[#This Row],[Text]],""""&amp;Table_Question_Sets[[#This Row],[Text]]&amp;""""))</f>
        <v/>
      </c>
      <c r="AZ104" s="14" t="str">
        <f>IF(AND(Table_Question_Sets[[#This Row],[Header]]&lt;&gt;"Yes",Table_Question_Sets[[#This Row],[Property]]&lt;&gt;"",Table_Question_Sets[[#This Row],[Summary Label]]&lt;&gt;""),""""&amp;Table_Question_Sets[[#This Row],[Key]]&amp;""": """&amp;Table_Question_Sets[[#This Row],[Summary Label]]&amp;"""","")</f>
        <v/>
      </c>
      <c r="BA104" s="14">
        <f ca="1">IF(Table_Question_Sets[[#This Row],[Header]]="Yes","",_xlfn.NUMBERVALUE(INDIRECT(SUBSTITUTE(ADDRESS(1,COLUMN(),4),"1","")&amp;ROW()-1))+IF(Table_Question_Sets[[#This Row],[Property]]&lt;&gt;"",1,0))</f>
        <v>79</v>
      </c>
      <c r="BB104" s="14">
        <f ca="1">IF(Table_Question_Sets[[#This Row],[Header]]="Yes","",_xlfn.NUMBERVALUE(INDIRECT(SUBSTITUTE(ADDRESS(1,COLUMN(),4),"1","")&amp;ROW()+1))+IF(Table_Question_Sets[[#This Row],[Property]]&lt;&gt;"",1,0))</f>
        <v>7</v>
      </c>
      <c r="BC104" s="14" t="str">
        <f t="array" aca="1" ref="BC10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04"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Validators.compose([ValidationService.isEmail()])}</v>
      </c>
      <c r="BE104"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04"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"templateOptions":{"label":"Email","hideCondition":"supplierType != 'Dealer' &amp;&amp; supplierType != 'Private sale'"}</v>
      </c>
      <c r="BG104"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"supplierEmail","type": "input-field","className":"col-xs-12 col-sm-12 col-md-6","templateOptions":{"label":"Email","hideCondition":"supplierType != 'Dealer' &amp;&amp; supplierType != 'Private sale'"},"validators": {"validation": Validators.compose([ValidationService.isEmail()])}}</v>
      </c>
      <c r="BH104" s="7" t="str">
        <f ca="1" xml:space="preserve">
IF(Table_Question_Sets[[#This Row],[Row]]="Yes","]},{""className"": ""row"",""fieldGroup"": [","")&amp;
SUBSTITUTE(Table_Question_Sets[[#This Row],[Config Field]],CHAR(10),"")</f>
        <v>{"key": "supplierEmail","type": "input-field","className":"col-xs-12 col-sm-12 col-md-6","templateOptions":{"label":"Email","hideCondition":"supplierType != 'Dealer' &amp;&amp; supplierType != 'Private sale'"},"validators": {"validation": Validators.compose([ValidationService.isEmail()])}}</v>
      </c>
      <c r="BI10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10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04" s="7" t="str">
        <f>IF(AND(Table_Question_Sets[[#This Row],[Header]]="",Table_Question_Sets[[#This Row],[Property]]&lt;&gt;"",Table_Question_Sets[[#This Row],[Field Type]]&lt;&gt;""),
""""&amp;Table_Question_Sets[[#This Row],[Key]]&amp;"""","")</f>
        <v>"supplierEmail"</v>
      </c>
      <c r="BL10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"supplierEmail","spouseHeading","spouseName","spouseOccupation","spouseEmployer","spouseYears","spouseGrossIncome"</v>
      </c>
      <c r="BM104" s="7" t="str">
        <f>IF(AND(Table_Question_Sets[[#This Row],[Header]]&lt;&gt;"Yes",Table_Question_Sets[[#This Row],[Property]]&lt;&gt;"",Table_Question_Sets[[#This Row],[Workflow Role]]&lt;&gt;""),
""""&amp;Table_Question_Sets[[#This Row],[Workflow Role]]&amp;""":"""&amp;Table_Question_Sets[[#This Row],[Key]]&amp;"""","")</f>
        <v/>
      </c>
      <c r="BN104" s="7">
        <f ca="1">IF(Table_Question_Sets[[#This Row],[Header]]="Yes","",_xlfn.NUMBERVALUE(INDIRECT(SUBSTITUTE(ADDRESS(1,COLUMN(),4),"1","")&amp;ROW()+1))+IF(OR(Table_Question_Sets[[#This Row],[Value]]&lt;&gt;"",AND(Table_Question_Sets[[#This Row],[Data Type]]="Repeating",Table_Question_Sets[[#This Row],[Calculation Repeating]]&lt;&gt;"")),1,0))</f>
        <v>0</v>
      </c>
      <c r="BO104" s="7" t="str">
        <f ca="1" xml:space="preserve">
IF(Table_Question_Sets[[#This Row],[Data Type]]="Repeating",
OFFSET(Table_Repeating_Question_Sets[[#Headers],[Property]],MATCH(Table_Question_Sets[[#This Row],[Property]],Table_Repeating_Question_Sets[Property],0),MATCH("Calculation",Table_Repeating_Question_Sets[#Headers],0)-1,1,1),
"")</f>
        <v/>
      </c>
      <c r="BP104"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0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04" s="7" t="str">
        <f ca="1">IF(ISNUMBER(Table_Question_Sets[[#This Row],[Config Use Row]]),INDEX(Table_Question_Sets[Config Rollup],Table_Question_Sets[[#This Row],[Config Use Row]]),"")</f>
        <v/>
      </c>
      <c r="BS104" s="7" t="str">
        <f ca="1">IF(ISNUMBER(Table_Question_Sets[[#This Row],[Config Use Row]]),INDEX(Table_Question_Sets[Config Keys Nested Rollup],Table_Question_Sets[[#This Row],[Config Use Row]]),"")</f>
        <v/>
      </c>
      <c r="BT104" s="7" t="str">
        <f ca="1">IF(ISNUMBER(Table_Question_Sets[[#This Row],[Config Use Row]]),INDEX(Table_Question_Sets[Calculation Rollup],Table_Question_Sets[[#This Row],[Config Use Row]]),"")</f>
        <v/>
      </c>
    </row>
    <row r="105" spans="2:72" s="11" customFormat="1" ht="21" customHeight="1">
      <c r="B105" s="7" t="s">
        <v>296</v>
      </c>
      <c r="C105" s="111"/>
      <c r="D105" s="7" t="str">
        <f ca="1">IF(Table_Question_Sets[[#This Row],[Header]]="Yes","",
IF(INDIRECT(SUBSTITUTE(ADDRESS(1,COLUMN(),4),"1","")&amp;ROW()-1)="",
INDIRECT(SUBSTITUTE(ADDRESS(1,COLUMN(Table_Question_Sets[[#This Row],[Property]]),4),"1","")&amp;ROW()-1),
INDIRECT(SUBSTITUTE(ADDRESS(1,COLUMN(),4),"1","")&amp;ROW()-1)))</f>
        <v>Personal</v>
      </c>
      <c r="E10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spouseHeading</v>
      </c>
      <c r="F105" s="7" t="str">
        <f>IF(Table_Question_Sets[[#This Row],[Header]]="Yes","",IF(Table_Question_Sets[[#This Row],[Property]]&lt;&gt;"",SUBSTITUTE(Table_Question_Sets[[#This Row],[Property]]," ",""),""))</f>
        <v>SpouseHeading</v>
      </c>
      <c r="G105" s="48"/>
      <c r="H105" s="7" t="s">
        <v>103</v>
      </c>
      <c r="I105" s="7" t="s">
        <v>103</v>
      </c>
      <c r="J105" s="7"/>
      <c r="K105" s="33"/>
      <c r="L105" s="43"/>
      <c r="M105" s="43"/>
      <c r="N105" s="33"/>
      <c r="O105" s="33" t="s">
        <v>113</v>
      </c>
      <c r="P105" s="33"/>
      <c r="Q105" s="33"/>
      <c r="R105" s="33"/>
      <c r="S105" s="33"/>
      <c r="T105" s="7"/>
      <c r="U105" s="8"/>
      <c r="V105" s="7" t="s">
        <v>297</v>
      </c>
      <c r="W105" s="7"/>
      <c r="X105" s="7" t="s">
        <v>298</v>
      </c>
      <c r="Y105" s="7"/>
      <c r="Z105" s="7"/>
      <c r="AA105" s="7" t="s">
        <v>299</v>
      </c>
      <c r="AB105" s="7"/>
      <c r="AC105" s="7"/>
      <c r="AD105" s="7"/>
      <c r="AE105" s="7"/>
      <c r="AF105" s="7"/>
      <c r="AG105" s="7"/>
      <c r="AH105" s="43"/>
      <c r="AI105" s="43"/>
      <c r="AJ105" s="43"/>
      <c r="AK105" s="43"/>
      <c r="AL105" s="7"/>
      <c r="AM10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05" s="111"/>
      <c r="AO10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5" s="7"/>
      <c r="AR105" s="14"/>
      <c r="AS105" s="7"/>
      <c r="AT105" s="7"/>
      <c r="AU105" s="7"/>
      <c r="AV105" s="7"/>
      <c r="AW105" s="7"/>
      <c r="AX10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05" s="14" t="str">
        <f>IF(OR(Table_Question_Sets[[#This Row],[Header]]="Yes",Table_Question_Sets[[#This Row],[Text]]=""),"",IF(OR(Table_Question_Sets[[#This Row],[Text]]="true",Table_Question_Sets[[#This Row],[Text]]="false",ISNUMBER(Table_Question_Sets[[#This Row],[Text]])),Table_Question_Sets[[#This Row],[Text]],""""&amp;Table_Question_Sets[[#This Row],[Text]]&amp;""""))</f>
        <v/>
      </c>
      <c r="AZ105" s="14" t="str">
        <f>IF(AND(Table_Question_Sets[[#This Row],[Header]]&lt;&gt;"Yes",Table_Question_Sets[[#This Row],[Property]]&lt;&gt;"",Table_Question_Sets[[#This Row],[Summary Label]]&lt;&gt;""),""""&amp;Table_Question_Sets[[#This Row],[Key]]&amp;""": """&amp;Table_Question_Sets[[#This Row],[Summary Label]]&amp;"""","")</f>
        <v/>
      </c>
      <c r="BA105" s="14">
        <f ca="1">IF(Table_Question_Sets[[#This Row],[Header]]="Yes","",_xlfn.NUMBERVALUE(INDIRECT(SUBSTITUTE(ADDRESS(1,COLUMN(),4),"1","")&amp;ROW()-1))+IF(Table_Question_Sets[[#This Row],[Property]]&lt;&gt;"",1,0))</f>
        <v>80</v>
      </c>
      <c r="BB105" s="14">
        <f ca="1">IF(Table_Question_Sets[[#This Row],[Header]]="Yes","",_xlfn.NUMBERVALUE(INDIRECT(SUBSTITUTE(ADDRESS(1,COLUMN(),4),"1","")&amp;ROW()+1))+IF(Table_Question_Sets[[#This Row],[Property]]&lt;&gt;"",1,0))</f>
        <v>6</v>
      </c>
      <c r="BC105" s="14" t="str">
        <f t="array" aca="1" ref="BC10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0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0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05"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"templateOptions":{"content":{"heading2":"Spouse Details","paragraph":"Please note, we collect details of your spouse/partner/defacto for informational pusposes only."},"hideCondition":"maritalStatus != 'Married' &amp;&amp; maritalStatus != 'Defacto'"}</v>
      </c>
      <c r="BG105"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v>
      </c>
      <c r="BH105" s="7" t="str">
        <f ca="1" xml:space="preserve">
IF(Table_Question_Sets[[#This Row],[Row]]="Yes","]},{""className"": ""row"",""fieldGroup"": [","")&amp;
SUBSTITUTE(Table_Question_Sets[[#This Row],[Config Field]],CHAR(10),"")</f>
        <v>{"key":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v>
      </c>
      <c r="BI10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10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05" s="7" t="str">
        <f>IF(AND(Table_Question_Sets[[#This Row],[Header]]="",Table_Question_Sets[[#This Row],[Property]]&lt;&gt;"",Table_Question_Sets[[#This Row],[Field Type]]&lt;&gt;""),
""""&amp;Table_Question_Sets[[#This Row],[Key]]&amp;"""","")</f>
        <v>"spouseHeading"</v>
      </c>
      <c r="BL10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"spouseHeading","spouseName","spouseOccupation","spouseEmployer","spouseYears","spouseGrossIncome"</v>
      </c>
      <c r="BM105" s="7" t="str">
        <f>IF(AND(Table_Question_Sets[[#This Row],[Header]]&lt;&gt;"Yes",Table_Question_Sets[[#This Row],[Property]]&lt;&gt;"",Table_Question_Sets[[#This Row],[Workflow Role]]&lt;&gt;""),
""""&amp;Table_Question_Sets[[#This Row],[Workflow Role]]&amp;""":"""&amp;Table_Question_Sets[[#This Row],[Key]]&amp;"""","")</f>
        <v/>
      </c>
      <c r="BN105" s="7">
        <f ca="1">IF(Table_Question_Sets[[#This Row],[Header]]="Yes","",_xlfn.NUMBERVALUE(INDIRECT(SUBSTITUTE(ADDRESS(1,COLUMN(),4),"1","")&amp;ROW()+1))+IF(OR(Table_Question_Sets[[#This Row],[Value]]&lt;&gt;"",AND(Table_Question_Sets[[#This Row],[Data Type]]="Repeating",Table_Question_Sets[[#This Row],[Calculation Repeating]]&lt;&gt;"")),1,0))</f>
        <v>0</v>
      </c>
      <c r="BO105" s="7" t="str">
        <f ca="1" xml:space="preserve">
IF(Table_Question_Sets[[#This Row],[Data Type]]="Repeating",
OFFSET(Table_Repeating_Question_Sets[[#Headers],[Property]],MATCH(Table_Question_Sets[[#This Row],[Property]],Table_Repeating_Question_Sets[Property],0),MATCH("Calculation",Table_Repeating_Question_Sets[#Headers],0)-1,1,1),
"")</f>
        <v/>
      </c>
      <c r="BP10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0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05" s="7" t="str">
        <f ca="1">IF(ISNUMBER(Table_Question_Sets[[#This Row],[Config Use Row]]),INDEX(Table_Question_Sets[Config Rollup],Table_Question_Sets[[#This Row],[Config Use Row]]),"")</f>
        <v/>
      </c>
      <c r="BS105" s="7" t="str">
        <f ca="1">IF(ISNUMBER(Table_Question_Sets[[#This Row],[Config Use Row]]),INDEX(Table_Question_Sets[Config Keys Nested Rollup],Table_Question_Sets[[#This Row],[Config Use Row]]),"")</f>
        <v/>
      </c>
      <c r="BT105" s="7" t="str">
        <f ca="1">IF(ISNUMBER(Table_Question_Sets[[#This Row],[Config Use Row]]),INDEX(Table_Question_Sets[Calculation Rollup],Table_Question_Sets[[#This Row],[Config Use Row]]),"")</f>
        <v/>
      </c>
    </row>
    <row r="106" spans="2:72" s="11" customFormat="1" ht="21" customHeight="1">
      <c r="B106" s="7" t="s">
        <v>300</v>
      </c>
      <c r="C106" s="111"/>
      <c r="D106" s="7" t="str">
        <f ca="1">IF(Table_Question_Sets[[#This Row],[Header]]="Yes","",
IF(INDIRECT(SUBSTITUTE(ADDRESS(1,COLUMN(),4),"1","")&amp;ROW()-1)="",
INDIRECT(SUBSTITUTE(ADDRESS(1,COLUMN(Table_Question_Sets[[#This Row],[Property]]),4),"1","")&amp;ROW()-1),
INDIRECT(SUBSTITUTE(ADDRESS(1,COLUMN(),4),"1","")&amp;ROW()-1)))</f>
        <v>Personal</v>
      </c>
      <c r="E10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spouseName</v>
      </c>
      <c r="F106" s="7" t="str">
        <f>IF(Table_Question_Sets[[#This Row],[Header]]="Yes","",IF(Table_Question_Sets[[#This Row],[Property]]&lt;&gt;"",SUBSTITUTE(Table_Question_Sets[[#This Row],[Property]]," ",""),""))</f>
        <v>SpouseName</v>
      </c>
      <c r="G106" s="48"/>
      <c r="H106" s="7" t="s">
        <v>49</v>
      </c>
      <c r="I106" s="7" t="s">
        <v>49</v>
      </c>
      <c r="J106" s="7"/>
      <c r="K106" s="35" t="s">
        <v>73</v>
      </c>
      <c r="L106" s="43"/>
      <c r="M106" s="43"/>
      <c r="N106" s="33"/>
      <c r="O106" s="33"/>
      <c r="P106" s="33"/>
      <c r="Q106" s="33"/>
      <c r="R106" s="33"/>
      <c r="S106" s="33"/>
      <c r="T106" s="7" t="s">
        <v>105</v>
      </c>
      <c r="U106" s="8"/>
      <c r="V106" s="7" t="s">
        <v>297</v>
      </c>
      <c r="W106" s="7"/>
      <c r="X106" s="7"/>
      <c r="Y106" s="7"/>
      <c r="Z106" s="7"/>
      <c r="AA106" s="7"/>
      <c r="AB106" s="7"/>
      <c r="AC106" s="7"/>
      <c r="AD106" s="7"/>
      <c r="AE106" s="7"/>
      <c r="AF106" s="7"/>
      <c r="AG106" s="7"/>
      <c r="AH106" s="43"/>
      <c r="AI106" s="43"/>
      <c r="AJ106" s="43"/>
      <c r="AK106" s="43"/>
      <c r="AL106" s="7"/>
      <c r="AM10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06" s="111"/>
      <c r="AO10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6" s="7"/>
      <c r="AR106" s="14"/>
      <c r="AS106" s="7"/>
      <c r="AT106" s="7"/>
      <c r="AU106" s="7"/>
      <c r="AV106" s="7"/>
      <c r="AW106" s="7"/>
      <c r="AX10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06" s="14" t="str">
        <f>IF(OR(Table_Question_Sets[[#This Row],[Header]]="Yes",Table_Question_Sets[[#This Row],[Text]]=""),"",IF(OR(Table_Question_Sets[[#This Row],[Text]]="true",Table_Question_Sets[[#This Row],[Text]]="false",ISNUMBER(Table_Question_Sets[[#This Row],[Text]])),Table_Question_Sets[[#This Row],[Text]],""""&amp;Table_Question_Sets[[#This Row],[Text]]&amp;""""))</f>
        <v/>
      </c>
      <c r="AZ106" s="14" t="str">
        <f>IF(AND(Table_Question_Sets[[#This Row],[Header]]&lt;&gt;"Yes",Table_Question_Sets[[#This Row],[Property]]&lt;&gt;"",Table_Question_Sets[[#This Row],[Summary Label]]&lt;&gt;""),""""&amp;Table_Question_Sets[[#This Row],[Key]]&amp;""": """&amp;Table_Question_Sets[[#This Row],[Summary Label]]&amp;"""","")</f>
        <v/>
      </c>
      <c r="BA106" s="14">
        <f ca="1">IF(Table_Question_Sets[[#This Row],[Header]]="Yes","",_xlfn.NUMBERVALUE(INDIRECT(SUBSTITUTE(ADDRESS(1,COLUMN(),4),"1","")&amp;ROW()-1))+IF(Table_Question_Sets[[#This Row],[Property]]&lt;&gt;"",1,0))</f>
        <v>81</v>
      </c>
      <c r="BB106" s="14">
        <f ca="1">IF(Table_Question_Sets[[#This Row],[Header]]="Yes","",_xlfn.NUMBERVALUE(INDIRECT(SUBSTITUTE(ADDRESS(1,COLUMN(),4),"1","")&amp;ROW()+1))+IF(Table_Question_Sets[[#This Row],[Property]]&lt;&gt;"",1,0))</f>
        <v>5</v>
      </c>
      <c r="BC106" s="14" t="str">
        <f t="array" aca="1" ref="BC10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0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'maritalStatus != \'Married\' &amp;&amp; maritalStatus != \'Defacto\'')])}</v>
      </c>
      <c r="BE10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06"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"templateOptions":{"label":"Name","hideCondition":"maritalStatus != 'Married' &amp;&amp; maritalStatus != 'Defacto'"}</v>
      </c>
      <c r="BG10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"spouseName","type": "input-field","className":"col-xs-12 col-md-6","templateOptions":{"label":"Name","hideCondition":"maritalStatus != 'Married' &amp;&amp; maritalStatus != 'Defacto'"},"validators": {"validation": Validators.compose([ValidationService.required('true', 'maritalStatus != \'Married\' &amp;&amp; maritalStatus != \'Defacto\'')])}}</v>
      </c>
      <c r="BH106" s="7" t="str">
        <f ca="1" xml:space="preserve">
IF(Table_Question_Sets[[#This Row],[Row]]="Yes","]},{""className"": ""row"",""fieldGroup"": [","")&amp;
SUBSTITUTE(Table_Question_Sets[[#This Row],[Config Field]],CHAR(10),"")</f>
        <v>{"key": "spouseName","type": "input-field","className":"col-xs-12 col-md-6","templateOptions":{"label":"Name","hideCondition":"maritalStatus != 'Married' &amp;&amp; maritalStatus != 'Defacto'"},"validators": {"validation": Validators.compose([ValidationService.required('true', 'maritalStatus != \'Married\' &amp;&amp; maritalStatus != \'Defacto\'')])}}</v>
      </c>
      <c r="BI10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10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06" s="7" t="str">
        <f>IF(AND(Table_Question_Sets[[#This Row],[Header]]="",Table_Question_Sets[[#This Row],[Property]]&lt;&gt;"",Table_Question_Sets[[#This Row],[Field Type]]&lt;&gt;""),
""""&amp;Table_Question_Sets[[#This Row],[Key]]&amp;"""","")</f>
        <v>"spouseName"</v>
      </c>
      <c r="BL10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"spouseName","spouseOccupation","spouseEmployer","spouseYears","spouseGrossIncome"</v>
      </c>
      <c r="BM106" s="7" t="str">
        <f>IF(AND(Table_Question_Sets[[#This Row],[Header]]&lt;&gt;"Yes",Table_Question_Sets[[#This Row],[Property]]&lt;&gt;"",Table_Question_Sets[[#This Row],[Workflow Role]]&lt;&gt;""),
""""&amp;Table_Question_Sets[[#This Row],[Workflow Role]]&amp;""":"""&amp;Table_Question_Sets[[#This Row],[Key]]&amp;"""","")</f>
        <v/>
      </c>
      <c r="BN106" s="7">
        <f ca="1">IF(Table_Question_Sets[[#This Row],[Header]]="Yes","",_xlfn.NUMBERVALUE(INDIRECT(SUBSTITUTE(ADDRESS(1,COLUMN(),4),"1","")&amp;ROW()+1))+IF(OR(Table_Question_Sets[[#This Row],[Value]]&lt;&gt;"",AND(Table_Question_Sets[[#This Row],[Data Type]]="Repeating",Table_Question_Sets[[#This Row],[Calculation Repeating]]&lt;&gt;"")),1,0))</f>
        <v>0</v>
      </c>
      <c r="BO106" s="7" t="str">
        <f ca="1" xml:space="preserve">
IF(Table_Question_Sets[[#This Row],[Data Type]]="Repeating",
OFFSET(Table_Repeating_Question_Sets[[#Headers],[Property]],MATCH(Table_Question_Sets[[#This Row],[Property]],Table_Repeating_Question_Sets[Property],0),MATCH("Calculation",Table_Repeating_Question_Sets[#Headers],0)-1,1,1),
"")</f>
        <v/>
      </c>
      <c r="BP10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0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06" s="7" t="str">
        <f ca="1">IF(ISNUMBER(Table_Question_Sets[[#This Row],[Config Use Row]]),INDEX(Table_Question_Sets[Config Rollup],Table_Question_Sets[[#This Row],[Config Use Row]]),"")</f>
        <v/>
      </c>
      <c r="BS106" s="7" t="str">
        <f ca="1">IF(ISNUMBER(Table_Question_Sets[[#This Row],[Config Use Row]]),INDEX(Table_Question_Sets[Config Keys Nested Rollup],Table_Question_Sets[[#This Row],[Config Use Row]]),"")</f>
        <v/>
      </c>
      <c r="BT106" s="7" t="str">
        <f ca="1">IF(ISNUMBER(Table_Question_Sets[[#This Row],[Config Use Row]]),INDEX(Table_Question_Sets[Calculation Rollup],Table_Question_Sets[[#This Row],[Config Use Row]]),"")</f>
        <v/>
      </c>
    </row>
    <row r="107" spans="2:72" s="11" customFormat="1" ht="21" customHeight="1">
      <c r="B107" s="7" t="s">
        <v>301</v>
      </c>
      <c r="C107" s="111"/>
      <c r="D107" s="7" t="str">
        <f ca="1">IF(Table_Question_Sets[[#This Row],[Header]]="Yes","",
IF(INDIRECT(SUBSTITUTE(ADDRESS(1,COLUMN(),4),"1","")&amp;ROW()-1)="",
INDIRECT(SUBSTITUTE(ADDRESS(1,COLUMN(Table_Question_Sets[[#This Row],[Property]]),4),"1","")&amp;ROW()-1),
INDIRECT(SUBSTITUTE(ADDRESS(1,COLUMN(),4),"1","")&amp;ROW()-1)))</f>
        <v>Personal</v>
      </c>
      <c r="E10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spouseOccupation</v>
      </c>
      <c r="F107" s="7" t="str">
        <f>IF(Table_Question_Sets[[#This Row],[Header]]="Yes","",IF(Table_Question_Sets[[#This Row],[Property]]&lt;&gt;"",SUBSTITUTE(Table_Question_Sets[[#This Row],[Property]]," ",""),""))</f>
        <v>SpouseOccupation</v>
      </c>
      <c r="G107" s="48"/>
      <c r="H107" s="7" t="s">
        <v>49</v>
      </c>
      <c r="I107" s="7" t="s">
        <v>49</v>
      </c>
      <c r="J107" s="7"/>
      <c r="K107" s="33"/>
      <c r="L107" s="43"/>
      <c r="M107" s="43"/>
      <c r="N107" s="33"/>
      <c r="O107" s="33"/>
      <c r="P107" s="33"/>
      <c r="Q107" s="33"/>
      <c r="R107" s="33"/>
      <c r="S107" s="33"/>
      <c r="T107" s="7" t="s">
        <v>192</v>
      </c>
      <c r="U107" s="8"/>
      <c r="V107" s="7" t="s">
        <v>297</v>
      </c>
      <c r="W107" s="7"/>
      <c r="X107" s="7"/>
      <c r="Y107" s="7"/>
      <c r="Z107" s="7"/>
      <c r="AA107" s="7"/>
      <c r="AB107" s="7"/>
      <c r="AC107" s="7"/>
      <c r="AD107" s="7"/>
      <c r="AE107" s="7"/>
      <c r="AF107" s="7"/>
      <c r="AG107" s="7"/>
      <c r="AH107" s="43"/>
      <c r="AI107" s="43"/>
      <c r="AJ107" s="43"/>
      <c r="AK107" s="43"/>
      <c r="AL107" s="7"/>
      <c r="AM10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07" s="111"/>
      <c r="AO10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7" s="7"/>
      <c r="AR107" s="14"/>
      <c r="AS107" s="7"/>
      <c r="AT107" s="7"/>
      <c r="AU107" s="7"/>
      <c r="AV107" s="7"/>
      <c r="AW107" s="7"/>
      <c r="AX10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07" s="14" t="str">
        <f>IF(OR(Table_Question_Sets[[#This Row],[Header]]="Yes",Table_Question_Sets[[#This Row],[Text]]=""),"",IF(OR(Table_Question_Sets[[#This Row],[Text]]="true",Table_Question_Sets[[#This Row],[Text]]="false",ISNUMBER(Table_Question_Sets[[#This Row],[Text]])),Table_Question_Sets[[#This Row],[Text]],""""&amp;Table_Question_Sets[[#This Row],[Text]]&amp;""""))</f>
        <v/>
      </c>
      <c r="AZ107" s="14" t="str">
        <f>IF(AND(Table_Question_Sets[[#This Row],[Header]]&lt;&gt;"Yes",Table_Question_Sets[[#This Row],[Property]]&lt;&gt;"",Table_Question_Sets[[#This Row],[Summary Label]]&lt;&gt;""),""""&amp;Table_Question_Sets[[#This Row],[Key]]&amp;""": """&amp;Table_Question_Sets[[#This Row],[Summary Label]]&amp;"""","")</f>
        <v/>
      </c>
      <c r="BA107" s="14">
        <f ca="1">IF(Table_Question_Sets[[#This Row],[Header]]="Yes","",_xlfn.NUMBERVALUE(INDIRECT(SUBSTITUTE(ADDRESS(1,COLUMN(),4),"1","")&amp;ROW()-1))+IF(Table_Question_Sets[[#This Row],[Property]]&lt;&gt;"",1,0))</f>
        <v>82</v>
      </c>
      <c r="BB107" s="14">
        <f ca="1">IF(Table_Question_Sets[[#This Row],[Header]]="Yes","",_xlfn.NUMBERVALUE(INDIRECT(SUBSTITUTE(ADDRESS(1,COLUMN(),4),"1","")&amp;ROW()+1))+IF(Table_Question_Sets[[#This Row],[Property]]&lt;&gt;"",1,0))</f>
        <v>4</v>
      </c>
      <c r="BC107" s="14" t="str">
        <f t="array" aca="1" ref="BC10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0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0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0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"templateOptions":{"label":"Occupation","hideCondition":"maritalStatus != 'Married' &amp;&amp; maritalStatus != 'Defacto'"}</v>
      </c>
      <c r="BG10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"spouseOccupation","type": "input-field","className":"col-xs-12 col-md-6","templateOptions":{"label":"Occupation","hideCondition":"maritalStatus != 'Married' &amp;&amp; maritalStatus != 'Defacto'"},"validators": {"validation": Validators.compose([])}}</v>
      </c>
      <c r="BH107" s="7" t="str">
        <f ca="1" xml:space="preserve">
IF(Table_Question_Sets[[#This Row],[Row]]="Yes","]},{""className"": ""row"",""fieldGroup"": [","")&amp;
SUBSTITUTE(Table_Question_Sets[[#This Row],[Config Field]],CHAR(10),"")</f>
        <v>{"key": "spouseOccupation","type": "input-field","className":"col-xs-12 col-md-6","templateOptions":{"label":"Occupation","hideCondition":"maritalStatus != 'Married' &amp;&amp; maritalStatus != 'Defacto'"},"validators": {"validation": Validators.compose([])}}</v>
      </c>
      <c r="BI10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10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07" s="7" t="str">
        <f>IF(AND(Table_Question_Sets[[#This Row],[Header]]="",Table_Question_Sets[[#This Row],[Property]]&lt;&gt;"",Table_Question_Sets[[#This Row],[Field Type]]&lt;&gt;""),
""""&amp;Table_Question_Sets[[#This Row],[Key]]&amp;"""","")</f>
        <v>"spouseOccupation"</v>
      </c>
      <c r="BL10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"spouseOccupation","spouseEmployer","spouseYears","spouseGrossIncome"</v>
      </c>
      <c r="BM107" s="7" t="str">
        <f>IF(AND(Table_Question_Sets[[#This Row],[Header]]&lt;&gt;"Yes",Table_Question_Sets[[#This Row],[Property]]&lt;&gt;"",Table_Question_Sets[[#This Row],[Workflow Role]]&lt;&gt;""),
""""&amp;Table_Question_Sets[[#This Row],[Workflow Role]]&amp;""":"""&amp;Table_Question_Sets[[#This Row],[Key]]&amp;"""","")</f>
        <v/>
      </c>
      <c r="BN107" s="7">
        <f ca="1">IF(Table_Question_Sets[[#This Row],[Header]]="Yes","",_xlfn.NUMBERVALUE(INDIRECT(SUBSTITUTE(ADDRESS(1,COLUMN(),4),"1","")&amp;ROW()+1))+IF(OR(Table_Question_Sets[[#This Row],[Value]]&lt;&gt;"",AND(Table_Question_Sets[[#This Row],[Data Type]]="Repeating",Table_Question_Sets[[#This Row],[Calculation Repeating]]&lt;&gt;"")),1,0))</f>
        <v>0</v>
      </c>
      <c r="BO107" s="7" t="str">
        <f ca="1" xml:space="preserve">
IF(Table_Question_Sets[[#This Row],[Data Type]]="Repeating",
OFFSET(Table_Repeating_Question_Sets[[#Headers],[Property]],MATCH(Table_Question_Sets[[#This Row],[Property]],Table_Repeating_Question_Sets[Property],0),MATCH("Calculation",Table_Repeating_Question_Sets[#Headers],0)-1,1,1),
"")</f>
        <v/>
      </c>
      <c r="BP10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0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07" s="7" t="str">
        <f ca="1">IF(ISNUMBER(Table_Question_Sets[[#This Row],[Config Use Row]]),INDEX(Table_Question_Sets[Config Rollup],Table_Question_Sets[[#This Row],[Config Use Row]]),"")</f>
        <v/>
      </c>
      <c r="BS107" s="7" t="str">
        <f ca="1">IF(ISNUMBER(Table_Question_Sets[[#This Row],[Config Use Row]]),INDEX(Table_Question_Sets[Config Keys Nested Rollup],Table_Question_Sets[[#This Row],[Config Use Row]]),"")</f>
        <v/>
      </c>
      <c r="BT107" s="7" t="str">
        <f ca="1">IF(ISNUMBER(Table_Question_Sets[[#This Row],[Config Use Row]]),INDEX(Table_Question_Sets[Calculation Rollup],Table_Question_Sets[[#This Row],[Config Use Row]]),"")</f>
        <v/>
      </c>
    </row>
    <row r="108" spans="2:72" s="11" customFormat="1" ht="21" customHeight="1">
      <c r="B108" s="7" t="s">
        <v>302</v>
      </c>
      <c r="C108" s="111"/>
      <c r="D108" s="7" t="str">
        <f ca="1">IF(Table_Question_Sets[[#This Row],[Header]]="Yes","",
IF(INDIRECT(SUBSTITUTE(ADDRESS(1,COLUMN(),4),"1","")&amp;ROW()-1)="",
INDIRECT(SUBSTITUTE(ADDRESS(1,COLUMN(Table_Question_Sets[[#This Row],[Property]]),4),"1","")&amp;ROW()-1),
INDIRECT(SUBSTITUTE(ADDRESS(1,COLUMN(),4),"1","")&amp;ROW()-1)))</f>
        <v>Personal</v>
      </c>
      <c r="E10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spouseEmployer</v>
      </c>
      <c r="F108" s="7" t="str">
        <f>IF(Table_Question_Sets[[#This Row],[Header]]="Yes","",IF(Table_Question_Sets[[#This Row],[Property]]&lt;&gt;"",SUBSTITUTE(Table_Question_Sets[[#This Row],[Property]]," ",""),""))</f>
        <v>SpouseEmployer</v>
      </c>
      <c r="G108" s="48"/>
      <c r="H108" s="7" t="s">
        <v>49</v>
      </c>
      <c r="I108" s="7" t="s">
        <v>49</v>
      </c>
      <c r="J108" s="7"/>
      <c r="K108" s="33"/>
      <c r="L108" s="43"/>
      <c r="M108" s="43"/>
      <c r="N108" s="33"/>
      <c r="O108" s="33" t="s">
        <v>113</v>
      </c>
      <c r="P108" s="33" t="s">
        <v>124</v>
      </c>
      <c r="Q108" s="33" t="s">
        <v>212</v>
      </c>
      <c r="R108" s="33"/>
      <c r="S108" s="33"/>
      <c r="T108" s="7" t="s">
        <v>303</v>
      </c>
      <c r="U108" s="8"/>
      <c r="V108" s="7" t="s">
        <v>297</v>
      </c>
      <c r="W108" s="7"/>
      <c r="X108" s="7"/>
      <c r="Y108" s="7"/>
      <c r="Z108" s="7"/>
      <c r="AA108" s="7"/>
      <c r="AB108" s="7"/>
      <c r="AC108" s="7"/>
      <c r="AD108" s="7"/>
      <c r="AE108" s="7"/>
      <c r="AF108" s="7"/>
      <c r="AG108" s="7"/>
      <c r="AH108" s="43"/>
      <c r="AI108" s="43"/>
      <c r="AJ108" s="43"/>
      <c r="AK108" s="43"/>
      <c r="AL108" s="7"/>
      <c r="AM10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08" s="111"/>
      <c r="AO10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8" s="7"/>
      <c r="AR108" s="14"/>
      <c r="AS108" s="7"/>
      <c r="AT108" s="7"/>
      <c r="AU108" s="7"/>
      <c r="AV108" s="7"/>
      <c r="AW108" s="7"/>
      <c r="AX10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08" s="14" t="str">
        <f>IF(OR(Table_Question_Sets[[#This Row],[Header]]="Yes",Table_Question_Sets[[#This Row],[Text]]=""),"",IF(OR(Table_Question_Sets[[#This Row],[Text]]="true",Table_Question_Sets[[#This Row],[Text]]="false",ISNUMBER(Table_Question_Sets[[#This Row],[Text]])),Table_Question_Sets[[#This Row],[Text]],""""&amp;Table_Question_Sets[[#This Row],[Text]]&amp;""""))</f>
        <v/>
      </c>
      <c r="AZ108" s="14" t="str">
        <f>IF(AND(Table_Question_Sets[[#This Row],[Header]]&lt;&gt;"Yes",Table_Question_Sets[[#This Row],[Property]]&lt;&gt;"",Table_Question_Sets[[#This Row],[Summary Label]]&lt;&gt;""),""""&amp;Table_Question_Sets[[#This Row],[Key]]&amp;""": """&amp;Table_Question_Sets[[#This Row],[Summary Label]]&amp;"""","")</f>
        <v/>
      </c>
      <c r="BA108" s="14">
        <f ca="1">IF(Table_Question_Sets[[#This Row],[Header]]="Yes","",_xlfn.NUMBERVALUE(INDIRECT(SUBSTITUTE(ADDRESS(1,COLUMN(),4),"1","")&amp;ROW()-1))+IF(Table_Question_Sets[[#This Row],[Property]]&lt;&gt;"",1,0))</f>
        <v>83</v>
      </c>
      <c r="BB108" s="14">
        <f ca="1">IF(Table_Question_Sets[[#This Row],[Header]]="Yes","",_xlfn.NUMBERVALUE(INDIRECT(SUBSTITUTE(ADDRESS(1,COLUMN(),4),"1","")&amp;ROW()+1))+IF(Table_Question_Sets[[#This Row],[Property]]&lt;&gt;"",1,0))</f>
        <v>3</v>
      </c>
      <c r="BC108" s="14" t="str">
        <f t="array" aca="1" ref="BC10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0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0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0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"templateOptions":{"label":"Employer","hideCondition":"maritalStatus != 'Married' &amp;&amp; maritalStatus != 'Defacto'"}</v>
      </c>
      <c r="BG10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"spouseEmployer","type": "input-field","className":"col-xs-12 col-sm-8 col-md-9","templateOptions":{"label":"Employer","hideCondition":"maritalStatus != 'Married' &amp;&amp; maritalStatus != 'Defacto'"},"validators": {"validation": Validators.compose([])}}</v>
      </c>
      <c r="BH108" s="7" t="str">
        <f ca="1" xml:space="preserve">
IF(Table_Question_Sets[[#This Row],[Row]]="Yes","]},{""className"": ""row"",""fieldGroup"": [","")&amp;
SUBSTITUTE(Table_Question_Sets[[#This Row],[Config Field]],CHAR(10),"")</f>
        <v>{"key": "spouseEmployer","type": "input-field","className":"col-xs-12 col-sm-8 col-md-9","templateOptions":{"label":"Employer","hideCondition":"maritalStatus != 'Married' &amp;&amp; maritalStatus != 'Defacto'"},"validators": {"validation": Validators.compose([])}}</v>
      </c>
      <c r="BI10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10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08" s="7" t="str">
        <f>IF(AND(Table_Question_Sets[[#This Row],[Header]]="",Table_Question_Sets[[#This Row],[Property]]&lt;&gt;"",Table_Question_Sets[[#This Row],[Field Type]]&lt;&gt;""),
""""&amp;Table_Question_Sets[[#This Row],[Key]]&amp;"""","")</f>
        <v>"spouseEmployer"</v>
      </c>
      <c r="BL10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"spouseEmployer","spouseYears","spouseGrossIncome"</v>
      </c>
      <c r="BM108" s="7" t="str">
        <f>IF(AND(Table_Question_Sets[[#This Row],[Header]]&lt;&gt;"Yes",Table_Question_Sets[[#This Row],[Property]]&lt;&gt;"",Table_Question_Sets[[#This Row],[Workflow Role]]&lt;&gt;""),
""""&amp;Table_Question_Sets[[#This Row],[Workflow Role]]&amp;""":"""&amp;Table_Question_Sets[[#This Row],[Key]]&amp;"""","")</f>
        <v/>
      </c>
      <c r="BN108" s="7">
        <f ca="1">IF(Table_Question_Sets[[#This Row],[Header]]="Yes","",_xlfn.NUMBERVALUE(INDIRECT(SUBSTITUTE(ADDRESS(1,COLUMN(),4),"1","")&amp;ROW()+1))+IF(OR(Table_Question_Sets[[#This Row],[Value]]&lt;&gt;"",AND(Table_Question_Sets[[#This Row],[Data Type]]="Repeating",Table_Question_Sets[[#This Row],[Calculation Repeating]]&lt;&gt;"")),1,0))</f>
        <v>0</v>
      </c>
      <c r="BO108" s="7" t="str">
        <f ca="1" xml:space="preserve">
IF(Table_Question_Sets[[#This Row],[Data Type]]="Repeating",
OFFSET(Table_Repeating_Question_Sets[[#Headers],[Property]],MATCH(Table_Question_Sets[[#This Row],[Property]],Table_Repeating_Question_Sets[Property],0),MATCH("Calculation",Table_Repeating_Question_Sets[#Headers],0)-1,1,1),
"")</f>
        <v/>
      </c>
      <c r="BP10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0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08" s="7" t="str">
        <f ca="1">IF(ISNUMBER(Table_Question_Sets[[#This Row],[Config Use Row]]),INDEX(Table_Question_Sets[Config Rollup],Table_Question_Sets[[#This Row],[Config Use Row]]),"")</f>
        <v/>
      </c>
      <c r="BS108" s="7" t="str">
        <f ca="1">IF(ISNUMBER(Table_Question_Sets[[#This Row],[Config Use Row]]),INDEX(Table_Question_Sets[Config Keys Nested Rollup],Table_Question_Sets[[#This Row],[Config Use Row]]),"")</f>
        <v/>
      </c>
      <c r="BT108" s="7" t="str">
        <f ca="1">IF(ISNUMBER(Table_Question_Sets[[#This Row],[Config Use Row]]),INDEX(Table_Question_Sets[Calculation Rollup],Table_Question_Sets[[#This Row],[Config Use Row]]),"")</f>
        <v/>
      </c>
    </row>
    <row r="109" spans="2:72" s="11" customFormat="1" ht="21" customHeight="1">
      <c r="B109" s="7" t="s">
        <v>304</v>
      </c>
      <c r="C109" s="111"/>
      <c r="D109" s="7" t="str">
        <f ca="1">IF(Table_Question_Sets[[#This Row],[Header]]="Yes","",
IF(INDIRECT(SUBSTITUTE(ADDRESS(1,COLUMN(),4),"1","")&amp;ROW()-1)="",
INDIRECT(SUBSTITUTE(ADDRESS(1,COLUMN(Table_Question_Sets[[#This Row],[Property]]),4),"1","")&amp;ROW()-1),
INDIRECT(SUBSTITUTE(ADDRESS(1,COLUMN(),4),"1","")&amp;ROW()-1)))</f>
        <v>Personal</v>
      </c>
      <c r="E10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spouseYears</v>
      </c>
      <c r="F109" s="7" t="str">
        <f>IF(Table_Question_Sets[[#This Row],[Header]]="Yes","",IF(Table_Question_Sets[[#This Row],[Property]]&lt;&gt;"",SUBSTITUTE(Table_Question_Sets[[#This Row],[Property]]," ",""),""))</f>
        <v>SpouseYears</v>
      </c>
      <c r="G109" s="48"/>
      <c r="H109" s="7" t="s">
        <v>93</v>
      </c>
      <c r="I109" s="7" t="s">
        <v>49</v>
      </c>
      <c r="J109" s="7"/>
      <c r="K109" s="33"/>
      <c r="L109" s="43"/>
      <c r="M109" s="43"/>
      <c r="N109" s="33"/>
      <c r="O109" s="33" t="s">
        <v>113</v>
      </c>
      <c r="P109" s="33" t="s">
        <v>120</v>
      </c>
      <c r="Q109" s="33" t="s">
        <v>121</v>
      </c>
      <c r="R109" s="33"/>
      <c r="S109" s="33" t="s">
        <v>197</v>
      </c>
      <c r="T109" s="7" t="s">
        <v>305</v>
      </c>
      <c r="U109" s="8"/>
      <c r="V109" s="7" t="s">
        <v>297</v>
      </c>
      <c r="W109" s="7"/>
      <c r="X109" s="7"/>
      <c r="Y109" s="7"/>
      <c r="Z109" s="7"/>
      <c r="AA109" s="7"/>
      <c r="AB109" s="7"/>
      <c r="AC109" s="7"/>
      <c r="AD109" s="7"/>
      <c r="AE109" s="7"/>
      <c r="AF109" s="7"/>
      <c r="AG109" s="7"/>
      <c r="AH109" s="43"/>
      <c r="AI109" s="43"/>
      <c r="AJ109" s="43"/>
      <c r="AK109" s="43"/>
      <c r="AL109" s="7"/>
      <c r="AM10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09" s="111"/>
      <c r="AO10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9" s="7"/>
      <c r="AR109" s="14"/>
      <c r="AS109" s="7"/>
      <c r="AT109" s="7"/>
      <c r="AU109" s="7"/>
      <c r="AV109" s="7"/>
      <c r="AW109" s="7"/>
      <c r="AX10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09" s="14" t="str">
        <f>IF(OR(Table_Question_Sets[[#This Row],[Header]]="Yes",Table_Question_Sets[[#This Row],[Text]]=""),"",IF(OR(Table_Question_Sets[[#This Row],[Text]]="true",Table_Question_Sets[[#This Row],[Text]]="false",ISNUMBER(Table_Question_Sets[[#This Row],[Text]])),Table_Question_Sets[[#This Row],[Text]],""""&amp;Table_Question_Sets[[#This Row],[Text]]&amp;""""))</f>
        <v/>
      </c>
      <c r="AZ109" s="14" t="str">
        <f>IF(AND(Table_Question_Sets[[#This Row],[Header]]&lt;&gt;"Yes",Table_Question_Sets[[#This Row],[Property]]&lt;&gt;"",Table_Question_Sets[[#This Row],[Summary Label]]&lt;&gt;""),""""&amp;Table_Question_Sets[[#This Row],[Key]]&amp;""": """&amp;Table_Question_Sets[[#This Row],[Summary Label]]&amp;"""","")</f>
        <v/>
      </c>
      <c r="BA109" s="14">
        <f ca="1">IF(Table_Question_Sets[[#This Row],[Header]]="Yes","",_xlfn.NUMBERVALUE(INDIRECT(SUBSTITUTE(ADDRESS(1,COLUMN(),4),"1","")&amp;ROW()-1))+IF(Table_Question_Sets[[#This Row],[Property]]&lt;&gt;"",1,0))</f>
        <v>84</v>
      </c>
      <c r="BB109" s="14">
        <f ca="1">IF(Table_Question_Sets[[#This Row],[Header]]="Yes","",_xlfn.NUMBERVALUE(INDIRECT(SUBSTITUTE(ADDRESS(1,COLUMN(),4),"1","")&amp;ROW()+1))+IF(Table_Question_Sets[[#This Row],[Property]]&lt;&gt;"",1,0))</f>
        <v>2</v>
      </c>
      <c r="BC109" s="14" t="str">
        <f t="array" aca="1" ref="BC10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0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Validators.compose([ValidationService.isNumber()])}</v>
      </c>
      <c r="BE10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0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"templateOptions":{"container":{"style":"width:100px;"},"label":"Years","hideCondition":"maritalStatus != 'Married' &amp;&amp; maritalStatus != 'Defacto'"}</v>
      </c>
      <c r="BG10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"spouseYears","type": "input-field","className":"col-xs-12 col-sm-4 col-md-3","templateOptions":{"container":{"style":"width:100px;"},"label":"Years","hideCondition":"maritalStatus != 'Married' &amp;&amp; maritalStatus != 'Defacto'"},"validators": {"validation": Validators.compose([ValidationService.isNumber()])}}</v>
      </c>
      <c r="BH109" s="7" t="str">
        <f ca="1" xml:space="preserve">
IF(Table_Question_Sets[[#This Row],[Row]]="Yes","]},{""className"": ""row"",""fieldGroup"": [","")&amp;
SUBSTITUTE(Table_Question_Sets[[#This Row],[Config Field]],CHAR(10),"")</f>
        <v>{"key": "spouseYears","type": "input-field","className":"col-xs-12 col-sm-4 col-md-3","templateOptions":{"container":{"style":"width:100px;"},"label":"Years","hideCondition":"maritalStatus != 'Married' &amp;&amp; maritalStatus != 'Defacto'"},"validators": {"validation": Validators.compose([ValidationService.isNumber()])}}</v>
      </c>
      <c r="BI10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10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09" s="7" t="str">
        <f>IF(AND(Table_Question_Sets[[#This Row],[Header]]="",Table_Question_Sets[[#This Row],[Property]]&lt;&gt;"",Table_Question_Sets[[#This Row],[Field Type]]&lt;&gt;""),
""""&amp;Table_Question_Sets[[#This Row],[Key]]&amp;"""","")</f>
        <v>"spouseYears"</v>
      </c>
      <c r="BL10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"spouseYears","spouseGrossIncome"</v>
      </c>
      <c r="BM109" s="7" t="str">
        <f>IF(AND(Table_Question_Sets[[#This Row],[Header]]&lt;&gt;"Yes",Table_Question_Sets[[#This Row],[Property]]&lt;&gt;"",Table_Question_Sets[[#This Row],[Workflow Role]]&lt;&gt;""),
""""&amp;Table_Question_Sets[[#This Row],[Workflow Role]]&amp;""":"""&amp;Table_Question_Sets[[#This Row],[Key]]&amp;"""","")</f>
        <v/>
      </c>
      <c r="BN109" s="7">
        <f ca="1">IF(Table_Question_Sets[[#This Row],[Header]]="Yes","",_xlfn.NUMBERVALUE(INDIRECT(SUBSTITUTE(ADDRESS(1,COLUMN(),4),"1","")&amp;ROW()+1))+IF(OR(Table_Question_Sets[[#This Row],[Value]]&lt;&gt;"",AND(Table_Question_Sets[[#This Row],[Data Type]]="Repeating",Table_Question_Sets[[#This Row],[Calculation Repeating]]&lt;&gt;"")),1,0))</f>
        <v>0</v>
      </c>
      <c r="BO109" s="7" t="str">
        <f ca="1" xml:space="preserve">
IF(Table_Question_Sets[[#This Row],[Data Type]]="Repeating",
OFFSET(Table_Repeating_Question_Sets[[#Headers],[Property]],MATCH(Table_Question_Sets[[#This Row],[Property]],Table_Repeating_Question_Sets[Property],0),MATCH("Calculation",Table_Repeating_Question_Sets[#Headers],0)-1,1,1),
"")</f>
        <v/>
      </c>
      <c r="BP10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0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09" s="7" t="str">
        <f ca="1">IF(ISNUMBER(Table_Question_Sets[[#This Row],[Config Use Row]]),INDEX(Table_Question_Sets[Config Rollup],Table_Question_Sets[[#This Row],[Config Use Row]]),"")</f>
        <v/>
      </c>
      <c r="BS109" s="7" t="str">
        <f ca="1">IF(ISNUMBER(Table_Question_Sets[[#This Row],[Config Use Row]]),INDEX(Table_Question_Sets[Config Keys Nested Rollup],Table_Question_Sets[[#This Row],[Config Use Row]]),"")</f>
        <v/>
      </c>
      <c r="BT109" s="7" t="str">
        <f ca="1">IF(ISNUMBER(Table_Question_Sets[[#This Row],[Config Use Row]]),INDEX(Table_Question_Sets[Calculation Rollup],Table_Question_Sets[[#This Row],[Config Use Row]]),"")</f>
        <v/>
      </c>
    </row>
    <row r="110" spans="2:72" s="11" customFormat="1" ht="21" customHeight="1">
      <c r="B110" s="7" t="s">
        <v>306</v>
      </c>
      <c r="C110" s="111"/>
      <c r="D110" s="7" t="str">
        <f ca="1">IF(Table_Question_Sets[[#This Row],[Header]]="Yes","",
IF(INDIRECT(SUBSTITUTE(ADDRESS(1,COLUMN(),4),"1","")&amp;ROW()-1)="",
INDIRECT(SUBSTITUTE(ADDRESS(1,COLUMN(Table_Question_Sets[[#This Row],[Property]]),4),"1","")&amp;ROW()-1),
INDIRECT(SUBSTITUTE(ADDRESS(1,COLUMN(),4),"1","")&amp;ROW()-1)))</f>
        <v>Personal</v>
      </c>
      <c r="E11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spouseGrossIncome</v>
      </c>
      <c r="F110" s="7" t="str">
        <f>IF(Table_Question_Sets[[#This Row],[Header]]="Yes","",IF(Table_Question_Sets[[#This Row],[Property]]&lt;&gt;"",SUBSTITUTE(Table_Question_Sets[[#This Row],[Property]]," ",""),""))</f>
        <v>SpouseGrossIncome</v>
      </c>
      <c r="G110" s="48"/>
      <c r="H110" s="7" t="s">
        <v>85</v>
      </c>
      <c r="I110" s="7" t="s">
        <v>49</v>
      </c>
      <c r="J110" s="7"/>
      <c r="K110" s="35" t="s">
        <v>73</v>
      </c>
      <c r="L110" s="43"/>
      <c r="M110" s="43"/>
      <c r="N110" s="33"/>
      <c r="O110" s="33"/>
      <c r="P110" s="33"/>
      <c r="Q110" s="33"/>
      <c r="R110" s="33"/>
      <c r="S110" s="33"/>
      <c r="T110" s="7" t="s">
        <v>194</v>
      </c>
      <c r="U110" s="8"/>
      <c r="V110" s="7" t="s">
        <v>297</v>
      </c>
      <c r="W110" s="7"/>
      <c r="X110" s="7"/>
      <c r="Y110" s="7"/>
      <c r="Z110" s="7"/>
      <c r="AA110" s="7"/>
      <c r="AB110" s="7"/>
      <c r="AC110" s="7"/>
      <c r="AD110" s="7"/>
      <c r="AE110" s="7"/>
      <c r="AF110" s="7"/>
      <c r="AG110" s="7"/>
      <c r="AH110" s="43"/>
      <c r="AI110" s="43"/>
      <c r="AJ110" s="43"/>
      <c r="AK110" s="43"/>
      <c r="AL110" s="7"/>
      <c r="AM11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10" s="111"/>
      <c r="AO11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0" s="7"/>
      <c r="AR110" s="14"/>
      <c r="AS110" s="7"/>
      <c r="AT110" s="7"/>
      <c r="AU110" s="7"/>
      <c r="AV110" s="7"/>
      <c r="AW110" s="7"/>
      <c r="AX11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10" s="14" t="str">
        <f>IF(OR(Table_Question_Sets[[#This Row],[Header]]="Yes",Table_Question_Sets[[#This Row],[Text]]=""),"",IF(OR(Table_Question_Sets[[#This Row],[Text]]="true",Table_Question_Sets[[#This Row],[Text]]="false",ISNUMBER(Table_Question_Sets[[#This Row],[Text]])),Table_Question_Sets[[#This Row],[Text]],""""&amp;Table_Question_Sets[[#This Row],[Text]]&amp;""""))</f>
        <v/>
      </c>
      <c r="AZ110" s="14" t="str">
        <f>IF(AND(Table_Question_Sets[[#This Row],[Header]]&lt;&gt;"Yes",Table_Question_Sets[[#This Row],[Property]]&lt;&gt;"",Table_Question_Sets[[#This Row],[Summary Label]]&lt;&gt;""),""""&amp;Table_Question_Sets[[#This Row],[Key]]&amp;""": """&amp;Table_Question_Sets[[#This Row],[Summary Label]]&amp;"""","")</f>
        <v/>
      </c>
      <c r="BA110" s="14">
        <f ca="1">IF(Table_Question_Sets[[#This Row],[Header]]="Yes","",_xlfn.NUMBERVALUE(INDIRECT(SUBSTITUTE(ADDRESS(1,COLUMN(),4),"1","")&amp;ROW()-1))+IF(Table_Question_Sets[[#This Row],[Property]]&lt;&gt;"",1,0))</f>
        <v>85</v>
      </c>
      <c r="BB110" s="14">
        <f ca="1">IF(Table_Question_Sets[[#This Row],[Header]]="Yes","",_xlfn.NUMBERVALUE(INDIRECT(SUBSTITUTE(ADDRESS(1,COLUMN(),4),"1","")&amp;ROW()+1))+IF(Table_Question_Sets[[#This Row],[Property]]&lt;&gt;"",1,0))</f>
        <v>1</v>
      </c>
      <c r="BC110" s="14" t="str">
        <f t="array" aca="1" ref="BC11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1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'maritalStatus != \'Married\' &amp;&amp; maritalStatus != \'Defacto\''), ValidationService.isCurrency(), ValidationService.maxDecimals(2)])}</v>
      </c>
      <c r="BE11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1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"templateOptions":{"label":"Gross annual income","formatTextInput":"currency","addonLeft":{"class":"fa fa-usd"},"hideCondition":"maritalStatus != 'Married' &amp;&amp; maritalStatus != 'Defacto'"}</v>
      </c>
      <c r="BG11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H110" s="7" t="str">
        <f ca="1" xml:space="preserve">
IF(Table_Question_Sets[[#This Row],[Row]]="Yes","]},{""className"": ""row"",""fieldGroup"": [","")&amp;
SUBSTITUTE(Table_Question_Sets[[#This Row],[Config Field]],CHAR(10),"")</f>
        <v>{"key":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I11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BJ11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10" s="7" t="str">
        <f>IF(AND(Table_Question_Sets[[#This Row],[Header]]="",Table_Question_Sets[[#This Row],[Property]]&lt;&gt;"",Table_Question_Sets[[#This Row],[Field Type]]&lt;&gt;""),
""""&amp;Table_Question_Sets[[#This Row],[Key]]&amp;"""","")</f>
        <v>"spouseGrossIncome"</v>
      </c>
      <c r="BL11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"spouseGrossIncome"</v>
      </c>
      <c r="BM110" s="7" t="str">
        <f>IF(AND(Table_Question_Sets[[#This Row],[Header]]&lt;&gt;"Yes",Table_Question_Sets[[#This Row],[Property]]&lt;&gt;"",Table_Question_Sets[[#This Row],[Workflow Role]]&lt;&gt;""),
""""&amp;Table_Question_Sets[[#This Row],[Workflow Role]]&amp;""":"""&amp;Table_Question_Sets[[#This Row],[Key]]&amp;"""","")</f>
        <v/>
      </c>
      <c r="BN110" s="7">
        <f ca="1">IF(Table_Question_Sets[[#This Row],[Header]]="Yes","",_xlfn.NUMBERVALUE(INDIRECT(SUBSTITUTE(ADDRESS(1,COLUMN(),4),"1","")&amp;ROW()+1))+IF(OR(Table_Question_Sets[[#This Row],[Value]]&lt;&gt;"",AND(Table_Question_Sets[[#This Row],[Data Type]]="Repeating",Table_Question_Sets[[#This Row],[Calculation Repeating]]&lt;&gt;"")),1,0))</f>
        <v>0</v>
      </c>
      <c r="BO110" s="7" t="str">
        <f ca="1" xml:space="preserve">
IF(Table_Question_Sets[[#This Row],[Data Type]]="Repeating",
OFFSET(Table_Repeating_Question_Sets[[#Headers],[Property]],MATCH(Table_Question_Sets[[#This Row],[Property]],Table_Repeating_Question_Sets[Property],0),MATCH("Calculation",Table_Repeating_Question_Sets[#Headers],0)-1,1,1),
"")</f>
        <v/>
      </c>
      <c r="BP11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1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10" s="7" t="str">
        <f ca="1">IF(ISNUMBER(Table_Question_Sets[[#This Row],[Config Use Row]]),INDEX(Table_Question_Sets[Config Rollup],Table_Question_Sets[[#This Row],[Config Use Row]]),"")</f>
        <v/>
      </c>
      <c r="BS110" s="7" t="str">
        <f ca="1">IF(ISNUMBER(Table_Question_Sets[[#This Row],[Config Use Row]]),INDEX(Table_Question_Sets[Config Keys Nested Rollup],Table_Question_Sets[[#This Row],[Config Use Row]]),"")</f>
        <v/>
      </c>
      <c r="BT110" s="7" t="str">
        <f ca="1">IF(ISNUMBER(Table_Question_Sets[[#This Row],[Config Use Row]]),INDEX(Table_Question_Sets[Calculation Rollup],Table_Question_Sets[[#This Row],[Config Use Row]]),"")</f>
        <v/>
      </c>
    </row>
    <row r="111" spans="2:72" s="11" customFormat="1" ht="29.45" thickBot="1">
      <c r="B111" s="27" t="s">
        <v>307</v>
      </c>
      <c r="C111" s="27" t="s">
        <v>73</v>
      </c>
      <c r="D111" s="27" t="str">
        <f ca="1">IF(Table_Question_Sets[[#This Row],[Header]]="Yes","",
IF(INDIRECT(SUBSTITUTE(ADDRESS(1,COLUMN(),4),"1","")&amp;ROW()-1)="",
INDIRECT(SUBSTITUTE(ADDRESS(1,COLUMN(Table_Question_Sets[[#This Row],[Property]]),4),"1","")&amp;ROW()-1),
INDIRECT(SUBSTITUTE(ADDRESS(1,COLUMN(),4),"1","")&amp;ROW()-1)))</f>
        <v/>
      </c>
      <c r="E111" s="2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financial</v>
      </c>
      <c r="F111" s="27" t="str">
        <f>IF(Table_Question_Sets[[#This Row],[Header]]="Yes","",IF(Table_Question_Sets[[#This Row],[Property]]&lt;&gt;"",SUBSTITUTE(Table_Question_Sets[[#This Row],[Property]]," ",""),""))</f>
        <v/>
      </c>
      <c r="G111" s="26"/>
      <c r="H111" s="27"/>
      <c r="I111" s="27"/>
      <c r="J111" s="27"/>
      <c r="K111" s="26"/>
      <c r="L111" s="27"/>
      <c r="M111" s="27"/>
      <c r="N111" s="26"/>
      <c r="O111" s="26"/>
      <c r="P111" s="26"/>
      <c r="Q111" s="26"/>
      <c r="R111" s="26"/>
      <c r="S111" s="26"/>
      <c r="T111" s="27"/>
      <c r="U111" s="27"/>
      <c r="V111" s="27"/>
      <c r="W111" s="27"/>
      <c r="X111" s="27"/>
      <c r="Y111" s="27"/>
      <c r="Z111" s="27"/>
      <c r="AA111" s="27"/>
      <c r="AB111" s="27"/>
      <c r="AC111" s="27"/>
      <c r="AD111" s="27"/>
      <c r="AE111" s="27"/>
      <c r="AF111" s="27"/>
      <c r="AG111" s="27"/>
      <c r="AH111" s="27"/>
      <c r="AI111" s="27"/>
      <c r="AJ111" s="27"/>
      <c r="AK111" s="27"/>
      <c r="AL111" s="27"/>
      <c r="AM111" s="27"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11" s="27"/>
      <c r="AO111" s="2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1" s="2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1" s="27"/>
      <c r="AR111" s="26"/>
      <c r="AS111" s="27"/>
      <c r="AT111" s="27"/>
      <c r="AU111" s="27"/>
      <c r="AV111" s="27"/>
      <c r="AW111" s="27"/>
      <c r="AX111" s="2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11" s="26" t="str">
        <f>IF(OR(Table_Question_Sets[[#This Row],[Header]]="Yes",Table_Question_Sets[[#This Row],[Text]]=""),"",IF(OR(Table_Question_Sets[[#This Row],[Text]]="true",Table_Question_Sets[[#This Row],[Text]]="false",ISNUMBER(Table_Question_Sets[[#This Row],[Text]])),Table_Question_Sets[[#This Row],[Text]],""""&amp;Table_Question_Sets[[#This Row],[Text]]&amp;""""))</f>
        <v/>
      </c>
      <c r="AZ111" s="26" t="str">
        <f>IF(AND(Table_Question_Sets[[#This Row],[Header]]&lt;&gt;"Yes",Table_Question_Sets[[#This Row],[Property]]&lt;&gt;"",Table_Question_Sets[[#This Row],[Summary Label]]&lt;&gt;""),""""&amp;Table_Question_Sets[[#This Row],[Key]]&amp;""": """&amp;Table_Question_Sets[[#This Row],[Summary Label]]&amp;"""","")</f>
        <v/>
      </c>
      <c r="BA111" s="26" t="str">
        <f ca="1">IF(Table_Question_Sets[[#This Row],[Header]]="Yes","",_xlfn.NUMBERVALUE(INDIRECT(SUBSTITUTE(ADDRESS(1,COLUMN(),4),"1","")&amp;ROW()-1))+IF(Table_Question_Sets[[#This Row],[Property]]&lt;&gt;"",1,0))</f>
        <v/>
      </c>
      <c r="BB111" s="26" t="str">
        <f ca="1">IF(Table_Question_Sets[[#This Row],[Header]]="Yes","",_xlfn.NUMBERVALUE(INDIRECT(SUBSTITUTE(ADDRESS(1,COLUMN(),4),"1","")&amp;ROW()+1))+IF(Table_Question_Sets[[#This Row],[Property]]&lt;&gt;"",1,0))</f>
        <v/>
      </c>
      <c r="BC111" s="26" t="str">
        <f t="array" aca="1" ref="BC11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11" s="2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111" s="2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11" s="2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111" s="2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111" s="27" t="str">
        <f xml:space="preserve">
IF(Table_Question_Sets[[#This Row],[Row]]="Yes","]},{""className"": ""row"",""fieldGroup"": [","")&amp;
SUBSTITUTE(Table_Question_Sets[[#This Row],[Config Field]],CHAR(10),"")</f>
        <v/>
      </c>
      <c r="BI111" s="2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"financial":[{"className": "row","fieldGroup":[{"key": "assetsHeading","type": "content-field","className":"col-xs-12","templateOptions":{"content":{"heading2":"Assets","paragraph":"Please provide the estimated value (and a description where relevant) of your assets using the fields below."}},"validators": {"validation": Validators.compose([])}},{"key": "assetsPropertiesHeading","type": "content-field","className":"col-xs-12","templateOptions":{"content":{"heading3":"Properties"}},"validators": {"validation": Validators.compose([])}},{"key": "residence","type": "input-field","className":"col-xs-12 col-md-6","templateOptions":{"label":"Value","placeholder":"Estimated value","content":{"heading4":"Residence"},"formatTextInput":"currency","addonLeft":{"class":"fa fa-usd"}},"validators": {"validation": Validators.compose([ValidationService.isCurrency(), ValidationService.maxDecimals(2)])}},{"key": "otherProperty1Heading","type": "content-field","className":"col-xs-12","templateOptions":{"content":{"heading4":"Other Property 1"}},"validators": {"validation": Validators.compose([])}},{"key": "otherProperty1Description","type": "input-field","className":"col-xs-12 col-sm-8","templateOptions":{"label":"Description","tooltip":"E.g. investment property, vacant land or similar."},"validators": {"validation": Validators.compose([])}},{"key": "otherProperty1Value","type": "input-field","className":"col-xs-6 col-sm-4","templateOptions":{"label":"Value","formatTextInput":"currency","addonLeft":{"class":"fa fa-usd"}},"validators": {"validation": Validators.compose([ValidationService.isCurrency(), ValidationService.maxDecimals(2)])}},{"key": "otherProperty2Heading","type": "content-field","className":"col-xs-12","templateOptions":{"content":{"heading4":"Other Property 2"}},"validators": {"validation": Validators.compose([])}},{"key": "otherProperty2Description","type": "input-field","className":"col-xs-12 col-sm-8","templateOptions":{"label":"Description","tooltip":"E.g. investment property, vacant land or similar."},"validators": {"validation": Validators.compose([])}},{"key": "otherProperty2Value","type": "input-field","className":"col-xs-6 col-sm-4","templateOptions":{"label":"Value","formatTextInput":"currency","addonLeft":{"class":"fa fa-usd"}},"validators": {"validation": Validators.compose([ValidationService.isCurrency(),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1"}},"validators": {"validation": Validators.compose([])}},{"key": "vehicle1Description","type": "input-field","className":"col-xs-12 col-sm-8","templateOptions":{"label":"Description","tooltip":"E.g. Toyota Camry, motorbike or similar."},"validators": {"validation": Validators.compose([])}},{"key": "vehicle1Value","type": "input-field","className":"col-xs-6 col-sm-4","templateOptions":{"label":"Value","formatTextInput":"currency","addonLeft":{"class":"fa fa-usd"}},"validators": {"validation": Validators.compose([ValidationService.isCurrency(), ValidationService.maxDecimals(2)])}},{"key":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11" s="2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11" s="27" t="str">
        <f>IF(AND(Table_Question_Sets[[#This Row],[Header]]="",Table_Question_Sets[[#This Row],[Property]]&lt;&gt;"",Table_Question_Sets[[#This Row],[Field Type]]&lt;&gt;""),
""""&amp;Table_Question_Sets[[#This Row],[Key]]&amp;"""","")</f>
        <v/>
      </c>
      <c r="BL111" s="2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financial":["assetsHeading","assetsPropertiesHeading","residence","otherProperty1Heading","otherProperty1Description","otherProperty1Value","otherProperty2Heading","otherProperty2Description","otherProperty2Value","vehiclesHeading","vehicle1Heading","vehicle1Description","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11" s="27" t="str">
        <f>IF(AND(Table_Question_Sets[[#This Row],[Header]]&lt;&gt;"Yes",Table_Question_Sets[[#This Row],[Property]]&lt;&gt;"",Table_Question_Sets[[#This Row],[Workflow Role]]&lt;&gt;""),
""""&amp;Table_Question_Sets[[#This Row],[Workflow Role]]&amp;""":"""&amp;Table_Question_Sets[[#This Row],[Key]]&amp;"""","")</f>
        <v/>
      </c>
      <c r="BN111" s="27" t="str">
        <f ca="1">IF(Table_Question_Sets[[#This Row],[Header]]="Yes","",_xlfn.NUMBERVALUE(INDIRECT(SUBSTITUTE(ADDRESS(1,COLUMN(),4),"1","")&amp;ROW()+1))+IF(OR(Table_Question_Sets[[#This Row],[Value]]&lt;&gt;"",AND(Table_Question_Sets[[#This Row],[Data Type]]="Repeating",Table_Question_Sets[[#This Row],[Calculation Repeating]]&lt;&gt;"")),1,0))</f>
        <v/>
      </c>
      <c r="BO111" s="27" t="str">
        <f ca="1" xml:space="preserve">
IF(Table_Question_Sets[[#This Row],[Data Type]]="Repeating",
OFFSET(Table_Repeating_Question_Sets[[#Headers],[Property]],MATCH(Table_Question_Sets[[#This Row],[Property]],Table_Repeating_Question_Sets[Property],0),MATCH("Calculation",Table_Repeating_Question_Sets[#Headers],0)-1,1,1),
"")</f>
        <v/>
      </c>
      <c r="BP111" s="2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11" s="2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"financial":{},</v>
      </c>
      <c r="BR111" s="27" t="str">
        <f ca="1">IF(ISNUMBER(Table_Question_Sets[[#This Row],[Config Use Row]]),INDEX(Table_Question_Sets[Config Rollup],Table_Question_Sets[[#This Row],[Config Use Row]]),"")</f>
        <v/>
      </c>
      <c r="BS111" s="27" t="str">
        <f ca="1">IF(ISNUMBER(Table_Question_Sets[[#This Row],[Config Use Row]]),INDEX(Table_Question_Sets[Config Keys Nested Rollup],Table_Question_Sets[[#This Row],[Config Use Row]]),"")</f>
        <v/>
      </c>
      <c r="BT111" s="27" t="str">
        <f ca="1">IF(ISNUMBER(Table_Question_Sets[[#This Row],[Config Use Row]]),INDEX(Table_Question_Sets[Calculation Rollup],Table_Question_Sets[[#This Row],[Config Use Row]]),"")</f>
        <v/>
      </c>
    </row>
    <row r="112" spans="2:72" s="11" customFormat="1" ht="21" hidden="1" customHeight="1">
      <c r="B112" s="7"/>
      <c r="C112" s="111"/>
      <c r="D112" s="7" t="str">
        <f ca="1">IF(Table_Question_Sets[[#This Row],[Header]]="Yes","",
IF(INDIRECT(SUBSTITUTE(ADDRESS(1,COLUMN(),4),"1","")&amp;ROW()-1)="",
INDIRECT(SUBSTITUTE(ADDRESS(1,COLUMN(Table_Question_Sets[[#This Row],[Property]]),4),"1","")&amp;ROW()-1),
INDIRECT(SUBSTITUTE(ADDRESS(1,COLUMN(),4),"1","")&amp;ROW()-1)))</f>
        <v>Financial</v>
      </c>
      <c r="E11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12" s="7" t="str">
        <f>IF(Table_Question_Sets[[#This Row],[Header]]="Yes","",IF(Table_Question_Sets[[#This Row],[Property]]&lt;&gt;"",SUBSTITUTE(Table_Question_Sets[[#This Row],[Property]]," ",""),""))</f>
        <v/>
      </c>
      <c r="G112" s="48"/>
      <c r="H112" s="7"/>
      <c r="I112" s="7"/>
      <c r="J112" s="7"/>
      <c r="K112" s="33"/>
      <c r="L112" s="43"/>
      <c r="M112" s="43"/>
      <c r="N112" s="33"/>
      <c r="O112" s="33"/>
      <c r="P112" s="33"/>
      <c r="Q112" s="33"/>
      <c r="R112" s="33"/>
      <c r="S112" s="33"/>
      <c r="T112" s="7"/>
      <c r="U112" s="8"/>
      <c r="V112" s="7"/>
      <c r="W112" s="7"/>
      <c r="X112" s="7"/>
      <c r="Y112" s="7"/>
      <c r="Z112" s="7"/>
      <c r="AA112" s="7"/>
      <c r="AB112" s="7"/>
      <c r="AC112" s="7"/>
      <c r="AD112" s="7"/>
      <c r="AE112" s="7"/>
      <c r="AF112" s="7"/>
      <c r="AG112" s="7"/>
      <c r="AH112" s="43"/>
      <c r="AI112" s="43"/>
      <c r="AJ112" s="43"/>
      <c r="AK112" s="43"/>
      <c r="AL112" s="7"/>
      <c r="AM11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12" s="111"/>
      <c r="AO11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2" s="7"/>
      <c r="AR112" s="14"/>
      <c r="AS112" s="7"/>
      <c r="AT112" s="7"/>
      <c r="AU112" s="7"/>
      <c r="AV112" s="7"/>
      <c r="AW112" s="7"/>
      <c r="AX11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12" s="14" t="str">
        <f>IF(OR(Table_Question_Sets[[#This Row],[Header]]="Yes",Table_Question_Sets[[#This Row],[Text]]=""),"",IF(OR(Table_Question_Sets[[#This Row],[Text]]="true",Table_Question_Sets[[#This Row],[Text]]="false",ISNUMBER(Table_Question_Sets[[#This Row],[Text]])),Table_Question_Sets[[#This Row],[Text]],""""&amp;Table_Question_Sets[[#This Row],[Text]]&amp;""""))</f>
        <v/>
      </c>
      <c r="AZ112" s="14" t="str">
        <f>IF(AND(Table_Question_Sets[[#This Row],[Header]]&lt;&gt;"Yes",Table_Question_Sets[[#This Row],[Property]]&lt;&gt;"",Table_Question_Sets[[#This Row],[Summary Label]]&lt;&gt;""),""""&amp;Table_Question_Sets[[#This Row],[Key]]&amp;""": """&amp;Table_Question_Sets[[#This Row],[Summary Label]]&amp;"""","")</f>
        <v/>
      </c>
      <c r="BA112" s="14">
        <f ca="1">IF(Table_Question_Sets[[#This Row],[Header]]="Yes","",_xlfn.NUMBERVALUE(INDIRECT(SUBSTITUTE(ADDRESS(1,COLUMN(),4),"1","")&amp;ROW()-1))+IF(Table_Question_Sets[[#This Row],[Property]]&lt;&gt;"",1,0))</f>
        <v>0</v>
      </c>
      <c r="BB112" s="14">
        <f ca="1">IF(Table_Question_Sets[[#This Row],[Header]]="Yes","",_xlfn.NUMBERVALUE(INDIRECT(SUBSTITUTE(ADDRESS(1,COLUMN(),4),"1","")&amp;ROW()+1))+IF(Table_Question_Sets[[#This Row],[Property]]&lt;&gt;"",1,0))</f>
        <v>83</v>
      </c>
      <c r="BC112" s="14" t="str">
        <f t="array" aca="1" ref="BC11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1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11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12" s="14"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112" s="14"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112" s="7" t="str">
        <f xml:space="preserve">
IF(Table_Question_Sets[[#This Row],[Row]]="Yes","]},{""className"": ""row"",""fieldGroup"": [","")&amp;
SUBSTITUTE(Table_Question_Sets[[#This Row],[Config Field]],CHAR(10),"")</f>
        <v/>
      </c>
      <c r="BI11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"assetsHeading","type": "content-field","className":"col-xs-12","templateOptions":{"content":{"heading2":"Assets","paragraph":"Please provide the estimated value (and a description where relevant) of your assets using the fields below."}},"validators": {"validation": Validators.compose([])}},{"key": "assetsPropertiesHeading","type": "content-field","className":"col-xs-12","templateOptions":{"content":{"heading3":"Properties"}},"validators": {"validation": Validators.compose([])}},{"key": "residence","type": "input-field","className":"col-xs-12 col-md-6","templateOptions":{"label":"Value","placeholder":"Estimated value","content":{"heading4":"Residence"},"formatTextInput":"currency","addonLeft":{"class":"fa fa-usd"}},"validators": {"validation": Validators.compose([ValidationService.isCurrency(), ValidationService.maxDecimals(2)])}},{"key": "otherProperty1Heading","type": "content-field","className":"col-xs-12","templateOptions":{"content":{"heading4":"Other Property 1"}},"validators": {"validation": Validators.compose([])}},{"key": "otherProperty1Description","type": "input-field","className":"col-xs-12 col-sm-8","templateOptions":{"label":"Description","tooltip":"E.g. investment property, vacant land or similar."},"validators": {"validation": Validators.compose([])}},{"key": "otherProperty1Value","type": "input-field","className":"col-xs-6 col-sm-4","templateOptions":{"label":"Value","formatTextInput":"currency","addonLeft":{"class":"fa fa-usd"}},"validators": {"validation": Validators.compose([ValidationService.isCurrency(), ValidationService.maxDecimals(2)])}},{"key": "otherProperty2Heading","type": "content-field","className":"col-xs-12","templateOptions":{"content":{"heading4":"Other Property 2"}},"validators": {"validation": Validators.compose([])}},{"key": "otherProperty2Description","type": "input-field","className":"col-xs-12 col-sm-8","templateOptions":{"label":"Description","tooltip":"E.g. investment property, vacant land or similar."},"validators": {"validation": Validators.compose([])}},{"key": "otherProperty2Value","type": "input-field","className":"col-xs-6 col-sm-4","templateOptions":{"label":"Value","formatTextInput":"currency","addonLeft":{"class":"fa fa-usd"}},"validators": {"validation": Validators.compose([ValidationService.isCurrency(),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1"}},"validators": {"validation": Validators.compose([])}},{"key": "vehicle1Description","type": "input-field","className":"col-xs-12 col-sm-8","templateOptions":{"label":"Description","tooltip":"E.g. Toyota Camry, motorbike or similar."},"validators": {"validation": Validators.compose([])}},{"key": "vehicle1Value","type": "input-field","className":"col-xs-6 col-sm-4","templateOptions":{"label":"Value","formatTextInput":"currency","addonLeft":{"class":"fa fa-usd"}},"validators": {"validation": Validators.compose([ValidationService.isCurrency(), ValidationService.maxDecimals(2)])}},{"key":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1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12" s="7" t="str">
        <f>IF(AND(Table_Question_Sets[[#This Row],[Header]]="",Table_Question_Sets[[#This Row],[Property]]&lt;&gt;"",Table_Question_Sets[[#This Row],[Field Type]]&lt;&gt;""),
""""&amp;Table_Question_Sets[[#This Row],[Key]]&amp;"""","")</f>
        <v/>
      </c>
      <c r="BL11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ssetsHeading","assetsPropertiesHeading","residence","otherProperty1Heading","otherProperty1Description","otherProperty1Value","otherProperty2Heading","otherProperty2Description","otherProperty2Value","vehiclesHeading","vehicle1Heading","vehicle1Description","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12" s="7" t="str">
        <f>IF(AND(Table_Question_Sets[[#This Row],[Header]]&lt;&gt;"Yes",Table_Question_Sets[[#This Row],[Property]]&lt;&gt;"",Table_Question_Sets[[#This Row],[Workflow Role]]&lt;&gt;""),
""""&amp;Table_Question_Sets[[#This Row],[Workflow Role]]&amp;""":"""&amp;Table_Question_Sets[[#This Row],[Key]]&amp;"""","")</f>
        <v/>
      </c>
      <c r="BN112" s="7">
        <f ca="1">IF(Table_Question_Sets[[#This Row],[Header]]="Yes","",_xlfn.NUMBERVALUE(INDIRECT(SUBSTITUTE(ADDRESS(1,COLUMN(),4),"1","")&amp;ROW()+1))+IF(OR(Table_Question_Sets[[#This Row],[Value]]&lt;&gt;"",AND(Table_Question_Sets[[#This Row],[Data Type]]="Repeating",Table_Question_Sets[[#This Row],[Calculation Repeating]]&lt;&gt;"")),1,0))</f>
        <v>0</v>
      </c>
      <c r="BO112" s="7" t="str">
        <f ca="1" xml:space="preserve">
IF(Table_Question_Sets[[#This Row],[Data Type]]="Repeating",
OFFSET(Table_Repeating_Question_Sets[[#Headers],[Property]],MATCH(Table_Question_Sets[[#This Row],[Property]],Table_Repeating_Question_Sets[Property],0),MATCH("Calculation",Table_Repeating_Question_Sets[#Headers],0)-1,1,1),
"")</f>
        <v/>
      </c>
      <c r="BP11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1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12" s="7" t="str">
        <f ca="1">IF(ISNUMBER(Table_Question_Sets[[#This Row],[Config Use Row]]),INDEX(Table_Question_Sets[Config Rollup],Table_Question_Sets[[#This Row],[Config Use Row]]),"")</f>
        <v/>
      </c>
      <c r="BS112" s="7" t="str">
        <f ca="1">IF(ISNUMBER(Table_Question_Sets[[#This Row],[Config Use Row]]),INDEX(Table_Question_Sets[Config Keys Nested Rollup],Table_Question_Sets[[#This Row],[Config Use Row]]),"")</f>
        <v/>
      </c>
      <c r="BT112" s="7" t="str">
        <f ca="1">IF(ISNUMBER(Table_Question_Sets[[#This Row],[Config Use Row]]),INDEX(Table_Question_Sets[Calculation Rollup],Table_Question_Sets[[#This Row],[Config Use Row]]),"")</f>
        <v/>
      </c>
    </row>
    <row r="113" spans="2:72" s="11" customFormat="1" ht="21" customHeight="1">
      <c r="B113" s="8" t="s">
        <v>308</v>
      </c>
      <c r="C113" s="111"/>
      <c r="D113" s="7" t="str">
        <f ca="1">IF(Table_Question_Sets[[#This Row],[Header]]="Yes","",
IF(INDIRECT(SUBSTITUTE(ADDRESS(1,COLUMN(),4),"1","")&amp;ROW()-1)="",
INDIRECT(SUBSTITUTE(ADDRESS(1,COLUMN(Table_Question_Sets[[#This Row],[Property]]),4),"1","")&amp;ROW()-1),
INDIRECT(SUBSTITUTE(ADDRESS(1,COLUMN(),4),"1","")&amp;ROW()-1)))</f>
        <v>Financial</v>
      </c>
      <c r="E11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assetsHeading</v>
      </c>
      <c r="F113" s="7" t="str">
        <f>IF(Table_Question_Sets[[#This Row],[Header]]="Yes","",IF(Table_Question_Sets[[#This Row],[Property]]&lt;&gt;"",SUBSTITUTE(Table_Question_Sets[[#This Row],[Property]]," ",""),""))</f>
        <v>AssetsHeading</v>
      </c>
      <c r="G113" s="48"/>
      <c r="H113" s="8" t="s">
        <v>103</v>
      </c>
      <c r="I113" s="8" t="s">
        <v>103</v>
      </c>
      <c r="J113" s="7"/>
      <c r="K113" s="33"/>
      <c r="L113" s="43"/>
      <c r="M113" s="43"/>
      <c r="N113" s="33"/>
      <c r="O113" s="35" t="s">
        <v>113</v>
      </c>
      <c r="P113" s="33"/>
      <c r="Q113" s="33"/>
      <c r="R113" s="33"/>
      <c r="S113" s="33"/>
      <c r="T113" s="7"/>
      <c r="U113" s="8"/>
      <c r="V113" s="7"/>
      <c r="W113" s="7"/>
      <c r="X113" s="8" t="s">
        <v>309</v>
      </c>
      <c r="Y113" s="8"/>
      <c r="Z113" s="7"/>
      <c r="AA113" s="8" t="s">
        <v>310</v>
      </c>
      <c r="AB113" s="8"/>
      <c r="AC113" s="7"/>
      <c r="AD113" s="7"/>
      <c r="AE113" s="7"/>
      <c r="AF113" s="7"/>
      <c r="AG113" s="7"/>
      <c r="AH113" s="43"/>
      <c r="AI113" s="43"/>
      <c r="AJ113" s="43"/>
      <c r="AK113" s="43"/>
      <c r="AL113" s="7"/>
      <c r="AM11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13" s="111"/>
      <c r="AO11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3" s="7"/>
      <c r="AR113" s="14"/>
      <c r="AS113" s="7"/>
      <c r="AT113" s="7"/>
      <c r="AU113" s="7"/>
      <c r="AV113" s="7"/>
      <c r="AW113" s="7"/>
      <c r="AX11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13" s="14" t="str">
        <f>IF(OR(Table_Question_Sets[[#This Row],[Header]]="Yes",Table_Question_Sets[[#This Row],[Text]]=""),"",IF(OR(Table_Question_Sets[[#This Row],[Text]]="true",Table_Question_Sets[[#This Row],[Text]]="false",ISNUMBER(Table_Question_Sets[[#This Row],[Text]])),Table_Question_Sets[[#This Row],[Text]],""""&amp;Table_Question_Sets[[#This Row],[Text]]&amp;""""))</f>
        <v/>
      </c>
      <c r="AZ113" s="14" t="str">
        <f>IF(AND(Table_Question_Sets[[#This Row],[Header]]&lt;&gt;"Yes",Table_Question_Sets[[#This Row],[Property]]&lt;&gt;"",Table_Question_Sets[[#This Row],[Summary Label]]&lt;&gt;""),""""&amp;Table_Question_Sets[[#This Row],[Key]]&amp;""": """&amp;Table_Question_Sets[[#This Row],[Summary Label]]&amp;"""","")</f>
        <v/>
      </c>
      <c r="BA113" s="14">
        <f ca="1">IF(Table_Question_Sets[[#This Row],[Header]]="Yes","",_xlfn.NUMBERVALUE(INDIRECT(SUBSTITUTE(ADDRESS(1,COLUMN(),4),"1","")&amp;ROW()-1))+IF(Table_Question_Sets[[#This Row],[Property]]&lt;&gt;"",1,0))</f>
        <v>1</v>
      </c>
      <c r="BB113" s="14">
        <f ca="1">IF(Table_Question_Sets[[#This Row],[Header]]="Yes","",_xlfn.NUMBERVALUE(INDIRECT(SUBSTITUTE(ADDRESS(1,COLUMN(),4),"1","")&amp;ROW()+1))+IF(Table_Question_Sets[[#This Row],[Property]]&lt;&gt;"",1,0))</f>
        <v>83</v>
      </c>
      <c r="BC113" s="14" t="str">
        <f t="array" aca="1" ref="BC11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1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1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1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"templateOptions":{"content":{"heading2":"Assets","paragraph":"Please provide the estimated value (and a description where relevant) of your assets using the fields below."}}</v>
      </c>
      <c r="BG11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"assetsHeading","type": "content-field","className":"col-xs-12","templateOptions":{"content":{"heading2":"Assets","paragraph":"Please provide the estimated value (and a description where relevant) of your assets using the fields below."}},"validators": {"validation": Validators.compose([])}}</v>
      </c>
      <c r="BH113" s="7" t="str">
        <f ca="1" xml:space="preserve">
IF(Table_Question_Sets[[#This Row],[Row]]="Yes","]},{""className"": ""row"",""fieldGroup"": [","")&amp;
SUBSTITUTE(Table_Question_Sets[[#This Row],[Config Field]],CHAR(10),"")</f>
        <v>{"key": "assetsHeading","type": "content-field","className":"col-xs-12","templateOptions":{"content":{"heading2":"Assets","paragraph":"Please provide the estimated value (and a description where relevant) of your assets using the fields below."}},"validators": {"validation": Validators.compose([])}}</v>
      </c>
      <c r="BI11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"assetsHeading","type": "content-field","className":"col-xs-12","templateOptions":{"content":{"heading2":"Assets","paragraph":"Please provide the estimated value (and a description where relevant) of your assets using the fields below."}},"validators": {"validation": Validators.compose([])}},{"key": "assetsPropertiesHeading","type": "content-field","className":"col-xs-12","templateOptions":{"content":{"heading3":"Properties"}},"validators": {"validation": Validators.compose([])}},{"key": "residence","type": "input-field","className":"col-xs-12 col-md-6","templateOptions":{"label":"Value","placeholder":"Estimated value","content":{"heading4":"Residence"},"formatTextInput":"currency","addonLeft":{"class":"fa fa-usd"}},"validators": {"validation": Validators.compose([ValidationService.isCurrency(), ValidationService.maxDecimals(2)])}},{"key": "otherProperty1Heading","type": "content-field","className":"col-xs-12","templateOptions":{"content":{"heading4":"Other Property 1"}},"validators": {"validation": Validators.compose([])}},{"key": "otherProperty1Description","type": "input-field","className":"col-xs-12 col-sm-8","templateOptions":{"label":"Description","tooltip":"E.g. investment property, vacant land or similar."},"validators": {"validation": Validators.compose([])}},{"key": "otherProperty1Value","type": "input-field","className":"col-xs-6 col-sm-4","templateOptions":{"label":"Value","formatTextInput":"currency","addonLeft":{"class":"fa fa-usd"}},"validators": {"validation": Validators.compose([ValidationService.isCurrency(), ValidationService.maxDecimals(2)])}},{"key": "otherProperty2Heading","type": "content-field","className":"col-xs-12","templateOptions":{"content":{"heading4":"Other Property 2"}},"validators": {"validation": Validators.compose([])}},{"key": "otherProperty2Description","type": "input-field","className":"col-xs-12 col-sm-8","templateOptions":{"label":"Description","tooltip":"E.g. investment property, vacant land or similar."},"validators": {"validation": Validators.compose([])}},{"key": "otherProperty2Value","type": "input-field","className":"col-xs-6 col-sm-4","templateOptions":{"label":"Value","formatTextInput":"currency","addonLeft":{"class":"fa fa-usd"}},"validators": {"validation": Validators.compose([ValidationService.isCurrency(),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1"}},"validators": {"validation": Validators.compose([])}},{"key": "vehicle1Description","type": "input-field","className":"col-xs-12 col-sm-8","templateOptions":{"label":"Description","tooltip":"E.g. Toyota Camry, motorbike or similar."},"validators": {"validation": Validators.compose([])}},{"key": "vehicle1Value","type": "input-field","className":"col-xs-6 col-sm-4","templateOptions":{"label":"Value","formatTextInput":"currency","addonLeft":{"class":"fa fa-usd"}},"validators": {"validation": Validators.compose([ValidationService.isCurrency(), ValidationService.maxDecimals(2)])}},{"key":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1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13" s="7" t="str">
        <f>IF(AND(Table_Question_Sets[[#This Row],[Header]]="",Table_Question_Sets[[#This Row],[Property]]&lt;&gt;"",Table_Question_Sets[[#This Row],[Field Type]]&lt;&gt;""),
""""&amp;Table_Question_Sets[[#This Row],[Key]]&amp;"""","")</f>
        <v>"assetsHeading"</v>
      </c>
      <c r="BL11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ssetsHeading","assetsPropertiesHeading","residence","otherProperty1Heading","otherProperty1Description","otherProperty1Value","otherProperty2Heading","otherProperty2Description","otherProperty2Value","vehiclesHeading","vehicle1Heading","vehicle1Description","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13" s="7" t="str">
        <f>IF(AND(Table_Question_Sets[[#This Row],[Header]]&lt;&gt;"Yes",Table_Question_Sets[[#This Row],[Property]]&lt;&gt;"",Table_Question_Sets[[#This Row],[Workflow Role]]&lt;&gt;""),
""""&amp;Table_Question_Sets[[#This Row],[Workflow Role]]&amp;""":"""&amp;Table_Question_Sets[[#This Row],[Key]]&amp;"""","")</f>
        <v/>
      </c>
      <c r="BN113" s="7">
        <f ca="1">IF(Table_Question_Sets[[#This Row],[Header]]="Yes","",_xlfn.NUMBERVALUE(INDIRECT(SUBSTITUTE(ADDRESS(1,COLUMN(),4),"1","")&amp;ROW()+1))+IF(OR(Table_Question_Sets[[#This Row],[Value]]&lt;&gt;"",AND(Table_Question_Sets[[#This Row],[Data Type]]="Repeating",Table_Question_Sets[[#This Row],[Calculation Repeating]]&lt;&gt;"")),1,0))</f>
        <v>0</v>
      </c>
      <c r="BO113" s="7" t="str">
        <f ca="1" xml:space="preserve">
IF(Table_Question_Sets[[#This Row],[Data Type]]="Repeating",
OFFSET(Table_Repeating_Question_Sets[[#Headers],[Property]],MATCH(Table_Question_Sets[[#This Row],[Property]],Table_Repeating_Question_Sets[Property],0),MATCH("Calculation",Table_Repeating_Question_Sets[#Headers],0)-1,1,1),
"")</f>
        <v/>
      </c>
      <c r="BP11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1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13" s="7" t="str">
        <f ca="1">IF(ISNUMBER(Table_Question_Sets[[#This Row],[Config Use Row]]),INDEX(Table_Question_Sets[Config Rollup],Table_Question_Sets[[#This Row],[Config Use Row]]),"")</f>
        <v/>
      </c>
      <c r="BS113" s="7" t="str">
        <f ca="1">IF(ISNUMBER(Table_Question_Sets[[#This Row],[Config Use Row]]),INDEX(Table_Question_Sets[Config Keys Nested Rollup],Table_Question_Sets[[#This Row],[Config Use Row]]),"")</f>
        <v/>
      </c>
      <c r="BT113" s="7" t="str">
        <f ca="1">IF(ISNUMBER(Table_Question_Sets[[#This Row],[Config Use Row]]),INDEX(Table_Question_Sets[Calculation Rollup],Table_Question_Sets[[#This Row],[Config Use Row]]),"")</f>
        <v/>
      </c>
    </row>
    <row r="114" spans="2:72" s="11" customFormat="1" ht="21" customHeight="1">
      <c r="B114" s="7" t="s">
        <v>311</v>
      </c>
      <c r="C114" s="111"/>
      <c r="D114" s="7" t="str">
        <f ca="1">IF(Table_Question_Sets[[#This Row],[Header]]="Yes","",
IF(INDIRECT(SUBSTITUTE(ADDRESS(1,COLUMN(),4),"1","")&amp;ROW()-1)="",
INDIRECT(SUBSTITUTE(ADDRESS(1,COLUMN(Table_Question_Sets[[#This Row],[Property]]),4),"1","")&amp;ROW()-1),
INDIRECT(SUBSTITUTE(ADDRESS(1,COLUMN(),4),"1","")&amp;ROW()-1)))</f>
        <v>Financial</v>
      </c>
      <c r="E11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assetsPropertiesHeading</v>
      </c>
      <c r="F114" s="7" t="str">
        <f>IF(Table_Question_Sets[[#This Row],[Header]]="Yes","",IF(Table_Question_Sets[[#This Row],[Property]]&lt;&gt;"",SUBSTITUTE(Table_Question_Sets[[#This Row],[Property]]," ",""),""))</f>
        <v>AssetsPropertiesHeading</v>
      </c>
      <c r="G114" s="48"/>
      <c r="H114" s="8" t="s">
        <v>103</v>
      </c>
      <c r="I114" s="8" t="s">
        <v>103</v>
      </c>
      <c r="J114" s="7"/>
      <c r="K114" s="33"/>
      <c r="L114" s="43"/>
      <c r="M114" s="43"/>
      <c r="N114" s="33"/>
      <c r="O114" s="35" t="s">
        <v>113</v>
      </c>
      <c r="P114" s="33"/>
      <c r="Q114" s="33"/>
      <c r="R114" s="33"/>
      <c r="S114" s="33"/>
      <c r="T114" s="7"/>
      <c r="U114" s="8"/>
      <c r="V114" s="7"/>
      <c r="W114" s="7"/>
      <c r="X114" s="8"/>
      <c r="Y114" s="8" t="s">
        <v>312</v>
      </c>
      <c r="Z114" s="7"/>
      <c r="AA114" s="8"/>
      <c r="AB114" s="8"/>
      <c r="AC114" s="7"/>
      <c r="AD114" s="7"/>
      <c r="AE114" s="7"/>
      <c r="AF114" s="7"/>
      <c r="AG114" s="7"/>
      <c r="AH114" s="43"/>
      <c r="AI114" s="43"/>
      <c r="AJ114" s="43"/>
      <c r="AK114" s="43"/>
      <c r="AL114" s="7"/>
      <c r="AM114"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14" s="111"/>
      <c r="AO11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4" s="7"/>
      <c r="AR114" s="14"/>
      <c r="AS114" s="7"/>
      <c r="AT114" s="7"/>
      <c r="AU114" s="7"/>
      <c r="AV114" s="7"/>
      <c r="AW114" s="7"/>
      <c r="AX114"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14" s="14" t="str">
        <f>IF(OR(Table_Question_Sets[[#This Row],[Header]]="Yes",Table_Question_Sets[[#This Row],[Text]]=""),"",IF(OR(Table_Question_Sets[[#This Row],[Text]]="true",Table_Question_Sets[[#This Row],[Text]]="false",ISNUMBER(Table_Question_Sets[[#This Row],[Text]])),Table_Question_Sets[[#This Row],[Text]],""""&amp;Table_Question_Sets[[#This Row],[Text]]&amp;""""))</f>
        <v/>
      </c>
      <c r="AZ114" s="14" t="str">
        <f>IF(AND(Table_Question_Sets[[#This Row],[Header]]&lt;&gt;"Yes",Table_Question_Sets[[#This Row],[Property]]&lt;&gt;"",Table_Question_Sets[[#This Row],[Summary Label]]&lt;&gt;""),""""&amp;Table_Question_Sets[[#This Row],[Key]]&amp;""": """&amp;Table_Question_Sets[[#This Row],[Summary Label]]&amp;"""","")</f>
        <v/>
      </c>
      <c r="BA114" s="14">
        <f ca="1">IF(Table_Question_Sets[[#This Row],[Header]]="Yes","",_xlfn.NUMBERVALUE(INDIRECT(SUBSTITUTE(ADDRESS(1,COLUMN(),4),"1","")&amp;ROW()-1))+IF(Table_Question_Sets[[#This Row],[Property]]&lt;&gt;"",1,0))</f>
        <v>2</v>
      </c>
      <c r="BB114" s="14">
        <f ca="1">IF(Table_Question_Sets[[#This Row],[Header]]="Yes","",_xlfn.NUMBERVALUE(INDIRECT(SUBSTITUTE(ADDRESS(1,COLUMN(),4),"1","")&amp;ROW()+1))+IF(Table_Question_Sets[[#This Row],[Property]]&lt;&gt;"",1,0))</f>
        <v>82</v>
      </c>
      <c r="BC114" s="14" t="str">
        <f t="array" aca="1" ref="BC11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14"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14"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14"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"templateOptions":{"content":{"heading3":"Properties"}}</v>
      </c>
      <c r="BG114"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"assetsPropertiesHeading","type": "content-field","className":"col-xs-12","templateOptions":{"content":{"heading3":"Properties"}},"validators": {"validation": Validators.compose([])}}</v>
      </c>
      <c r="BH114" s="7" t="str">
        <f ca="1" xml:space="preserve">
IF(Table_Question_Sets[[#This Row],[Row]]="Yes","]},{""className"": ""row"",""fieldGroup"": [","")&amp;
SUBSTITUTE(Table_Question_Sets[[#This Row],[Config Field]],CHAR(10),"")</f>
        <v>{"key": "assetsPropertiesHeading","type": "content-field","className":"col-xs-12","templateOptions":{"content":{"heading3":"Properties"}},"validators": {"validation": Validators.compose([])}}</v>
      </c>
      <c r="BI11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"assetsPropertiesHeading","type": "content-field","className":"col-xs-12","templateOptions":{"content":{"heading3":"Properties"}},"validators": {"validation": Validators.compose([])}},{"key": "residence","type": "input-field","className":"col-xs-12 col-md-6","templateOptions":{"label":"Value","placeholder":"Estimated value","content":{"heading4":"Residence"},"formatTextInput":"currency","addonLeft":{"class":"fa fa-usd"}},"validators": {"validation": Validators.compose([ValidationService.isCurrency(), ValidationService.maxDecimals(2)])}},{"key": "otherProperty1Heading","type": "content-field","className":"col-xs-12","templateOptions":{"content":{"heading4":"Other Property 1"}},"validators": {"validation": Validators.compose([])}},{"key": "otherProperty1Description","type": "input-field","className":"col-xs-12 col-sm-8","templateOptions":{"label":"Description","tooltip":"E.g. investment property, vacant land or similar."},"validators": {"validation": Validators.compose([])}},{"key": "otherProperty1Value","type": "input-field","className":"col-xs-6 col-sm-4","templateOptions":{"label":"Value","formatTextInput":"currency","addonLeft":{"class":"fa fa-usd"}},"validators": {"validation": Validators.compose([ValidationService.isCurrency(), ValidationService.maxDecimals(2)])}},{"key": "otherProperty2Heading","type": "content-field","className":"col-xs-12","templateOptions":{"content":{"heading4":"Other Property 2"}},"validators": {"validation": Validators.compose([])}},{"key": "otherProperty2Description","type": "input-field","className":"col-xs-12 col-sm-8","templateOptions":{"label":"Description","tooltip":"E.g. investment property, vacant land or similar."},"validators": {"validation": Validators.compose([])}},{"key": "otherProperty2Value","type": "input-field","className":"col-xs-6 col-sm-4","templateOptions":{"label":"Value","formatTextInput":"currency","addonLeft":{"class":"fa fa-usd"}},"validators": {"validation": Validators.compose([ValidationService.isCurrency(),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1"}},"validators": {"validation": Validators.compose([])}},{"key": "vehicle1Description","type": "input-field","className":"col-xs-12 col-sm-8","templateOptions":{"label":"Description","tooltip":"E.g. Toyota Camry, motorbike or similar."},"validators": {"validation": Validators.compose([])}},{"key": "vehicle1Value","type": "input-field","className":"col-xs-6 col-sm-4","templateOptions":{"label":"Value","formatTextInput":"currency","addonLeft":{"class":"fa fa-usd"}},"validators": {"validation": Validators.compose([ValidationService.isCurrency(), ValidationService.maxDecimals(2)])}},{"key":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1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14" s="7" t="str">
        <f>IF(AND(Table_Question_Sets[[#This Row],[Header]]="",Table_Question_Sets[[#This Row],[Property]]&lt;&gt;"",Table_Question_Sets[[#This Row],[Field Type]]&lt;&gt;""),
""""&amp;Table_Question_Sets[[#This Row],[Key]]&amp;"""","")</f>
        <v>"assetsPropertiesHeading"</v>
      </c>
      <c r="BL11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ssetsPropertiesHeading","residence","otherProperty1Heading","otherProperty1Description","otherProperty1Value","otherProperty2Heading","otherProperty2Description","otherProperty2Value","vehiclesHeading","vehicle1Heading","vehicle1Description","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14" s="7" t="str">
        <f>IF(AND(Table_Question_Sets[[#This Row],[Header]]&lt;&gt;"Yes",Table_Question_Sets[[#This Row],[Property]]&lt;&gt;"",Table_Question_Sets[[#This Row],[Workflow Role]]&lt;&gt;""),
""""&amp;Table_Question_Sets[[#This Row],[Workflow Role]]&amp;""":"""&amp;Table_Question_Sets[[#This Row],[Key]]&amp;"""","")</f>
        <v/>
      </c>
      <c r="BN114" s="7">
        <f ca="1">IF(Table_Question_Sets[[#This Row],[Header]]="Yes","",_xlfn.NUMBERVALUE(INDIRECT(SUBSTITUTE(ADDRESS(1,COLUMN(),4),"1","")&amp;ROW()+1))+IF(OR(Table_Question_Sets[[#This Row],[Value]]&lt;&gt;"",AND(Table_Question_Sets[[#This Row],[Data Type]]="Repeating",Table_Question_Sets[[#This Row],[Calculation Repeating]]&lt;&gt;"")),1,0))</f>
        <v>0</v>
      </c>
      <c r="BO114" s="7" t="str">
        <f ca="1" xml:space="preserve">
IF(Table_Question_Sets[[#This Row],[Data Type]]="Repeating",
OFFSET(Table_Repeating_Question_Sets[[#Headers],[Property]],MATCH(Table_Question_Sets[[#This Row],[Property]],Table_Repeating_Question_Sets[Property],0),MATCH("Calculation",Table_Repeating_Question_Sets[#Headers],0)-1,1,1),
"")</f>
        <v/>
      </c>
      <c r="BP114"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1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14" s="7" t="str">
        <f ca="1">IF(ISNUMBER(Table_Question_Sets[[#This Row],[Config Use Row]]),INDEX(Table_Question_Sets[Config Rollup],Table_Question_Sets[[#This Row],[Config Use Row]]),"")</f>
        <v/>
      </c>
      <c r="BS114" s="7" t="str">
        <f ca="1">IF(ISNUMBER(Table_Question_Sets[[#This Row],[Config Use Row]]),INDEX(Table_Question_Sets[Config Keys Nested Rollup],Table_Question_Sets[[#This Row],[Config Use Row]]),"")</f>
        <v/>
      </c>
      <c r="BT114" s="7" t="str">
        <f ca="1">IF(ISNUMBER(Table_Question_Sets[[#This Row],[Config Use Row]]),INDEX(Table_Question_Sets[Calculation Rollup],Table_Question_Sets[[#This Row],[Config Use Row]]),"")</f>
        <v/>
      </c>
    </row>
    <row r="115" spans="2:72" s="11" customFormat="1" ht="21" customHeight="1">
      <c r="B115" s="8" t="s">
        <v>313</v>
      </c>
      <c r="C115" s="111"/>
      <c r="D115" s="7" t="str">
        <f ca="1">IF(Table_Question_Sets[[#This Row],[Header]]="Yes","",
IF(INDIRECT(SUBSTITUTE(ADDRESS(1,COLUMN(),4),"1","")&amp;ROW()-1)="",
INDIRECT(SUBSTITUTE(ADDRESS(1,COLUMN(Table_Question_Sets[[#This Row],[Property]]),4),"1","")&amp;ROW()-1),
INDIRECT(SUBSTITUTE(ADDRESS(1,COLUMN(),4),"1","")&amp;ROW()-1)))</f>
        <v>Financial</v>
      </c>
      <c r="E11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residence</v>
      </c>
      <c r="F115" s="7" t="str">
        <f>IF(Table_Question_Sets[[#This Row],[Header]]="Yes","",IF(Table_Question_Sets[[#This Row],[Property]]&lt;&gt;"",SUBSTITUTE(Table_Question_Sets[[#This Row],[Property]]," ",""),""))</f>
        <v>Residence</v>
      </c>
      <c r="G115" s="48"/>
      <c r="H115" s="7" t="s">
        <v>85</v>
      </c>
      <c r="I115" s="7" t="s">
        <v>49</v>
      </c>
      <c r="J115" s="7"/>
      <c r="K115" s="33"/>
      <c r="L115" s="43"/>
      <c r="M115" s="43"/>
      <c r="N115" s="33"/>
      <c r="O115" s="33"/>
      <c r="P115" s="33"/>
      <c r="Q115" s="33"/>
      <c r="R115" s="33"/>
      <c r="S115" s="33"/>
      <c r="T115" s="7" t="s">
        <v>6</v>
      </c>
      <c r="U115" s="8"/>
      <c r="V115" s="7"/>
      <c r="W115" s="7"/>
      <c r="X115" s="7"/>
      <c r="Y115" s="7"/>
      <c r="Z115" s="7" t="s">
        <v>313</v>
      </c>
      <c r="AA115" s="7"/>
      <c r="AB115" s="7"/>
      <c r="AC115" s="7"/>
      <c r="AD115" s="7" t="s">
        <v>314</v>
      </c>
      <c r="AE115" s="7"/>
      <c r="AF115" s="7"/>
      <c r="AG115" s="7"/>
      <c r="AH115" s="43"/>
      <c r="AI115" s="43"/>
      <c r="AJ115" s="43"/>
      <c r="AK115" s="43"/>
      <c r="AL115" s="7"/>
      <c r="AM11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15" s="111"/>
      <c r="AO11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5" s="7"/>
      <c r="AR115" s="14"/>
      <c r="AS115" s="7"/>
      <c r="AT115" s="7"/>
      <c r="AU115" s="7"/>
      <c r="AV115" s="7"/>
      <c r="AW115" s="7"/>
      <c r="AX11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15" s="14" t="str">
        <f>IF(OR(Table_Question_Sets[[#This Row],[Header]]="Yes",Table_Question_Sets[[#This Row],[Text]]=""),"",IF(OR(Table_Question_Sets[[#This Row],[Text]]="true",Table_Question_Sets[[#This Row],[Text]]="false",ISNUMBER(Table_Question_Sets[[#This Row],[Text]])),Table_Question_Sets[[#This Row],[Text]],""""&amp;Table_Question_Sets[[#This Row],[Text]]&amp;""""))</f>
        <v/>
      </c>
      <c r="AZ115" s="14" t="str">
        <f>IF(AND(Table_Question_Sets[[#This Row],[Header]]&lt;&gt;"Yes",Table_Question_Sets[[#This Row],[Property]]&lt;&gt;"",Table_Question_Sets[[#This Row],[Summary Label]]&lt;&gt;""),""""&amp;Table_Question_Sets[[#This Row],[Key]]&amp;""": """&amp;Table_Question_Sets[[#This Row],[Summary Label]]&amp;"""","")</f>
        <v/>
      </c>
      <c r="BA115" s="14">
        <f ca="1">IF(Table_Question_Sets[[#This Row],[Header]]="Yes","",_xlfn.NUMBERVALUE(INDIRECT(SUBSTITUTE(ADDRESS(1,COLUMN(),4),"1","")&amp;ROW()-1))+IF(Table_Question_Sets[[#This Row],[Property]]&lt;&gt;"",1,0))</f>
        <v>3</v>
      </c>
      <c r="BB115" s="14">
        <f ca="1">IF(Table_Question_Sets[[#This Row],[Header]]="Yes","",_xlfn.NUMBERVALUE(INDIRECT(SUBSTITUTE(ADDRESS(1,COLUMN(),4),"1","")&amp;ROW()+1))+IF(Table_Question_Sets[[#This Row],[Property]]&lt;&gt;"",1,0))</f>
        <v>81</v>
      </c>
      <c r="BC115" s="14" t="str">
        <f t="array" aca="1" ref="BC11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1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1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15"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"templateOptions":{"label":"Value","placeholder":"Estimated value","content":{"heading4":"Residence"},"formatTextInput":"currency","addonLeft":{"class":"fa fa-usd"}}</v>
      </c>
      <c r="BG115"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"residence","type": "input-field","className":"col-xs-12 col-md-6","templateOptions":{"label":"Value","placeholder":"Estimated value","content":{"heading4":"Residence"},"formatTextInput":"currency","addonLeft":{"class":"fa fa-usd"}},"validators": {"validation": Validators.compose([ValidationService.isCurrency(), ValidationService.maxDecimals(2)])}}</v>
      </c>
      <c r="BH115" s="7" t="str">
        <f ca="1" xml:space="preserve">
IF(Table_Question_Sets[[#This Row],[Row]]="Yes","]},{""className"": ""row"",""fieldGroup"": [","")&amp;
SUBSTITUTE(Table_Question_Sets[[#This Row],[Config Field]],CHAR(10),"")</f>
        <v>{"key": "residence","type": "input-field","className":"col-xs-12 col-md-6","templateOptions":{"label":"Value","placeholder":"Estimated value","content":{"heading4":"Residence"},"formatTextInput":"currency","addonLeft":{"class":"fa fa-usd"}},"validators": {"validation": Validators.compose([ValidationService.isCurrency(), ValidationService.maxDecimals(2)])}}</v>
      </c>
      <c r="BI11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"residence","type": "input-field","className":"col-xs-12 col-md-6","templateOptions":{"label":"Value","placeholder":"Estimated value","content":{"heading4":"Residence"},"formatTextInput":"currency","addonLeft":{"class":"fa fa-usd"}},"validators": {"validation": Validators.compose([ValidationService.isCurrency(), ValidationService.maxDecimals(2)])}},{"key": "otherProperty1Heading","type": "content-field","className":"col-xs-12","templateOptions":{"content":{"heading4":"Other Property 1"}},"validators": {"validation": Validators.compose([])}},{"key": "otherProperty1Description","type": "input-field","className":"col-xs-12 col-sm-8","templateOptions":{"label":"Description","tooltip":"E.g. investment property, vacant land or similar."},"validators": {"validation": Validators.compose([])}},{"key": "otherProperty1Value","type": "input-field","className":"col-xs-6 col-sm-4","templateOptions":{"label":"Value","formatTextInput":"currency","addonLeft":{"class":"fa fa-usd"}},"validators": {"validation": Validators.compose([ValidationService.isCurrency(), ValidationService.maxDecimals(2)])}},{"key": "otherProperty2Heading","type": "content-field","className":"col-xs-12","templateOptions":{"content":{"heading4":"Other Property 2"}},"validators": {"validation": Validators.compose([])}},{"key": "otherProperty2Description","type": "input-field","className":"col-xs-12 col-sm-8","templateOptions":{"label":"Description","tooltip":"E.g. investment property, vacant land or similar."},"validators": {"validation": Validators.compose([])}},{"key": "otherProperty2Value","type": "input-field","className":"col-xs-6 col-sm-4","templateOptions":{"label":"Value","formatTextInput":"currency","addonLeft":{"class":"fa fa-usd"}},"validators": {"validation": Validators.compose([ValidationService.isCurrency(),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1"}},"validators": {"validation": Validators.compose([])}},{"key": "vehicle1Description","type": "input-field","className":"col-xs-12 col-sm-8","templateOptions":{"label":"Description","tooltip":"E.g. Toyota Camry, motorbike or similar."},"validators": {"validation": Validators.compose([])}},{"key": "vehicle1Value","type": "input-field","className":"col-xs-6 col-sm-4","templateOptions":{"label":"Value","formatTextInput":"currency","addonLeft":{"class":"fa fa-usd"}},"validators": {"validation": Validators.compose([ValidationService.isCurrency(), ValidationService.maxDecimals(2)])}},{"key":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1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15" s="7" t="str">
        <f>IF(AND(Table_Question_Sets[[#This Row],[Header]]="",Table_Question_Sets[[#This Row],[Property]]&lt;&gt;"",Table_Question_Sets[[#This Row],[Field Type]]&lt;&gt;""),
""""&amp;Table_Question_Sets[[#This Row],[Key]]&amp;"""","")</f>
        <v>"residence"</v>
      </c>
      <c r="BL11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sidence","otherProperty1Heading","otherProperty1Description","otherProperty1Value","otherProperty2Heading","otherProperty2Description","otherProperty2Value","vehiclesHeading","vehicle1Heading","vehicle1Description","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15" s="7" t="str">
        <f>IF(AND(Table_Question_Sets[[#This Row],[Header]]&lt;&gt;"Yes",Table_Question_Sets[[#This Row],[Property]]&lt;&gt;"",Table_Question_Sets[[#This Row],[Workflow Role]]&lt;&gt;""),
""""&amp;Table_Question_Sets[[#This Row],[Workflow Role]]&amp;""":"""&amp;Table_Question_Sets[[#This Row],[Key]]&amp;"""","")</f>
        <v/>
      </c>
      <c r="BN115" s="7">
        <f ca="1">IF(Table_Question_Sets[[#This Row],[Header]]="Yes","",_xlfn.NUMBERVALUE(INDIRECT(SUBSTITUTE(ADDRESS(1,COLUMN(),4),"1","")&amp;ROW()+1))+IF(OR(Table_Question_Sets[[#This Row],[Value]]&lt;&gt;"",AND(Table_Question_Sets[[#This Row],[Data Type]]="Repeating",Table_Question_Sets[[#This Row],[Calculation Repeating]]&lt;&gt;"")),1,0))</f>
        <v>0</v>
      </c>
      <c r="BO115" s="7" t="str">
        <f ca="1" xml:space="preserve">
IF(Table_Question_Sets[[#This Row],[Data Type]]="Repeating",
OFFSET(Table_Repeating_Question_Sets[[#Headers],[Property]],MATCH(Table_Question_Sets[[#This Row],[Property]],Table_Repeating_Question_Sets[Property],0),MATCH("Calculation",Table_Repeating_Question_Sets[#Headers],0)-1,1,1),
"")</f>
        <v/>
      </c>
      <c r="BP11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1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15" s="7" t="str">
        <f ca="1">IF(ISNUMBER(Table_Question_Sets[[#This Row],[Config Use Row]]),INDEX(Table_Question_Sets[Config Rollup],Table_Question_Sets[[#This Row],[Config Use Row]]),"")</f>
        <v/>
      </c>
      <c r="BS115" s="7" t="str">
        <f ca="1">IF(ISNUMBER(Table_Question_Sets[[#This Row],[Config Use Row]]),INDEX(Table_Question_Sets[Config Keys Nested Rollup],Table_Question_Sets[[#This Row],[Config Use Row]]),"")</f>
        <v/>
      </c>
      <c r="BT115" s="7" t="str">
        <f ca="1">IF(ISNUMBER(Table_Question_Sets[[#This Row],[Config Use Row]]),INDEX(Table_Question_Sets[Calculation Rollup],Table_Question_Sets[[#This Row],[Config Use Row]]),"")</f>
        <v/>
      </c>
    </row>
    <row r="116" spans="2:72" s="11" customFormat="1" ht="21" customHeight="1">
      <c r="B116" s="8" t="s">
        <v>315</v>
      </c>
      <c r="C116" s="111"/>
      <c r="D116" s="7" t="str">
        <f ca="1">IF(Table_Question_Sets[[#This Row],[Header]]="Yes","",
IF(INDIRECT(SUBSTITUTE(ADDRESS(1,COLUMN(),4),"1","")&amp;ROW()-1)="",
INDIRECT(SUBSTITUTE(ADDRESS(1,COLUMN(Table_Question_Sets[[#This Row],[Property]]),4),"1","")&amp;ROW()-1),
INDIRECT(SUBSTITUTE(ADDRESS(1,COLUMN(),4),"1","")&amp;ROW()-1)))</f>
        <v>Financial</v>
      </c>
      <c r="E11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otherProperty1Heading</v>
      </c>
      <c r="F116" s="7" t="str">
        <f>IF(Table_Question_Sets[[#This Row],[Header]]="Yes","",IF(Table_Question_Sets[[#This Row],[Property]]&lt;&gt;"",SUBSTITUTE(Table_Question_Sets[[#This Row],[Property]]," ",""),""))</f>
        <v>OtherProperty1Heading</v>
      </c>
      <c r="G116" s="48"/>
      <c r="H116" s="7" t="s">
        <v>103</v>
      </c>
      <c r="I116" s="7" t="s">
        <v>103</v>
      </c>
      <c r="J116" s="7"/>
      <c r="K116" s="33"/>
      <c r="L116" s="43"/>
      <c r="M116" s="43"/>
      <c r="N116" s="33"/>
      <c r="O116" s="33" t="s">
        <v>113</v>
      </c>
      <c r="P116" s="33"/>
      <c r="Q116" s="33"/>
      <c r="R116" s="33"/>
      <c r="S116" s="33"/>
      <c r="T116" s="7"/>
      <c r="U116" s="8"/>
      <c r="V116" s="7"/>
      <c r="W116" s="7"/>
      <c r="X116" s="7"/>
      <c r="Y116" s="7"/>
      <c r="Z116" s="7" t="s">
        <v>316</v>
      </c>
      <c r="AA116" s="7"/>
      <c r="AB116" s="7"/>
      <c r="AC116" s="7"/>
      <c r="AD116" s="7"/>
      <c r="AE116" s="7"/>
      <c r="AF116" s="7"/>
      <c r="AG116" s="7"/>
      <c r="AH116" s="43"/>
      <c r="AI116" s="43"/>
      <c r="AJ116" s="43"/>
      <c r="AK116" s="43"/>
      <c r="AL116" s="7"/>
      <c r="AM11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16" s="111"/>
      <c r="AO11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6" s="7"/>
      <c r="AR116" s="14"/>
      <c r="AS116" s="7"/>
      <c r="AT116" s="7"/>
      <c r="AU116" s="7"/>
      <c r="AV116" s="7"/>
      <c r="AW116" s="7"/>
      <c r="AX11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16" s="14" t="str">
        <f>IF(OR(Table_Question_Sets[[#This Row],[Header]]="Yes",Table_Question_Sets[[#This Row],[Text]]=""),"",IF(OR(Table_Question_Sets[[#This Row],[Text]]="true",Table_Question_Sets[[#This Row],[Text]]="false",ISNUMBER(Table_Question_Sets[[#This Row],[Text]])),Table_Question_Sets[[#This Row],[Text]],""""&amp;Table_Question_Sets[[#This Row],[Text]]&amp;""""))</f>
        <v/>
      </c>
      <c r="AZ116" s="14" t="str">
        <f>IF(AND(Table_Question_Sets[[#This Row],[Header]]&lt;&gt;"Yes",Table_Question_Sets[[#This Row],[Property]]&lt;&gt;"",Table_Question_Sets[[#This Row],[Summary Label]]&lt;&gt;""),""""&amp;Table_Question_Sets[[#This Row],[Key]]&amp;""": """&amp;Table_Question_Sets[[#This Row],[Summary Label]]&amp;"""","")</f>
        <v/>
      </c>
      <c r="BA116" s="14">
        <f ca="1">IF(Table_Question_Sets[[#This Row],[Header]]="Yes","",_xlfn.NUMBERVALUE(INDIRECT(SUBSTITUTE(ADDRESS(1,COLUMN(),4),"1","")&amp;ROW()-1))+IF(Table_Question_Sets[[#This Row],[Property]]&lt;&gt;"",1,0))</f>
        <v>4</v>
      </c>
      <c r="BB116" s="14">
        <f ca="1">IF(Table_Question_Sets[[#This Row],[Header]]="Yes","",_xlfn.NUMBERVALUE(INDIRECT(SUBSTITUTE(ADDRESS(1,COLUMN(),4),"1","")&amp;ROW()+1))+IF(Table_Question_Sets[[#This Row],[Property]]&lt;&gt;"",1,0))</f>
        <v>80</v>
      </c>
      <c r="BC116" s="14" t="str">
        <f t="array" aca="1" ref="BC11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1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1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16"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"templateOptions":{"content":{"heading4":"Other Property 1"}}</v>
      </c>
      <c r="BG11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"otherProperty1Heading","type": "content-field","className":"col-xs-12","templateOptions":{"content":{"heading4":"Other Property 1"}},"validators": {"validation": Validators.compose([])}}</v>
      </c>
      <c r="BH116" s="7" t="str">
        <f ca="1" xml:space="preserve">
IF(Table_Question_Sets[[#This Row],[Row]]="Yes","]},{""className"": ""row"",""fieldGroup"": [","")&amp;
SUBSTITUTE(Table_Question_Sets[[#This Row],[Config Field]],CHAR(10),"")</f>
        <v>{"key": "otherProperty1Heading","type": "content-field","className":"col-xs-12","templateOptions":{"content":{"heading4":"Other Property 1"}},"validators": {"validation": Validators.compose([])}}</v>
      </c>
      <c r="BI11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"otherProperty1Heading","type": "content-field","className":"col-xs-12","templateOptions":{"content":{"heading4":"Other Property 1"}},"validators": {"validation": Validators.compose([])}},{"key": "otherProperty1Description","type": "input-field","className":"col-xs-12 col-sm-8","templateOptions":{"label":"Description","tooltip":"E.g. investment property, vacant land or similar."},"validators": {"validation": Validators.compose([])}},{"key": "otherProperty1Value","type": "input-field","className":"col-xs-6 col-sm-4","templateOptions":{"label":"Value","formatTextInput":"currency","addonLeft":{"class":"fa fa-usd"}},"validators": {"validation": Validators.compose([ValidationService.isCurrency(), ValidationService.maxDecimals(2)])}},{"key": "otherProperty2Heading","type": "content-field","className":"col-xs-12","templateOptions":{"content":{"heading4":"Other Property 2"}},"validators": {"validation": Validators.compose([])}},{"key": "otherProperty2Description","type": "input-field","className":"col-xs-12 col-sm-8","templateOptions":{"label":"Description","tooltip":"E.g. investment property, vacant land or similar."},"validators": {"validation": Validators.compose([])}},{"key": "otherProperty2Value","type": "input-field","className":"col-xs-6 col-sm-4","templateOptions":{"label":"Value","formatTextInput":"currency","addonLeft":{"class":"fa fa-usd"}},"validators": {"validation": Validators.compose([ValidationService.isCurrency(),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1"}},"validators": {"validation": Validators.compose([])}},{"key": "vehicle1Description","type": "input-field","className":"col-xs-12 col-sm-8","templateOptions":{"label":"Description","tooltip":"E.g. Toyota Camry, motorbike or similar."},"validators": {"validation": Validators.compose([])}},{"key": "vehicle1Value","type": "input-field","className":"col-xs-6 col-sm-4","templateOptions":{"label":"Value","formatTextInput":"currency","addonLeft":{"class":"fa fa-usd"}},"validators": {"validation": Validators.compose([ValidationService.isCurrency(), ValidationService.maxDecimals(2)])}},{"key":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1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16" s="7" t="str">
        <f>IF(AND(Table_Question_Sets[[#This Row],[Header]]="",Table_Question_Sets[[#This Row],[Property]]&lt;&gt;"",Table_Question_Sets[[#This Row],[Field Type]]&lt;&gt;""),
""""&amp;Table_Question_Sets[[#This Row],[Key]]&amp;"""","")</f>
        <v>"otherProperty1Heading"</v>
      </c>
      <c r="BL11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Property1Heading","otherProperty1Description","otherProperty1Value","otherProperty2Heading","otherProperty2Description","otherProperty2Value","vehiclesHeading","vehicle1Heading","vehicle1Description","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16" s="7" t="str">
        <f>IF(AND(Table_Question_Sets[[#This Row],[Header]]&lt;&gt;"Yes",Table_Question_Sets[[#This Row],[Property]]&lt;&gt;"",Table_Question_Sets[[#This Row],[Workflow Role]]&lt;&gt;""),
""""&amp;Table_Question_Sets[[#This Row],[Workflow Role]]&amp;""":"""&amp;Table_Question_Sets[[#This Row],[Key]]&amp;"""","")</f>
        <v/>
      </c>
      <c r="BN116" s="7">
        <f ca="1">IF(Table_Question_Sets[[#This Row],[Header]]="Yes","",_xlfn.NUMBERVALUE(INDIRECT(SUBSTITUTE(ADDRESS(1,COLUMN(),4),"1","")&amp;ROW()+1))+IF(OR(Table_Question_Sets[[#This Row],[Value]]&lt;&gt;"",AND(Table_Question_Sets[[#This Row],[Data Type]]="Repeating",Table_Question_Sets[[#This Row],[Calculation Repeating]]&lt;&gt;"")),1,0))</f>
        <v>0</v>
      </c>
      <c r="BO116" s="7" t="str">
        <f ca="1" xml:space="preserve">
IF(Table_Question_Sets[[#This Row],[Data Type]]="Repeating",
OFFSET(Table_Repeating_Question_Sets[[#Headers],[Property]],MATCH(Table_Question_Sets[[#This Row],[Property]],Table_Repeating_Question_Sets[Property],0),MATCH("Calculation",Table_Repeating_Question_Sets[#Headers],0)-1,1,1),
"")</f>
        <v/>
      </c>
      <c r="BP11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1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16" s="7" t="str">
        <f ca="1">IF(ISNUMBER(Table_Question_Sets[[#This Row],[Config Use Row]]),INDEX(Table_Question_Sets[Config Rollup],Table_Question_Sets[[#This Row],[Config Use Row]]),"")</f>
        <v/>
      </c>
      <c r="BS116" s="7" t="str">
        <f ca="1">IF(ISNUMBER(Table_Question_Sets[[#This Row],[Config Use Row]]),INDEX(Table_Question_Sets[Config Keys Nested Rollup],Table_Question_Sets[[#This Row],[Config Use Row]]),"")</f>
        <v/>
      </c>
      <c r="BT116" s="7" t="str">
        <f ca="1">IF(ISNUMBER(Table_Question_Sets[[#This Row],[Config Use Row]]),INDEX(Table_Question_Sets[Calculation Rollup],Table_Question_Sets[[#This Row],[Config Use Row]]),"")</f>
        <v/>
      </c>
    </row>
    <row r="117" spans="2:72" s="11" customFormat="1" ht="21" customHeight="1">
      <c r="B117" s="8" t="s">
        <v>317</v>
      </c>
      <c r="C117" s="111"/>
      <c r="D117" s="7" t="str">
        <f ca="1">IF(Table_Question_Sets[[#This Row],[Header]]="Yes","",
IF(INDIRECT(SUBSTITUTE(ADDRESS(1,COLUMN(),4),"1","")&amp;ROW()-1)="",
INDIRECT(SUBSTITUTE(ADDRESS(1,COLUMN(Table_Question_Sets[[#This Row],[Property]]),4),"1","")&amp;ROW()-1),
INDIRECT(SUBSTITUTE(ADDRESS(1,COLUMN(),4),"1","")&amp;ROW()-1)))</f>
        <v>Financial</v>
      </c>
      <c r="E11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otherProperty1Description</v>
      </c>
      <c r="F117" s="7" t="str">
        <f>IF(Table_Question_Sets[[#This Row],[Header]]="Yes","",IF(Table_Question_Sets[[#This Row],[Property]]&lt;&gt;"",SUBSTITUTE(Table_Question_Sets[[#This Row],[Property]]," ",""),""))</f>
        <v>OtherProperty1Description</v>
      </c>
      <c r="G117" s="48"/>
      <c r="H117" s="7" t="s">
        <v>49</v>
      </c>
      <c r="I117" s="7" t="s">
        <v>49</v>
      </c>
      <c r="J117" s="7"/>
      <c r="K117" s="33"/>
      <c r="L117" s="43"/>
      <c r="M117" s="43"/>
      <c r="N117" s="33"/>
      <c r="O117" s="33" t="s">
        <v>113</v>
      </c>
      <c r="P117" s="33" t="s">
        <v>124</v>
      </c>
      <c r="Q117" s="33"/>
      <c r="R117" s="33"/>
      <c r="S117" s="33"/>
      <c r="T117" s="7" t="s">
        <v>318</v>
      </c>
      <c r="U117" s="8"/>
      <c r="V117" s="7"/>
      <c r="W117" s="7"/>
      <c r="X117" s="7"/>
      <c r="Y117" s="7"/>
      <c r="Z117" s="7"/>
      <c r="AA117" s="7"/>
      <c r="AB117" s="7"/>
      <c r="AC117" s="7"/>
      <c r="AD117" s="7"/>
      <c r="AE117" s="7"/>
      <c r="AF117" s="7" t="s">
        <v>319</v>
      </c>
      <c r="AG117" s="7"/>
      <c r="AH117" s="43"/>
      <c r="AI117" s="43"/>
      <c r="AJ117" s="43"/>
      <c r="AK117" s="43"/>
      <c r="AL117" s="7"/>
      <c r="AM11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17" s="111"/>
      <c r="AO11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7" s="7"/>
      <c r="AR117" s="14"/>
      <c r="AS117" s="7"/>
      <c r="AT117" s="7"/>
      <c r="AU117" s="7"/>
      <c r="AV117" s="7"/>
      <c r="AW117" s="7"/>
      <c r="AX11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17" s="14" t="str">
        <f>IF(OR(Table_Question_Sets[[#This Row],[Header]]="Yes",Table_Question_Sets[[#This Row],[Text]]=""),"",IF(OR(Table_Question_Sets[[#This Row],[Text]]="true",Table_Question_Sets[[#This Row],[Text]]="false",ISNUMBER(Table_Question_Sets[[#This Row],[Text]])),Table_Question_Sets[[#This Row],[Text]],""""&amp;Table_Question_Sets[[#This Row],[Text]]&amp;""""))</f>
        <v/>
      </c>
      <c r="AZ117" s="14" t="str">
        <f>IF(AND(Table_Question_Sets[[#This Row],[Header]]&lt;&gt;"Yes",Table_Question_Sets[[#This Row],[Property]]&lt;&gt;"",Table_Question_Sets[[#This Row],[Summary Label]]&lt;&gt;""),""""&amp;Table_Question_Sets[[#This Row],[Key]]&amp;""": """&amp;Table_Question_Sets[[#This Row],[Summary Label]]&amp;"""","")</f>
        <v/>
      </c>
      <c r="BA117" s="14">
        <f ca="1">IF(Table_Question_Sets[[#This Row],[Header]]="Yes","",_xlfn.NUMBERVALUE(INDIRECT(SUBSTITUTE(ADDRESS(1,COLUMN(),4),"1","")&amp;ROW()-1))+IF(Table_Question_Sets[[#This Row],[Property]]&lt;&gt;"",1,0))</f>
        <v>5</v>
      </c>
      <c r="BB117" s="14">
        <f ca="1">IF(Table_Question_Sets[[#This Row],[Header]]="Yes","",_xlfn.NUMBERVALUE(INDIRECT(SUBSTITUTE(ADDRESS(1,COLUMN(),4),"1","")&amp;ROW()+1))+IF(Table_Question_Sets[[#This Row],[Property]]&lt;&gt;"",1,0))</f>
        <v>79</v>
      </c>
      <c r="BC117" s="14" t="str">
        <f t="array" aca="1" ref="BC11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1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1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1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"templateOptions":{"label":"Description","tooltip":"E.g. investment property, vacant land or similar."}</v>
      </c>
      <c r="BG11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"otherProperty1Description","type": "input-field","className":"col-xs-12 col-sm-8","templateOptions":{"label":"Description","tooltip":"E.g. investment property, vacant land or similar."},"validators": {"validation": Validators.compose([])}}</v>
      </c>
      <c r="BH117" s="7" t="str">
        <f ca="1" xml:space="preserve">
IF(Table_Question_Sets[[#This Row],[Row]]="Yes","]},{""className"": ""row"",""fieldGroup"": [","")&amp;
SUBSTITUTE(Table_Question_Sets[[#This Row],[Config Field]],CHAR(10),"")</f>
        <v>{"key": "otherProperty1Description","type": "input-field","className":"col-xs-12 col-sm-8","templateOptions":{"label":"Description","tooltip":"E.g. investment property, vacant land or similar."},"validators": {"validation": Validators.compose([])}}</v>
      </c>
      <c r="BI11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"otherProperty1Description","type": "input-field","className":"col-xs-12 col-sm-8","templateOptions":{"label":"Description","tooltip":"E.g. investment property, vacant land or similar."},"validators": {"validation": Validators.compose([])}},{"key": "otherProperty1Value","type": "input-field","className":"col-xs-6 col-sm-4","templateOptions":{"label":"Value","formatTextInput":"currency","addonLeft":{"class":"fa fa-usd"}},"validators": {"validation": Validators.compose([ValidationService.isCurrency(), ValidationService.maxDecimals(2)])}},{"key": "otherProperty2Heading","type": "content-field","className":"col-xs-12","templateOptions":{"content":{"heading4":"Other Property 2"}},"validators": {"validation": Validators.compose([])}},{"key": "otherProperty2Description","type": "input-field","className":"col-xs-12 col-sm-8","templateOptions":{"label":"Description","tooltip":"E.g. investment property, vacant land or similar."},"validators": {"validation": Validators.compose([])}},{"key": "otherProperty2Value","type": "input-field","className":"col-xs-6 col-sm-4","templateOptions":{"label":"Value","formatTextInput":"currency","addonLeft":{"class":"fa fa-usd"}},"validators": {"validation": Validators.compose([ValidationService.isCurrency(),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1"}},"validators": {"validation": Validators.compose([])}},{"key": "vehicle1Description","type": "input-field","className":"col-xs-12 col-sm-8","templateOptions":{"label":"Description","tooltip":"E.g. Toyota Camry, motorbike or similar."},"validators": {"validation": Validators.compose([])}},{"key": "vehicle1Value","type": "input-field","className":"col-xs-6 col-sm-4","templateOptions":{"label":"Value","formatTextInput":"currency","addonLeft":{"class":"fa fa-usd"}},"validators": {"validation": Validators.compose([ValidationService.isCurrency(), ValidationService.maxDecimals(2)])}},{"key":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1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17" s="7" t="str">
        <f>IF(AND(Table_Question_Sets[[#This Row],[Header]]="",Table_Question_Sets[[#This Row],[Property]]&lt;&gt;"",Table_Question_Sets[[#This Row],[Field Type]]&lt;&gt;""),
""""&amp;Table_Question_Sets[[#This Row],[Key]]&amp;"""","")</f>
        <v>"otherProperty1Description"</v>
      </c>
      <c r="BL11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Property1Description","otherProperty1Value","otherProperty2Heading","otherProperty2Description","otherProperty2Value","vehiclesHeading","vehicle1Heading","vehicle1Description","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17" s="7" t="str">
        <f>IF(AND(Table_Question_Sets[[#This Row],[Header]]&lt;&gt;"Yes",Table_Question_Sets[[#This Row],[Property]]&lt;&gt;"",Table_Question_Sets[[#This Row],[Workflow Role]]&lt;&gt;""),
""""&amp;Table_Question_Sets[[#This Row],[Workflow Role]]&amp;""":"""&amp;Table_Question_Sets[[#This Row],[Key]]&amp;"""","")</f>
        <v/>
      </c>
      <c r="BN117" s="7">
        <f ca="1">IF(Table_Question_Sets[[#This Row],[Header]]="Yes","",_xlfn.NUMBERVALUE(INDIRECT(SUBSTITUTE(ADDRESS(1,COLUMN(),4),"1","")&amp;ROW()+1))+IF(OR(Table_Question_Sets[[#This Row],[Value]]&lt;&gt;"",AND(Table_Question_Sets[[#This Row],[Data Type]]="Repeating",Table_Question_Sets[[#This Row],[Calculation Repeating]]&lt;&gt;"")),1,0))</f>
        <v>0</v>
      </c>
      <c r="BO117" s="7" t="str">
        <f ca="1" xml:space="preserve">
IF(Table_Question_Sets[[#This Row],[Data Type]]="Repeating",
OFFSET(Table_Repeating_Question_Sets[[#Headers],[Property]],MATCH(Table_Question_Sets[[#This Row],[Property]],Table_Repeating_Question_Sets[Property],0),MATCH("Calculation",Table_Repeating_Question_Sets[#Headers],0)-1,1,1),
"")</f>
        <v/>
      </c>
      <c r="BP11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1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17" s="7" t="str">
        <f ca="1">IF(ISNUMBER(Table_Question_Sets[[#This Row],[Config Use Row]]),INDEX(Table_Question_Sets[Config Rollup],Table_Question_Sets[[#This Row],[Config Use Row]]),"")</f>
        <v/>
      </c>
      <c r="BS117" s="7" t="str">
        <f ca="1">IF(ISNUMBER(Table_Question_Sets[[#This Row],[Config Use Row]]),INDEX(Table_Question_Sets[Config Keys Nested Rollup],Table_Question_Sets[[#This Row],[Config Use Row]]),"")</f>
        <v/>
      </c>
      <c r="BT117" s="7" t="str">
        <f ca="1">IF(ISNUMBER(Table_Question_Sets[[#This Row],[Config Use Row]]),INDEX(Table_Question_Sets[Calculation Rollup],Table_Question_Sets[[#This Row],[Config Use Row]]),"")</f>
        <v/>
      </c>
    </row>
    <row r="118" spans="2:72" s="11" customFormat="1" ht="21" customHeight="1">
      <c r="B118" s="8" t="s">
        <v>320</v>
      </c>
      <c r="C118" s="111"/>
      <c r="D118" s="7" t="str">
        <f ca="1">IF(Table_Question_Sets[[#This Row],[Header]]="Yes","",
IF(INDIRECT(SUBSTITUTE(ADDRESS(1,COLUMN(),4),"1","")&amp;ROW()-1)="",
INDIRECT(SUBSTITUTE(ADDRESS(1,COLUMN(Table_Question_Sets[[#This Row],[Property]]),4),"1","")&amp;ROW()-1),
INDIRECT(SUBSTITUTE(ADDRESS(1,COLUMN(),4),"1","")&amp;ROW()-1)))</f>
        <v>Financial</v>
      </c>
      <c r="E11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otherProperty1Value</v>
      </c>
      <c r="F118" s="7" t="str">
        <f>IF(Table_Question_Sets[[#This Row],[Header]]="Yes","",IF(Table_Question_Sets[[#This Row],[Property]]&lt;&gt;"",SUBSTITUTE(Table_Question_Sets[[#This Row],[Property]]," ",""),""))</f>
        <v>OtherProperty1Value</v>
      </c>
      <c r="G118" s="48"/>
      <c r="H118" s="7" t="s">
        <v>85</v>
      </c>
      <c r="I118" s="7" t="s">
        <v>49</v>
      </c>
      <c r="J118" s="7"/>
      <c r="K118" s="33"/>
      <c r="L118" s="43"/>
      <c r="M118" s="43"/>
      <c r="N118" s="33"/>
      <c r="O118" s="33" t="s">
        <v>125</v>
      </c>
      <c r="P118" s="33" t="s">
        <v>120</v>
      </c>
      <c r="Q118" s="33"/>
      <c r="R118" s="33"/>
      <c r="S118" s="33"/>
      <c r="T118" s="7" t="s">
        <v>6</v>
      </c>
      <c r="U118" s="8"/>
      <c r="V118" s="7"/>
      <c r="W118" s="7"/>
      <c r="X118" s="7"/>
      <c r="Y118" s="7"/>
      <c r="Z118" s="7"/>
      <c r="AA118" s="7"/>
      <c r="AB118" s="7"/>
      <c r="AC118" s="7"/>
      <c r="AD118" s="7"/>
      <c r="AE118" s="7"/>
      <c r="AF118" s="7"/>
      <c r="AG118" s="7"/>
      <c r="AH118" s="43"/>
      <c r="AI118" s="43"/>
      <c r="AJ118" s="43"/>
      <c r="AK118" s="43"/>
      <c r="AL118" s="7"/>
      <c r="AM11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18" s="111"/>
      <c r="AO11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8" s="7"/>
      <c r="AR118" s="14"/>
      <c r="AS118" s="7"/>
      <c r="AT118" s="7"/>
      <c r="AU118" s="7"/>
      <c r="AV118" s="7"/>
      <c r="AW118" s="7"/>
      <c r="AX11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18" s="14" t="str">
        <f>IF(OR(Table_Question_Sets[[#This Row],[Header]]="Yes",Table_Question_Sets[[#This Row],[Text]]=""),"",IF(OR(Table_Question_Sets[[#This Row],[Text]]="true",Table_Question_Sets[[#This Row],[Text]]="false",ISNUMBER(Table_Question_Sets[[#This Row],[Text]])),Table_Question_Sets[[#This Row],[Text]],""""&amp;Table_Question_Sets[[#This Row],[Text]]&amp;""""))</f>
        <v/>
      </c>
      <c r="AZ118" s="14" t="str">
        <f>IF(AND(Table_Question_Sets[[#This Row],[Header]]&lt;&gt;"Yes",Table_Question_Sets[[#This Row],[Property]]&lt;&gt;"",Table_Question_Sets[[#This Row],[Summary Label]]&lt;&gt;""),""""&amp;Table_Question_Sets[[#This Row],[Key]]&amp;""": """&amp;Table_Question_Sets[[#This Row],[Summary Label]]&amp;"""","")</f>
        <v/>
      </c>
      <c r="BA118" s="14">
        <f ca="1">IF(Table_Question_Sets[[#This Row],[Header]]="Yes","",_xlfn.NUMBERVALUE(INDIRECT(SUBSTITUTE(ADDRESS(1,COLUMN(),4),"1","")&amp;ROW()-1))+IF(Table_Question_Sets[[#This Row],[Property]]&lt;&gt;"",1,0))</f>
        <v>6</v>
      </c>
      <c r="BB118" s="14">
        <f ca="1">IF(Table_Question_Sets[[#This Row],[Header]]="Yes","",_xlfn.NUMBERVALUE(INDIRECT(SUBSTITUTE(ADDRESS(1,COLUMN(),4),"1","")&amp;ROW()+1))+IF(Table_Question_Sets[[#This Row],[Property]]&lt;&gt;"",1,0))</f>
        <v>78</v>
      </c>
      <c r="BC118" s="14" t="str">
        <f t="array" aca="1" ref="BC11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1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1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1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"templateOptions":{"label":"Value","formatTextInput":"currency","addonLeft":{"class":"fa fa-usd"}}</v>
      </c>
      <c r="BG11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"otherProperty1Value","type": "input-field","className":"col-xs-6 col-sm-4","templateOptions":{"label":"Value","formatTextInput":"currency","addonLeft":{"class":"fa fa-usd"}},"validators": {"validation": Validators.compose([ValidationService.isCurrency(), ValidationService.maxDecimals(2)])}}</v>
      </c>
      <c r="BH118" s="7" t="str">
        <f ca="1" xml:space="preserve">
IF(Table_Question_Sets[[#This Row],[Row]]="Yes","]},{""className"": ""row"",""fieldGroup"": [","")&amp;
SUBSTITUTE(Table_Question_Sets[[#This Row],[Config Field]],CHAR(10),"")</f>
        <v>{"key": "otherProperty1Value","type": "input-field","className":"col-xs-6 col-sm-4","templateOptions":{"label":"Value","formatTextInput":"currency","addonLeft":{"class":"fa fa-usd"}},"validators": {"validation": Validators.compose([ValidationService.isCurrency(), ValidationService.maxDecimals(2)])}}</v>
      </c>
      <c r="BI11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"otherProperty1Value","type": "input-field","className":"col-xs-6 col-sm-4","templateOptions":{"label":"Value","formatTextInput":"currency","addonLeft":{"class":"fa fa-usd"}},"validators": {"validation": Validators.compose([ValidationService.isCurrency(), ValidationService.maxDecimals(2)])}},{"key": "otherProperty2Heading","type": "content-field","className":"col-xs-12","templateOptions":{"content":{"heading4":"Other Property 2"}},"validators": {"validation": Validators.compose([])}},{"key": "otherProperty2Description","type": "input-field","className":"col-xs-12 col-sm-8","templateOptions":{"label":"Description","tooltip":"E.g. investment property, vacant land or similar."},"validators": {"validation": Validators.compose([])}},{"key": "otherProperty2Value","type": "input-field","className":"col-xs-6 col-sm-4","templateOptions":{"label":"Value","formatTextInput":"currency","addonLeft":{"class":"fa fa-usd"}},"validators": {"validation": Validators.compose([ValidationService.isCurrency(),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1"}},"validators": {"validation": Validators.compose([])}},{"key": "vehicle1Description","type": "input-field","className":"col-xs-12 col-sm-8","templateOptions":{"label":"Description","tooltip":"E.g. Toyota Camry, motorbike or similar."},"validators": {"validation": Validators.compose([])}},{"key": "vehicle1Value","type": "input-field","className":"col-xs-6 col-sm-4","templateOptions":{"label":"Value","formatTextInput":"currency","addonLeft":{"class":"fa fa-usd"}},"validators": {"validation": Validators.compose([ValidationService.isCurrency(), ValidationService.maxDecimals(2)])}},{"key":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1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18" s="7" t="str">
        <f>IF(AND(Table_Question_Sets[[#This Row],[Header]]="",Table_Question_Sets[[#This Row],[Property]]&lt;&gt;"",Table_Question_Sets[[#This Row],[Field Type]]&lt;&gt;""),
""""&amp;Table_Question_Sets[[#This Row],[Key]]&amp;"""","")</f>
        <v>"otherProperty1Value"</v>
      </c>
      <c r="BL11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Property1Value","otherProperty2Heading","otherProperty2Description","otherProperty2Value","vehiclesHeading","vehicle1Heading","vehicle1Description","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18" s="7" t="str">
        <f>IF(AND(Table_Question_Sets[[#This Row],[Header]]&lt;&gt;"Yes",Table_Question_Sets[[#This Row],[Property]]&lt;&gt;"",Table_Question_Sets[[#This Row],[Workflow Role]]&lt;&gt;""),
""""&amp;Table_Question_Sets[[#This Row],[Workflow Role]]&amp;""":"""&amp;Table_Question_Sets[[#This Row],[Key]]&amp;"""","")</f>
        <v/>
      </c>
      <c r="BN118" s="7">
        <f ca="1">IF(Table_Question_Sets[[#This Row],[Header]]="Yes","",_xlfn.NUMBERVALUE(INDIRECT(SUBSTITUTE(ADDRESS(1,COLUMN(),4),"1","")&amp;ROW()+1))+IF(OR(Table_Question_Sets[[#This Row],[Value]]&lt;&gt;"",AND(Table_Question_Sets[[#This Row],[Data Type]]="Repeating",Table_Question_Sets[[#This Row],[Calculation Repeating]]&lt;&gt;"")),1,0))</f>
        <v>0</v>
      </c>
      <c r="BO118" s="7" t="str">
        <f ca="1" xml:space="preserve">
IF(Table_Question_Sets[[#This Row],[Data Type]]="Repeating",
OFFSET(Table_Repeating_Question_Sets[[#Headers],[Property]],MATCH(Table_Question_Sets[[#This Row],[Property]],Table_Repeating_Question_Sets[Property],0),MATCH("Calculation",Table_Repeating_Question_Sets[#Headers],0)-1,1,1),
"")</f>
        <v/>
      </c>
      <c r="BP11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1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18" s="7" t="str">
        <f ca="1">IF(ISNUMBER(Table_Question_Sets[[#This Row],[Config Use Row]]),INDEX(Table_Question_Sets[Config Rollup],Table_Question_Sets[[#This Row],[Config Use Row]]),"")</f>
        <v/>
      </c>
      <c r="BS118" s="7" t="str">
        <f ca="1">IF(ISNUMBER(Table_Question_Sets[[#This Row],[Config Use Row]]),INDEX(Table_Question_Sets[Config Keys Nested Rollup],Table_Question_Sets[[#This Row],[Config Use Row]]),"")</f>
        <v/>
      </c>
      <c r="BT118" s="7" t="str">
        <f ca="1">IF(ISNUMBER(Table_Question_Sets[[#This Row],[Config Use Row]]),INDEX(Table_Question_Sets[Calculation Rollup],Table_Question_Sets[[#This Row],[Config Use Row]]),"")</f>
        <v/>
      </c>
    </row>
    <row r="119" spans="2:72" s="11" customFormat="1" ht="21" customHeight="1">
      <c r="B119" s="8" t="s">
        <v>321</v>
      </c>
      <c r="C119" s="111"/>
      <c r="D119" s="7" t="str">
        <f ca="1">IF(Table_Question_Sets[[#This Row],[Header]]="Yes","",
IF(INDIRECT(SUBSTITUTE(ADDRESS(1,COLUMN(),4),"1","")&amp;ROW()-1)="",
INDIRECT(SUBSTITUTE(ADDRESS(1,COLUMN(Table_Question_Sets[[#This Row],[Property]]),4),"1","")&amp;ROW()-1),
INDIRECT(SUBSTITUTE(ADDRESS(1,COLUMN(),4),"1","")&amp;ROW()-1)))</f>
        <v>Financial</v>
      </c>
      <c r="E11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otherProperty2Heading</v>
      </c>
      <c r="F119" s="7" t="str">
        <f>IF(Table_Question_Sets[[#This Row],[Header]]="Yes","",IF(Table_Question_Sets[[#This Row],[Property]]&lt;&gt;"",SUBSTITUTE(Table_Question_Sets[[#This Row],[Property]]," ",""),""))</f>
        <v>OtherProperty2Heading</v>
      </c>
      <c r="G119" s="48"/>
      <c r="H119" s="7" t="s">
        <v>103</v>
      </c>
      <c r="I119" s="7" t="s">
        <v>103</v>
      </c>
      <c r="J119" s="7"/>
      <c r="K119" s="33"/>
      <c r="L119" s="43"/>
      <c r="M119" s="43"/>
      <c r="N119" s="33"/>
      <c r="O119" s="33" t="s">
        <v>113</v>
      </c>
      <c r="P119" s="33"/>
      <c r="Q119" s="33"/>
      <c r="R119" s="33"/>
      <c r="S119" s="33"/>
      <c r="T119" s="7"/>
      <c r="U119" s="8"/>
      <c r="V119" s="7"/>
      <c r="W119" s="7"/>
      <c r="X119" s="7"/>
      <c r="Y119" s="7"/>
      <c r="Z119" s="7" t="s">
        <v>322</v>
      </c>
      <c r="AA119" s="7"/>
      <c r="AB119" s="7"/>
      <c r="AC119" s="7"/>
      <c r="AD119" s="7"/>
      <c r="AE119" s="7"/>
      <c r="AF119" s="7"/>
      <c r="AG119" s="7"/>
      <c r="AH119" s="43"/>
      <c r="AI119" s="43"/>
      <c r="AJ119" s="43"/>
      <c r="AK119" s="43"/>
      <c r="AL119" s="7"/>
      <c r="AM11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19" s="111"/>
      <c r="AO11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9" s="7"/>
      <c r="AR119" s="14"/>
      <c r="AS119" s="7"/>
      <c r="AT119" s="7"/>
      <c r="AU119" s="7"/>
      <c r="AV119" s="7"/>
      <c r="AW119" s="7"/>
      <c r="AX11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19" s="14" t="str">
        <f>IF(OR(Table_Question_Sets[[#This Row],[Header]]="Yes",Table_Question_Sets[[#This Row],[Text]]=""),"",IF(OR(Table_Question_Sets[[#This Row],[Text]]="true",Table_Question_Sets[[#This Row],[Text]]="false",ISNUMBER(Table_Question_Sets[[#This Row],[Text]])),Table_Question_Sets[[#This Row],[Text]],""""&amp;Table_Question_Sets[[#This Row],[Text]]&amp;""""))</f>
        <v/>
      </c>
      <c r="AZ119" s="14" t="str">
        <f>IF(AND(Table_Question_Sets[[#This Row],[Header]]&lt;&gt;"Yes",Table_Question_Sets[[#This Row],[Property]]&lt;&gt;"",Table_Question_Sets[[#This Row],[Summary Label]]&lt;&gt;""),""""&amp;Table_Question_Sets[[#This Row],[Key]]&amp;""": """&amp;Table_Question_Sets[[#This Row],[Summary Label]]&amp;"""","")</f>
        <v/>
      </c>
      <c r="BA119" s="14">
        <f ca="1">IF(Table_Question_Sets[[#This Row],[Header]]="Yes","",_xlfn.NUMBERVALUE(INDIRECT(SUBSTITUTE(ADDRESS(1,COLUMN(),4),"1","")&amp;ROW()-1))+IF(Table_Question_Sets[[#This Row],[Property]]&lt;&gt;"",1,0))</f>
        <v>7</v>
      </c>
      <c r="BB119" s="14">
        <f ca="1">IF(Table_Question_Sets[[#This Row],[Header]]="Yes","",_xlfn.NUMBERVALUE(INDIRECT(SUBSTITUTE(ADDRESS(1,COLUMN(),4),"1","")&amp;ROW()+1))+IF(Table_Question_Sets[[#This Row],[Property]]&lt;&gt;"",1,0))</f>
        <v>77</v>
      </c>
      <c r="BC119" s="14" t="str">
        <f t="array" aca="1" ref="BC11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1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1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1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"templateOptions":{"content":{"heading4":"Other Property 2"}}</v>
      </c>
      <c r="BG11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"otherProperty2Heading","type": "content-field","className":"col-xs-12","templateOptions":{"content":{"heading4":"Other Property 2"}},"validators": {"validation": Validators.compose([])}}</v>
      </c>
      <c r="BH119" s="7" t="str">
        <f ca="1" xml:space="preserve">
IF(Table_Question_Sets[[#This Row],[Row]]="Yes","]},{""className"": ""row"",""fieldGroup"": [","")&amp;
SUBSTITUTE(Table_Question_Sets[[#This Row],[Config Field]],CHAR(10),"")</f>
        <v>{"key": "otherProperty2Heading","type": "content-field","className":"col-xs-12","templateOptions":{"content":{"heading4":"Other Property 2"}},"validators": {"validation": Validators.compose([])}}</v>
      </c>
      <c r="BI11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"otherProperty2Heading","type": "content-field","className":"col-xs-12","templateOptions":{"content":{"heading4":"Other Property 2"}},"validators": {"validation": Validators.compose([])}},{"key": "otherProperty2Description","type": "input-field","className":"col-xs-12 col-sm-8","templateOptions":{"label":"Description","tooltip":"E.g. investment property, vacant land or similar."},"validators": {"validation": Validators.compose([])}},{"key": "otherProperty2Value","type": "input-field","className":"col-xs-6 col-sm-4","templateOptions":{"label":"Value","formatTextInput":"currency","addonLeft":{"class":"fa fa-usd"}},"validators": {"validation": Validators.compose([ValidationService.isCurrency(),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1"}},"validators": {"validation": Validators.compose([])}},{"key": "vehicle1Description","type": "input-field","className":"col-xs-12 col-sm-8","templateOptions":{"label":"Description","tooltip":"E.g. Toyota Camry, motorbike or similar."},"validators": {"validation": Validators.compose([])}},{"key": "vehicle1Value","type": "input-field","className":"col-xs-6 col-sm-4","templateOptions":{"label":"Value","formatTextInput":"currency","addonLeft":{"class":"fa fa-usd"}},"validators": {"validation": Validators.compose([ValidationService.isCurrency(), ValidationService.maxDecimals(2)])}},{"key":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1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19" s="7" t="str">
        <f>IF(AND(Table_Question_Sets[[#This Row],[Header]]="",Table_Question_Sets[[#This Row],[Property]]&lt;&gt;"",Table_Question_Sets[[#This Row],[Field Type]]&lt;&gt;""),
""""&amp;Table_Question_Sets[[#This Row],[Key]]&amp;"""","")</f>
        <v>"otherProperty2Heading"</v>
      </c>
      <c r="BL11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Property2Heading","otherProperty2Description","otherProperty2Value","vehiclesHeading","vehicle1Heading","vehicle1Description","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19" s="7" t="str">
        <f>IF(AND(Table_Question_Sets[[#This Row],[Header]]&lt;&gt;"Yes",Table_Question_Sets[[#This Row],[Property]]&lt;&gt;"",Table_Question_Sets[[#This Row],[Workflow Role]]&lt;&gt;""),
""""&amp;Table_Question_Sets[[#This Row],[Workflow Role]]&amp;""":"""&amp;Table_Question_Sets[[#This Row],[Key]]&amp;"""","")</f>
        <v/>
      </c>
      <c r="BN119" s="7">
        <f ca="1">IF(Table_Question_Sets[[#This Row],[Header]]="Yes","",_xlfn.NUMBERVALUE(INDIRECT(SUBSTITUTE(ADDRESS(1,COLUMN(),4),"1","")&amp;ROW()+1))+IF(OR(Table_Question_Sets[[#This Row],[Value]]&lt;&gt;"",AND(Table_Question_Sets[[#This Row],[Data Type]]="Repeating",Table_Question_Sets[[#This Row],[Calculation Repeating]]&lt;&gt;"")),1,0))</f>
        <v>0</v>
      </c>
      <c r="BO119" s="7" t="str">
        <f ca="1" xml:space="preserve">
IF(Table_Question_Sets[[#This Row],[Data Type]]="Repeating",
OFFSET(Table_Repeating_Question_Sets[[#Headers],[Property]],MATCH(Table_Question_Sets[[#This Row],[Property]],Table_Repeating_Question_Sets[Property],0),MATCH("Calculation",Table_Repeating_Question_Sets[#Headers],0)-1,1,1),
"")</f>
        <v/>
      </c>
      <c r="BP11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1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19" s="7" t="str">
        <f ca="1">IF(ISNUMBER(Table_Question_Sets[[#This Row],[Config Use Row]]),INDEX(Table_Question_Sets[Config Rollup],Table_Question_Sets[[#This Row],[Config Use Row]]),"")</f>
        <v/>
      </c>
      <c r="BS119" s="7" t="str">
        <f ca="1">IF(ISNUMBER(Table_Question_Sets[[#This Row],[Config Use Row]]),INDEX(Table_Question_Sets[Config Keys Nested Rollup],Table_Question_Sets[[#This Row],[Config Use Row]]),"")</f>
        <v/>
      </c>
      <c r="BT119" s="7" t="str">
        <f ca="1">IF(ISNUMBER(Table_Question_Sets[[#This Row],[Config Use Row]]),INDEX(Table_Question_Sets[Calculation Rollup],Table_Question_Sets[[#This Row],[Config Use Row]]),"")</f>
        <v/>
      </c>
    </row>
    <row r="120" spans="2:72" s="11" customFormat="1" ht="21" customHeight="1">
      <c r="B120" s="8" t="s">
        <v>323</v>
      </c>
      <c r="C120" s="111"/>
      <c r="D120" s="7" t="str">
        <f ca="1">IF(Table_Question_Sets[[#This Row],[Header]]="Yes","",
IF(INDIRECT(SUBSTITUTE(ADDRESS(1,COLUMN(),4),"1","")&amp;ROW()-1)="",
INDIRECT(SUBSTITUTE(ADDRESS(1,COLUMN(Table_Question_Sets[[#This Row],[Property]]),4),"1","")&amp;ROW()-1),
INDIRECT(SUBSTITUTE(ADDRESS(1,COLUMN(),4),"1","")&amp;ROW()-1)))</f>
        <v>Financial</v>
      </c>
      <c r="E12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otherProperty2Description</v>
      </c>
      <c r="F120" s="7" t="str">
        <f>IF(Table_Question_Sets[[#This Row],[Header]]="Yes","",IF(Table_Question_Sets[[#This Row],[Property]]&lt;&gt;"",SUBSTITUTE(Table_Question_Sets[[#This Row],[Property]]," ",""),""))</f>
        <v>OtherProperty2Description</v>
      </c>
      <c r="G120" s="48"/>
      <c r="H120" s="7" t="s">
        <v>49</v>
      </c>
      <c r="I120" s="7" t="s">
        <v>49</v>
      </c>
      <c r="J120" s="7"/>
      <c r="K120" s="33"/>
      <c r="L120" s="43"/>
      <c r="M120" s="43"/>
      <c r="N120" s="33"/>
      <c r="O120" s="33" t="s">
        <v>113</v>
      </c>
      <c r="P120" s="33" t="s">
        <v>124</v>
      </c>
      <c r="Q120" s="33"/>
      <c r="R120" s="33"/>
      <c r="S120" s="33"/>
      <c r="T120" s="7" t="s">
        <v>318</v>
      </c>
      <c r="U120" s="8"/>
      <c r="V120" s="7"/>
      <c r="W120" s="7"/>
      <c r="X120" s="7"/>
      <c r="Y120" s="7"/>
      <c r="Z120" s="7"/>
      <c r="AA120" s="7"/>
      <c r="AB120" s="7"/>
      <c r="AC120" s="7"/>
      <c r="AD120" s="7"/>
      <c r="AE120" s="7"/>
      <c r="AF120" s="7" t="s">
        <v>319</v>
      </c>
      <c r="AG120" s="7"/>
      <c r="AH120" s="43"/>
      <c r="AI120" s="43"/>
      <c r="AJ120" s="43"/>
      <c r="AK120" s="43"/>
      <c r="AL120" s="7"/>
      <c r="AM12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20" s="111"/>
      <c r="AO12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0" s="7"/>
      <c r="AR120" s="14"/>
      <c r="AS120" s="7"/>
      <c r="AT120" s="7"/>
      <c r="AU120" s="7"/>
      <c r="AV120" s="7"/>
      <c r="AW120" s="7"/>
      <c r="AX12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20" s="14" t="str">
        <f>IF(OR(Table_Question_Sets[[#This Row],[Header]]="Yes",Table_Question_Sets[[#This Row],[Text]]=""),"",IF(OR(Table_Question_Sets[[#This Row],[Text]]="true",Table_Question_Sets[[#This Row],[Text]]="false",ISNUMBER(Table_Question_Sets[[#This Row],[Text]])),Table_Question_Sets[[#This Row],[Text]],""""&amp;Table_Question_Sets[[#This Row],[Text]]&amp;""""))</f>
        <v/>
      </c>
      <c r="AZ120" s="14" t="str">
        <f>IF(AND(Table_Question_Sets[[#This Row],[Header]]&lt;&gt;"Yes",Table_Question_Sets[[#This Row],[Property]]&lt;&gt;"",Table_Question_Sets[[#This Row],[Summary Label]]&lt;&gt;""),""""&amp;Table_Question_Sets[[#This Row],[Key]]&amp;""": """&amp;Table_Question_Sets[[#This Row],[Summary Label]]&amp;"""","")</f>
        <v/>
      </c>
      <c r="BA120" s="14">
        <f ca="1">IF(Table_Question_Sets[[#This Row],[Header]]="Yes","",_xlfn.NUMBERVALUE(INDIRECT(SUBSTITUTE(ADDRESS(1,COLUMN(),4),"1","")&amp;ROW()-1))+IF(Table_Question_Sets[[#This Row],[Property]]&lt;&gt;"",1,0))</f>
        <v>8</v>
      </c>
      <c r="BB120" s="14">
        <f ca="1">IF(Table_Question_Sets[[#This Row],[Header]]="Yes","",_xlfn.NUMBERVALUE(INDIRECT(SUBSTITUTE(ADDRESS(1,COLUMN(),4),"1","")&amp;ROW()+1))+IF(Table_Question_Sets[[#This Row],[Property]]&lt;&gt;"",1,0))</f>
        <v>76</v>
      </c>
      <c r="BC120" s="14" t="str">
        <f t="array" aca="1" ref="BC12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2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2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2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"templateOptions":{"label":"Description","tooltip":"E.g. investment property, vacant land or similar."}</v>
      </c>
      <c r="BG12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"otherProperty2Description","type": "input-field","className":"col-xs-12 col-sm-8","templateOptions":{"label":"Description","tooltip":"E.g. investment property, vacant land or similar."},"validators": {"validation": Validators.compose([])}}</v>
      </c>
      <c r="BH120" s="7" t="str">
        <f ca="1" xml:space="preserve">
IF(Table_Question_Sets[[#This Row],[Row]]="Yes","]},{""className"": ""row"",""fieldGroup"": [","")&amp;
SUBSTITUTE(Table_Question_Sets[[#This Row],[Config Field]],CHAR(10),"")</f>
        <v>{"key": "otherProperty2Description","type": "input-field","className":"col-xs-12 col-sm-8","templateOptions":{"label":"Description","tooltip":"E.g. investment property, vacant land or similar."},"validators": {"validation": Validators.compose([])}}</v>
      </c>
      <c r="BI12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"otherProperty2Description","type": "input-field","className":"col-xs-12 col-sm-8","templateOptions":{"label":"Description","tooltip":"E.g. investment property, vacant land or similar."},"validators": {"validation": Validators.compose([])}},{"key": "otherProperty2Value","type": "input-field","className":"col-xs-6 col-sm-4","templateOptions":{"label":"Value","formatTextInput":"currency","addonLeft":{"class":"fa fa-usd"}},"validators": {"validation": Validators.compose([ValidationService.isCurrency(),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1"}},"validators": {"validation": Validators.compose([])}},{"key": "vehicle1Description","type": "input-field","className":"col-xs-12 col-sm-8","templateOptions":{"label":"Description","tooltip":"E.g. Toyota Camry, motorbike or similar."},"validators": {"validation": Validators.compose([])}},{"key": "vehicle1Value","type": "input-field","className":"col-xs-6 col-sm-4","templateOptions":{"label":"Value","formatTextInput":"currency","addonLeft":{"class":"fa fa-usd"}},"validators": {"validation": Validators.compose([ValidationService.isCurrency(), ValidationService.maxDecimals(2)])}},{"key":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2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20" s="7" t="str">
        <f>IF(AND(Table_Question_Sets[[#This Row],[Header]]="",Table_Question_Sets[[#This Row],[Property]]&lt;&gt;"",Table_Question_Sets[[#This Row],[Field Type]]&lt;&gt;""),
""""&amp;Table_Question_Sets[[#This Row],[Key]]&amp;"""","")</f>
        <v>"otherProperty2Description"</v>
      </c>
      <c r="BL12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Property2Description","otherProperty2Value","vehiclesHeading","vehicle1Heading","vehicle1Description","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20" s="7" t="str">
        <f>IF(AND(Table_Question_Sets[[#This Row],[Header]]&lt;&gt;"Yes",Table_Question_Sets[[#This Row],[Property]]&lt;&gt;"",Table_Question_Sets[[#This Row],[Workflow Role]]&lt;&gt;""),
""""&amp;Table_Question_Sets[[#This Row],[Workflow Role]]&amp;""":"""&amp;Table_Question_Sets[[#This Row],[Key]]&amp;"""","")</f>
        <v/>
      </c>
      <c r="BN120" s="7">
        <f ca="1">IF(Table_Question_Sets[[#This Row],[Header]]="Yes","",_xlfn.NUMBERVALUE(INDIRECT(SUBSTITUTE(ADDRESS(1,COLUMN(),4),"1","")&amp;ROW()+1))+IF(OR(Table_Question_Sets[[#This Row],[Value]]&lt;&gt;"",AND(Table_Question_Sets[[#This Row],[Data Type]]="Repeating",Table_Question_Sets[[#This Row],[Calculation Repeating]]&lt;&gt;"")),1,0))</f>
        <v>0</v>
      </c>
      <c r="BO120" s="7" t="str">
        <f ca="1" xml:space="preserve">
IF(Table_Question_Sets[[#This Row],[Data Type]]="Repeating",
OFFSET(Table_Repeating_Question_Sets[[#Headers],[Property]],MATCH(Table_Question_Sets[[#This Row],[Property]],Table_Repeating_Question_Sets[Property],0),MATCH("Calculation",Table_Repeating_Question_Sets[#Headers],0)-1,1,1),
"")</f>
        <v/>
      </c>
      <c r="BP12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2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20" s="7" t="str">
        <f ca="1">IF(ISNUMBER(Table_Question_Sets[[#This Row],[Config Use Row]]),INDEX(Table_Question_Sets[Config Rollup],Table_Question_Sets[[#This Row],[Config Use Row]]),"")</f>
        <v/>
      </c>
      <c r="BS120" s="7" t="str">
        <f ca="1">IF(ISNUMBER(Table_Question_Sets[[#This Row],[Config Use Row]]),INDEX(Table_Question_Sets[Config Keys Nested Rollup],Table_Question_Sets[[#This Row],[Config Use Row]]),"")</f>
        <v/>
      </c>
      <c r="BT120" s="7" t="str">
        <f ca="1">IF(ISNUMBER(Table_Question_Sets[[#This Row],[Config Use Row]]),INDEX(Table_Question_Sets[Calculation Rollup],Table_Question_Sets[[#This Row],[Config Use Row]]),"")</f>
        <v/>
      </c>
    </row>
    <row r="121" spans="2:72" s="11" customFormat="1" ht="21" customHeight="1">
      <c r="B121" s="8" t="s">
        <v>324</v>
      </c>
      <c r="C121" s="111"/>
      <c r="D121" s="7" t="str">
        <f ca="1">IF(Table_Question_Sets[[#This Row],[Header]]="Yes","",
IF(INDIRECT(SUBSTITUTE(ADDRESS(1,COLUMN(),4),"1","")&amp;ROW()-1)="",
INDIRECT(SUBSTITUTE(ADDRESS(1,COLUMN(Table_Question_Sets[[#This Row],[Property]]),4),"1","")&amp;ROW()-1),
INDIRECT(SUBSTITUTE(ADDRESS(1,COLUMN(),4),"1","")&amp;ROW()-1)))</f>
        <v>Financial</v>
      </c>
      <c r="E12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otherProperty2Value</v>
      </c>
      <c r="F121" s="7" t="str">
        <f>IF(Table_Question_Sets[[#This Row],[Header]]="Yes","",IF(Table_Question_Sets[[#This Row],[Property]]&lt;&gt;"",SUBSTITUTE(Table_Question_Sets[[#This Row],[Property]]," ",""),""))</f>
        <v>OtherProperty2Value</v>
      </c>
      <c r="G121" s="48"/>
      <c r="H121" s="7" t="s">
        <v>85</v>
      </c>
      <c r="I121" s="7" t="s">
        <v>49</v>
      </c>
      <c r="J121" s="7"/>
      <c r="K121" s="33"/>
      <c r="L121" s="43"/>
      <c r="M121" s="43"/>
      <c r="N121" s="33"/>
      <c r="O121" s="33" t="s">
        <v>125</v>
      </c>
      <c r="P121" s="33" t="s">
        <v>120</v>
      </c>
      <c r="Q121" s="33"/>
      <c r="R121" s="33"/>
      <c r="S121" s="33"/>
      <c r="T121" s="7" t="s">
        <v>6</v>
      </c>
      <c r="U121" s="8"/>
      <c r="V121" s="7"/>
      <c r="W121" s="7"/>
      <c r="X121" s="7"/>
      <c r="Y121" s="7"/>
      <c r="Z121" s="7"/>
      <c r="AA121" s="7"/>
      <c r="AB121" s="7"/>
      <c r="AC121" s="7"/>
      <c r="AD121" s="7"/>
      <c r="AE121" s="7"/>
      <c r="AF121" s="7"/>
      <c r="AG121" s="7"/>
      <c r="AH121" s="43"/>
      <c r="AI121" s="43"/>
      <c r="AJ121" s="43"/>
      <c r="AK121" s="43"/>
      <c r="AL121" s="7"/>
      <c r="AM12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21" s="111"/>
      <c r="AO12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1" s="7"/>
      <c r="AR121" s="14"/>
      <c r="AS121" s="7"/>
      <c r="AT121" s="7"/>
      <c r="AU121" s="7"/>
      <c r="AV121" s="7"/>
      <c r="AW121" s="7"/>
      <c r="AX12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21" s="14" t="str">
        <f>IF(OR(Table_Question_Sets[[#This Row],[Header]]="Yes",Table_Question_Sets[[#This Row],[Text]]=""),"",IF(OR(Table_Question_Sets[[#This Row],[Text]]="true",Table_Question_Sets[[#This Row],[Text]]="false",ISNUMBER(Table_Question_Sets[[#This Row],[Text]])),Table_Question_Sets[[#This Row],[Text]],""""&amp;Table_Question_Sets[[#This Row],[Text]]&amp;""""))</f>
        <v/>
      </c>
      <c r="AZ121" s="14" t="str">
        <f>IF(AND(Table_Question_Sets[[#This Row],[Header]]&lt;&gt;"Yes",Table_Question_Sets[[#This Row],[Property]]&lt;&gt;"",Table_Question_Sets[[#This Row],[Summary Label]]&lt;&gt;""),""""&amp;Table_Question_Sets[[#This Row],[Key]]&amp;""": """&amp;Table_Question_Sets[[#This Row],[Summary Label]]&amp;"""","")</f>
        <v/>
      </c>
      <c r="BA121" s="14">
        <f ca="1">IF(Table_Question_Sets[[#This Row],[Header]]="Yes","",_xlfn.NUMBERVALUE(INDIRECT(SUBSTITUTE(ADDRESS(1,COLUMN(),4),"1","")&amp;ROW()-1))+IF(Table_Question_Sets[[#This Row],[Property]]&lt;&gt;"",1,0))</f>
        <v>9</v>
      </c>
      <c r="BB121" s="14">
        <f ca="1">IF(Table_Question_Sets[[#This Row],[Header]]="Yes","",_xlfn.NUMBERVALUE(INDIRECT(SUBSTITUTE(ADDRESS(1,COLUMN(),4),"1","")&amp;ROW()+1))+IF(Table_Question_Sets[[#This Row],[Property]]&lt;&gt;"",1,0))</f>
        <v>75</v>
      </c>
      <c r="BC121" s="14" t="str">
        <f t="array" aca="1" ref="BC12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2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2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2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"templateOptions":{"label":"Value","formatTextInput":"currency","addonLeft":{"class":"fa fa-usd"}}</v>
      </c>
      <c r="BG12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"otherProperty2Value","type": "input-field","className":"col-xs-6 col-sm-4","templateOptions":{"label":"Value","formatTextInput":"currency","addonLeft":{"class":"fa fa-usd"}},"validators": {"validation": Validators.compose([ValidationService.isCurrency(), ValidationService.maxDecimals(2)])}}</v>
      </c>
      <c r="BH121" s="7" t="str">
        <f ca="1" xml:space="preserve">
IF(Table_Question_Sets[[#This Row],[Row]]="Yes","]},{""className"": ""row"",""fieldGroup"": [","")&amp;
SUBSTITUTE(Table_Question_Sets[[#This Row],[Config Field]],CHAR(10),"")</f>
        <v>{"key": "otherProperty2Value","type": "input-field","className":"col-xs-6 col-sm-4","templateOptions":{"label":"Value","formatTextInput":"currency","addonLeft":{"class":"fa fa-usd"}},"validators": {"validation": Validators.compose([ValidationService.isCurrency(), ValidationService.maxDecimals(2)])}}</v>
      </c>
      <c r="BI12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"otherProperty2Value","type": "input-field","className":"col-xs-6 col-sm-4","templateOptions":{"label":"Value","formatTextInput":"currency","addonLeft":{"class":"fa fa-usd"}},"validators": {"validation": Validators.compose([ValidationService.isCurrency(),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1"}},"validators": {"validation": Validators.compose([])}},{"key": "vehicle1Description","type": "input-field","className":"col-xs-12 col-sm-8","templateOptions":{"label":"Description","tooltip":"E.g. Toyota Camry, motorbike or similar."},"validators": {"validation": Validators.compose([])}},{"key": "vehicle1Value","type": "input-field","className":"col-xs-6 col-sm-4","templateOptions":{"label":"Value","formatTextInput":"currency","addonLeft":{"class":"fa fa-usd"}},"validators": {"validation": Validators.compose([ValidationService.isCurrency(), ValidationService.maxDecimals(2)])}},{"key":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2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21" s="7" t="str">
        <f>IF(AND(Table_Question_Sets[[#This Row],[Header]]="",Table_Question_Sets[[#This Row],[Property]]&lt;&gt;"",Table_Question_Sets[[#This Row],[Field Type]]&lt;&gt;""),
""""&amp;Table_Question_Sets[[#This Row],[Key]]&amp;"""","")</f>
        <v>"otherProperty2Value"</v>
      </c>
      <c r="BL12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Property2Value","vehiclesHeading","vehicle1Heading","vehicle1Description","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21" s="7" t="str">
        <f>IF(AND(Table_Question_Sets[[#This Row],[Header]]&lt;&gt;"Yes",Table_Question_Sets[[#This Row],[Property]]&lt;&gt;"",Table_Question_Sets[[#This Row],[Workflow Role]]&lt;&gt;""),
""""&amp;Table_Question_Sets[[#This Row],[Workflow Role]]&amp;""":"""&amp;Table_Question_Sets[[#This Row],[Key]]&amp;"""","")</f>
        <v/>
      </c>
      <c r="BN121" s="7">
        <f ca="1">IF(Table_Question_Sets[[#This Row],[Header]]="Yes","",_xlfn.NUMBERVALUE(INDIRECT(SUBSTITUTE(ADDRESS(1,COLUMN(),4),"1","")&amp;ROW()+1))+IF(OR(Table_Question_Sets[[#This Row],[Value]]&lt;&gt;"",AND(Table_Question_Sets[[#This Row],[Data Type]]="Repeating",Table_Question_Sets[[#This Row],[Calculation Repeating]]&lt;&gt;"")),1,0))</f>
        <v>0</v>
      </c>
      <c r="BO121" s="7" t="str">
        <f ca="1" xml:space="preserve">
IF(Table_Question_Sets[[#This Row],[Data Type]]="Repeating",
OFFSET(Table_Repeating_Question_Sets[[#Headers],[Property]],MATCH(Table_Question_Sets[[#This Row],[Property]],Table_Repeating_Question_Sets[Property],0),MATCH("Calculation",Table_Repeating_Question_Sets[#Headers],0)-1,1,1),
"")</f>
        <v/>
      </c>
      <c r="BP12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2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21" s="7" t="str">
        <f ca="1">IF(ISNUMBER(Table_Question_Sets[[#This Row],[Config Use Row]]),INDEX(Table_Question_Sets[Config Rollup],Table_Question_Sets[[#This Row],[Config Use Row]]),"")</f>
        <v/>
      </c>
      <c r="BS121" s="7" t="str">
        <f ca="1">IF(ISNUMBER(Table_Question_Sets[[#This Row],[Config Use Row]]),INDEX(Table_Question_Sets[Config Keys Nested Rollup],Table_Question_Sets[[#This Row],[Config Use Row]]),"")</f>
        <v/>
      </c>
      <c r="BT121" s="7" t="str">
        <f ca="1">IF(ISNUMBER(Table_Question_Sets[[#This Row],[Config Use Row]]),INDEX(Table_Question_Sets[Calculation Rollup],Table_Question_Sets[[#This Row],[Config Use Row]]),"")</f>
        <v/>
      </c>
    </row>
    <row r="122" spans="2:72" s="11" customFormat="1" ht="21" customHeight="1">
      <c r="B122" s="7" t="s">
        <v>325</v>
      </c>
      <c r="C122" s="111"/>
      <c r="D122" s="7" t="str">
        <f ca="1">IF(Table_Question_Sets[[#This Row],[Header]]="Yes","",
IF(INDIRECT(SUBSTITUTE(ADDRESS(1,COLUMN(),4),"1","")&amp;ROW()-1)="",
INDIRECT(SUBSTITUTE(ADDRESS(1,COLUMN(Table_Question_Sets[[#This Row],[Property]]),4),"1","")&amp;ROW()-1),
INDIRECT(SUBSTITUTE(ADDRESS(1,COLUMN(),4),"1","")&amp;ROW()-1)))</f>
        <v>Financial</v>
      </c>
      <c r="E12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vehiclesHeading</v>
      </c>
      <c r="F122" s="7" t="str">
        <f>IF(Table_Question_Sets[[#This Row],[Header]]="Yes","",IF(Table_Question_Sets[[#This Row],[Property]]&lt;&gt;"",SUBSTITUTE(Table_Question_Sets[[#This Row],[Property]]," ",""),""))</f>
        <v>VehiclesHeading</v>
      </c>
      <c r="G122" s="48"/>
      <c r="H122" s="7" t="s">
        <v>103</v>
      </c>
      <c r="I122" s="7" t="s">
        <v>103</v>
      </c>
      <c r="J122" s="7"/>
      <c r="K122" s="33"/>
      <c r="L122" s="43"/>
      <c r="M122" s="43"/>
      <c r="N122" s="33"/>
      <c r="O122" s="33" t="s">
        <v>113</v>
      </c>
      <c r="P122" s="33"/>
      <c r="Q122" s="33"/>
      <c r="R122" s="33"/>
      <c r="S122" s="33"/>
      <c r="T122" s="7"/>
      <c r="U122" s="8"/>
      <c r="V122" s="7"/>
      <c r="W122" s="7"/>
      <c r="X122" s="7"/>
      <c r="Y122" s="7" t="s">
        <v>326</v>
      </c>
      <c r="Z122" s="7"/>
      <c r="AA122" s="7"/>
      <c r="AB122" s="7"/>
      <c r="AC122" s="7"/>
      <c r="AD122" s="7"/>
      <c r="AE122" s="7"/>
      <c r="AF122" s="7"/>
      <c r="AG122" s="7"/>
      <c r="AH122" s="43"/>
      <c r="AI122" s="43"/>
      <c r="AJ122" s="43"/>
      <c r="AK122" s="43"/>
      <c r="AL122" s="7"/>
      <c r="AM12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22" s="111"/>
      <c r="AO12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2" s="7"/>
      <c r="AR122" s="14"/>
      <c r="AS122" s="7"/>
      <c r="AT122" s="7"/>
      <c r="AU122" s="7"/>
      <c r="AV122" s="7"/>
      <c r="AW122" s="7"/>
      <c r="AX12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22" s="14" t="str">
        <f>IF(OR(Table_Question_Sets[[#This Row],[Header]]="Yes",Table_Question_Sets[[#This Row],[Text]]=""),"",IF(OR(Table_Question_Sets[[#This Row],[Text]]="true",Table_Question_Sets[[#This Row],[Text]]="false",ISNUMBER(Table_Question_Sets[[#This Row],[Text]])),Table_Question_Sets[[#This Row],[Text]],""""&amp;Table_Question_Sets[[#This Row],[Text]]&amp;""""))</f>
        <v/>
      </c>
      <c r="AZ122" s="14" t="str">
        <f>IF(AND(Table_Question_Sets[[#This Row],[Header]]&lt;&gt;"Yes",Table_Question_Sets[[#This Row],[Property]]&lt;&gt;"",Table_Question_Sets[[#This Row],[Summary Label]]&lt;&gt;""),""""&amp;Table_Question_Sets[[#This Row],[Key]]&amp;""": """&amp;Table_Question_Sets[[#This Row],[Summary Label]]&amp;"""","")</f>
        <v/>
      </c>
      <c r="BA122" s="14">
        <f ca="1">IF(Table_Question_Sets[[#This Row],[Header]]="Yes","",_xlfn.NUMBERVALUE(INDIRECT(SUBSTITUTE(ADDRESS(1,COLUMN(),4),"1","")&amp;ROW()-1))+IF(Table_Question_Sets[[#This Row],[Property]]&lt;&gt;"",1,0))</f>
        <v>10</v>
      </c>
      <c r="BB122" s="14">
        <f ca="1">IF(Table_Question_Sets[[#This Row],[Header]]="Yes","",_xlfn.NUMBERVALUE(INDIRECT(SUBSTITUTE(ADDRESS(1,COLUMN(),4),"1","")&amp;ROW()+1))+IF(Table_Question_Sets[[#This Row],[Property]]&lt;&gt;"",1,0))</f>
        <v>74</v>
      </c>
      <c r="BC122" s="14" t="str">
        <f t="array" aca="1" ref="BC12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2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2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2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"templateOptions":{"content":{"heading3":"Motor Vehicles"}}</v>
      </c>
      <c r="BG12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"vehiclesHeading","type": "content-field","className":"col-xs-12","templateOptions":{"content":{"heading3":"Motor Vehicles"}},"validators": {"validation": Validators.compose([])}}</v>
      </c>
      <c r="BH122" s="7" t="str">
        <f ca="1" xml:space="preserve">
IF(Table_Question_Sets[[#This Row],[Row]]="Yes","]},{""className"": ""row"",""fieldGroup"": [","")&amp;
SUBSTITUTE(Table_Question_Sets[[#This Row],[Config Field]],CHAR(10),"")</f>
        <v>{"key": "vehiclesHeading","type": "content-field","className":"col-xs-12","templateOptions":{"content":{"heading3":"Motor Vehicles"}},"validators": {"validation": Validators.compose([])}}</v>
      </c>
      <c r="BI12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"vehiclesHeading","type": "content-field","className":"col-xs-12","templateOptions":{"content":{"heading3":"Motor Vehicles"}},"validators": {"validation": Validators.compose([])}},{"key": "vehicle1Heading","type": "content-field","className":"col-xs-12","templateOptions":{"content":{"heading4":"Vehicle 1"}},"validators": {"validation": Validators.compose([])}},{"key": "vehicle1Description","type": "input-field","className":"col-xs-12 col-sm-8","templateOptions":{"label":"Description","tooltip":"E.g. Toyota Camry, motorbike or similar."},"validators": {"validation": Validators.compose([])}},{"key": "vehicle1Value","type": "input-field","className":"col-xs-6 col-sm-4","templateOptions":{"label":"Value","formatTextInput":"currency","addonLeft":{"class":"fa fa-usd"}},"validators": {"validation": Validators.compose([ValidationService.isCurrency(), ValidationService.maxDecimals(2)])}},{"key":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2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22" s="7" t="str">
        <f>IF(AND(Table_Question_Sets[[#This Row],[Header]]="",Table_Question_Sets[[#This Row],[Property]]&lt;&gt;"",Table_Question_Sets[[#This Row],[Field Type]]&lt;&gt;""),
""""&amp;Table_Question_Sets[[#This Row],[Key]]&amp;"""","")</f>
        <v>"vehiclesHeading"</v>
      </c>
      <c r="BL12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sHeading","vehicle1Heading","vehicle1Description","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22" s="7" t="str">
        <f>IF(AND(Table_Question_Sets[[#This Row],[Header]]&lt;&gt;"Yes",Table_Question_Sets[[#This Row],[Property]]&lt;&gt;"",Table_Question_Sets[[#This Row],[Workflow Role]]&lt;&gt;""),
""""&amp;Table_Question_Sets[[#This Row],[Workflow Role]]&amp;""":"""&amp;Table_Question_Sets[[#This Row],[Key]]&amp;"""","")</f>
        <v/>
      </c>
      <c r="BN122" s="7">
        <f ca="1">IF(Table_Question_Sets[[#This Row],[Header]]="Yes","",_xlfn.NUMBERVALUE(INDIRECT(SUBSTITUTE(ADDRESS(1,COLUMN(),4),"1","")&amp;ROW()+1))+IF(OR(Table_Question_Sets[[#This Row],[Value]]&lt;&gt;"",AND(Table_Question_Sets[[#This Row],[Data Type]]="Repeating",Table_Question_Sets[[#This Row],[Calculation Repeating]]&lt;&gt;"")),1,0))</f>
        <v>0</v>
      </c>
      <c r="BO122" s="7" t="str">
        <f ca="1" xml:space="preserve">
IF(Table_Question_Sets[[#This Row],[Data Type]]="Repeating",
OFFSET(Table_Repeating_Question_Sets[[#Headers],[Property]],MATCH(Table_Question_Sets[[#This Row],[Property]],Table_Repeating_Question_Sets[Property],0),MATCH("Calculation",Table_Repeating_Question_Sets[#Headers],0)-1,1,1),
"")</f>
        <v/>
      </c>
      <c r="BP12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2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22" s="7" t="str">
        <f ca="1">IF(ISNUMBER(Table_Question_Sets[[#This Row],[Config Use Row]]),INDEX(Table_Question_Sets[Config Rollup],Table_Question_Sets[[#This Row],[Config Use Row]]),"")</f>
        <v/>
      </c>
      <c r="BS122" s="7" t="str">
        <f ca="1">IF(ISNUMBER(Table_Question_Sets[[#This Row],[Config Use Row]]),INDEX(Table_Question_Sets[Config Keys Nested Rollup],Table_Question_Sets[[#This Row],[Config Use Row]]),"")</f>
        <v/>
      </c>
      <c r="BT122" s="7" t="str">
        <f ca="1">IF(ISNUMBER(Table_Question_Sets[[#This Row],[Config Use Row]]),INDEX(Table_Question_Sets[Calculation Rollup],Table_Question_Sets[[#This Row],[Config Use Row]]),"")</f>
        <v/>
      </c>
    </row>
    <row r="123" spans="2:72" s="11" customFormat="1" ht="21" customHeight="1">
      <c r="B123" s="7" t="s">
        <v>327</v>
      </c>
      <c r="C123" s="111"/>
      <c r="D123" s="7" t="str">
        <f ca="1">IF(Table_Question_Sets[[#This Row],[Header]]="Yes","",
IF(INDIRECT(SUBSTITUTE(ADDRESS(1,COLUMN(),4),"1","")&amp;ROW()-1)="",
INDIRECT(SUBSTITUTE(ADDRESS(1,COLUMN(Table_Question_Sets[[#This Row],[Property]]),4),"1","")&amp;ROW()-1),
INDIRECT(SUBSTITUTE(ADDRESS(1,COLUMN(),4),"1","")&amp;ROW()-1)))</f>
        <v>Financial</v>
      </c>
      <c r="E12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vehicle1Heading</v>
      </c>
      <c r="F123" s="7" t="str">
        <f>IF(Table_Question_Sets[[#This Row],[Header]]="Yes","",IF(Table_Question_Sets[[#This Row],[Property]]&lt;&gt;"",SUBSTITUTE(Table_Question_Sets[[#This Row],[Property]]," ",""),""))</f>
        <v>Vehicle1Heading</v>
      </c>
      <c r="G123" s="48"/>
      <c r="H123" s="7" t="s">
        <v>103</v>
      </c>
      <c r="I123" s="7" t="s">
        <v>103</v>
      </c>
      <c r="J123" s="7"/>
      <c r="K123" s="33"/>
      <c r="L123" s="43"/>
      <c r="M123" s="43"/>
      <c r="N123" s="33"/>
      <c r="O123" s="33" t="s">
        <v>113</v>
      </c>
      <c r="P123" s="33"/>
      <c r="Q123" s="33"/>
      <c r="R123" s="33"/>
      <c r="S123" s="33"/>
      <c r="T123" s="7"/>
      <c r="U123" s="8"/>
      <c r="V123" s="7"/>
      <c r="W123" s="7"/>
      <c r="X123" s="7"/>
      <c r="Y123" s="7"/>
      <c r="Z123" s="7" t="s">
        <v>328</v>
      </c>
      <c r="AA123" s="7"/>
      <c r="AB123" s="7"/>
      <c r="AC123" s="7"/>
      <c r="AD123" s="7"/>
      <c r="AE123" s="7"/>
      <c r="AF123" s="7"/>
      <c r="AG123" s="7"/>
      <c r="AH123" s="43"/>
      <c r="AI123" s="43"/>
      <c r="AJ123" s="43"/>
      <c r="AK123" s="43"/>
      <c r="AL123" s="7"/>
      <c r="AM12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23" s="111"/>
      <c r="AO12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3" s="7"/>
      <c r="AR123" s="14"/>
      <c r="AS123" s="7"/>
      <c r="AT123" s="7"/>
      <c r="AU123" s="7"/>
      <c r="AV123" s="7"/>
      <c r="AW123" s="7"/>
      <c r="AX12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23" s="14" t="str">
        <f>IF(OR(Table_Question_Sets[[#This Row],[Header]]="Yes",Table_Question_Sets[[#This Row],[Text]]=""),"",IF(OR(Table_Question_Sets[[#This Row],[Text]]="true",Table_Question_Sets[[#This Row],[Text]]="false",ISNUMBER(Table_Question_Sets[[#This Row],[Text]])),Table_Question_Sets[[#This Row],[Text]],""""&amp;Table_Question_Sets[[#This Row],[Text]]&amp;""""))</f>
        <v/>
      </c>
      <c r="AZ123" s="14" t="str">
        <f>IF(AND(Table_Question_Sets[[#This Row],[Header]]&lt;&gt;"Yes",Table_Question_Sets[[#This Row],[Property]]&lt;&gt;"",Table_Question_Sets[[#This Row],[Summary Label]]&lt;&gt;""),""""&amp;Table_Question_Sets[[#This Row],[Key]]&amp;""": """&amp;Table_Question_Sets[[#This Row],[Summary Label]]&amp;"""","")</f>
        <v/>
      </c>
      <c r="BA123" s="14">
        <f ca="1">IF(Table_Question_Sets[[#This Row],[Header]]="Yes","",_xlfn.NUMBERVALUE(INDIRECT(SUBSTITUTE(ADDRESS(1,COLUMN(),4),"1","")&amp;ROW()-1))+IF(Table_Question_Sets[[#This Row],[Property]]&lt;&gt;"",1,0))</f>
        <v>11</v>
      </c>
      <c r="BB123" s="14">
        <f ca="1">IF(Table_Question_Sets[[#This Row],[Header]]="Yes","",_xlfn.NUMBERVALUE(INDIRECT(SUBSTITUTE(ADDRESS(1,COLUMN(),4),"1","")&amp;ROW()+1))+IF(Table_Question_Sets[[#This Row],[Property]]&lt;&gt;"",1,0))</f>
        <v>73</v>
      </c>
      <c r="BC123" s="14" t="str">
        <f t="array" aca="1" ref="BC12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2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2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2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"templateOptions":{"content":{"heading4":"Vehicle 1"}}</v>
      </c>
      <c r="BG12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"vehicle1Heading","type": "content-field","className":"col-xs-12","templateOptions":{"content":{"heading4":"Vehicle 1"}},"validators": {"validation": Validators.compose([])}}</v>
      </c>
      <c r="BH123" s="7" t="str">
        <f ca="1" xml:space="preserve">
IF(Table_Question_Sets[[#This Row],[Row]]="Yes","]},{""className"": ""row"",""fieldGroup"": [","")&amp;
SUBSTITUTE(Table_Question_Sets[[#This Row],[Config Field]],CHAR(10),"")</f>
        <v>{"key": "vehicle1Heading","type": "content-field","className":"col-xs-12","templateOptions":{"content":{"heading4":"Vehicle 1"}},"validators": {"validation": Validators.compose([])}}</v>
      </c>
      <c r="BI12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"vehicle1Heading","type": "content-field","className":"col-xs-12","templateOptions":{"content":{"heading4":"Vehicle 1"}},"validators": {"validation": Validators.compose([])}},{"key": "vehicle1Description","type": "input-field","className":"col-xs-12 col-sm-8","templateOptions":{"label":"Description","tooltip":"E.g. Toyota Camry, motorbike or similar."},"validators": {"validation": Validators.compose([])}},{"key": "vehicle1Value","type": "input-field","className":"col-xs-6 col-sm-4","templateOptions":{"label":"Value","formatTextInput":"currency","addonLeft":{"class":"fa fa-usd"}},"validators": {"validation": Validators.compose([ValidationService.isCurrency(), ValidationService.maxDecimals(2)])}},{"key":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2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23" s="7" t="str">
        <f>IF(AND(Table_Question_Sets[[#This Row],[Header]]="",Table_Question_Sets[[#This Row],[Property]]&lt;&gt;"",Table_Question_Sets[[#This Row],[Field Type]]&lt;&gt;""),
""""&amp;Table_Question_Sets[[#This Row],[Key]]&amp;"""","")</f>
        <v>"vehicle1Heading"</v>
      </c>
      <c r="BL12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1Heading","vehicle1Description","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23" s="7" t="str">
        <f>IF(AND(Table_Question_Sets[[#This Row],[Header]]&lt;&gt;"Yes",Table_Question_Sets[[#This Row],[Property]]&lt;&gt;"",Table_Question_Sets[[#This Row],[Workflow Role]]&lt;&gt;""),
""""&amp;Table_Question_Sets[[#This Row],[Workflow Role]]&amp;""":"""&amp;Table_Question_Sets[[#This Row],[Key]]&amp;"""","")</f>
        <v/>
      </c>
      <c r="BN123" s="7">
        <f ca="1">IF(Table_Question_Sets[[#This Row],[Header]]="Yes","",_xlfn.NUMBERVALUE(INDIRECT(SUBSTITUTE(ADDRESS(1,COLUMN(),4),"1","")&amp;ROW()+1))+IF(OR(Table_Question_Sets[[#This Row],[Value]]&lt;&gt;"",AND(Table_Question_Sets[[#This Row],[Data Type]]="Repeating",Table_Question_Sets[[#This Row],[Calculation Repeating]]&lt;&gt;"")),1,0))</f>
        <v>0</v>
      </c>
      <c r="BO123" s="7" t="str">
        <f ca="1" xml:space="preserve">
IF(Table_Question_Sets[[#This Row],[Data Type]]="Repeating",
OFFSET(Table_Repeating_Question_Sets[[#Headers],[Property]],MATCH(Table_Question_Sets[[#This Row],[Property]],Table_Repeating_Question_Sets[Property],0),MATCH("Calculation",Table_Repeating_Question_Sets[#Headers],0)-1,1,1),
"")</f>
        <v/>
      </c>
      <c r="BP12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2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23" s="7" t="str">
        <f ca="1">IF(ISNUMBER(Table_Question_Sets[[#This Row],[Config Use Row]]),INDEX(Table_Question_Sets[Config Rollup],Table_Question_Sets[[#This Row],[Config Use Row]]),"")</f>
        <v/>
      </c>
      <c r="BS123" s="7" t="str">
        <f ca="1">IF(ISNUMBER(Table_Question_Sets[[#This Row],[Config Use Row]]),INDEX(Table_Question_Sets[Config Keys Nested Rollup],Table_Question_Sets[[#This Row],[Config Use Row]]),"")</f>
        <v/>
      </c>
      <c r="BT123" s="7" t="str">
        <f ca="1">IF(ISNUMBER(Table_Question_Sets[[#This Row],[Config Use Row]]),INDEX(Table_Question_Sets[Calculation Rollup],Table_Question_Sets[[#This Row],[Config Use Row]]),"")</f>
        <v/>
      </c>
    </row>
    <row r="124" spans="2:72" s="11" customFormat="1" ht="21" customHeight="1">
      <c r="B124" s="8" t="s">
        <v>329</v>
      </c>
      <c r="C124" s="111"/>
      <c r="D124" s="7" t="str">
        <f ca="1">IF(Table_Question_Sets[[#This Row],[Header]]="Yes","",
IF(INDIRECT(SUBSTITUTE(ADDRESS(1,COLUMN(),4),"1","")&amp;ROW()-1)="",
INDIRECT(SUBSTITUTE(ADDRESS(1,COLUMN(Table_Question_Sets[[#This Row],[Property]]),4),"1","")&amp;ROW()-1),
INDIRECT(SUBSTITUTE(ADDRESS(1,COLUMN(),4),"1","")&amp;ROW()-1)))</f>
        <v>Financial</v>
      </c>
      <c r="E12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vehicle1Description</v>
      </c>
      <c r="F124" s="7" t="str">
        <f>IF(Table_Question_Sets[[#This Row],[Header]]="Yes","",IF(Table_Question_Sets[[#This Row],[Property]]&lt;&gt;"",SUBSTITUTE(Table_Question_Sets[[#This Row],[Property]]," ",""),""))</f>
        <v>Vehicle1Description</v>
      </c>
      <c r="G124" s="48"/>
      <c r="H124" s="7" t="s">
        <v>49</v>
      </c>
      <c r="I124" s="7" t="s">
        <v>49</v>
      </c>
      <c r="J124" s="7"/>
      <c r="K124" s="33"/>
      <c r="L124" s="43"/>
      <c r="M124" s="43"/>
      <c r="N124" s="33"/>
      <c r="O124" s="33" t="s">
        <v>113</v>
      </c>
      <c r="P124" s="33" t="s">
        <v>124</v>
      </c>
      <c r="Q124" s="33"/>
      <c r="R124" s="33"/>
      <c r="S124" s="33"/>
      <c r="T124" s="7" t="s">
        <v>318</v>
      </c>
      <c r="U124" s="8"/>
      <c r="V124" s="7"/>
      <c r="W124" s="7"/>
      <c r="X124" s="7"/>
      <c r="Y124" s="7"/>
      <c r="Z124" s="7"/>
      <c r="AA124" s="7"/>
      <c r="AB124" s="7"/>
      <c r="AC124" s="7"/>
      <c r="AD124" s="7"/>
      <c r="AE124" s="7"/>
      <c r="AF124" s="7" t="s">
        <v>330</v>
      </c>
      <c r="AG124" s="7"/>
      <c r="AH124" s="43"/>
      <c r="AI124" s="43"/>
      <c r="AJ124" s="43"/>
      <c r="AK124" s="43"/>
      <c r="AL124" s="7"/>
      <c r="AM124"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24" s="111"/>
      <c r="AO12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4" s="7"/>
      <c r="AR124" s="14"/>
      <c r="AS124" s="7"/>
      <c r="AT124" s="7"/>
      <c r="AU124" s="7"/>
      <c r="AV124" s="7"/>
      <c r="AW124" s="7"/>
      <c r="AX124"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24" s="14" t="str">
        <f>IF(OR(Table_Question_Sets[[#This Row],[Header]]="Yes",Table_Question_Sets[[#This Row],[Text]]=""),"",IF(OR(Table_Question_Sets[[#This Row],[Text]]="true",Table_Question_Sets[[#This Row],[Text]]="false",ISNUMBER(Table_Question_Sets[[#This Row],[Text]])),Table_Question_Sets[[#This Row],[Text]],""""&amp;Table_Question_Sets[[#This Row],[Text]]&amp;""""))</f>
        <v/>
      </c>
      <c r="AZ124" s="14" t="str">
        <f>IF(AND(Table_Question_Sets[[#This Row],[Header]]&lt;&gt;"Yes",Table_Question_Sets[[#This Row],[Property]]&lt;&gt;"",Table_Question_Sets[[#This Row],[Summary Label]]&lt;&gt;""),""""&amp;Table_Question_Sets[[#This Row],[Key]]&amp;""": """&amp;Table_Question_Sets[[#This Row],[Summary Label]]&amp;"""","")</f>
        <v/>
      </c>
      <c r="BA124" s="14">
        <f ca="1">IF(Table_Question_Sets[[#This Row],[Header]]="Yes","",_xlfn.NUMBERVALUE(INDIRECT(SUBSTITUTE(ADDRESS(1,COLUMN(),4),"1","")&amp;ROW()-1))+IF(Table_Question_Sets[[#This Row],[Property]]&lt;&gt;"",1,0))</f>
        <v>12</v>
      </c>
      <c r="BB124" s="14">
        <f ca="1">IF(Table_Question_Sets[[#This Row],[Header]]="Yes","",_xlfn.NUMBERVALUE(INDIRECT(SUBSTITUTE(ADDRESS(1,COLUMN(),4),"1","")&amp;ROW()+1))+IF(Table_Question_Sets[[#This Row],[Property]]&lt;&gt;"",1,0))</f>
        <v>72</v>
      </c>
      <c r="BC124" s="14" t="str">
        <f t="array" aca="1" ref="BC12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24"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24"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24"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"templateOptions":{"label":"Description","tooltip":"E.g. Toyota Camry, motorbike or similar."}</v>
      </c>
      <c r="BG124"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"vehicle1Description","type": "input-field","className":"col-xs-12 col-sm-8","templateOptions":{"label":"Description","tooltip":"E.g. Toyota Camry, motorbike or similar."},"validators": {"validation": Validators.compose([])}}</v>
      </c>
      <c r="BH124" s="7" t="str">
        <f ca="1" xml:space="preserve">
IF(Table_Question_Sets[[#This Row],[Row]]="Yes","]},{""className"": ""row"",""fieldGroup"": [","")&amp;
SUBSTITUTE(Table_Question_Sets[[#This Row],[Config Field]],CHAR(10),"")</f>
        <v>{"key": "vehicle1Description","type": "input-field","className":"col-xs-12 col-sm-8","templateOptions":{"label":"Description","tooltip":"E.g. Toyota Camry, motorbike or similar."},"validators": {"validation": Validators.compose([])}}</v>
      </c>
      <c r="BI12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"vehicle1Description","type": "input-field","className":"col-xs-12 col-sm-8","templateOptions":{"label":"Description","tooltip":"E.g. Toyota Camry, motorbike or similar."},"validators": {"validation": Validators.compose([])}},{"key": "vehicle1Value","type": "input-field","className":"col-xs-6 col-sm-4","templateOptions":{"label":"Value","formatTextInput":"currency","addonLeft":{"class":"fa fa-usd"}},"validators": {"validation": Validators.compose([ValidationService.isCurrency(), ValidationService.maxDecimals(2)])}},{"key":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2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24" s="7" t="str">
        <f>IF(AND(Table_Question_Sets[[#This Row],[Header]]="",Table_Question_Sets[[#This Row],[Property]]&lt;&gt;"",Table_Question_Sets[[#This Row],[Field Type]]&lt;&gt;""),
""""&amp;Table_Question_Sets[[#This Row],[Key]]&amp;"""","")</f>
        <v>"vehicle1Description"</v>
      </c>
      <c r="BL12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1Description","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24" s="7" t="str">
        <f>IF(AND(Table_Question_Sets[[#This Row],[Header]]&lt;&gt;"Yes",Table_Question_Sets[[#This Row],[Property]]&lt;&gt;"",Table_Question_Sets[[#This Row],[Workflow Role]]&lt;&gt;""),
""""&amp;Table_Question_Sets[[#This Row],[Workflow Role]]&amp;""":"""&amp;Table_Question_Sets[[#This Row],[Key]]&amp;"""","")</f>
        <v/>
      </c>
      <c r="BN124" s="7">
        <f ca="1">IF(Table_Question_Sets[[#This Row],[Header]]="Yes","",_xlfn.NUMBERVALUE(INDIRECT(SUBSTITUTE(ADDRESS(1,COLUMN(),4),"1","")&amp;ROW()+1))+IF(OR(Table_Question_Sets[[#This Row],[Value]]&lt;&gt;"",AND(Table_Question_Sets[[#This Row],[Data Type]]="Repeating",Table_Question_Sets[[#This Row],[Calculation Repeating]]&lt;&gt;"")),1,0))</f>
        <v>0</v>
      </c>
      <c r="BO124" s="7" t="str">
        <f ca="1" xml:space="preserve">
IF(Table_Question_Sets[[#This Row],[Data Type]]="Repeating",
OFFSET(Table_Repeating_Question_Sets[[#Headers],[Property]],MATCH(Table_Question_Sets[[#This Row],[Property]],Table_Repeating_Question_Sets[Property],0),MATCH("Calculation",Table_Repeating_Question_Sets[#Headers],0)-1,1,1),
"")</f>
        <v/>
      </c>
      <c r="BP124"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2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24" s="7" t="str">
        <f ca="1">IF(ISNUMBER(Table_Question_Sets[[#This Row],[Config Use Row]]),INDEX(Table_Question_Sets[Config Rollup],Table_Question_Sets[[#This Row],[Config Use Row]]),"")</f>
        <v/>
      </c>
      <c r="BS124" s="7" t="str">
        <f ca="1">IF(ISNUMBER(Table_Question_Sets[[#This Row],[Config Use Row]]),INDEX(Table_Question_Sets[Config Keys Nested Rollup],Table_Question_Sets[[#This Row],[Config Use Row]]),"")</f>
        <v/>
      </c>
      <c r="BT124" s="7" t="str">
        <f ca="1">IF(ISNUMBER(Table_Question_Sets[[#This Row],[Config Use Row]]),INDEX(Table_Question_Sets[Calculation Rollup],Table_Question_Sets[[#This Row],[Config Use Row]]),"")</f>
        <v/>
      </c>
    </row>
    <row r="125" spans="2:72" s="11" customFormat="1" ht="21" customHeight="1">
      <c r="B125" s="8" t="s">
        <v>331</v>
      </c>
      <c r="C125" s="111"/>
      <c r="D125" s="7" t="str">
        <f ca="1">IF(Table_Question_Sets[[#This Row],[Header]]="Yes","",
IF(INDIRECT(SUBSTITUTE(ADDRESS(1,COLUMN(),4),"1","")&amp;ROW()-1)="",
INDIRECT(SUBSTITUTE(ADDRESS(1,COLUMN(Table_Question_Sets[[#This Row],[Property]]),4),"1","")&amp;ROW()-1),
INDIRECT(SUBSTITUTE(ADDRESS(1,COLUMN(),4),"1","")&amp;ROW()-1)))</f>
        <v>Financial</v>
      </c>
      <c r="E12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vehicle1Value</v>
      </c>
      <c r="F125" s="7" t="str">
        <f>IF(Table_Question_Sets[[#This Row],[Header]]="Yes","",IF(Table_Question_Sets[[#This Row],[Property]]&lt;&gt;"",SUBSTITUTE(Table_Question_Sets[[#This Row],[Property]]," ",""),""))</f>
        <v>Vehicle1Value</v>
      </c>
      <c r="G125" s="48"/>
      <c r="H125" s="7" t="s">
        <v>85</v>
      </c>
      <c r="I125" s="7" t="s">
        <v>49</v>
      </c>
      <c r="J125" s="7"/>
      <c r="K125" s="33"/>
      <c r="L125" s="43"/>
      <c r="M125" s="43"/>
      <c r="N125" s="33"/>
      <c r="O125" s="33" t="s">
        <v>125</v>
      </c>
      <c r="P125" s="33" t="s">
        <v>120</v>
      </c>
      <c r="Q125" s="33"/>
      <c r="R125" s="33"/>
      <c r="S125" s="33"/>
      <c r="T125" s="7" t="s">
        <v>6</v>
      </c>
      <c r="U125" s="8"/>
      <c r="V125" s="7"/>
      <c r="W125" s="7"/>
      <c r="X125" s="7"/>
      <c r="Y125" s="7"/>
      <c r="Z125" s="7"/>
      <c r="AA125" s="7"/>
      <c r="AB125" s="7"/>
      <c r="AC125" s="7"/>
      <c r="AD125" s="7"/>
      <c r="AE125" s="7"/>
      <c r="AF125" s="7"/>
      <c r="AG125" s="7"/>
      <c r="AH125" s="43"/>
      <c r="AI125" s="43"/>
      <c r="AJ125" s="43"/>
      <c r="AK125" s="43"/>
      <c r="AL125" s="7"/>
      <c r="AM12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25" s="111"/>
      <c r="AO12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5" s="7"/>
      <c r="AR125" s="14"/>
      <c r="AS125" s="7"/>
      <c r="AT125" s="7"/>
      <c r="AU125" s="7"/>
      <c r="AV125" s="7"/>
      <c r="AW125" s="7"/>
      <c r="AX12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25" s="14" t="str">
        <f>IF(OR(Table_Question_Sets[[#This Row],[Header]]="Yes",Table_Question_Sets[[#This Row],[Text]]=""),"",IF(OR(Table_Question_Sets[[#This Row],[Text]]="true",Table_Question_Sets[[#This Row],[Text]]="false",ISNUMBER(Table_Question_Sets[[#This Row],[Text]])),Table_Question_Sets[[#This Row],[Text]],""""&amp;Table_Question_Sets[[#This Row],[Text]]&amp;""""))</f>
        <v/>
      </c>
      <c r="AZ125" s="14" t="str">
        <f>IF(AND(Table_Question_Sets[[#This Row],[Header]]&lt;&gt;"Yes",Table_Question_Sets[[#This Row],[Property]]&lt;&gt;"",Table_Question_Sets[[#This Row],[Summary Label]]&lt;&gt;""),""""&amp;Table_Question_Sets[[#This Row],[Key]]&amp;""": """&amp;Table_Question_Sets[[#This Row],[Summary Label]]&amp;"""","")</f>
        <v/>
      </c>
      <c r="BA125" s="14">
        <f ca="1">IF(Table_Question_Sets[[#This Row],[Header]]="Yes","",_xlfn.NUMBERVALUE(INDIRECT(SUBSTITUTE(ADDRESS(1,COLUMN(),4),"1","")&amp;ROW()-1))+IF(Table_Question_Sets[[#This Row],[Property]]&lt;&gt;"",1,0))</f>
        <v>13</v>
      </c>
      <c r="BB125" s="14">
        <f ca="1">IF(Table_Question_Sets[[#This Row],[Header]]="Yes","",_xlfn.NUMBERVALUE(INDIRECT(SUBSTITUTE(ADDRESS(1,COLUMN(),4),"1","")&amp;ROW()+1))+IF(Table_Question_Sets[[#This Row],[Property]]&lt;&gt;"",1,0))</f>
        <v>71</v>
      </c>
      <c r="BC125" s="14" t="str">
        <f t="array" aca="1" ref="BC12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2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2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25"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"templateOptions":{"label":"Value","formatTextInput":"currency","addonLeft":{"class":"fa fa-usd"}}</v>
      </c>
      <c r="BG125"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"vehicle1Value","type": "input-field","className":"col-xs-6 col-sm-4","templateOptions":{"label":"Value","formatTextInput":"currency","addonLeft":{"class":"fa fa-usd"}},"validators": {"validation": Validators.compose([ValidationService.isCurrency(), ValidationService.maxDecimals(2)])}}</v>
      </c>
      <c r="BH125" s="7" t="str">
        <f ca="1" xml:space="preserve">
IF(Table_Question_Sets[[#This Row],[Row]]="Yes","]},{""className"": ""row"",""fieldGroup"": [","")&amp;
SUBSTITUTE(Table_Question_Sets[[#This Row],[Config Field]],CHAR(10),"")</f>
        <v>{"key": "vehicle1Value","type": "input-field","className":"col-xs-6 col-sm-4","templateOptions":{"label":"Value","formatTextInput":"currency","addonLeft":{"class":"fa fa-usd"}},"validators": {"validation": Validators.compose([ValidationService.isCurrency(), ValidationService.maxDecimals(2)])}}</v>
      </c>
      <c r="BI12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"vehicle1Value","type": "input-field","className":"col-xs-6 col-sm-4","templateOptions":{"label":"Value","formatTextInput":"currency","addonLeft":{"class":"fa fa-usd"}},"validators": {"validation": Validators.compose([ValidationService.isCurrency(), ValidationService.maxDecimals(2)])}},{"key":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2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25" s="7" t="str">
        <f>IF(AND(Table_Question_Sets[[#This Row],[Header]]="",Table_Question_Sets[[#This Row],[Property]]&lt;&gt;"",Table_Question_Sets[[#This Row],[Field Type]]&lt;&gt;""),
""""&amp;Table_Question_Sets[[#This Row],[Key]]&amp;"""","")</f>
        <v>"vehicle1Value"</v>
      </c>
      <c r="BL12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25" s="7" t="str">
        <f>IF(AND(Table_Question_Sets[[#This Row],[Header]]&lt;&gt;"Yes",Table_Question_Sets[[#This Row],[Property]]&lt;&gt;"",Table_Question_Sets[[#This Row],[Workflow Role]]&lt;&gt;""),
""""&amp;Table_Question_Sets[[#This Row],[Workflow Role]]&amp;""":"""&amp;Table_Question_Sets[[#This Row],[Key]]&amp;"""","")</f>
        <v/>
      </c>
      <c r="BN125" s="7">
        <f ca="1">IF(Table_Question_Sets[[#This Row],[Header]]="Yes","",_xlfn.NUMBERVALUE(INDIRECT(SUBSTITUTE(ADDRESS(1,COLUMN(),4),"1","")&amp;ROW()+1))+IF(OR(Table_Question_Sets[[#This Row],[Value]]&lt;&gt;"",AND(Table_Question_Sets[[#This Row],[Data Type]]="Repeating",Table_Question_Sets[[#This Row],[Calculation Repeating]]&lt;&gt;"")),1,0))</f>
        <v>0</v>
      </c>
      <c r="BO125" s="7" t="str">
        <f ca="1" xml:space="preserve">
IF(Table_Question_Sets[[#This Row],[Data Type]]="Repeating",
OFFSET(Table_Repeating_Question_Sets[[#Headers],[Property]],MATCH(Table_Question_Sets[[#This Row],[Property]],Table_Repeating_Question_Sets[Property],0),MATCH("Calculation",Table_Repeating_Question_Sets[#Headers],0)-1,1,1),
"")</f>
        <v/>
      </c>
      <c r="BP12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2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25" s="7" t="str">
        <f ca="1">IF(ISNUMBER(Table_Question_Sets[[#This Row],[Config Use Row]]),INDEX(Table_Question_Sets[Config Rollup],Table_Question_Sets[[#This Row],[Config Use Row]]),"")</f>
        <v/>
      </c>
      <c r="BS125" s="7" t="str">
        <f ca="1">IF(ISNUMBER(Table_Question_Sets[[#This Row],[Config Use Row]]),INDEX(Table_Question_Sets[Config Keys Nested Rollup],Table_Question_Sets[[#This Row],[Config Use Row]]),"")</f>
        <v/>
      </c>
      <c r="BT125" s="7" t="str">
        <f ca="1">IF(ISNUMBER(Table_Question_Sets[[#This Row],[Config Use Row]]),INDEX(Table_Question_Sets[Calculation Rollup],Table_Question_Sets[[#This Row],[Config Use Row]]),"")</f>
        <v/>
      </c>
    </row>
    <row r="126" spans="2:72" s="11" customFormat="1" ht="21" customHeight="1">
      <c r="B126" s="7" t="s">
        <v>332</v>
      </c>
      <c r="C126" s="111"/>
      <c r="D126" s="7" t="str">
        <f ca="1">IF(Table_Question_Sets[[#This Row],[Header]]="Yes","",
IF(INDIRECT(SUBSTITUTE(ADDRESS(1,COLUMN(),4),"1","")&amp;ROW()-1)="",
INDIRECT(SUBSTITUTE(ADDRESS(1,COLUMN(Table_Question_Sets[[#This Row],[Property]]),4),"1","")&amp;ROW()-1),
INDIRECT(SUBSTITUTE(ADDRESS(1,COLUMN(),4),"1","")&amp;ROW()-1)))</f>
        <v>Financial</v>
      </c>
      <c r="E12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vehicle2Heading</v>
      </c>
      <c r="F126" s="7" t="str">
        <f>IF(Table_Question_Sets[[#This Row],[Header]]="Yes","",IF(Table_Question_Sets[[#This Row],[Property]]&lt;&gt;"",SUBSTITUTE(Table_Question_Sets[[#This Row],[Property]]," ",""),""))</f>
        <v>Vehicle2Heading</v>
      </c>
      <c r="G126" s="48"/>
      <c r="H126" s="7" t="s">
        <v>103</v>
      </c>
      <c r="I126" s="7" t="s">
        <v>103</v>
      </c>
      <c r="J126" s="7"/>
      <c r="K126" s="33"/>
      <c r="L126" s="43"/>
      <c r="M126" s="43"/>
      <c r="N126" s="33"/>
      <c r="O126" s="33" t="s">
        <v>113</v>
      </c>
      <c r="P126" s="33"/>
      <c r="Q126" s="33"/>
      <c r="R126" s="33"/>
      <c r="S126" s="33"/>
      <c r="T126" s="7"/>
      <c r="U126" s="8"/>
      <c r="V126" s="7"/>
      <c r="W126" s="7"/>
      <c r="X126" s="7"/>
      <c r="Y126" s="7"/>
      <c r="Z126" s="7" t="s">
        <v>333</v>
      </c>
      <c r="AA126" s="7"/>
      <c r="AB126" s="7"/>
      <c r="AC126" s="7"/>
      <c r="AD126" s="7"/>
      <c r="AE126" s="7"/>
      <c r="AF126" s="7"/>
      <c r="AG126" s="7"/>
      <c r="AH126" s="43"/>
      <c r="AI126" s="43"/>
      <c r="AJ126" s="43"/>
      <c r="AK126" s="43"/>
      <c r="AL126" s="7"/>
      <c r="AM12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26" s="111"/>
      <c r="AO12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6" s="7"/>
      <c r="AR126" s="14"/>
      <c r="AS126" s="7"/>
      <c r="AT126" s="7"/>
      <c r="AU126" s="7"/>
      <c r="AV126" s="7"/>
      <c r="AW126" s="7"/>
      <c r="AX12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26" s="14" t="str">
        <f>IF(OR(Table_Question_Sets[[#This Row],[Header]]="Yes",Table_Question_Sets[[#This Row],[Text]]=""),"",IF(OR(Table_Question_Sets[[#This Row],[Text]]="true",Table_Question_Sets[[#This Row],[Text]]="false",ISNUMBER(Table_Question_Sets[[#This Row],[Text]])),Table_Question_Sets[[#This Row],[Text]],""""&amp;Table_Question_Sets[[#This Row],[Text]]&amp;""""))</f>
        <v/>
      </c>
      <c r="AZ126" s="14" t="str">
        <f>IF(AND(Table_Question_Sets[[#This Row],[Header]]&lt;&gt;"Yes",Table_Question_Sets[[#This Row],[Property]]&lt;&gt;"",Table_Question_Sets[[#This Row],[Summary Label]]&lt;&gt;""),""""&amp;Table_Question_Sets[[#This Row],[Key]]&amp;""": """&amp;Table_Question_Sets[[#This Row],[Summary Label]]&amp;"""","")</f>
        <v/>
      </c>
      <c r="BA126" s="14">
        <f ca="1">IF(Table_Question_Sets[[#This Row],[Header]]="Yes","",_xlfn.NUMBERVALUE(INDIRECT(SUBSTITUTE(ADDRESS(1,COLUMN(),4),"1","")&amp;ROW()-1))+IF(Table_Question_Sets[[#This Row],[Property]]&lt;&gt;"",1,0))</f>
        <v>14</v>
      </c>
      <c r="BB126" s="14">
        <f ca="1">IF(Table_Question_Sets[[#This Row],[Header]]="Yes","",_xlfn.NUMBERVALUE(INDIRECT(SUBSTITUTE(ADDRESS(1,COLUMN(),4),"1","")&amp;ROW()+1))+IF(Table_Question_Sets[[#This Row],[Property]]&lt;&gt;"",1,0))</f>
        <v>70</v>
      </c>
      <c r="BC126" s="14" t="str">
        <f t="array" aca="1" ref="BC12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2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2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26"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"templateOptions":{"content":{"heading4":"Vehicle 2"}}</v>
      </c>
      <c r="BG12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"vehicle2Heading","type": "content-field","className":"col-xs-12","templateOptions":{"content":{"heading4":"Vehicle 2"}},"validators": {"validation": Validators.compose([])}}</v>
      </c>
      <c r="BH126" s="7" t="str">
        <f ca="1" xml:space="preserve">
IF(Table_Question_Sets[[#This Row],[Row]]="Yes","]},{""className"": ""row"",""fieldGroup"": [","")&amp;
SUBSTITUTE(Table_Question_Sets[[#This Row],[Config Field]],CHAR(10),"")</f>
        <v>{"key": "vehicle2Heading","type": "content-field","className":"col-xs-12","templateOptions":{"content":{"heading4":"Vehicle 2"}},"validators": {"validation": Validators.compose([])}}</v>
      </c>
      <c r="BI12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2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26" s="7" t="str">
        <f>IF(AND(Table_Question_Sets[[#This Row],[Header]]="",Table_Question_Sets[[#This Row],[Property]]&lt;&gt;"",Table_Question_Sets[[#This Row],[Field Type]]&lt;&gt;""),
""""&amp;Table_Question_Sets[[#This Row],[Key]]&amp;"""","")</f>
        <v>"vehicle2Heading"</v>
      </c>
      <c r="BL12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26" s="7" t="str">
        <f>IF(AND(Table_Question_Sets[[#This Row],[Header]]&lt;&gt;"Yes",Table_Question_Sets[[#This Row],[Property]]&lt;&gt;"",Table_Question_Sets[[#This Row],[Workflow Role]]&lt;&gt;""),
""""&amp;Table_Question_Sets[[#This Row],[Workflow Role]]&amp;""":"""&amp;Table_Question_Sets[[#This Row],[Key]]&amp;"""","")</f>
        <v/>
      </c>
      <c r="BN126" s="7">
        <f ca="1">IF(Table_Question_Sets[[#This Row],[Header]]="Yes","",_xlfn.NUMBERVALUE(INDIRECT(SUBSTITUTE(ADDRESS(1,COLUMN(),4),"1","")&amp;ROW()+1))+IF(OR(Table_Question_Sets[[#This Row],[Value]]&lt;&gt;"",AND(Table_Question_Sets[[#This Row],[Data Type]]="Repeating",Table_Question_Sets[[#This Row],[Calculation Repeating]]&lt;&gt;"")),1,0))</f>
        <v>0</v>
      </c>
      <c r="BO126" s="7" t="str">
        <f ca="1" xml:space="preserve">
IF(Table_Question_Sets[[#This Row],[Data Type]]="Repeating",
OFFSET(Table_Repeating_Question_Sets[[#Headers],[Property]],MATCH(Table_Question_Sets[[#This Row],[Property]],Table_Repeating_Question_Sets[Property],0),MATCH("Calculation",Table_Repeating_Question_Sets[#Headers],0)-1,1,1),
"")</f>
        <v/>
      </c>
      <c r="BP12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2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26" s="7" t="str">
        <f ca="1">IF(ISNUMBER(Table_Question_Sets[[#This Row],[Config Use Row]]),INDEX(Table_Question_Sets[Config Rollup],Table_Question_Sets[[#This Row],[Config Use Row]]),"")</f>
        <v/>
      </c>
      <c r="BS126" s="7" t="str">
        <f ca="1">IF(ISNUMBER(Table_Question_Sets[[#This Row],[Config Use Row]]),INDEX(Table_Question_Sets[Config Keys Nested Rollup],Table_Question_Sets[[#This Row],[Config Use Row]]),"")</f>
        <v/>
      </c>
      <c r="BT126" s="7" t="str">
        <f ca="1">IF(ISNUMBER(Table_Question_Sets[[#This Row],[Config Use Row]]),INDEX(Table_Question_Sets[Calculation Rollup],Table_Question_Sets[[#This Row],[Config Use Row]]),"")</f>
        <v/>
      </c>
    </row>
    <row r="127" spans="2:72" s="11" customFormat="1" ht="21" customHeight="1">
      <c r="B127" s="8" t="s">
        <v>334</v>
      </c>
      <c r="C127" s="111"/>
      <c r="D127" s="7" t="str">
        <f ca="1">IF(Table_Question_Sets[[#This Row],[Header]]="Yes","",
IF(INDIRECT(SUBSTITUTE(ADDRESS(1,COLUMN(),4),"1","")&amp;ROW()-1)="",
INDIRECT(SUBSTITUTE(ADDRESS(1,COLUMN(Table_Question_Sets[[#This Row],[Property]]),4),"1","")&amp;ROW()-1),
INDIRECT(SUBSTITUTE(ADDRESS(1,COLUMN(),4),"1","")&amp;ROW()-1)))</f>
        <v>Financial</v>
      </c>
      <c r="E12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vehicle2Description</v>
      </c>
      <c r="F127" s="7" t="str">
        <f>IF(Table_Question_Sets[[#This Row],[Header]]="Yes","",IF(Table_Question_Sets[[#This Row],[Property]]&lt;&gt;"",SUBSTITUTE(Table_Question_Sets[[#This Row],[Property]]," ",""),""))</f>
        <v>Vehicle2Description</v>
      </c>
      <c r="G127" s="48"/>
      <c r="H127" s="7" t="s">
        <v>49</v>
      </c>
      <c r="I127" s="7" t="s">
        <v>49</v>
      </c>
      <c r="J127" s="7"/>
      <c r="K127" s="33"/>
      <c r="L127" s="43"/>
      <c r="M127" s="43"/>
      <c r="N127" s="33"/>
      <c r="O127" s="33" t="s">
        <v>113</v>
      </c>
      <c r="P127" s="33" t="s">
        <v>124</v>
      </c>
      <c r="Q127" s="33"/>
      <c r="R127" s="33"/>
      <c r="S127" s="33"/>
      <c r="T127" s="7" t="s">
        <v>318</v>
      </c>
      <c r="U127" s="8"/>
      <c r="V127" s="7"/>
      <c r="W127" s="7"/>
      <c r="X127" s="7"/>
      <c r="Y127" s="7"/>
      <c r="Z127" s="7"/>
      <c r="AA127" s="7"/>
      <c r="AB127" s="7"/>
      <c r="AC127" s="7"/>
      <c r="AD127" s="7"/>
      <c r="AE127" s="7"/>
      <c r="AF127" s="7" t="s">
        <v>330</v>
      </c>
      <c r="AG127" s="7"/>
      <c r="AH127" s="43"/>
      <c r="AI127" s="43"/>
      <c r="AJ127" s="43"/>
      <c r="AK127" s="43"/>
      <c r="AL127" s="7"/>
      <c r="AM12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27" s="111"/>
      <c r="AO12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7" s="7"/>
      <c r="AR127" s="14"/>
      <c r="AS127" s="7"/>
      <c r="AT127" s="7"/>
      <c r="AU127" s="7"/>
      <c r="AV127" s="7"/>
      <c r="AW127" s="7"/>
      <c r="AX12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27" s="14" t="str">
        <f>IF(OR(Table_Question_Sets[[#This Row],[Header]]="Yes",Table_Question_Sets[[#This Row],[Text]]=""),"",IF(OR(Table_Question_Sets[[#This Row],[Text]]="true",Table_Question_Sets[[#This Row],[Text]]="false",ISNUMBER(Table_Question_Sets[[#This Row],[Text]])),Table_Question_Sets[[#This Row],[Text]],""""&amp;Table_Question_Sets[[#This Row],[Text]]&amp;""""))</f>
        <v/>
      </c>
      <c r="AZ127" s="14" t="str">
        <f>IF(AND(Table_Question_Sets[[#This Row],[Header]]&lt;&gt;"Yes",Table_Question_Sets[[#This Row],[Property]]&lt;&gt;"",Table_Question_Sets[[#This Row],[Summary Label]]&lt;&gt;""),""""&amp;Table_Question_Sets[[#This Row],[Key]]&amp;""": """&amp;Table_Question_Sets[[#This Row],[Summary Label]]&amp;"""","")</f>
        <v/>
      </c>
      <c r="BA127" s="14">
        <f ca="1">IF(Table_Question_Sets[[#This Row],[Header]]="Yes","",_xlfn.NUMBERVALUE(INDIRECT(SUBSTITUTE(ADDRESS(1,COLUMN(),4),"1","")&amp;ROW()-1))+IF(Table_Question_Sets[[#This Row],[Property]]&lt;&gt;"",1,0))</f>
        <v>15</v>
      </c>
      <c r="BB127" s="14">
        <f ca="1">IF(Table_Question_Sets[[#This Row],[Header]]="Yes","",_xlfn.NUMBERVALUE(INDIRECT(SUBSTITUTE(ADDRESS(1,COLUMN(),4),"1","")&amp;ROW()+1))+IF(Table_Question_Sets[[#This Row],[Property]]&lt;&gt;"",1,0))</f>
        <v>69</v>
      </c>
      <c r="BC127" s="14" t="str">
        <f t="array" aca="1" ref="BC12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2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2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2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"templateOptions":{"label":"Description","tooltip":"E.g. Toyota Camry, motorbike or similar."}</v>
      </c>
      <c r="BG12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"vehicle2Description","type": "input-field","className":"col-xs-12 col-sm-8","templateOptions":{"label":"Description","tooltip":"E.g. Toyota Camry, motorbike or similar."},"validators": {"validation": Validators.compose([])}}</v>
      </c>
      <c r="BH127" s="7" t="str">
        <f ca="1" xml:space="preserve">
IF(Table_Question_Sets[[#This Row],[Row]]="Yes","]},{""className"": ""row"",""fieldGroup"": [","")&amp;
SUBSTITUTE(Table_Question_Sets[[#This Row],[Config Field]],CHAR(10),"")</f>
        <v>{"key": "vehicle2Description","type": "input-field","className":"col-xs-12 col-sm-8","templateOptions":{"label":"Description","tooltip":"E.g. Toyota Camry, motorbike or similar."},"validators": {"validation": Validators.compose([])}}</v>
      </c>
      <c r="BI12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2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27" s="7" t="str">
        <f>IF(AND(Table_Question_Sets[[#This Row],[Header]]="",Table_Question_Sets[[#This Row],[Property]]&lt;&gt;"",Table_Question_Sets[[#This Row],[Field Type]]&lt;&gt;""),
""""&amp;Table_Question_Sets[[#This Row],[Key]]&amp;"""","")</f>
        <v>"vehicle2Description"</v>
      </c>
      <c r="BL12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27" s="7" t="str">
        <f>IF(AND(Table_Question_Sets[[#This Row],[Header]]&lt;&gt;"Yes",Table_Question_Sets[[#This Row],[Property]]&lt;&gt;"",Table_Question_Sets[[#This Row],[Workflow Role]]&lt;&gt;""),
""""&amp;Table_Question_Sets[[#This Row],[Workflow Role]]&amp;""":"""&amp;Table_Question_Sets[[#This Row],[Key]]&amp;"""","")</f>
        <v/>
      </c>
      <c r="BN127" s="7">
        <f ca="1">IF(Table_Question_Sets[[#This Row],[Header]]="Yes","",_xlfn.NUMBERVALUE(INDIRECT(SUBSTITUTE(ADDRESS(1,COLUMN(),4),"1","")&amp;ROW()+1))+IF(OR(Table_Question_Sets[[#This Row],[Value]]&lt;&gt;"",AND(Table_Question_Sets[[#This Row],[Data Type]]="Repeating",Table_Question_Sets[[#This Row],[Calculation Repeating]]&lt;&gt;"")),1,0))</f>
        <v>0</v>
      </c>
      <c r="BO127" s="7" t="str">
        <f ca="1" xml:space="preserve">
IF(Table_Question_Sets[[#This Row],[Data Type]]="Repeating",
OFFSET(Table_Repeating_Question_Sets[[#Headers],[Property]],MATCH(Table_Question_Sets[[#This Row],[Property]],Table_Repeating_Question_Sets[Property],0),MATCH("Calculation",Table_Repeating_Question_Sets[#Headers],0)-1,1,1),
"")</f>
        <v/>
      </c>
      <c r="BP12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2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27" s="7" t="str">
        <f ca="1">IF(ISNUMBER(Table_Question_Sets[[#This Row],[Config Use Row]]),INDEX(Table_Question_Sets[Config Rollup],Table_Question_Sets[[#This Row],[Config Use Row]]),"")</f>
        <v/>
      </c>
      <c r="BS127" s="7" t="str">
        <f ca="1">IF(ISNUMBER(Table_Question_Sets[[#This Row],[Config Use Row]]),INDEX(Table_Question_Sets[Config Keys Nested Rollup],Table_Question_Sets[[#This Row],[Config Use Row]]),"")</f>
        <v/>
      </c>
      <c r="BT127" s="7" t="str">
        <f ca="1">IF(ISNUMBER(Table_Question_Sets[[#This Row],[Config Use Row]]),INDEX(Table_Question_Sets[Calculation Rollup],Table_Question_Sets[[#This Row],[Config Use Row]]),"")</f>
        <v/>
      </c>
    </row>
    <row r="128" spans="2:72" s="11" customFormat="1" ht="21" customHeight="1">
      <c r="B128" s="8" t="s">
        <v>335</v>
      </c>
      <c r="C128" s="111"/>
      <c r="D128" s="7" t="str">
        <f ca="1">IF(Table_Question_Sets[[#This Row],[Header]]="Yes","",
IF(INDIRECT(SUBSTITUTE(ADDRESS(1,COLUMN(),4),"1","")&amp;ROW()-1)="",
INDIRECT(SUBSTITUTE(ADDRESS(1,COLUMN(Table_Question_Sets[[#This Row],[Property]]),4),"1","")&amp;ROW()-1),
INDIRECT(SUBSTITUTE(ADDRESS(1,COLUMN(),4),"1","")&amp;ROW()-1)))</f>
        <v>Financial</v>
      </c>
      <c r="E12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vehicle2Value</v>
      </c>
      <c r="F128" s="7" t="str">
        <f>IF(Table_Question_Sets[[#This Row],[Header]]="Yes","",IF(Table_Question_Sets[[#This Row],[Property]]&lt;&gt;"",SUBSTITUTE(Table_Question_Sets[[#This Row],[Property]]," ",""),""))</f>
        <v>Vehicle2Value</v>
      </c>
      <c r="G128" s="48"/>
      <c r="H128" s="7" t="s">
        <v>85</v>
      </c>
      <c r="I128" s="7" t="s">
        <v>49</v>
      </c>
      <c r="J128" s="7"/>
      <c r="K128" s="33"/>
      <c r="L128" s="43"/>
      <c r="M128" s="43"/>
      <c r="N128" s="33"/>
      <c r="O128" s="33" t="s">
        <v>125</v>
      </c>
      <c r="P128" s="33" t="s">
        <v>120</v>
      </c>
      <c r="Q128" s="33"/>
      <c r="R128" s="33"/>
      <c r="S128" s="33"/>
      <c r="T128" s="7" t="s">
        <v>6</v>
      </c>
      <c r="U128" s="8"/>
      <c r="V128" s="7"/>
      <c r="W128" s="7"/>
      <c r="X128" s="7"/>
      <c r="Y128" s="7"/>
      <c r="Z128" s="7"/>
      <c r="AA128" s="7"/>
      <c r="AB128" s="7"/>
      <c r="AC128" s="7"/>
      <c r="AD128" s="7"/>
      <c r="AE128" s="7"/>
      <c r="AF128" s="7"/>
      <c r="AG128" s="7"/>
      <c r="AH128" s="43"/>
      <c r="AI128" s="43"/>
      <c r="AJ128" s="43"/>
      <c r="AK128" s="43"/>
      <c r="AL128" s="7"/>
      <c r="AM12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28" s="111"/>
      <c r="AO12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8" s="7"/>
      <c r="AR128" s="14"/>
      <c r="AS128" s="7"/>
      <c r="AT128" s="7"/>
      <c r="AU128" s="7"/>
      <c r="AV128" s="7"/>
      <c r="AW128" s="7"/>
      <c r="AX12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28" s="14" t="str">
        <f>IF(OR(Table_Question_Sets[[#This Row],[Header]]="Yes",Table_Question_Sets[[#This Row],[Text]]=""),"",IF(OR(Table_Question_Sets[[#This Row],[Text]]="true",Table_Question_Sets[[#This Row],[Text]]="false",ISNUMBER(Table_Question_Sets[[#This Row],[Text]])),Table_Question_Sets[[#This Row],[Text]],""""&amp;Table_Question_Sets[[#This Row],[Text]]&amp;""""))</f>
        <v/>
      </c>
      <c r="AZ128" s="14" t="str">
        <f>IF(AND(Table_Question_Sets[[#This Row],[Header]]&lt;&gt;"Yes",Table_Question_Sets[[#This Row],[Property]]&lt;&gt;"",Table_Question_Sets[[#This Row],[Summary Label]]&lt;&gt;""),""""&amp;Table_Question_Sets[[#This Row],[Key]]&amp;""": """&amp;Table_Question_Sets[[#This Row],[Summary Label]]&amp;"""","")</f>
        <v/>
      </c>
      <c r="BA128" s="14">
        <f ca="1">IF(Table_Question_Sets[[#This Row],[Header]]="Yes","",_xlfn.NUMBERVALUE(INDIRECT(SUBSTITUTE(ADDRESS(1,COLUMN(),4),"1","")&amp;ROW()-1))+IF(Table_Question_Sets[[#This Row],[Property]]&lt;&gt;"",1,0))</f>
        <v>16</v>
      </c>
      <c r="BB128" s="14">
        <f ca="1">IF(Table_Question_Sets[[#This Row],[Header]]="Yes","",_xlfn.NUMBERVALUE(INDIRECT(SUBSTITUTE(ADDRESS(1,COLUMN(),4),"1","")&amp;ROW()+1))+IF(Table_Question_Sets[[#This Row],[Property]]&lt;&gt;"",1,0))</f>
        <v>68</v>
      </c>
      <c r="BC128" s="14" t="str">
        <f t="array" aca="1" ref="BC12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2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2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2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"templateOptions":{"label":"Value","formatTextInput":"currency","addonLeft":{"class":"fa fa-usd"}}</v>
      </c>
      <c r="BG12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"vehicle2Value","type": "input-field","className":"col-xs-6 col-sm-4","templateOptions":{"label":"Value","formatTextInput":"currency","addonLeft":{"class":"fa fa-usd"}},"validators": {"validation": Validators.compose([ValidationService.isCurrency(), ValidationService.maxDecimals(2)])}}</v>
      </c>
      <c r="BH128" s="7" t="str">
        <f ca="1" xml:space="preserve">
IF(Table_Question_Sets[[#This Row],[Row]]="Yes","]},{""className"": ""row"",""fieldGroup"": [","")&amp;
SUBSTITUTE(Table_Question_Sets[[#This Row],[Config Field]],CHAR(10),"")</f>
        <v>{"key": "vehicle2Value","type": "input-field","className":"col-xs-6 col-sm-4","templateOptions":{"label":"Value","formatTextInput":"currency","addonLeft":{"class":"fa fa-usd"}},"validators": {"validation": Validators.compose([ValidationService.isCurrency(), ValidationService.maxDecimals(2)])}}</v>
      </c>
      <c r="BI12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2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28" s="7" t="str">
        <f>IF(AND(Table_Question_Sets[[#This Row],[Header]]="",Table_Question_Sets[[#This Row],[Property]]&lt;&gt;"",Table_Question_Sets[[#This Row],[Field Type]]&lt;&gt;""),
""""&amp;Table_Question_Sets[[#This Row],[Key]]&amp;"""","")</f>
        <v>"vehicle2Value"</v>
      </c>
      <c r="BL12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28" s="7" t="str">
        <f>IF(AND(Table_Question_Sets[[#This Row],[Header]]&lt;&gt;"Yes",Table_Question_Sets[[#This Row],[Property]]&lt;&gt;"",Table_Question_Sets[[#This Row],[Workflow Role]]&lt;&gt;""),
""""&amp;Table_Question_Sets[[#This Row],[Workflow Role]]&amp;""":"""&amp;Table_Question_Sets[[#This Row],[Key]]&amp;"""","")</f>
        <v/>
      </c>
      <c r="BN128" s="7">
        <f ca="1">IF(Table_Question_Sets[[#This Row],[Header]]="Yes","",_xlfn.NUMBERVALUE(INDIRECT(SUBSTITUTE(ADDRESS(1,COLUMN(),4),"1","")&amp;ROW()+1))+IF(OR(Table_Question_Sets[[#This Row],[Value]]&lt;&gt;"",AND(Table_Question_Sets[[#This Row],[Data Type]]="Repeating",Table_Question_Sets[[#This Row],[Calculation Repeating]]&lt;&gt;"")),1,0))</f>
        <v>0</v>
      </c>
      <c r="BO128" s="7" t="str">
        <f ca="1" xml:space="preserve">
IF(Table_Question_Sets[[#This Row],[Data Type]]="Repeating",
OFFSET(Table_Repeating_Question_Sets[[#Headers],[Property]],MATCH(Table_Question_Sets[[#This Row],[Property]],Table_Repeating_Question_Sets[Property],0),MATCH("Calculation",Table_Repeating_Question_Sets[#Headers],0)-1,1,1),
"")</f>
        <v/>
      </c>
      <c r="BP12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2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28" s="7" t="str">
        <f ca="1">IF(ISNUMBER(Table_Question_Sets[[#This Row],[Config Use Row]]),INDEX(Table_Question_Sets[Config Rollup],Table_Question_Sets[[#This Row],[Config Use Row]]),"")</f>
        <v/>
      </c>
      <c r="BS128" s="7" t="str">
        <f ca="1">IF(ISNUMBER(Table_Question_Sets[[#This Row],[Config Use Row]]),INDEX(Table_Question_Sets[Config Keys Nested Rollup],Table_Question_Sets[[#This Row],[Config Use Row]]),"")</f>
        <v/>
      </c>
      <c r="BT128" s="7" t="str">
        <f ca="1">IF(ISNUMBER(Table_Question_Sets[[#This Row],[Config Use Row]]),INDEX(Table_Question_Sets[Calculation Rollup],Table_Question_Sets[[#This Row],[Config Use Row]]),"")</f>
        <v/>
      </c>
    </row>
    <row r="129" spans="2:72" s="11" customFormat="1" ht="21" customHeight="1">
      <c r="B129" s="7" t="s">
        <v>336</v>
      </c>
      <c r="C129" s="111"/>
      <c r="D129" s="7" t="str">
        <f ca="1">IF(Table_Question_Sets[[#This Row],[Header]]="Yes","",
IF(INDIRECT(SUBSTITUTE(ADDRESS(1,COLUMN(),4),"1","")&amp;ROW()-1)="",
INDIRECT(SUBSTITUTE(ADDRESS(1,COLUMN(Table_Question_Sets[[#This Row],[Property]]),4),"1","")&amp;ROW()-1),
INDIRECT(SUBSTITUTE(ADDRESS(1,COLUMN(),4),"1","")&amp;ROW()-1)))</f>
        <v>Financial</v>
      </c>
      <c r="E12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otherAssetsHeading</v>
      </c>
      <c r="F129" s="7" t="str">
        <f>IF(Table_Question_Sets[[#This Row],[Header]]="Yes","",IF(Table_Question_Sets[[#This Row],[Property]]&lt;&gt;"",SUBSTITUTE(Table_Question_Sets[[#This Row],[Property]]," ",""),""))</f>
        <v>OtherAssetsHeading</v>
      </c>
      <c r="G129" s="48"/>
      <c r="H129" s="7" t="s">
        <v>103</v>
      </c>
      <c r="I129" s="7" t="s">
        <v>103</v>
      </c>
      <c r="J129" s="7"/>
      <c r="K129" s="33"/>
      <c r="L129" s="43"/>
      <c r="M129" s="43"/>
      <c r="N129" s="33"/>
      <c r="O129" s="33" t="s">
        <v>113</v>
      </c>
      <c r="P129" s="33"/>
      <c r="Q129" s="33"/>
      <c r="R129" s="33"/>
      <c r="S129" s="33"/>
      <c r="T129" s="7"/>
      <c r="U129" s="8"/>
      <c r="V129" s="7"/>
      <c r="W129" s="7"/>
      <c r="X129" s="7"/>
      <c r="Y129" s="7" t="s">
        <v>337</v>
      </c>
      <c r="Z129" s="7"/>
      <c r="AA129" s="7"/>
      <c r="AB129" s="7"/>
      <c r="AC129" s="7"/>
      <c r="AD129" s="7"/>
      <c r="AE129" s="7"/>
      <c r="AF129" s="7"/>
      <c r="AG129" s="7"/>
      <c r="AH129" s="43"/>
      <c r="AI129" s="43"/>
      <c r="AJ129" s="43"/>
      <c r="AK129" s="43"/>
      <c r="AL129" s="7"/>
      <c r="AM12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29" s="111"/>
      <c r="AO12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9" s="7"/>
      <c r="AR129" s="14"/>
      <c r="AS129" s="7"/>
      <c r="AT129" s="7"/>
      <c r="AU129" s="7"/>
      <c r="AV129" s="7"/>
      <c r="AW129" s="7"/>
      <c r="AX12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29" s="14" t="str">
        <f>IF(OR(Table_Question_Sets[[#This Row],[Header]]="Yes",Table_Question_Sets[[#This Row],[Text]]=""),"",IF(OR(Table_Question_Sets[[#This Row],[Text]]="true",Table_Question_Sets[[#This Row],[Text]]="false",ISNUMBER(Table_Question_Sets[[#This Row],[Text]])),Table_Question_Sets[[#This Row],[Text]],""""&amp;Table_Question_Sets[[#This Row],[Text]]&amp;""""))</f>
        <v/>
      </c>
      <c r="AZ129" s="14" t="str">
        <f>IF(AND(Table_Question_Sets[[#This Row],[Header]]&lt;&gt;"Yes",Table_Question_Sets[[#This Row],[Property]]&lt;&gt;"",Table_Question_Sets[[#This Row],[Summary Label]]&lt;&gt;""),""""&amp;Table_Question_Sets[[#This Row],[Key]]&amp;""": """&amp;Table_Question_Sets[[#This Row],[Summary Label]]&amp;"""","")</f>
        <v/>
      </c>
      <c r="BA129" s="14">
        <f ca="1">IF(Table_Question_Sets[[#This Row],[Header]]="Yes","",_xlfn.NUMBERVALUE(INDIRECT(SUBSTITUTE(ADDRESS(1,COLUMN(),4),"1","")&amp;ROW()-1))+IF(Table_Question_Sets[[#This Row],[Property]]&lt;&gt;"",1,0))</f>
        <v>17</v>
      </c>
      <c r="BB129" s="14">
        <f ca="1">IF(Table_Question_Sets[[#This Row],[Header]]="Yes","",_xlfn.NUMBERVALUE(INDIRECT(SUBSTITUTE(ADDRESS(1,COLUMN(),4),"1","")&amp;ROW()+1))+IF(Table_Question_Sets[[#This Row],[Property]]&lt;&gt;"",1,0))</f>
        <v>67</v>
      </c>
      <c r="BC129" s="14" t="str">
        <f t="array" aca="1" ref="BC12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2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2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2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"templateOptions":{"content":{"heading3":"Other Assets"}}</v>
      </c>
      <c r="BG12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"otherAssetsHeading","type": "content-field","className":"col-xs-12","templateOptions":{"content":{"heading3":"Other Assets"}},"validators": {"validation": Validators.compose([])}}</v>
      </c>
      <c r="BH129" s="7" t="str">
        <f ca="1" xml:space="preserve">
IF(Table_Question_Sets[[#This Row],[Row]]="Yes","]},{""className"": ""row"",""fieldGroup"": [","")&amp;
SUBSTITUTE(Table_Question_Sets[[#This Row],[Config Field]],CHAR(10),"")</f>
        <v>{"key": "otherAssetsHeading","type": "content-field","className":"col-xs-12","templateOptions":{"content":{"heading3":"Other Assets"}},"validators": {"validation": Validators.compose([])}}</v>
      </c>
      <c r="BI12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2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29" s="7" t="str">
        <f>IF(AND(Table_Question_Sets[[#This Row],[Header]]="",Table_Question_Sets[[#This Row],[Property]]&lt;&gt;"",Table_Question_Sets[[#This Row],[Field Type]]&lt;&gt;""),
""""&amp;Table_Question_Sets[[#This Row],[Key]]&amp;"""","")</f>
        <v>"otherAssetsHeading"</v>
      </c>
      <c r="BL12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29" s="7" t="str">
        <f>IF(AND(Table_Question_Sets[[#This Row],[Header]]&lt;&gt;"Yes",Table_Question_Sets[[#This Row],[Property]]&lt;&gt;"",Table_Question_Sets[[#This Row],[Workflow Role]]&lt;&gt;""),
""""&amp;Table_Question_Sets[[#This Row],[Workflow Role]]&amp;""":"""&amp;Table_Question_Sets[[#This Row],[Key]]&amp;"""","")</f>
        <v/>
      </c>
      <c r="BN129" s="7">
        <f ca="1">IF(Table_Question_Sets[[#This Row],[Header]]="Yes","",_xlfn.NUMBERVALUE(INDIRECT(SUBSTITUTE(ADDRESS(1,COLUMN(),4),"1","")&amp;ROW()+1))+IF(OR(Table_Question_Sets[[#This Row],[Value]]&lt;&gt;"",AND(Table_Question_Sets[[#This Row],[Data Type]]="Repeating",Table_Question_Sets[[#This Row],[Calculation Repeating]]&lt;&gt;"")),1,0))</f>
        <v>0</v>
      </c>
      <c r="BO129" s="7" t="str">
        <f ca="1" xml:space="preserve">
IF(Table_Question_Sets[[#This Row],[Data Type]]="Repeating",
OFFSET(Table_Repeating_Question_Sets[[#Headers],[Property]],MATCH(Table_Question_Sets[[#This Row],[Property]],Table_Repeating_Question_Sets[Property],0),MATCH("Calculation",Table_Repeating_Question_Sets[#Headers],0)-1,1,1),
"")</f>
        <v/>
      </c>
      <c r="BP12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2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29" s="7" t="str">
        <f ca="1">IF(ISNUMBER(Table_Question_Sets[[#This Row],[Config Use Row]]),INDEX(Table_Question_Sets[Config Rollup],Table_Question_Sets[[#This Row],[Config Use Row]]),"")</f>
        <v/>
      </c>
      <c r="BS129" s="7" t="str">
        <f ca="1">IF(ISNUMBER(Table_Question_Sets[[#This Row],[Config Use Row]]),INDEX(Table_Question_Sets[Config Keys Nested Rollup],Table_Question_Sets[[#This Row],[Config Use Row]]),"")</f>
        <v/>
      </c>
      <c r="BT129" s="7" t="str">
        <f ca="1">IF(ISNUMBER(Table_Question_Sets[[#This Row],[Config Use Row]]),INDEX(Table_Question_Sets[Calculation Rollup],Table_Question_Sets[[#This Row],[Config Use Row]]),"")</f>
        <v/>
      </c>
    </row>
    <row r="130" spans="2:72" s="11" customFormat="1" ht="21" customHeight="1">
      <c r="B130" s="8" t="s">
        <v>338</v>
      </c>
      <c r="C130" s="111"/>
      <c r="D130" s="7" t="str">
        <f ca="1">IF(Table_Question_Sets[[#This Row],[Header]]="Yes","",
IF(INDIRECT(SUBSTITUTE(ADDRESS(1,COLUMN(),4),"1","")&amp;ROW()-1)="",
INDIRECT(SUBSTITUTE(ADDRESS(1,COLUMN(Table_Question_Sets[[#This Row],[Property]]),4),"1","")&amp;ROW()-1),
INDIRECT(SUBSTITUTE(ADDRESS(1,COLUMN(),4),"1","")&amp;ROW()-1)))</f>
        <v>Financial</v>
      </c>
      <c r="E13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furnitureValue</v>
      </c>
      <c r="F130" s="7" t="str">
        <f>IF(Table_Question_Sets[[#This Row],[Header]]="Yes","",IF(Table_Question_Sets[[#This Row],[Property]]&lt;&gt;"",SUBSTITUTE(Table_Question_Sets[[#This Row],[Property]]," ",""),""))</f>
        <v>FurnitureValue</v>
      </c>
      <c r="G130" s="48"/>
      <c r="H130" s="7" t="s">
        <v>85</v>
      </c>
      <c r="I130" s="7" t="s">
        <v>49</v>
      </c>
      <c r="J130" s="7"/>
      <c r="K130" s="33"/>
      <c r="L130" s="43"/>
      <c r="M130" s="43"/>
      <c r="N130" s="33"/>
      <c r="O130" s="33"/>
      <c r="P130" s="33"/>
      <c r="Q130" s="33"/>
      <c r="R130" s="33"/>
      <c r="S130" s="33"/>
      <c r="T130" s="7" t="s">
        <v>339</v>
      </c>
      <c r="U130" s="8"/>
      <c r="V130" s="7"/>
      <c r="W130" s="7"/>
      <c r="X130" s="7"/>
      <c r="Y130" s="7"/>
      <c r="Z130" s="7"/>
      <c r="AA130" s="7"/>
      <c r="AB130" s="7"/>
      <c r="AC130" s="7"/>
      <c r="AD130" s="7" t="s">
        <v>314</v>
      </c>
      <c r="AE130" s="7"/>
      <c r="AF130" s="7"/>
      <c r="AG130" s="7"/>
      <c r="AH130" s="43"/>
      <c r="AI130" s="43"/>
      <c r="AJ130" s="43"/>
      <c r="AK130" s="43"/>
      <c r="AL130" s="7"/>
      <c r="AM13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30" s="111"/>
      <c r="AO13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0" s="7"/>
      <c r="AR130" s="14"/>
      <c r="AS130" s="7"/>
      <c r="AT130" s="7"/>
      <c r="AU130" s="7"/>
      <c r="AV130" s="7"/>
      <c r="AW130" s="7"/>
      <c r="AX13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30" s="14" t="str">
        <f>IF(OR(Table_Question_Sets[[#This Row],[Header]]="Yes",Table_Question_Sets[[#This Row],[Text]]=""),"",IF(OR(Table_Question_Sets[[#This Row],[Text]]="true",Table_Question_Sets[[#This Row],[Text]]="false",ISNUMBER(Table_Question_Sets[[#This Row],[Text]])),Table_Question_Sets[[#This Row],[Text]],""""&amp;Table_Question_Sets[[#This Row],[Text]]&amp;""""))</f>
        <v/>
      </c>
      <c r="AZ130" s="14" t="str">
        <f>IF(AND(Table_Question_Sets[[#This Row],[Header]]&lt;&gt;"Yes",Table_Question_Sets[[#This Row],[Property]]&lt;&gt;"",Table_Question_Sets[[#This Row],[Summary Label]]&lt;&gt;""),""""&amp;Table_Question_Sets[[#This Row],[Key]]&amp;""": """&amp;Table_Question_Sets[[#This Row],[Summary Label]]&amp;"""","")</f>
        <v/>
      </c>
      <c r="BA130" s="14">
        <f ca="1">IF(Table_Question_Sets[[#This Row],[Header]]="Yes","",_xlfn.NUMBERVALUE(INDIRECT(SUBSTITUTE(ADDRESS(1,COLUMN(),4),"1","")&amp;ROW()-1))+IF(Table_Question_Sets[[#This Row],[Property]]&lt;&gt;"",1,0))</f>
        <v>18</v>
      </c>
      <c r="BB130" s="14">
        <f ca="1">IF(Table_Question_Sets[[#This Row],[Header]]="Yes","",_xlfn.NUMBERVALUE(INDIRECT(SUBSTITUTE(ADDRESS(1,COLUMN(),4),"1","")&amp;ROW()+1))+IF(Table_Question_Sets[[#This Row],[Property]]&lt;&gt;"",1,0))</f>
        <v>66</v>
      </c>
      <c r="BC130" s="14" t="str">
        <f t="array" aca="1" ref="BC13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3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3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3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"templateOptions":{"label":"Furniture/Fittings","placeholder":"Estimated value","formatTextInput":"currency","addonLeft":{"class":"fa fa-usd"}}</v>
      </c>
      <c r="BG13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"furnitureValue","type": "input-field","className":"col-xs-12 col-md-6","templateOptions":{"label":"Furniture/Fittings","placeholder":"Estimated value","formatTextInput":"currency","addonLeft":{"class":"fa fa-usd"}},"validators": {"validation": Validators.compose([ValidationService.isCurrency(), ValidationService.maxDecimals(2)])}}</v>
      </c>
      <c r="BH130" s="7" t="str">
        <f ca="1" xml:space="preserve">
IF(Table_Question_Sets[[#This Row],[Row]]="Yes","]},{""className"": ""row"",""fieldGroup"": [","")&amp;
SUBSTITUTE(Table_Question_Sets[[#This Row],[Config Field]],CHAR(10),"")</f>
        <v>{"key": "furnitureValue","type": "input-field","className":"col-xs-12 col-md-6","templateOptions":{"label":"Furniture/Fittings","placeholder":"Estimated value","formatTextInput":"currency","addonLeft":{"class":"fa fa-usd"}},"validators": {"validation": Validators.compose([ValidationService.isCurrency(), ValidationService.maxDecimals(2)])}}</v>
      </c>
      <c r="BI13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3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30" s="7" t="str">
        <f>IF(AND(Table_Question_Sets[[#This Row],[Header]]="",Table_Question_Sets[[#This Row],[Property]]&lt;&gt;"",Table_Question_Sets[[#This Row],[Field Type]]&lt;&gt;""),
""""&amp;Table_Question_Sets[[#This Row],[Key]]&amp;"""","")</f>
        <v>"furnitureValue"</v>
      </c>
      <c r="BL13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30" s="7" t="str">
        <f>IF(AND(Table_Question_Sets[[#This Row],[Header]]&lt;&gt;"Yes",Table_Question_Sets[[#This Row],[Property]]&lt;&gt;"",Table_Question_Sets[[#This Row],[Workflow Role]]&lt;&gt;""),
""""&amp;Table_Question_Sets[[#This Row],[Workflow Role]]&amp;""":"""&amp;Table_Question_Sets[[#This Row],[Key]]&amp;"""","")</f>
        <v/>
      </c>
      <c r="BN130" s="7">
        <f ca="1">IF(Table_Question_Sets[[#This Row],[Header]]="Yes","",_xlfn.NUMBERVALUE(INDIRECT(SUBSTITUTE(ADDRESS(1,COLUMN(),4),"1","")&amp;ROW()+1))+IF(OR(Table_Question_Sets[[#This Row],[Value]]&lt;&gt;"",AND(Table_Question_Sets[[#This Row],[Data Type]]="Repeating",Table_Question_Sets[[#This Row],[Calculation Repeating]]&lt;&gt;"")),1,0))</f>
        <v>0</v>
      </c>
      <c r="BO130" s="7" t="str">
        <f ca="1" xml:space="preserve">
IF(Table_Question_Sets[[#This Row],[Data Type]]="Repeating",
OFFSET(Table_Repeating_Question_Sets[[#Headers],[Property]],MATCH(Table_Question_Sets[[#This Row],[Property]],Table_Repeating_Question_Sets[Property],0),MATCH("Calculation",Table_Repeating_Question_Sets[#Headers],0)-1,1,1),
"")</f>
        <v/>
      </c>
      <c r="BP13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3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30" s="7" t="str">
        <f ca="1">IF(ISNUMBER(Table_Question_Sets[[#This Row],[Config Use Row]]),INDEX(Table_Question_Sets[Config Rollup],Table_Question_Sets[[#This Row],[Config Use Row]]),"")</f>
        <v/>
      </c>
      <c r="BS130" s="7" t="str">
        <f ca="1">IF(ISNUMBER(Table_Question_Sets[[#This Row],[Config Use Row]]),INDEX(Table_Question_Sets[Config Keys Nested Rollup],Table_Question_Sets[[#This Row],[Config Use Row]]),"")</f>
        <v/>
      </c>
      <c r="BT130" s="7" t="str">
        <f ca="1">IF(ISNUMBER(Table_Question_Sets[[#This Row],[Config Use Row]]),INDEX(Table_Question_Sets[Calculation Rollup],Table_Question_Sets[[#This Row],[Config Use Row]]),"")</f>
        <v/>
      </c>
    </row>
    <row r="131" spans="2:72" s="11" customFormat="1" ht="21" customHeight="1">
      <c r="B131" s="8" t="s">
        <v>340</v>
      </c>
      <c r="C131" s="111"/>
      <c r="D131" s="7" t="str">
        <f ca="1">IF(Table_Question_Sets[[#This Row],[Header]]="Yes","",
IF(INDIRECT(SUBSTITUTE(ADDRESS(1,COLUMN(),4),"1","")&amp;ROW()-1)="",
INDIRECT(SUBSTITUTE(ADDRESS(1,COLUMN(Table_Question_Sets[[#This Row],[Property]]),4),"1","")&amp;ROW()-1),
INDIRECT(SUBSTITUTE(ADDRESS(1,COLUMN(),4),"1","")&amp;ROW()-1)))</f>
        <v>Financial</v>
      </c>
      <c r="E13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cashValue</v>
      </c>
      <c r="F131" s="7" t="str">
        <f>IF(Table_Question_Sets[[#This Row],[Header]]="Yes","",IF(Table_Question_Sets[[#This Row],[Property]]&lt;&gt;"",SUBSTITUTE(Table_Question_Sets[[#This Row],[Property]]," ",""),""))</f>
        <v>CashValue</v>
      </c>
      <c r="G131" s="48"/>
      <c r="H131" s="7" t="s">
        <v>85</v>
      </c>
      <c r="I131" s="7" t="s">
        <v>49</v>
      </c>
      <c r="J131" s="7"/>
      <c r="K131" s="33"/>
      <c r="L131" s="43"/>
      <c r="M131" s="43"/>
      <c r="N131" s="33"/>
      <c r="O131" s="33"/>
      <c r="P131" s="33"/>
      <c r="Q131" s="33"/>
      <c r="R131" s="33"/>
      <c r="S131" s="33"/>
      <c r="T131" s="7" t="s">
        <v>341</v>
      </c>
      <c r="U131" s="8"/>
      <c r="V131" s="7"/>
      <c r="W131" s="7"/>
      <c r="X131" s="7"/>
      <c r="Y131" s="7"/>
      <c r="Z131" s="7"/>
      <c r="AA131" s="7"/>
      <c r="AB131" s="7"/>
      <c r="AC131" s="7"/>
      <c r="AD131" s="7" t="s">
        <v>314</v>
      </c>
      <c r="AE131" s="7"/>
      <c r="AF131" s="7"/>
      <c r="AG131" s="7"/>
      <c r="AH131" s="43"/>
      <c r="AI131" s="43"/>
      <c r="AJ131" s="43"/>
      <c r="AK131" s="43"/>
      <c r="AL131" s="7"/>
      <c r="AM13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31" s="111"/>
      <c r="AO13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1" s="7"/>
      <c r="AR131" s="14"/>
      <c r="AS131" s="7"/>
      <c r="AT131" s="7"/>
      <c r="AU131" s="7"/>
      <c r="AV131" s="7"/>
      <c r="AW131" s="7"/>
      <c r="AX13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31" s="14" t="str">
        <f>IF(OR(Table_Question_Sets[[#This Row],[Header]]="Yes",Table_Question_Sets[[#This Row],[Text]]=""),"",IF(OR(Table_Question_Sets[[#This Row],[Text]]="true",Table_Question_Sets[[#This Row],[Text]]="false",ISNUMBER(Table_Question_Sets[[#This Row],[Text]])),Table_Question_Sets[[#This Row],[Text]],""""&amp;Table_Question_Sets[[#This Row],[Text]]&amp;""""))</f>
        <v/>
      </c>
      <c r="AZ131" s="14" t="str">
        <f>IF(AND(Table_Question_Sets[[#This Row],[Header]]&lt;&gt;"Yes",Table_Question_Sets[[#This Row],[Property]]&lt;&gt;"",Table_Question_Sets[[#This Row],[Summary Label]]&lt;&gt;""),""""&amp;Table_Question_Sets[[#This Row],[Key]]&amp;""": """&amp;Table_Question_Sets[[#This Row],[Summary Label]]&amp;"""","")</f>
        <v/>
      </c>
      <c r="BA131" s="14">
        <f ca="1">IF(Table_Question_Sets[[#This Row],[Header]]="Yes","",_xlfn.NUMBERVALUE(INDIRECT(SUBSTITUTE(ADDRESS(1,COLUMN(),4),"1","")&amp;ROW()-1))+IF(Table_Question_Sets[[#This Row],[Property]]&lt;&gt;"",1,0))</f>
        <v>19</v>
      </c>
      <c r="BB131" s="14">
        <f ca="1">IF(Table_Question_Sets[[#This Row],[Header]]="Yes","",_xlfn.NUMBERVALUE(INDIRECT(SUBSTITUTE(ADDRESS(1,COLUMN(),4),"1","")&amp;ROW()+1))+IF(Table_Question_Sets[[#This Row],[Property]]&lt;&gt;"",1,0))</f>
        <v>65</v>
      </c>
      <c r="BC131" s="14" t="str">
        <f t="array" aca="1" ref="BC13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3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3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3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"templateOptions":{"label":"Cash on hand / bank","placeholder":"Estimated value","formatTextInput":"currency","addonLeft":{"class":"fa fa-usd"}}</v>
      </c>
      <c r="BG13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"cashValue","type": "input-field","className":"col-xs-12 col-md-6","templateOptions":{"label":"Cash on hand / bank","placeholder":"Estimated value","formatTextInput":"currency","addonLeft":{"class":"fa fa-usd"}},"validators": {"validation": Validators.compose([ValidationService.isCurrency(), ValidationService.maxDecimals(2)])}}</v>
      </c>
      <c r="BH131" s="7" t="str">
        <f ca="1" xml:space="preserve">
IF(Table_Question_Sets[[#This Row],[Row]]="Yes","]},{""className"": ""row"",""fieldGroup"": [","")&amp;
SUBSTITUTE(Table_Question_Sets[[#This Row],[Config Field]],CHAR(10),"")</f>
        <v>{"key": "cashValue","type": "input-field","className":"col-xs-12 col-md-6","templateOptions":{"label":"Cash on hand / bank","placeholder":"Estimated value","formatTextInput":"currency","addonLeft":{"class":"fa fa-usd"}},"validators": {"validation": Validators.compose([ValidationService.isCurrency(), ValidationService.maxDecimals(2)])}}</v>
      </c>
      <c r="BI13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3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31" s="7" t="str">
        <f>IF(AND(Table_Question_Sets[[#This Row],[Header]]="",Table_Question_Sets[[#This Row],[Property]]&lt;&gt;"",Table_Question_Sets[[#This Row],[Field Type]]&lt;&gt;""),
""""&amp;Table_Question_Sets[[#This Row],[Key]]&amp;"""","")</f>
        <v>"cashValue"</v>
      </c>
      <c r="BL13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31" s="7" t="str">
        <f>IF(AND(Table_Question_Sets[[#This Row],[Header]]&lt;&gt;"Yes",Table_Question_Sets[[#This Row],[Property]]&lt;&gt;"",Table_Question_Sets[[#This Row],[Workflow Role]]&lt;&gt;""),
""""&amp;Table_Question_Sets[[#This Row],[Workflow Role]]&amp;""":"""&amp;Table_Question_Sets[[#This Row],[Key]]&amp;"""","")</f>
        <v/>
      </c>
      <c r="BN131" s="7">
        <f ca="1">IF(Table_Question_Sets[[#This Row],[Header]]="Yes","",_xlfn.NUMBERVALUE(INDIRECT(SUBSTITUTE(ADDRESS(1,COLUMN(),4),"1","")&amp;ROW()+1))+IF(OR(Table_Question_Sets[[#This Row],[Value]]&lt;&gt;"",AND(Table_Question_Sets[[#This Row],[Data Type]]="Repeating",Table_Question_Sets[[#This Row],[Calculation Repeating]]&lt;&gt;"")),1,0))</f>
        <v>0</v>
      </c>
      <c r="BO131" s="7" t="str">
        <f ca="1" xml:space="preserve">
IF(Table_Question_Sets[[#This Row],[Data Type]]="Repeating",
OFFSET(Table_Repeating_Question_Sets[[#Headers],[Property]],MATCH(Table_Question_Sets[[#This Row],[Property]],Table_Repeating_Question_Sets[Property],0),MATCH("Calculation",Table_Repeating_Question_Sets[#Headers],0)-1,1,1),
"")</f>
        <v/>
      </c>
      <c r="BP13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3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31" s="7" t="str">
        <f ca="1">IF(ISNUMBER(Table_Question_Sets[[#This Row],[Config Use Row]]),INDEX(Table_Question_Sets[Config Rollup],Table_Question_Sets[[#This Row],[Config Use Row]]),"")</f>
        <v/>
      </c>
      <c r="BS131" s="7" t="str">
        <f ca="1">IF(ISNUMBER(Table_Question_Sets[[#This Row],[Config Use Row]]),INDEX(Table_Question_Sets[Config Keys Nested Rollup],Table_Question_Sets[[#This Row],[Config Use Row]]),"")</f>
        <v/>
      </c>
      <c r="BT131" s="7" t="str">
        <f ca="1">IF(ISNUMBER(Table_Question_Sets[[#This Row],[Config Use Row]]),INDEX(Table_Question_Sets[Calculation Rollup],Table_Question_Sets[[#This Row],[Config Use Row]]),"")</f>
        <v/>
      </c>
    </row>
    <row r="132" spans="2:72" s="11" customFormat="1" ht="21" customHeight="1">
      <c r="B132" s="8" t="s">
        <v>342</v>
      </c>
      <c r="C132" s="111"/>
      <c r="D132" s="7" t="str">
        <f ca="1">IF(Table_Question_Sets[[#This Row],[Header]]="Yes","",
IF(INDIRECT(SUBSTITUTE(ADDRESS(1,COLUMN(),4),"1","")&amp;ROW()-1)="",
INDIRECT(SUBSTITUTE(ADDRESS(1,COLUMN(Table_Question_Sets[[#This Row],[Property]]),4),"1","")&amp;ROW()-1),
INDIRECT(SUBSTITUTE(ADDRESS(1,COLUMN(),4),"1","")&amp;ROW()-1)))</f>
        <v>Financial</v>
      </c>
      <c r="E13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superannuationValue</v>
      </c>
      <c r="F132" s="7" t="str">
        <f>IF(Table_Question_Sets[[#This Row],[Header]]="Yes","",IF(Table_Question_Sets[[#This Row],[Property]]&lt;&gt;"",SUBSTITUTE(Table_Question_Sets[[#This Row],[Property]]," ",""),""))</f>
        <v>SuperannuationValue</v>
      </c>
      <c r="G132" s="48"/>
      <c r="H132" s="7" t="s">
        <v>85</v>
      </c>
      <c r="I132" s="7" t="s">
        <v>49</v>
      </c>
      <c r="J132" s="7"/>
      <c r="K132" s="33"/>
      <c r="L132" s="43"/>
      <c r="M132" s="43"/>
      <c r="N132" s="33"/>
      <c r="O132" s="33"/>
      <c r="P132" s="33"/>
      <c r="Q132" s="33"/>
      <c r="R132" s="33"/>
      <c r="S132" s="33"/>
      <c r="T132" s="7" t="s">
        <v>343</v>
      </c>
      <c r="U132" s="8"/>
      <c r="V132" s="7"/>
      <c r="W132" s="7"/>
      <c r="X132" s="7"/>
      <c r="Y132" s="7"/>
      <c r="Z132" s="7"/>
      <c r="AA132" s="7"/>
      <c r="AB132" s="7"/>
      <c r="AC132" s="7"/>
      <c r="AD132" s="7" t="s">
        <v>314</v>
      </c>
      <c r="AE132" s="7"/>
      <c r="AF132" s="7"/>
      <c r="AG132" s="7"/>
      <c r="AH132" s="43"/>
      <c r="AI132" s="43"/>
      <c r="AJ132" s="43"/>
      <c r="AK132" s="43"/>
      <c r="AL132" s="7"/>
      <c r="AM13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32" s="111"/>
      <c r="AO13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2" s="7"/>
      <c r="AR132" s="14"/>
      <c r="AS132" s="7"/>
      <c r="AT132" s="7"/>
      <c r="AU132" s="7"/>
      <c r="AV132" s="7"/>
      <c r="AW132" s="7"/>
      <c r="AX13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32" s="14" t="str">
        <f>IF(OR(Table_Question_Sets[[#This Row],[Header]]="Yes",Table_Question_Sets[[#This Row],[Text]]=""),"",IF(OR(Table_Question_Sets[[#This Row],[Text]]="true",Table_Question_Sets[[#This Row],[Text]]="false",ISNUMBER(Table_Question_Sets[[#This Row],[Text]])),Table_Question_Sets[[#This Row],[Text]],""""&amp;Table_Question_Sets[[#This Row],[Text]]&amp;""""))</f>
        <v/>
      </c>
      <c r="AZ132" s="14" t="str">
        <f>IF(AND(Table_Question_Sets[[#This Row],[Header]]&lt;&gt;"Yes",Table_Question_Sets[[#This Row],[Property]]&lt;&gt;"",Table_Question_Sets[[#This Row],[Summary Label]]&lt;&gt;""),""""&amp;Table_Question_Sets[[#This Row],[Key]]&amp;""": """&amp;Table_Question_Sets[[#This Row],[Summary Label]]&amp;"""","")</f>
        <v/>
      </c>
      <c r="BA132" s="14">
        <f ca="1">IF(Table_Question_Sets[[#This Row],[Header]]="Yes","",_xlfn.NUMBERVALUE(INDIRECT(SUBSTITUTE(ADDRESS(1,COLUMN(),4),"1","")&amp;ROW()-1))+IF(Table_Question_Sets[[#This Row],[Property]]&lt;&gt;"",1,0))</f>
        <v>20</v>
      </c>
      <c r="BB132" s="14">
        <f ca="1">IF(Table_Question_Sets[[#This Row],[Header]]="Yes","",_xlfn.NUMBERVALUE(INDIRECT(SUBSTITUTE(ADDRESS(1,COLUMN(),4),"1","")&amp;ROW()+1))+IF(Table_Question_Sets[[#This Row],[Property]]&lt;&gt;"",1,0))</f>
        <v>64</v>
      </c>
      <c r="BC132" s="14" t="str">
        <f t="array" aca="1" ref="BC13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3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3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3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"templateOptions":{"label":"Superannuation","placeholder":"Estimated value","formatTextInput":"currency","addonLeft":{"class":"fa fa-usd"}}</v>
      </c>
      <c r="BG13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"superannuationValue","type": "input-field","className":"col-xs-12 col-md-6","templateOptions":{"label":"Superannuation","placeholder":"Estimated value","formatTextInput":"currency","addonLeft":{"class":"fa fa-usd"}},"validators": {"validation": Validators.compose([ValidationService.isCurrency(), ValidationService.maxDecimals(2)])}}</v>
      </c>
      <c r="BH132" s="7" t="str">
        <f ca="1" xml:space="preserve">
IF(Table_Question_Sets[[#This Row],[Row]]="Yes","]},{""className"": ""row"",""fieldGroup"": [","")&amp;
SUBSTITUTE(Table_Question_Sets[[#This Row],[Config Field]],CHAR(10),"")</f>
        <v>{"key": "superannuationValue","type": "input-field","className":"col-xs-12 col-md-6","templateOptions":{"label":"Superannuation","placeholder":"Estimated value","formatTextInput":"currency","addonLeft":{"class":"fa fa-usd"}},"validators": {"validation": Validators.compose([ValidationService.isCurrency(), ValidationService.maxDecimals(2)])}}</v>
      </c>
      <c r="BI13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3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32" s="7" t="str">
        <f>IF(AND(Table_Question_Sets[[#This Row],[Header]]="",Table_Question_Sets[[#This Row],[Property]]&lt;&gt;"",Table_Question_Sets[[#This Row],[Field Type]]&lt;&gt;""),
""""&amp;Table_Question_Sets[[#This Row],[Key]]&amp;"""","")</f>
        <v>"superannuationValue"</v>
      </c>
      <c r="BL13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32" s="7" t="str">
        <f>IF(AND(Table_Question_Sets[[#This Row],[Header]]&lt;&gt;"Yes",Table_Question_Sets[[#This Row],[Property]]&lt;&gt;"",Table_Question_Sets[[#This Row],[Workflow Role]]&lt;&gt;""),
""""&amp;Table_Question_Sets[[#This Row],[Workflow Role]]&amp;""":"""&amp;Table_Question_Sets[[#This Row],[Key]]&amp;"""","")</f>
        <v/>
      </c>
      <c r="BN132" s="7">
        <f ca="1">IF(Table_Question_Sets[[#This Row],[Header]]="Yes","",_xlfn.NUMBERVALUE(INDIRECT(SUBSTITUTE(ADDRESS(1,COLUMN(),4),"1","")&amp;ROW()+1))+IF(OR(Table_Question_Sets[[#This Row],[Value]]&lt;&gt;"",AND(Table_Question_Sets[[#This Row],[Data Type]]="Repeating",Table_Question_Sets[[#This Row],[Calculation Repeating]]&lt;&gt;"")),1,0))</f>
        <v>0</v>
      </c>
      <c r="BO132" s="7" t="str">
        <f ca="1" xml:space="preserve">
IF(Table_Question_Sets[[#This Row],[Data Type]]="Repeating",
OFFSET(Table_Repeating_Question_Sets[[#Headers],[Property]],MATCH(Table_Question_Sets[[#This Row],[Property]],Table_Repeating_Question_Sets[Property],0),MATCH("Calculation",Table_Repeating_Question_Sets[#Headers],0)-1,1,1),
"")</f>
        <v/>
      </c>
      <c r="BP13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3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32" s="7" t="str">
        <f ca="1">IF(ISNUMBER(Table_Question_Sets[[#This Row],[Config Use Row]]),INDEX(Table_Question_Sets[Config Rollup],Table_Question_Sets[[#This Row],[Config Use Row]]),"")</f>
        <v/>
      </c>
      <c r="BS132" s="7" t="str">
        <f ca="1">IF(ISNUMBER(Table_Question_Sets[[#This Row],[Config Use Row]]),INDEX(Table_Question_Sets[Config Keys Nested Rollup],Table_Question_Sets[[#This Row],[Config Use Row]]),"")</f>
        <v/>
      </c>
      <c r="BT132" s="7" t="str">
        <f ca="1">IF(ISNUMBER(Table_Question_Sets[[#This Row],[Config Use Row]]),INDEX(Table_Question_Sets[Calculation Rollup],Table_Question_Sets[[#This Row],[Config Use Row]]),"")</f>
        <v/>
      </c>
    </row>
    <row r="133" spans="2:72" s="11" customFormat="1" ht="21" customHeight="1">
      <c r="B133" s="8" t="s">
        <v>344</v>
      </c>
      <c r="C133" s="111"/>
      <c r="D133" s="7" t="str">
        <f ca="1">IF(Table_Question_Sets[[#This Row],[Header]]="Yes","",
IF(INDIRECT(SUBSTITUTE(ADDRESS(1,COLUMN(),4),"1","")&amp;ROW()-1)="",
INDIRECT(SUBSTITUTE(ADDRESS(1,COLUMN(Table_Question_Sets[[#This Row],[Property]]),4),"1","")&amp;ROW()-1),
INDIRECT(SUBSTITUTE(ADDRESS(1,COLUMN(),4),"1","")&amp;ROW()-1)))</f>
        <v>Financial</v>
      </c>
      <c r="E13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investmentsValue</v>
      </c>
      <c r="F133" s="7" t="str">
        <f>IF(Table_Question_Sets[[#This Row],[Header]]="Yes","",IF(Table_Question_Sets[[#This Row],[Property]]&lt;&gt;"",SUBSTITUTE(Table_Question_Sets[[#This Row],[Property]]," ",""),""))</f>
        <v>InvestmentsValue</v>
      </c>
      <c r="G133" s="48"/>
      <c r="H133" s="7" t="s">
        <v>85</v>
      </c>
      <c r="I133" s="7" t="s">
        <v>49</v>
      </c>
      <c r="J133" s="7"/>
      <c r="K133" s="33"/>
      <c r="L133" s="43"/>
      <c r="M133" s="43"/>
      <c r="N133" s="33"/>
      <c r="O133" s="33"/>
      <c r="P133" s="33"/>
      <c r="Q133" s="33"/>
      <c r="R133" s="33"/>
      <c r="S133" s="33"/>
      <c r="T133" s="7" t="s">
        <v>345</v>
      </c>
      <c r="U133" s="8"/>
      <c r="V133" s="7"/>
      <c r="W133" s="7"/>
      <c r="X133" s="7"/>
      <c r="Y133" s="7"/>
      <c r="Z133" s="7"/>
      <c r="AA133" s="7"/>
      <c r="AB133" s="7"/>
      <c r="AC133" s="7"/>
      <c r="AD133" s="7" t="s">
        <v>314</v>
      </c>
      <c r="AE133" s="7"/>
      <c r="AF133" s="7"/>
      <c r="AG133" s="7"/>
      <c r="AH133" s="43"/>
      <c r="AI133" s="43"/>
      <c r="AJ133" s="43"/>
      <c r="AK133" s="43"/>
      <c r="AL133" s="7"/>
      <c r="AM13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33" s="111"/>
      <c r="AO13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3" s="7"/>
      <c r="AR133" s="14"/>
      <c r="AS133" s="7"/>
      <c r="AT133" s="7"/>
      <c r="AU133" s="7"/>
      <c r="AV133" s="7"/>
      <c r="AW133" s="7"/>
      <c r="AX13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33" s="14" t="str">
        <f>IF(OR(Table_Question_Sets[[#This Row],[Header]]="Yes",Table_Question_Sets[[#This Row],[Text]]=""),"",IF(OR(Table_Question_Sets[[#This Row],[Text]]="true",Table_Question_Sets[[#This Row],[Text]]="false",ISNUMBER(Table_Question_Sets[[#This Row],[Text]])),Table_Question_Sets[[#This Row],[Text]],""""&amp;Table_Question_Sets[[#This Row],[Text]]&amp;""""))</f>
        <v/>
      </c>
      <c r="AZ133" s="14" t="str">
        <f>IF(AND(Table_Question_Sets[[#This Row],[Header]]&lt;&gt;"Yes",Table_Question_Sets[[#This Row],[Property]]&lt;&gt;"",Table_Question_Sets[[#This Row],[Summary Label]]&lt;&gt;""),""""&amp;Table_Question_Sets[[#This Row],[Key]]&amp;""": """&amp;Table_Question_Sets[[#This Row],[Summary Label]]&amp;"""","")</f>
        <v/>
      </c>
      <c r="BA133" s="14">
        <f ca="1">IF(Table_Question_Sets[[#This Row],[Header]]="Yes","",_xlfn.NUMBERVALUE(INDIRECT(SUBSTITUTE(ADDRESS(1,COLUMN(),4),"1","")&amp;ROW()-1))+IF(Table_Question_Sets[[#This Row],[Property]]&lt;&gt;"",1,0))</f>
        <v>21</v>
      </c>
      <c r="BB133" s="14">
        <f ca="1">IF(Table_Question_Sets[[#This Row],[Header]]="Yes","",_xlfn.NUMBERVALUE(INDIRECT(SUBSTITUTE(ADDRESS(1,COLUMN(),4),"1","")&amp;ROW()+1))+IF(Table_Question_Sets[[#This Row],[Property]]&lt;&gt;"",1,0))</f>
        <v>63</v>
      </c>
      <c r="BC133" s="14" t="str">
        <f t="array" aca="1" ref="BC13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3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3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3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"templateOptions":{"label":"Investments / shares","placeholder":"Estimated value","formatTextInput":"currency","addonLeft":{"class":"fa fa-usd"}}</v>
      </c>
      <c r="BG13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"investmentsValue","type": "input-field","className":"col-xs-12 col-md-6","templateOptions":{"label":"Investments / shares","placeholder":"Estimated value","formatTextInput":"currency","addonLeft":{"class":"fa fa-usd"}},"validators": {"validation": Validators.compose([ValidationService.isCurrency(), ValidationService.maxDecimals(2)])}}</v>
      </c>
      <c r="BH133" s="7" t="str">
        <f ca="1" xml:space="preserve">
IF(Table_Question_Sets[[#This Row],[Row]]="Yes","]},{""className"": ""row"",""fieldGroup"": [","")&amp;
SUBSTITUTE(Table_Question_Sets[[#This Row],[Config Field]],CHAR(10),"")</f>
        <v>{"key": "investmentsValue","type": "input-field","className":"col-xs-12 col-md-6","templateOptions":{"label":"Investments / shares","placeholder":"Estimated value","formatTextInput":"currency","addonLeft":{"class":"fa fa-usd"}},"validators": {"validation": Validators.compose([ValidationService.isCurrency(), ValidationService.maxDecimals(2)])}}</v>
      </c>
      <c r="BI13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3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33" s="7" t="str">
        <f>IF(AND(Table_Question_Sets[[#This Row],[Header]]="",Table_Question_Sets[[#This Row],[Property]]&lt;&gt;"",Table_Question_Sets[[#This Row],[Field Type]]&lt;&gt;""),
""""&amp;Table_Question_Sets[[#This Row],[Key]]&amp;"""","")</f>
        <v>"investmentsValue"</v>
      </c>
      <c r="BL13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33" s="7" t="str">
        <f>IF(AND(Table_Question_Sets[[#This Row],[Header]]&lt;&gt;"Yes",Table_Question_Sets[[#This Row],[Property]]&lt;&gt;"",Table_Question_Sets[[#This Row],[Workflow Role]]&lt;&gt;""),
""""&amp;Table_Question_Sets[[#This Row],[Workflow Role]]&amp;""":"""&amp;Table_Question_Sets[[#This Row],[Key]]&amp;"""","")</f>
        <v/>
      </c>
      <c r="BN133" s="7">
        <f ca="1">IF(Table_Question_Sets[[#This Row],[Header]]="Yes","",_xlfn.NUMBERVALUE(INDIRECT(SUBSTITUTE(ADDRESS(1,COLUMN(),4),"1","")&amp;ROW()+1))+IF(OR(Table_Question_Sets[[#This Row],[Value]]&lt;&gt;"",AND(Table_Question_Sets[[#This Row],[Data Type]]="Repeating",Table_Question_Sets[[#This Row],[Calculation Repeating]]&lt;&gt;"")),1,0))</f>
        <v>0</v>
      </c>
      <c r="BO133" s="7" t="str">
        <f ca="1" xml:space="preserve">
IF(Table_Question_Sets[[#This Row],[Data Type]]="Repeating",
OFFSET(Table_Repeating_Question_Sets[[#Headers],[Property]],MATCH(Table_Question_Sets[[#This Row],[Property]],Table_Repeating_Question_Sets[Property],0),MATCH("Calculation",Table_Repeating_Question_Sets[#Headers],0)-1,1,1),
"")</f>
        <v/>
      </c>
      <c r="BP13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3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33" s="7" t="str">
        <f ca="1">IF(ISNUMBER(Table_Question_Sets[[#This Row],[Config Use Row]]),INDEX(Table_Question_Sets[Config Rollup],Table_Question_Sets[[#This Row],[Config Use Row]]),"")</f>
        <v/>
      </c>
      <c r="BS133" s="7" t="str">
        <f ca="1">IF(ISNUMBER(Table_Question_Sets[[#This Row],[Config Use Row]]),INDEX(Table_Question_Sets[Config Keys Nested Rollup],Table_Question_Sets[[#This Row],[Config Use Row]]),"")</f>
        <v/>
      </c>
      <c r="BT133" s="7" t="str">
        <f ca="1">IF(ISNUMBER(Table_Question_Sets[[#This Row],[Config Use Row]]),INDEX(Table_Question_Sets[Calculation Rollup],Table_Question_Sets[[#This Row],[Config Use Row]]),"")</f>
        <v/>
      </c>
    </row>
    <row r="134" spans="2:72" s="11" customFormat="1" ht="21" customHeight="1">
      <c r="B134" s="7" t="s">
        <v>346</v>
      </c>
      <c r="C134" s="111"/>
      <c r="D134" s="7" t="str">
        <f ca="1">IF(Table_Question_Sets[[#This Row],[Header]]="Yes","",
IF(INDIRECT(SUBSTITUTE(ADDRESS(1,COLUMN(),4),"1","")&amp;ROW()-1)="",
INDIRECT(SUBSTITUTE(ADDRESS(1,COLUMN(Table_Question_Sets[[#This Row],[Property]]),4),"1","")&amp;ROW()-1),
INDIRECT(SUBSTITUTE(ADDRESS(1,COLUMN(),4),"1","")&amp;ROW()-1)))</f>
        <v>Financial</v>
      </c>
      <c r="E13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otherAsset1Heading</v>
      </c>
      <c r="F134" s="7" t="str">
        <f>IF(Table_Question_Sets[[#This Row],[Header]]="Yes","",IF(Table_Question_Sets[[#This Row],[Property]]&lt;&gt;"",SUBSTITUTE(Table_Question_Sets[[#This Row],[Property]]," ",""),""))</f>
        <v>OtherAsset1Heading</v>
      </c>
      <c r="G134" s="48"/>
      <c r="H134" s="7" t="s">
        <v>103</v>
      </c>
      <c r="I134" s="7" t="s">
        <v>103</v>
      </c>
      <c r="J134" s="7"/>
      <c r="K134" s="33"/>
      <c r="L134" s="43"/>
      <c r="M134" s="43"/>
      <c r="N134" s="33"/>
      <c r="O134" s="33" t="s">
        <v>113</v>
      </c>
      <c r="P134" s="33"/>
      <c r="Q134" s="33"/>
      <c r="R134" s="33"/>
      <c r="S134" s="33"/>
      <c r="T134" s="7"/>
      <c r="U134" s="8"/>
      <c r="V134" s="7"/>
      <c r="W134" s="7"/>
      <c r="X134" s="7"/>
      <c r="Y134" s="7"/>
      <c r="Z134" s="7" t="s">
        <v>347</v>
      </c>
      <c r="AA134" s="7"/>
      <c r="AB134" s="7"/>
      <c r="AC134" s="7"/>
      <c r="AD134" s="7"/>
      <c r="AE134" s="7"/>
      <c r="AF134" s="7"/>
      <c r="AG134" s="7"/>
      <c r="AH134" s="43"/>
      <c r="AI134" s="43"/>
      <c r="AJ134" s="43"/>
      <c r="AK134" s="43"/>
      <c r="AL134" s="7"/>
      <c r="AM134"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34" s="111"/>
      <c r="AO13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4" s="7"/>
      <c r="AR134" s="14"/>
      <c r="AS134" s="7"/>
      <c r="AT134" s="7"/>
      <c r="AU134" s="7"/>
      <c r="AV134" s="7"/>
      <c r="AW134" s="7"/>
      <c r="AX134"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34" s="14" t="str">
        <f>IF(OR(Table_Question_Sets[[#This Row],[Header]]="Yes",Table_Question_Sets[[#This Row],[Text]]=""),"",IF(OR(Table_Question_Sets[[#This Row],[Text]]="true",Table_Question_Sets[[#This Row],[Text]]="false",ISNUMBER(Table_Question_Sets[[#This Row],[Text]])),Table_Question_Sets[[#This Row],[Text]],""""&amp;Table_Question_Sets[[#This Row],[Text]]&amp;""""))</f>
        <v/>
      </c>
      <c r="AZ134" s="14" t="str">
        <f>IF(AND(Table_Question_Sets[[#This Row],[Header]]&lt;&gt;"Yes",Table_Question_Sets[[#This Row],[Property]]&lt;&gt;"",Table_Question_Sets[[#This Row],[Summary Label]]&lt;&gt;""),""""&amp;Table_Question_Sets[[#This Row],[Key]]&amp;""": """&amp;Table_Question_Sets[[#This Row],[Summary Label]]&amp;"""","")</f>
        <v/>
      </c>
      <c r="BA134" s="14">
        <f ca="1">IF(Table_Question_Sets[[#This Row],[Header]]="Yes","",_xlfn.NUMBERVALUE(INDIRECT(SUBSTITUTE(ADDRESS(1,COLUMN(),4),"1","")&amp;ROW()-1))+IF(Table_Question_Sets[[#This Row],[Property]]&lt;&gt;"",1,0))</f>
        <v>22</v>
      </c>
      <c r="BB134" s="14">
        <f ca="1">IF(Table_Question_Sets[[#This Row],[Header]]="Yes","",_xlfn.NUMBERVALUE(INDIRECT(SUBSTITUTE(ADDRESS(1,COLUMN(),4),"1","")&amp;ROW()+1))+IF(Table_Question_Sets[[#This Row],[Property]]&lt;&gt;"",1,0))</f>
        <v>62</v>
      </c>
      <c r="BC134" s="14" t="str">
        <f t="array" aca="1" ref="BC13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34"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34"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34"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"templateOptions":{"content":{"heading4":"Other Asset 1"}}</v>
      </c>
      <c r="BG134"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"otherAsset1Heading","type": "content-field","className":"col-xs-12","templateOptions":{"content":{"heading4":"Other Asset 1"}},"validators": {"validation": Validators.compose([])}}</v>
      </c>
      <c r="BH134" s="7" t="str">
        <f ca="1" xml:space="preserve">
IF(Table_Question_Sets[[#This Row],[Row]]="Yes","]},{""className"": ""row"",""fieldGroup"": [","")&amp;
SUBSTITUTE(Table_Question_Sets[[#This Row],[Config Field]],CHAR(10),"")</f>
        <v>{"key": "otherAsset1Heading","type": "content-field","className":"col-xs-12","templateOptions":{"content":{"heading4":"Other Asset 1"}},"validators": {"validation": Validators.compose([])}}</v>
      </c>
      <c r="BI13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3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34" s="7" t="str">
        <f>IF(AND(Table_Question_Sets[[#This Row],[Header]]="",Table_Question_Sets[[#This Row],[Property]]&lt;&gt;"",Table_Question_Sets[[#This Row],[Field Type]]&lt;&gt;""),
""""&amp;Table_Question_Sets[[#This Row],[Key]]&amp;"""","")</f>
        <v>"otherAsset1Heading"</v>
      </c>
      <c r="BL13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34" s="7" t="str">
        <f>IF(AND(Table_Question_Sets[[#This Row],[Header]]&lt;&gt;"Yes",Table_Question_Sets[[#This Row],[Property]]&lt;&gt;"",Table_Question_Sets[[#This Row],[Workflow Role]]&lt;&gt;""),
""""&amp;Table_Question_Sets[[#This Row],[Workflow Role]]&amp;""":"""&amp;Table_Question_Sets[[#This Row],[Key]]&amp;"""","")</f>
        <v/>
      </c>
      <c r="BN134" s="7">
        <f ca="1">IF(Table_Question_Sets[[#This Row],[Header]]="Yes","",_xlfn.NUMBERVALUE(INDIRECT(SUBSTITUTE(ADDRESS(1,COLUMN(),4),"1","")&amp;ROW()+1))+IF(OR(Table_Question_Sets[[#This Row],[Value]]&lt;&gt;"",AND(Table_Question_Sets[[#This Row],[Data Type]]="Repeating",Table_Question_Sets[[#This Row],[Calculation Repeating]]&lt;&gt;"")),1,0))</f>
        <v>0</v>
      </c>
      <c r="BO134" s="7" t="str">
        <f ca="1" xml:space="preserve">
IF(Table_Question_Sets[[#This Row],[Data Type]]="Repeating",
OFFSET(Table_Repeating_Question_Sets[[#Headers],[Property]],MATCH(Table_Question_Sets[[#This Row],[Property]],Table_Repeating_Question_Sets[Property],0),MATCH("Calculation",Table_Repeating_Question_Sets[#Headers],0)-1,1,1),
"")</f>
        <v/>
      </c>
      <c r="BP134"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3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34" s="7" t="str">
        <f ca="1">IF(ISNUMBER(Table_Question_Sets[[#This Row],[Config Use Row]]),INDEX(Table_Question_Sets[Config Rollup],Table_Question_Sets[[#This Row],[Config Use Row]]),"")</f>
        <v/>
      </c>
      <c r="BS134" s="7" t="str">
        <f ca="1">IF(ISNUMBER(Table_Question_Sets[[#This Row],[Config Use Row]]),INDEX(Table_Question_Sets[Config Keys Nested Rollup],Table_Question_Sets[[#This Row],[Config Use Row]]),"")</f>
        <v/>
      </c>
      <c r="BT134" s="7" t="str">
        <f ca="1">IF(ISNUMBER(Table_Question_Sets[[#This Row],[Config Use Row]]),INDEX(Table_Question_Sets[Calculation Rollup],Table_Question_Sets[[#This Row],[Config Use Row]]),"")</f>
        <v/>
      </c>
    </row>
    <row r="135" spans="2:72" s="11" customFormat="1" ht="21" customHeight="1">
      <c r="B135" s="7" t="s">
        <v>348</v>
      </c>
      <c r="C135" s="111"/>
      <c r="D135" s="7" t="str">
        <f ca="1">IF(Table_Question_Sets[[#This Row],[Header]]="Yes","",
IF(INDIRECT(SUBSTITUTE(ADDRESS(1,COLUMN(),4),"1","")&amp;ROW()-1)="",
INDIRECT(SUBSTITUTE(ADDRESS(1,COLUMN(Table_Question_Sets[[#This Row],[Property]]),4),"1","")&amp;ROW()-1),
INDIRECT(SUBSTITUTE(ADDRESS(1,COLUMN(),4),"1","")&amp;ROW()-1)))</f>
        <v>Financial</v>
      </c>
      <c r="E13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otherAsset1Description</v>
      </c>
      <c r="F135" s="7" t="str">
        <f>IF(Table_Question_Sets[[#This Row],[Header]]="Yes","",IF(Table_Question_Sets[[#This Row],[Property]]&lt;&gt;"",SUBSTITUTE(Table_Question_Sets[[#This Row],[Property]]," ",""),""))</f>
        <v>OtherAsset1Description</v>
      </c>
      <c r="G135" s="48"/>
      <c r="H135" s="7" t="s">
        <v>49</v>
      </c>
      <c r="I135" s="7" t="s">
        <v>49</v>
      </c>
      <c r="J135" s="7"/>
      <c r="K135" s="33"/>
      <c r="L135" s="43"/>
      <c r="M135" s="43"/>
      <c r="N135" s="33"/>
      <c r="O135" s="33" t="s">
        <v>113</v>
      </c>
      <c r="P135" s="33" t="s">
        <v>124</v>
      </c>
      <c r="Q135" s="33"/>
      <c r="R135" s="33"/>
      <c r="S135" s="33"/>
      <c r="T135" s="7" t="s">
        <v>318</v>
      </c>
      <c r="U135" s="8"/>
      <c r="V135" s="7"/>
      <c r="W135" s="7"/>
      <c r="X135" s="7"/>
      <c r="Y135" s="7"/>
      <c r="Z135" s="7"/>
      <c r="AA135" s="7"/>
      <c r="AB135" s="7"/>
      <c r="AC135" s="7"/>
      <c r="AD135" s="7"/>
      <c r="AE135" s="7"/>
      <c r="AF135" s="7" t="s">
        <v>349</v>
      </c>
      <c r="AG135" s="7"/>
      <c r="AH135" s="43"/>
      <c r="AI135" s="43"/>
      <c r="AJ135" s="43"/>
      <c r="AK135" s="43"/>
      <c r="AL135" s="7"/>
      <c r="AM13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35" s="111"/>
      <c r="AO13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5" s="7"/>
      <c r="AR135" s="14"/>
      <c r="AS135" s="7"/>
      <c r="AT135" s="7"/>
      <c r="AU135" s="7"/>
      <c r="AV135" s="7"/>
      <c r="AW135" s="7"/>
      <c r="AX13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35" s="14" t="str">
        <f>IF(OR(Table_Question_Sets[[#This Row],[Header]]="Yes",Table_Question_Sets[[#This Row],[Text]]=""),"",IF(OR(Table_Question_Sets[[#This Row],[Text]]="true",Table_Question_Sets[[#This Row],[Text]]="false",ISNUMBER(Table_Question_Sets[[#This Row],[Text]])),Table_Question_Sets[[#This Row],[Text]],""""&amp;Table_Question_Sets[[#This Row],[Text]]&amp;""""))</f>
        <v/>
      </c>
      <c r="AZ135" s="14" t="str">
        <f>IF(AND(Table_Question_Sets[[#This Row],[Header]]&lt;&gt;"Yes",Table_Question_Sets[[#This Row],[Property]]&lt;&gt;"",Table_Question_Sets[[#This Row],[Summary Label]]&lt;&gt;""),""""&amp;Table_Question_Sets[[#This Row],[Key]]&amp;""": """&amp;Table_Question_Sets[[#This Row],[Summary Label]]&amp;"""","")</f>
        <v/>
      </c>
      <c r="BA135" s="14">
        <f ca="1">IF(Table_Question_Sets[[#This Row],[Header]]="Yes","",_xlfn.NUMBERVALUE(INDIRECT(SUBSTITUTE(ADDRESS(1,COLUMN(),4),"1","")&amp;ROW()-1))+IF(Table_Question_Sets[[#This Row],[Property]]&lt;&gt;"",1,0))</f>
        <v>23</v>
      </c>
      <c r="BB135" s="14">
        <f ca="1">IF(Table_Question_Sets[[#This Row],[Header]]="Yes","",_xlfn.NUMBERVALUE(INDIRECT(SUBSTITUTE(ADDRESS(1,COLUMN(),4),"1","")&amp;ROW()+1))+IF(Table_Question_Sets[[#This Row],[Property]]&lt;&gt;"",1,0))</f>
        <v>61</v>
      </c>
      <c r="BC135" s="14" t="str">
        <f t="array" aca="1" ref="BC13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3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3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35"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"templateOptions":{"label":"Description","tooltip":"E.g. jewellery"}</v>
      </c>
      <c r="BG135"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"otherAsset1Description","type": "input-field","className":"col-xs-12 col-sm-8","templateOptions":{"label":"Description","tooltip":"E.g. jewellery"},"validators": {"validation": Validators.compose([])}}</v>
      </c>
      <c r="BH135" s="7" t="str">
        <f ca="1" xml:space="preserve">
IF(Table_Question_Sets[[#This Row],[Row]]="Yes","]},{""className"": ""row"",""fieldGroup"": [","")&amp;
SUBSTITUTE(Table_Question_Sets[[#This Row],[Config Field]],CHAR(10),"")</f>
        <v>{"key": "otherAsset1Description","type": "input-field","className":"col-xs-12 col-sm-8","templateOptions":{"label":"Description","tooltip":"E.g. jewellery"},"validators": {"validation": Validators.compose([])}}</v>
      </c>
      <c r="BI13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3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35" s="7" t="str">
        <f>IF(AND(Table_Question_Sets[[#This Row],[Header]]="",Table_Question_Sets[[#This Row],[Property]]&lt;&gt;"",Table_Question_Sets[[#This Row],[Field Type]]&lt;&gt;""),
""""&amp;Table_Question_Sets[[#This Row],[Key]]&amp;"""","")</f>
        <v>"otherAsset1Description"</v>
      </c>
      <c r="BL13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35" s="7" t="str">
        <f>IF(AND(Table_Question_Sets[[#This Row],[Header]]&lt;&gt;"Yes",Table_Question_Sets[[#This Row],[Property]]&lt;&gt;"",Table_Question_Sets[[#This Row],[Workflow Role]]&lt;&gt;""),
""""&amp;Table_Question_Sets[[#This Row],[Workflow Role]]&amp;""":"""&amp;Table_Question_Sets[[#This Row],[Key]]&amp;"""","")</f>
        <v/>
      </c>
      <c r="BN135" s="7">
        <f ca="1">IF(Table_Question_Sets[[#This Row],[Header]]="Yes","",_xlfn.NUMBERVALUE(INDIRECT(SUBSTITUTE(ADDRESS(1,COLUMN(),4),"1","")&amp;ROW()+1))+IF(OR(Table_Question_Sets[[#This Row],[Value]]&lt;&gt;"",AND(Table_Question_Sets[[#This Row],[Data Type]]="Repeating",Table_Question_Sets[[#This Row],[Calculation Repeating]]&lt;&gt;"")),1,0))</f>
        <v>0</v>
      </c>
      <c r="BO135" s="7" t="str">
        <f ca="1" xml:space="preserve">
IF(Table_Question_Sets[[#This Row],[Data Type]]="Repeating",
OFFSET(Table_Repeating_Question_Sets[[#Headers],[Property]],MATCH(Table_Question_Sets[[#This Row],[Property]],Table_Repeating_Question_Sets[Property],0),MATCH("Calculation",Table_Repeating_Question_Sets[#Headers],0)-1,1,1),
"")</f>
        <v/>
      </c>
      <c r="BP13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3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35" s="7" t="str">
        <f ca="1">IF(ISNUMBER(Table_Question_Sets[[#This Row],[Config Use Row]]),INDEX(Table_Question_Sets[Config Rollup],Table_Question_Sets[[#This Row],[Config Use Row]]),"")</f>
        <v/>
      </c>
      <c r="BS135" s="7" t="str">
        <f ca="1">IF(ISNUMBER(Table_Question_Sets[[#This Row],[Config Use Row]]),INDEX(Table_Question_Sets[Config Keys Nested Rollup],Table_Question_Sets[[#This Row],[Config Use Row]]),"")</f>
        <v/>
      </c>
      <c r="BT135" s="7" t="str">
        <f ca="1">IF(ISNUMBER(Table_Question_Sets[[#This Row],[Config Use Row]]),INDEX(Table_Question_Sets[Calculation Rollup],Table_Question_Sets[[#This Row],[Config Use Row]]),"")</f>
        <v/>
      </c>
    </row>
    <row r="136" spans="2:72" s="11" customFormat="1" ht="21" customHeight="1">
      <c r="B136" s="7" t="s">
        <v>350</v>
      </c>
      <c r="C136" s="111"/>
      <c r="D136" s="7" t="str">
        <f ca="1">IF(Table_Question_Sets[[#This Row],[Header]]="Yes","",
IF(INDIRECT(SUBSTITUTE(ADDRESS(1,COLUMN(),4),"1","")&amp;ROW()-1)="",
INDIRECT(SUBSTITUTE(ADDRESS(1,COLUMN(Table_Question_Sets[[#This Row],[Property]]),4),"1","")&amp;ROW()-1),
INDIRECT(SUBSTITUTE(ADDRESS(1,COLUMN(),4),"1","")&amp;ROW()-1)))</f>
        <v>Financial</v>
      </c>
      <c r="E13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otherAsset1Value</v>
      </c>
      <c r="F136" s="7" t="str">
        <f>IF(Table_Question_Sets[[#This Row],[Header]]="Yes","",IF(Table_Question_Sets[[#This Row],[Property]]&lt;&gt;"",SUBSTITUTE(Table_Question_Sets[[#This Row],[Property]]," ",""),""))</f>
        <v>OtherAsset1Value</v>
      </c>
      <c r="G136" s="48"/>
      <c r="H136" s="7" t="s">
        <v>85</v>
      </c>
      <c r="I136" s="7" t="s">
        <v>49</v>
      </c>
      <c r="J136" s="7"/>
      <c r="K136" s="33"/>
      <c r="L136" s="43"/>
      <c r="M136" s="43"/>
      <c r="N136" s="33"/>
      <c r="O136" s="33" t="s">
        <v>125</v>
      </c>
      <c r="P136" s="33" t="s">
        <v>120</v>
      </c>
      <c r="Q136" s="33"/>
      <c r="R136" s="33"/>
      <c r="S136" s="33"/>
      <c r="T136" s="7" t="s">
        <v>6</v>
      </c>
      <c r="U136" s="8"/>
      <c r="V136" s="7"/>
      <c r="W136" s="7"/>
      <c r="X136" s="7"/>
      <c r="Y136" s="7"/>
      <c r="Z136" s="7"/>
      <c r="AA136" s="7"/>
      <c r="AB136" s="7"/>
      <c r="AC136" s="7"/>
      <c r="AD136" s="7"/>
      <c r="AE136" s="7"/>
      <c r="AF136" s="7"/>
      <c r="AG136" s="7"/>
      <c r="AH136" s="43"/>
      <c r="AI136" s="43"/>
      <c r="AJ136" s="43"/>
      <c r="AK136" s="43"/>
      <c r="AL136" s="7"/>
      <c r="AM13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36" s="111"/>
      <c r="AO13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6" s="7"/>
      <c r="AR136" s="14"/>
      <c r="AS136" s="7"/>
      <c r="AT136" s="7"/>
      <c r="AU136" s="7"/>
      <c r="AV136" s="7"/>
      <c r="AW136" s="7"/>
      <c r="AX13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36" s="14" t="str">
        <f>IF(OR(Table_Question_Sets[[#This Row],[Header]]="Yes",Table_Question_Sets[[#This Row],[Text]]=""),"",IF(OR(Table_Question_Sets[[#This Row],[Text]]="true",Table_Question_Sets[[#This Row],[Text]]="false",ISNUMBER(Table_Question_Sets[[#This Row],[Text]])),Table_Question_Sets[[#This Row],[Text]],""""&amp;Table_Question_Sets[[#This Row],[Text]]&amp;""""))</f>
        <v/>
      </c>
      <c r="AZ136" s="14" t="str">
        <f>IF(AND(Table_Question_Sets[[#This Row],[Header]]&lt;&gt;"Yes",Table_Question_Sets[[#This Row],[Property]]&lt;&gt;"",Table_Question_Sets[[#This Row],[Summary Label]]&lt;&gt;""),""""&amp;Table_Question_Sets[[#This Row],[Key]]&amp;""": """&amp;Table_Question_Sets[[#This Row],[Summary Label]]&amp;"""","")</f>
        <v/>
      </c>
      <c r="BA136" s="14">
        <f ca="1">IF(Table_Question_Sets[[#This Row],[Header]]="Yes","",_xlfn.NUMBERVALUE(INDIRECT(SUBSTITUTE(ADDRESS(1,COLUMN(),4),"1","")&amp;ROW()-1))+IF(Table_Question_Sets[[#This Row],[Property]]&lt;&gt;"",1,0))</f>
        <v>24</v>
      </c>
      <c r="BB136" s="14">
        <f ca="1">IF(Table_Question_Sets[[#This Row],[Header]]="Yes","",_xlfn.NUMBERVALUE(INDIRECT(SUBSTITUTE(ADDRESS(1,COLUMN(),4),"1","")&amp;ROW()+1))+IF(Table_Question_Sets[[#This Row],[Property]]&lt;&gt;"",1,0))</f>
        <v>60</v>
      </c>
      <c r="BC136" s="14" t="str">
        <f t="array" aca="1" ref="BC13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3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3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36"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"templateOptions":{"label":"Value","formatTextInput":"currency","addonLeft":{"class":"fa fa-usd"}}</v>
      </c>
      <c r="BG13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"otherAsset1Value","type": "input-field","className":"col-xs-6 col-sm-4","templateOptions":{"label":"Value","formatTextInput":"currency","addonLeft":{"class":"fa fa-usd"}},"validators": {"validation": Validators.compose([ValidationService.isCurrency(), ValidationService.maxDecimals(2)])}}</v>
      </c>
      <c r="BH136" s="7" t="str">
        <f ca="1" xml:space="preserve">
IF(Table_Question_Sets[[#This Row],[Row]]="Yes","]},{""className"": ""row"",""fieldGroup"": [","")&amp;
SUBSTITUTE(Table_Question_Sets[[#This Row],[Config Field]],CHAR(10),"")</f>
        <v>{"key": "otherAsset1Value","type": "input-field","className":"col-xs-6 col-sm-4","templateOptions":{"label":"Value","formatTextInput":"currency","addonLeft":{"class":"fa fa-usd"}},"validators": {"validation": Validators.compose([ValidationService.isCurrency(), ValidationService.maxDecimals(2)])}}</v>
      </c>
      <c r="BI13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3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36" s="7" t="str">
        <f>IF(AND(Table_Question_Sets[[#This Row],[Header]]="",Table_Question_Sets[[#This Row],[Property]]&lt;&gt;"",Table_Question_Sets[[#This Row],[Field Type]]&lt;&gt;""),
""""&amp;Table_Question_Sets[[#This Row],[Key]]&amp;"""","")</f>
        <v>"otherAsset1Value"</v>
      </c>
      <c r="BL13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36" s="7" t="str">
        <f>IF(AND(Table_Question_Sets[[#This Row],[Header]]&lt;&gt;"Yes",Table_Question_Sets[[#This Row],[Property]]&lt;&gt;"",Table_Question_Sets[[#This Row],[Workflow Role]]&lt;&gt;""),
""""&amp;Table_Question_Sets[[#This Row],[Workflow Role]]&amp;""":"""&amp;Table_Question_Sets[[#This Row],[Key]]&amp;"""","")</f>
        <v/>
      </c>
      <c r="BN136" s="7">
        <f ca="1">IF(Table_Question_Sets[[#This Row],[Header]]="Yes","",_xlfn.NUMBERVALUE(INDIRECT(SUBSTITUTE(ADDRESS(1,COLUMN(),4),"1","")&amp;ROW()+1))+IF(OR(Table_Question_Sets[[#This Row],[Value]]&lt;&gt;"",AND(Table_Question_Sets[[#This Row],[Data Type]]="Repeating",Table_Question_Sets[[#This Row],[Calculation Repeating]]&lt;&gt;"")),1,0))</f>
        <v>0</v>
      </c>
      <c r="BO136" s="7" t="str">
        <f ca="1" xml:space="preserve">
IF(Table_Question_Sets[[#This Row],[Data Type]]="Repeating",
OFFSET(Table_Repeating_Question_Sets[[#Headers],[Property]],MATCH(Table_Question_Sets[[#This Row],[Property]],Table_Repeating_Question_Sets[Property],0),MATCH("Calculation",Table_Repeating_Question_Sets[#Headers],0)-1,1,1),
"")</f>
        <v/>
      </c>
      <c r="BP13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3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36" s="7" t="str">
        <f ca="1">IF(ISNUMBER(Table_Question_Sets[[#This Row],[Config Use Row]]),INDEX(Table_Question_Sets[Config Rollup],Table_Question_Sets[[#This Row],[Config Use Row]]),"")</f>
        <v/>
      </c>
      <c r="BS136" s="7" t="str">
        <f ca="1">IF(ISNUMBER(Table_Question_Sets[[#This Row],[Config Use Row]]),INDEX(Table_Question_Sets[Config Keys Nested Rollup],Table_Question_Sets[[#This Row],[Config Use Row]]),"")</f>
        <v/>
      </c>
      <c r="BT136" s="7" t="str">
        <f ca="1">IF(ISNUMBER(Table_Question_Sets[[#This Row],[Config Use Row]]),INDEX(Table_Question_Sets[Calculation Rollup],Table_Question_Sets[[#This Row],[Config Use Row]]),"")</f>
        <v/>
      </c>
    </row>
    <row r="137" spans="2:72" s="11" customFormat="1" ht="21" customHeight="1">
      <c r="B137" s="7" t="s">
        <v>351</v>
      </c>
      <c r="C137" s="111"/>
      <c r="D137" s="7" t="str">
        <f ca="1">IF(Table_Question_Sets[[#This Row],[Header]]="Yes","",
IF(INDIRECT(SUBSTITUTE(ADDRESS(1,COLUMN(),4),"1","")&amp;ROW()-1)="",
INDIRECT(SUBSTITUTE(ADDRESS(1,COLUMN(Table_Question_Sets[[#This Row],[Property]]),4),"1","")&amp;ROW()-1),
INDIRECT(SUBSTITUTE(ADDRESS(1,COLUMN(),4),"1","")&amp;ROW()-1)))</f>
        <v>Financial</v>
      </c>
      <c r="E13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otherAsset2Heading</v>
      </c>
      <c r="F137" s="7" t="str">
        <f>IF(Table_Question_Sets[[#This Row],[Header]]="Yes","",IF(Table_Question_Sets[[#This Row],[Property]]&lt;&gt;"",SUBSTITUTE(Table_Question_Sets[[#This Row],[Property]]," ",""),""))</f>
        <v>OtherAsset2Heading</v>
      </c>
      <c r="G137" s="48"/>
      <c r="H137" s="7" t="s">
        <v>103</v>
      </c>
      <c r="I137" s="7" t="s">
        <v>103</v>
      </c>
      <c r="J137" s="7"/>
      <c r="K137" s="33"/>
      <c r="L137" s="43"/>
      <c r="M137" s="43"/>
      <c r="N137" s="33"/>
      <c r="O137" s="33" t="s">
        <v>113</v>
      </c>
      <c r="P137" s="33"/>
      <c r="Q137" s="33"/>
      <c r="R137" s="33"/>
      <c r="S137" s="33"/>
      <c r="T137" s="7"/>
      <c r="U137" s="8"/>
      <c r="V137" s="7"/>
      <c r="W137" s="7"/>
      <c r="X137" s="7"/>
      <c r="Y137" s="7"/>
      <c r="Z137" s="7" t="s">
        <v>352</v>
      </c>
      <c r="AA137" s="7"/>
      <c r="AB137" s="7"/>
      <c r="AC137" s="7"/>
      <c r="AD137" s="7"/>
      <c r="AE137" s="7"/>
      <c r="AF137" s="7"/>
      <c r="AG137" s="7"/>
      <c r="AH137" s="43"/>
      <c r="AI137" s="43"/>
      <c r="AJ137" s="43"/>
      <c r="AK137" s="43"/>
      <c r="AL137" s="7"/>
      <c r="AM13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37" s="111"/>
      <c r="AO13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7" s="7"/>
      <c r="AR137" s="14"/>
      <c r="AS137" s="7"/>
      <c r="AT137" s="7"/>
      <c r="AU137" s="7"/>
      <c r="AV137" s="7"/>
      <c r="AW137" s="7"/>
      <c r="AX13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37" s="14" t="str">
        <f>IF(OR(Table_Question_Sets[[#This Row],[Header]]="Yes",Table_Question_Sets[[#This Row],[Text]]=""),"",IF(OR(Table_Question_Sets[[#This Row],[Text]]="true",Table_Question_Sets[[#This Row],[Text]]="false",ISNUMBER(Table_Question_Sets[[#This Row],[Text]])),Table_Question_Sets[[#This Row],[Text]],""""&amp;Table_Question_Sets[[#This Row],[Text]]&amp;""""))</f>
        <v/>
      </c>
      <c r="AZ137" s="14" t="str">
        <f>IF(AND(Table_Question_Sets[[#This Row],[Header]]&lt;&gt;"Yes",Table_Question_Sets[[#This Row],[Property]]&lt;&gt;"",Table_Question_Sets[[#This Row],[Summary Label]]&lt;&gt;""),""""&amp;Table_Question_Sets[[#This Row],[Key]]&amp;""": """&amp;Table_Question_Sets[[#This Row],[Summary Label]]&amp;"""","")</f>
        <v/>
      </c>
      <c r="BA137" s="14">
        <f ca="1">IF(Table_Question_Sets[[#This Row],[Header]]="Yes","",_xlfn.NUMBERVALUE(INDIRECT(SUBSTITUTE(ADDRESS(1,COLUMN(),4),"1","")&amp;ROW()-1))+IF(Table_Question_Sets[[#This Row],[Property]]&lt;&gt;"",1,0))</f>
        <v>25</v>
      </c>
      <c r="BB137" s="14">
        <f ca="1">IF(Table_Question_Sets[[#This Row],[Header]]="Yes","",_xlfn.NUMBERVALUE(INDIRECT(SUBSTITUTE(ADDRESS(1,COLUMN(),4),"1","")&amp;ROW()+1))+IF(Table_Question_Sets[[#This Row],[Property]]&lt;&gt;"",1,0))</f>
        <v>59</v>
      </c>
      <c r="BC137" s="14" t="str">
        <f t="array" aca="1" ref="BC13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3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3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3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"templateOptions":{"content":{"heading4":"Other Asset 2"}}</v>
      </c>
      <c r="BG13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"otherAsset2Heading","type": "content-field","className":"col-xs-12","templateOptions":{"content":{"heading4":"Other Asset 2"}},"validators": {"validation": Validators.compose([])}}</v>
      </c>
      <c r="BH137" s="7" t="str">
        <f ca="1" xml:space="preserve">
IF(Table_Question_Sets[[#This Row],[Row]]="Yes","]},{""className"": ""row"",""fieldGroup"": [","")&amp;
SUBSTITUTE(Table_Question_Sets[[#This Row],[Config Field]],CHAR(10),"")</f>
        <v>{"key": "otherAsset2Heading","type": "content-field","className":"col-xs-12","templateOptions":{"content":{"heading4":"Other Asset 2"}},"validators": {"validation": Validators.compose([])}}</v>
      </c>
      <c r="BI13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3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37" s="7" t="str">
        <f>IF(AND(Table_Question_Sets[[#This Row],[Header]]="",Table_Question_Sets[[#This Row],[Property]]&lt;&gt;"",Table_Question_Sets[[#This Row],[Field Type]]&lt;&gt;""),
""""&amp;Table_Question_Sets[[#This Row],[Key]]&amp;"""","")</f>
        <v>"otherAsset2Heading"</v>
      </c>
      <c r="BL13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37" s="7" t="str">
        <f>IF(AND(Table_Question_Sets[[#This Row],[Header]]&lt;&gt;"Yes",Table_Question_Sets[[#This Row],[Property]]&lt;&gt;"",Table_Question_Sets[[#This Row],[Workflow Role]]&lt;&gt;""),
""""&amp;Table_Question_Sets[[#This Row],[Workflow Role]]&amp;""":"""&amp;Table_Question_Sets[[#This Row],[Key]]&amp;"""","")</f>
        <v/>
      </c>
      <c r="BN137" s="7">
        <f ca="1">IF(Table_Question_Sets[[#This Row],[Header]]="Yes","",_xlfn.NUMBERVALUE(INDIRECT(SUBSTITUTE(ADDRESS(1,COLUMN(),4),"1","")&amp;ROW()+1))+IF(OR(Table_Question_Sets[[#This Row],[Value]]&lt;&gt;"",AND(Table_Question_Sets[[#This Row],[Data Type]]="Repeating",Table_Question_Sets[[#This Row],[Calculation Repeating]]&lt;&gt;"")),1,0))</f>
        <v>0</v>
      </c>
      <c r="BO137" s="7" t="str">
        <f ca="1" xml:space="preserve">
IF(Table_Question_Sets[[#This Row],[Data Type]]="Repeating",
OFFSET(Table_Repeating_Question_Sets[[#Headers],[Property]],MATCH(Table_Question_Sets[[#This Row],[Property]],Table_Repeating_Question_Sets[Property],0),MATCH("Calculation",Table_Repeating_Question_Sets[#Headers],0)-1,1,1),
"")</f>
        <v/>
      </c>
      <c r="BP13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3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37" s="7" t="str">
        <f ca="1">IF(ISNUMBER(Table_Question_Sets[[#This Row],[Config Use Row]]),INDEX(Table_Question_Sets[Config Rollup],Table_Question_Sets[[#This Row],[Config Use Row]]),"")</f>
        <v/>
      </c>
      <c r="BS137" s="7" t="str">
        <f ca="1">IF(ISNUMBER(Table_Question_Sets[[#This Row],[Config Use Row]]),INDEX(Table_Question_Sets[Config Keys Nested Rollup],Table_Question_Sets[[#This Row],[Config Use Row]]),"")</f>
        <v/>
      </c>
      <c r="BT137" s="7" t="str">
        <f ca="1">IF(ISNUMBER(Table_Question_Sets[[#This Row],[Config Use Row]]),INDEX(Table_Question_Sets[Calculation Rollup],Table_Question_Sets[[#This Row],[Config Use Row]]),"")</f>
        <v/>
      </c>
    </row>
    <row r="138" spans="2:72" s="11" customFormat="1" ht="21" customHeight="1">
      <c r="B138" s="7" t="s">
        <v>353</v>
      </c>
      <c r="C138" s="111"/>
      <c r="D138" s="7" t="str">
        <f ca="1">IF(Table_Question_Sets[[#This Row],[Header]]="Yes","",
IF(INDIRECT(SUBSTITUTE(ADDRESS(1,COLUMN(),4),"1","")&amp;ROW()-1)="",
INDIRECT(SUBSTITUTE(ADDRESS(1,COLUMN(Table_Question_Sets[[#This Row],[Property]]),4),"1","")&amp;ROW()-1),
INDIRECT(SUBSTITUTE(ADDRESS(1,COLUMN(),4),"1","")&amp;ROW()-1)))</f>
        <v>Financial</v>
      </c>
      <c r="E13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otherAsset2Description</v>
      </c>
      <c r="F138" s="7" t="str">
        <f>IF(Table_Question_Sets[[#This Row],[Header]]="Yes","",IF(Table_Question_Sets[[#This Row],[Property]]&lt;&gt;"",SUBSTITUTE(Table_Question_Sets[[#This Row],[Property]]," ",""),""))</f>
        <v>OtherAsset2Description</v>
      </c>
      <c r="G138" s="48"/>
      <c r="H138" s="7" t="s">
        <v>49</v>
      </c>
      <c r="I138" s="7" t="s">
        <v>49</v>
      </c>
      <c r="J138" s="7"/>
      <c r="K138" s="33"/>
      <c r="L138" s="43"/>
      <c r="M138" s="43"/>
      <c r="N138" s="33"/>
      <c r="O138" s="33" t="s">
        <v>113</v>
      </c>
      <c r="P138" s="33" t="s">
        <v>124</v>
      </c>
      <c r="Q138" s="33"/>
      <c r="R138" s="33"/>
      <c r="S138" s="33"/>
      <c r="T138" s="7" t="s">
        <v>318</v>
      </c>
      <c r="U138" s="8"/>
      <c r="V138" s="7"/>
      <c r="W138" s="7"/>
      <c r="X138" s="7"/>
      <c r="Y138" s="7"/>
      <c r="Z138" s="7"/>
      <c r="AA138" s="7"/>
      <c r="AB138" s="7"/>
      <c r="AC138" s="7"/>
      <c r="AD138" s="7"/>
      <c r="AE138" s="7"/>
      <c r="AF138" s="7" t="s">
        <v>349</v>
      </c>
      <c r="AG138" s="7"/>
      <c r="AH138" s="43"/>
      <c r="AI138" s="43"/>
      <c r="AJ138" s="43"/>
      <c r="AK138" s="43"/>
      <c r="AL138" s="7"/>
      <c r="AM13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38" s="111"/>
      <c r="AO13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8" s="7"/>
      <c r="AR138" s="14"/>
      <c r="AS138" s="7"/>
      <c r="AT138" s="7"/>
      <c r="AU138" s="7"/>
      <c r="AV138" s="7"/>
      <c r="AW138" s="7"/>
      <c r="AX13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38" s="14" t="str">
        <f>IF(OR(Table_Question_Sets[[#This Row],[Header]]="Yes",Table_Question_Sets[[#This Row],[Text]]=""),"",IF(OR(Table_Question_Sets[[#This Row],[Text]]="true",Table_Question_Sets[[#This Row],[Text]]="false",ISNUMBER(Table_Question_Sets[[#This Row],[Text]])),Table_Question_Sets[[#This Row],[Text]],""""&amp;Table_Question_Sets[[#This Row],[Text]]&amp;""""))</f>
        <v/>
      </c>
      <c r="AZ138" s="14" t="str">
        <f>IF(AND(Table_Question_Sets[[#This Row],[Header]]&lt;&gt;"Yes",Table_Question_Sets[[#This Row],[Property]]&lt;&gt;"",Table_Question_Sets[[#This Row],[Summary Label]]&lt;&gt;""),""""&amp;Table_Question_Sets[[#This Row],[Key]]&amp;""": """&amp;Table_Question_Sets[[#This Row],[Summary Label]]&amp;"""","")</f>
        <v/>
      </c>
      <c r="BA138" s="14">
        <f ca="1">IF(Table_Question_Sets[[#This Row],[Header]]="Yes","",_xlfn.NUMBERVALUE(INDIRECT(SUBSTITUTE(ADDRESS(1,COLUMN(),4),"1","")&amp;ROW()-1))+IF(Table_Question_Sets[[#This Row],[Property]]&lt;&gt;"",1,0))</f>
        <v>26</v>
      </c>
      <c r="BB138" s="14">
        <f ca="1">IF(Table_Question_Sets[[#This Row],[Header]]="Yes","",_xlfn.NUMBERVALUE(INDIRECT(SUBSTITUTE(ADDRESS(1,COLUMN(),4),"1","")&amp;ROW()+1))+IF(Table_Question_Sets[[#This Row],[Property]]&lt;&gt;"",1,0))</f>
        <v>58</v>
      </c>
      <c r="BC138" s="14" t="str">
        <f t="array" aca="1" ref="BC13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3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3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3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"templateOptions":{"label":"Description","tooltip":"E.g. jewellery"}</v>
      </c>
      <c r="BG13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"otherAsset2Description","type": "input-field","className":"col-xs-12 col-sm-8","templateOptions":{"label":"Description","tooltip":"E.g. jewellery"},"validators": {"validation": Validators.compose([])}}</v>
      </c>
      <c r="BH138" s="7" t="str">
        <f ca="1" xml:space="preserve">
IF(Table_Question_Sets[[#This Row],[Row]]="Yes","]},{""className"": ""row"",""fieldGroup"": [","")&amp;
SUBSTITUTE(Table_Question_Sets[[#This Row],[Config Field]],CHAR(10),"")</f>
        <v>{"key": "otherAsset2Description","type": "input-field","className":"col-xs-12 col-sm-8","templateOptions":{"label":"Description","tooltip":"E.g. jewellery"},"validators": {"validation": Validators.compose([])}}</v>
      </c>
      <c r="BI13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3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38" s="7" t="str">
        <f>IF(AND(Table_Question_Sets[[#This Row],[Header]]="",Table_Question_Sets[[#This Row],[Property]]&lt;&gt;"",Table_Question_Sets[[#This Row],[Field Type]]&lt;&gt;""),
""""&amp;Table_Question_Sets[[#This Row],[Key]]&amp;"""","")</f>
        <v>"otherAsset2Description"</v>
      </c>
      <c r="BL13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38" s="7" t="str">
        <f>IF(AND(Table_Question_Sets[[#This Row],[Header]]&lt;&gt;"Yes",Table_Question_Sets[[#This Row],[Property]]&lt;&gt;"",Table_Question_Sets[[#This Row],[Workflow Role]]&lt;&gt;""),
""""&amp;Table_Question_Sets[[#This Row],[Workflow Role]]&amp;""":"""&amp;Table_Question_Sets[[#This Row],[Key]]&amp;"""","")</f>
        <v/>
      </c>
      <c r="BN138" s="7">
        <f ca="1">IF(Table_Question_Sets[[#This Row],[Header]]="Yes","",_xlfn.NUMBERVALUE(INDIRECT(SUBSTITUTE(ADDRESS(1,COLUMN(),4),"1","")&amp;ROW()+1))+IF(OR(Table_Question_Sets[[#This Row],[Value]]&lt;&gt;"",AND(Table_Question_Sets[[#This Row],[Data Type]]="Repeating",Table_Question_Sets[[#This Row],[Calculation Repeating]]&lt;&gt;"")),1,0))</f>
        <v>0</v>
      </c>
      <c r="BO138" s="7" t="str">
        <f ca="1" xml:space="preserve">
IF(Table_Question_Sets[[#This Row],[Data Type]]="Repeating",
OFFSET(Table_Repeating_Question_Sets[[#Headers],[Property]],MATCH(Table_Question_Sets[[#This Row],[Property]],Table_Repeating_Question_Sets[Property],0),MATCH("Calculation",Table_Repeating_Question_Sets[#Headers],0)-1,1,1),
"")</f>
        <v/>
      </c>
      <c r="BP13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3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38" s="7" t="str">
        <f ca="1">IF(ISNUMBER(Table_Question_Sets[[#This Row],[Config Use Row]]),INDEX(Table_Question_Sets[Config Rollup],Table_Question_Sets[[#This Row],[Config Use Row]]),"")</f>
        <v/>
      </c>
      <c r="BS138" s="7" t="str">
        <f ca="1">IF(ISNUMBER(Table_Question_Sets[[#This Row],[Config Use Row]]),INDEX(Table_Question_Sets[Config Keys Nested Rollup],Table_Question_Sets[[#This Row],[Config Use Row]]),"")</f>
        <v/>
      </c>
      <c r="BT138" s="7" t="str">
        <f ca="1">IF(ISNUMBER(Table_Question_Sets[[#This Row],[Config Use Row]]),INDEX(Table_Question_Sets[Calculation Rollup],Table_Question_Sets[[#This Row],[Config Use Row]]),"")</f>
        <v/>
      </c>
    </row>
    <row r="139" spans="2:72" s="11" customFormat="1" ht="21" customHeight="1">
      <c r="B139" s="7" t="s">
        <v>354</v>
      </c>
      <c r="C139" s="111"/>
      <c r="D139" s="7" t="str">
        <f ca="1">IF(Table_Question_Sets[[#This Row],[Header]]="Yes","",
IF(INDIRECT(SUBSTITUTE(ADDRESS(1,COLUMN(),4),"1","")&amp;ROW()-1)="",
INDIRECT(SUBSTITUTE(ADDRESS(1,COLUMN(Table_Question_Sets[[#This Row],[Property]]),4),"1","")&amp;ROW()-1),
INDIRECT(SUBSTITUTE(ADDRESS(1,COLUMN(),4),"1","")&amp;ROW()-1)))</f>
        <v>Financial</v>
      </c>
      <c r="E13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otherAsset2Value</v>
      </c>
      <c r="F139" s="7" t="str">
        <f>IF(Table_Question_Sets[[#This Row],[Header]]="Yes","",IF(Table_Question_Sets[[#This Row],[Property]]&lt;&gt;"",SUBSTITUTE(Table_Question_Sets[[#This Row],[Property]]," ",""),""))</f>
        <v>OtherAsset2Value</v>
      </c>
      <c r="G139" s="48"/>
      <c r="H139" s="7" t="s">
        <v>85</v>
      </c>
      <c r="I139" s="7" t="s">
        <v>49</v>
      </c>
      <c r="J139" s="7"/>
      <c r="K139" s="33"/>
      <c r="L139" s="43"/>
      <c r="M139" s="43"/>
      <c r="N139" s="33"/>
      <c r="O139" s="33" t="s">
        <v>125</v>
      </c>
      <c r="P139" s="33" t="s">
        <v>120</v>
      </c>
      <c r="Q139" s="33"/>
      <c r="R139" s="33"/>
      <c r="S139" s="33"/>
      <c r="T139" s="7" t="s">
        <v>6</v>
      </c>
      <c r="U139" s="8"/>
      <c r="V139" s="7"/>
      <c r="W139" s="7"/>
      <c r="X139" s="7"/>
      <c r="Y139" s="7"/>
      <c r="Z139" s="7"/>
      <c r="AA139" s="7"/>
      <c r="AB139" s="7"/>
      <c r="AC139" s="7"/>
      <c r="AD139" s="7"/>
      <c r="AE139" s="7"/>
      <c r="AF139" s="7"/>
      <c r="AG139" s="7"/>
      <c r="AH139" s="43"/>
      <c r="AI139" s="43"/>
      <c r="AJ139" s="43"/>
      <c r="AK139" s="43"/>
      <c r="AL139" s="7"/>
      <c r="AM13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39" s="111"/>
      <c r="AO13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9" s="7"/>
      <c r="AR139" s="14"/>
      <c r="AS139" s="7"/>
      <c r="AT139" s="7"/>
      <c r="AU139" s="7"/>
      <c r="AV139" s="7"/>
      <c r="AW139" s="7"/>
      <c r="AX13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39" s="14" t="str">
        <f>IF(OR(Table_Question_Sets[[#This Row],[Header]]="Yes",Table_Question_Sets[[#This Row],[Text]]=""),"",IF(OR(Table_Question_Sets[[#This Row],[Text]]="true",Table_Question_Sets[[#This Row],[Text]]="false",ISNUMBER(Table_Question_Sets[[#This Row],[Text]])),Table_Question_Sets[[#This Row],[Text]],""""&amp;Table_Question_Sets[[#This Row],[Text]]&amp;""""))</f>
        <v/>
      </c>
      <c r="AZ139" s="14" t="str">
        <f>IF(AND(Table_Question_Sets[[#This Row],[Header]]&lt;&gt;"Yes",Table_Question_Sets[[#This Row],[Property]]&lt;&gt;"",Table_Question_Sets[[#This Row],[Summary Label]]&lt;&gt;""),""""&amp;Table_Question_Sets[[#This Row],[Key]]&amp;""": """&amp;Table_Question_Sets[[#This Row],[Summary Label]]&amp;"""","")</f>
        <v/>
      </c>
      <c r="BA139" s="14">
        <f ca="1">IF(Table_Question_Sets[[#This Row],[Header]]="Yes","",_xlfn.NUMBERVALUE(INDIRECT(SUBSTITUTE(ADDRESS(1,COLUMN(),4),"1","")&amp;ROW()-1))+IF(Table_Question_Sets[[#This Row],[Property]]&lt;&gt;"",1,0))</f>
        <v>27</v>
      </c>
      <c r="BB139" s="14">
        <f ca="1">IF(Table_Question_Sets[[#This Row],[Header]]="Yes","",_xlfn.NUMBERVALUE(INDIRECT(SUBSTITUTE(ADDRESS(1,COLUMN(),4),"1","")&amp;ROW()+1))+IF(Table_Question_Sets[[#This Row],[Property]]&lt;&gt;"",1,0))</f>
        <v>57</v>
      </c>
      <c r="BC139" s="14" t="str">
        <f t="array" aca="1" ref="BC13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3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3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3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"templateOptions":{"label":"Value","formatTextInput":"currency","addonLeft":{"class":"fa fa-usd"}}</v>
      </c>
      <c r="BG13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"otherAsset2Value","type": "input-field","className":"col-xs-6 col-sm-4","templateOptions":{"label":"Value","formatTextInput":"currency","addonLeft":{"class":"fa fa-usd"}},"validators": {"validation": Validators.compose([ValidationService.isCurrency(), ValidationService.maxDecimals(2)])}}</v>
      </c>
      <c r="BH139" s="7" t="str">
        <f ca="1" xml:space="preserve">
IF(Table_Question_Sets[[#This Row],[Row]]="Yes","]},{""className"": ""row"",""fieldGroup"": [","")&amp;
SUBSTITUTE(Table_Question_Sets[[#This Row],[Config Field]],CHAR(10),"")</f>
        <v>{"key": "otherAsset2Value","type": "input-field","className":"col-xs-6 col-sm-4","templateOptions":{"label":"Value","formatTextInput":"currency","addonLeft":{"class":"fa fa-usd"}},"validators": {"validation": Validators.compose([ValidationService.isCurrency(), ValidationService.maxDecimals(2)])}}</v>
      </c>
      <c r="BI13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3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39" s="7" t="str">
        <f>IF(AND(Table_Question_Sets[[#This Row],[Header]]="",Table_Question_Sets[[#This Row],[Property]]&lt;&gt;"",Table_Question_Sets[[#This Row],[Field Type]]&lt;&gt;""),
""""&amp;Table_Question_Sets[[#This Row],[Key]]&amp;"""","")</f>
        <v>"otherAsset2Value"</v>
      </c>
      <c r="BL13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39" s="7" t="str">
        <f>IF(AND(Table_Question_Sets[[#This Row],[Header]]&lt;&gt;"Yes",Table_Question_Sets[[#This Row],[Property]]&lt;&gt;"",Table_Question_Sets[[#This Row],[Workflow Role]]&lt;&gt;""),
""""&amp;Table_Question_Sets[[#This Row],[Workflow Role]]&amp;""":"""&amp;Table_Question_Sets[[#This Row],[Key]]&amp;"""","")</f>
        <v/>
      </c>
      <c r="BN139" s="7">
        <f ca="1">IF(Table_Question_Sets[[#This Row],[Header]]="Yes","",_xlfn.NUMBERVALUE(INDIRECT(SUBSTITUTE(ADDRESS(1,COLUMN(),4),"1","")&amp;ROW()+1))+IF(OR(Table_Question_Sets[[#This Row],[Value]]&lt;&gt;"",AND(Table_Question_Sets[[#This Row],[Data Type]]="Repeating",Table_Question_Sets[[#This Row],[Calculation Repeating]]&lt;&gt;"")),1,0))</f>
        <v>0</v>
      </c>
      <c r="BO139" s="7" t="str">
        <f ca="1" xml:space="preserve">
IF(Table_Question_Sets[[#This Row],[Data Type]]="Repeating",
OFFSET(Table_Repeating_Question_Sets[[#Headers],[Property]],MATCH(Table_Question_Sets[[#This Row],[Property]],Table_Repeating_Question_Sets[Property],0),MATCH("Calculation",Table_Repeating_Question_Sets[#Headers],0)-1,1,1),
"")</f>
        <v/>
      </c>
      <c r="BP13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3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39" s="7" t="str">
        <f ca="1">IF(ISNUMBER(Table_Question_Sets[[#This Row],[Config Use Row]]),INDEX(Table_Question_Sets[Config Rollup],Table_Question_Sets[[#This Row],[Config Use Row]]),"")</f>
        <v/>
      </c>
      <c r="BS139" s="7" t="str">
        <f ca="1">IF(ISNUMBER(Table_Question_Sets[[#This Row],[Config Use Row]]),INDEX(Table_Question_Sets[Config Keys Nested Rollup],Table_Question_Sets[[#This Row],[Config Use Row]]),"")</f>
        <v/>
      </c>
      <c r="BT139" s="7" t="str">
        <f ca="1">IF(ISNUMBER(Table_Question_Sets[[#This Row],[Config Use Row]]),INDEX(Table_Question_Sets[Calculation Rollup],Table_Question_Sets[[#This Row],[Config Use Row]]),"")</f>
        <v/>
      </c>
    </row>
    <row r="140" spans="2:72" s="11" customFormat="1" ht="21" customHeight="1">
      <c r="B140" s="7" t="s">
        <v>355</v>
      </c>
      <c r="C140" s="111"/>
      <c r="D140" s="7" t="str">
        <f ca="1">IF(Table_Question_Sets[[#This Row],[Header]]="Yes","",
IF(INDIRECT(SUBSTITUTE(ADDRESS(1,COLUMN(),4),"1","")&amp;ROW()-1)="",
INDIRECT(SUBSTITUTE(ADDRESS(1,COLUMN(Table_Question_Sets[[#This Row],[Property]]),4),"1","")&amp;ROW()-1),
INDIRECT(SUBSTITUTE(ADDRESS(1,COLUMN(),4),"1","")&amp;ROW()-1)))</f>
        <v>Financial</v>
      </c>
      <c r="E14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totalAssets</v>
      </c>
      <c r="F140" s="7" t="str">
        <f>IF(Table_Question_Sets[[#This Row],[Header]]="Yes","",IF(Table_Question_Sets[[#This Row],[Property]]&lt;&gt;"",SUBSTITUTE(Table_Question_Sets[[#This Row],[Property]]," ",""),""))</f>
        <v>TotalAssets</v>
      </c>
      <c r="G140" s="48"/>
      <c r="H140" s="7" t="s">
        <v>85</v>
      </c>
      <c r="I140" s="7" t="s">
        <v>145</v>
      </c>
      <c r="J140" s="7"/>
      <c r="K140" s="33"/>
      <c r="L140" s="43"/>
      <c r="M140" s="43"/>
      <c r="N140" s="33"/>
      <c r="O140" s="33"/>
      <c r="P140" s="33"/>
      <c r="Q140" s="33"/>
      <c r="R140" s="33"/>
      <c r="S140" s="33"/>
      <c r="T140" s="7"/>
      <c r="U140" s="8"/>
      <c r="V140" s="7"/>
      <c r="W140" s="7"/>
      <c r="X140" s="7"/>
      <c r="Y140" s="7"/>
      <c r="Z140" s="7"/>
      <c r="AA140" s="7"/>
      <c r="AB140" s="7"/>
      <c r="AC140" s="7"/>
      <c r="AD140" s="7"/>
      <c r="AE140" s="7"/>
      <c r="AF140" s="7"/>
      <c r="AG140" s="7"/>
      <c r="AH140" s="43"/>
      <c r="AI140" s="43" t="s">
        <v>356</v>
      </c>
      <c r="AJ140" s="43"/>
      <c r="AK140" s="43"/>
      <c r="AL140" s="7"/>
      <c r="AM14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40" s="111"/>
      <c r="AO14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0" s="7"/>
      <c r="AR140" s="14"/>
      <c r="AS140" s="7"/>
      <c r="AT140" s="7"/>
      <c r="AU140" s="7"/>
      <c r="AV140" s="7"/>
      <c r="AW140" s="7"/>
      <c r="AX14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40" s="14" t="str">
        <f>IF(OR(Table_Question_Sets[[#This Row],[Header]]="Yes",Table_Question_Sets[[#This Row],[Text]]=""),"",IF(OR(Table_Question_Sets[[#This Row],[Text]]="true",Table_Question_Sets[[#This Row],[Text]]="false",ISNUMBER(Table_Question_Sets[[#This Row],[Text]])),Table_Question_Sets[[#This Row],[Text]],""""&amp;Table_Question_Sets[[#This Row],[Text]]&amp;""""))</f>
        <v/>
      </c>
      <c r="AZ140" s="14" t="str">
        <f>IF(AND(Table_Question_Sets[[#This Row],[Header]]&lt;&gt;"Yes",Table_Question_Sets[[#This Row],[Property]]&lt;&gt;"",Table_Question_Sets[[#This Row],[Summary Label]]&lt;&gt;""),""""&amp;Table_Question_Sets[[#This Row],[Key]]&amp;""": """&amp;Table_Question_Sets[[#This Row],[Summary Label]]&amp;"""","")</f>
        <v/>
      </c>
      <c r="BA140" s="14">
        <f ca="1">IF(Table_Question_Sets[[#This Row],[Header]]="Yes","",_xlfn.NUMBERVALUE(INDIRECT(SUBSTITUTE(ADDRESS(1,COLUMN(),4),"1","")&amp;ROW()-1))+IF(Table_Question_Sets[[#This Row],[Property]]&lt;&gt;"",1,0))</f>
        <v>28</v>
      </c>
      <c r="BB140" s="14">
        <f ca="1">IF(Table_Question_Sets[[#This Row],[Header]]="Yes","",_xlfn.NUMBERVALUE(INDIRECT(SUBSTITUTE(ADDRESS(1,COLUMN(),4),"1","")&amp;ROW()+1))+IF(Table_Question_Sets[[#This Row],[Property]]&lt;&gt;"",1,0))</f>
        <v>56</v>
      </c>
      <c r="BC140" s="14" t="str">
        <f t="array" aca="1" ref="BC14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4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4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4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
      </c>
      <c r="BG14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v>
      </c>
      <c r="BH140" s="7" t="str">
        <f ca="1" xml:space="preserve">
IF(Table_Question_Sets[[#This Row],[Row]]="Yes","]},{""className"": ""row"",""fieldGroup"": [","")&amp;
SUBSTITUTE(Table_Question_Sets[[#This Row],[Config Field]],CHAR(10),"")</f>
        <v>{"key":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v>
      </c>
      <c r="BI14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4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40" s="7" t="str">
        <f>IF(AND(Table_Question_Sets[[#This Row],[Header]]="",Table_Question_Sets[[#This Row],[Property]]&lt;&gt;"",Table_Question_Sets[[#This Row],[Field Type]]&lt;&gt;""),
""""&amp;Table_Question_Sets[[#This Row],[Key]]&amp;"""","")</f>
        <v>"totalAssets"</v>
      </c>
      <c r="BL14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40" s="7" t="str">
        <f>IF(AND(Table_Question_Sets[[#This Row],[Header]]&lt;&gt;"Yes",Table_Question_Sets[[#This Row],[Property]]&lt;&gt;"",Table_Question_Sets[[#This Row],[Workflow Role]]&lt;&gt;""),
""""&amp;Table_Question_Sets[[#This Row],[Workflow Role]]&amp;""":"""&amp;Table_Question_Sets[[#This Row],[Key]]&amp;"""","")</f>
        <v/>
      </c>
      <c r="BN140" s="7">
        <f ca="1">IF(Table_Question_Sets[[#This Row],[Header]]="Yes","",_xlfn.NUMBERVALUE(INDIRECT(SUBSTITUTE(ADDRESS(1,COLUMN(),4),"1","")&amp;ROW()+1))+IF(OR(Table_Question_Sets[[#This Row],[Value]]&lt;&gt;"",AND(Table_Question_Sets[[#This Row],[Data Type]]="Repeating",Table_Question_Sets[[#This Row],[Calculation Repeating]]&lt;&gt;"")),1,0))</f>
        <v>0</v>
      </c>
      <c r="BO140" s="7" t="str">
        <f ca="1" xml:space="preserve">
IF(Table_Question_Sets[[#This Row],[Data Type]]="Repeating",
OFFSET(Table_Repeating_Question_Sets[[#Headers],[Property]],MATCH(Table_Question_Sets[[#This Row],[Property]],Table_Repeating_Question_Sets[Property],0),MATCH("Calculation",Table_Repeating_Question_Sets[#Headers],0)-1,1,1),
"")</f>
        <v/>
      </c>
      <c r="BP14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4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40" s="7" t="str">
        <f ca="1">IF(ISNUMBER(Table_Question_Sets[[#This Row],[Config Use Row]]),INDEX(Table_Question_Sets[Config Rollup],Table_Question_Sets[[#This Row],[Config Use Row]]),"")</f>
        <v/>
      </c>
      <c r="BS140" s="7" t="str">
        <f ca="1">IF(ISNUMBER(Table_Question_Sets[[#This Row],[Config Use Row]]),INDEX(Table_Question_Sets[Config Keys Nested Rollup],Table_Question_Sets[[#This Row],[Config Use Row]]),"")</f>
        <v/>
      </c>
      <c r="BT140" s="7" t="str">
        <f ca="1">IF(ISNUMBER(Table_Question_Sets[[#This Row],[Config Use Row]]),INDEX(Table_Question_Sets[Calculation Rollup],Table_Question_Sets[[#This Row],[Config Use Row]]),"")</f>
        <v/>
      </c>
    </row>
    <row r="141" spans="2:72" s="11" customFormat="1" ht="21" customHeight="1">
      <c r="B141" s="7" t="s">
        <v>357</v>
      </c>
      <c r="C141" s="111"/>
      <c r="D141" s="7" t="str">
        <f ca="1">IF(Table_Question_Sets[[#This Row],[Header]]="Yes","",
IF(INDIRECT(SUBSTITUTE(ADDRESS(1,COLUMN(),4),"1","")&amp;ROW()-1)="",
INDIRECT(SUBSTITUTE(ADDRESS(1,COLUMN(Table_Question_Sets[[#This Row],[Property]]),4),"1","")&amp;ROW()-1),
INDIRECT(SUBSTITUTE(ADDRESS(1,COLUMN(),4),"1","")&amp;ROW()-1)))</f>
        <v>Financial</v>
      </c>
      <c r="E14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liabilitiesHeading</v>
      </c>
      <c r="F141" s="7" t="str">
        <f>IF(Table_Question_Sets[[#This Row],[Header]]="Yes","",IF(Table_Question_Sets[[#This Row],[Property]]&lt;&gt;"",SUBSTITUTE(Table_Question_Sets[[#This Row],[Property]]," ",""),""))</f>
        <v>LiabilitiesHeading</v>
      </c>
      <c r="G141" s="48"/>
      <c r="H141" s="7" t="s">
        <v>103</v>
      </c>
      <c r="I141" s="7" t="s">
        <v>103</v>
      </c>
      <c r="J141" s="7"/>
      <c r="K141" s="33"/>
      <c r="L141" s="43"/>
      <c r="M141" s="43"/>
      <c r="N141" s="33"/>
      <c r="O141" s="33" t="s">
        <v>113</v>
      </c>
      <c r="P141" s="33"/>
      <c r="Q141" s="33"/>
      <c r="R141" s="33"/>
      <c r="S141" s="33"/>
      <c r="T141" s="7"/>
      <c r="U141" s="8"/>
      <c r="V141" s="7"/>
      <c r="W141" s="7"/>
      <c r="X141" s="7" t="s">
        <v>358</v>
      </c>
      <c r="Y141" s="7"/>
      <c r="Z141" s="7"/>
      <c r="AA141" s="7" t="s">
        <v>359</v>
      </c>
      <c r="AB141" s="7"/>
      <c r="AC141" s="7"/>
      <c r="AD141" s="7"/>
      <c r="AE141" s="7"/>
      <c r="AF141" s="7"/>
      <c r="AG141" s="7"/>
      <c r="AH141" s="43"/>
      <c r="AI141" s="43"/>
      <c r="AJ141" s="43"/>
      <c r="AK141" s="43"/>
      <c r="AL141" s="7"/>
      <c r="AM14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41" s="111"/>
      <c r="AO14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1" s="7"/>
      <c r="AR141" s="14"/>
      <c r="AS141" s="7"/>
      <c r="AT141" s="7"/>
      <c r="AU141" s="7"/>
      <c r="AV141" s="7"/>
      <c r="AW141" s="7"/>
      <c r="AX14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41" s="14" t="str">
        <f>IF(OR(Table_Question_Sets[[#This Row],[Header]]="Yes",Table_Question_Sets[[#This Row],[Text]]=""),"",IF(OR(Table_Question_Sets[[#This Row],[Text]]="true",Table_Question_Sets[[#This Row],[Text]]="false",ISNUMBER(Table_Question_Sets[[#This Row],[Text]])),Table_Question_Sets[[#This Row],[Text]],""""&amp;Table_Question_Sets[[#This Row],[Text]]&amp;""""))</f>
        <v/>
      </c>
      <c r="AZ141" s="14" t="str">
        <f>IF(AND(Table_Question_Sets[[#This Row],[Header]]&lt;&gt;"Yes",Table_Question_Sets[[#This Row],[Property]]&lt;&gt;"",Table_Question_Sets[[#This Row],[Summary Label]]&lt;&gt;""),""""&amp;Table_Question_Sets[[#This Row],[Key]]&amp;""": """&amp;Table_Question_Sets[[#This Row],[Summary Label]]&amp;"""","")</f>
        <v/>
      </c>
      <c r="BA141" s="14">
        <f ca="1">IF(Table_Question_Sets[[#This Row],[Header]]="Yes","",_xlfn.NUMBERVALUE(INDIRECT(SUBSTITUTE(ADDRESS(1,COLUMN(),4),"1","")&amp;ROW()-1))+IF(Table_Question_Sets[[#This Row],[Property]]&lt;&gt;"",1,0))</f>
        <v>29</v>
      </c>
      <c r="BB141" s="14">
        <f ca="1">IF(Table_Question_Sets[[#This Row],[Header]]="Yes","",_xlfn.NUMBERVALUE(INDIRECT(SUBSTITUTE(ADDRESS(1,COLUMN(),4),"1","")&amp;ROW()+1))+IF(Table_Question_Sets[[#This Row],[Property]]&lt;&gt;"",1,0))</f>
        <v>55</v>
      </c>
      <c r="BC141" s="14" t="str">
        <f t="array" aca="1" ref="BC14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4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4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4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"templateOptions":{"content":{"heading2":"Liabilities","paragraph":"Please provide information about all your liabilities below, including the name of the lender, the amount owing, and the monthly commitment (how much you pay each month) where relevant."}}</v>
      </c>
      <c r="BG14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v>
      </c>
      <c r="BH141" s="7" t="str">
        <f ca="1" xml:space="preserve">
IF(Table_Question_Sets[[#This Row],[Row]]="Yes","]},{""className"": ""row"",""fieldGroup"": [","")&amp;
SUBSTITUTE(Table_Question_Sets[[#This Row],[Config Field]],CHAR(10),"")</f>
        <v>{"key":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v>
      </c>
      <c r="BI14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4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41" s="7" t="str">
        <f>IF(AND(Table_Question_Sets[[#This Row],[Header]]="",Table_Question_Sets[[#This Row],[Property]]&lt;&gt;"",Table_Question_Sets[[#This Row],[Field Type]]&lt;&gt;""),
""""&amp;Table_Question_Sets[[#This Row],[Key]]&amp;"""","")</f>
        <v>"liabilitiesHeading"</v>
      </c>
      <c r="BL14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41" s="7" t="str">
        <f>IF(AND(Table_Question_Sets[[#This Row],[Header]]&lt;&gt;"Yes",Table_Question_Sets[[#This Row],[Property]]&lt;&gt;"",Table_Question_Sets[[#This Row],[Workflow Role]]&lt;&gt;""),
""""&amp;Table_Question_Sets[[#This Row],[Workflow Role]]&amp;""":"""&amp;Table_Question_Sets[[#This Row],[Key]]&amp;"""","")</f>
        <v/>
      </c>
      <c r="BN141" s="7">
        <f ca="1">IF(Table_Question_Sets[[#This Row],[Header]]="Yes","",_xlfn.NUMBERVALUE(INDIRECT(SUBSTITUTE(ADDRESS(1,COLUMN(),4),"1","")&amp;ROW()+1))+IF(OR(Table_Question_Sets[[#This Row],[Value]]&lt;&gt;"",AND(Table_Question_Sets[[#This Row],[Data Type]]="Repeating",Table_Question_Sets[[#This Row],[Calculation Repeating]]&lt;&gt;"")),1,0))</f>
        <v>0</v>
      </c>
      <c r="BO141" s="7" t="str">
        <f ca="1" xml:space="preserve">
IF(Table_Question_Sets[[#This Row],[Data Type]]="Repeating",
OFFSET(Table_Repeating_Question_Sets[[#Headers],[Property]],MATCH(Table_Question_Sets[[#This Row],[Property]],Table_Repeating_Question_Sets[Property],0),MATCH("Calculation",Table_Repeating_Question_Sets[#Headers],0)-1,1,1),
"")</f>
        <v/>
      </c>
      <c r="BP14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4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41" s="7" t="str">
        <f ca="1">IF(ISNUMBER(Table_Question_Sets[[#This Row],[Config Use Row]]),INDEX(Table_Question_Sets[Config Rollup],Table_Question_Sets[[#This Row],[Config Use Row]]),"")</f>
        <v/>
      </c>
      <c r="BS141" s="7" t="str">
        <f ca="1">IF(ISNUMBER(Table_Question_Sets[[#This Row],[Config Use Row]]),INDEX(Table_Question_Sets[Config Keys Nested Rollup],Table_Question_Sets[[#This Row],[Config Use Row]]),"")</f>
        <v/>
      </c>
      <c r="BT141" s="7" t="str">
        <f ca="1">IF(ISNUMBER(Table_Question_Sets[[#This Row],[Config Use Row]]),INDEX(Table_Question_Sets[Calculation Rollup],Table_Question_Sets[[#This Row],[Config Use Row]]),"")</f>
        <v/>
      </c>
    </row>
    <row r="142" spans="2:72" s="11" customFormat="1" ht="21" customHeight="1">
      <c r="B142" s="7" t="s">
        <v>360</v>
      </c>
      <c r="C142" s="111"/>
      <c r="D142" s="7" t="str">
        <f ca="1">IF(Table_Question_Sets[[#This Row],[Header]]="Yes","",
IF(INDIRECT(SUBSTITUTE(ADDRESS(1,COLUMN(),4),"1","")&amp;ROW()-1)="",
INDIRECT(SUBSTITUTE(ADDRESS(1,COLUMN(Table_Question_Sets[[#This Row],[Property]]),4),"1","")&amp;ROW()-1),
INDIRECT(SUBSTITUTE(ADDRESS(1,COLUMN(),4),"1","")&amp;ROW()-1)))</f>
        <v>Financial</v>
      </c>
      <c r="E14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liabilitiesPropertiesHeading</v>
      </c>
      <c r="F142" s="7" t="str">
        <f>IF(Table_Question_Sets[[#This Row],[Header]]="Yes","",IF(Table_Question_Sets[[#This Row],[Property]]&lt;&gt;"",SUBSTITUTE(Table_Question_Sets[[#This Row],[Property]]," ",""),""))</f>
        <v>LiabilitiesPropertiesHeading</v>
      </c>
      <c r="G142" s="48"/>
      <c r="H142" s="7" t="s">
        <v>103</v>
      </c>
      <c r="I142" s="7" t="s">
        <v>103</v>
      </c>
      <c r="J142" s="7"/>
      <c r="K142" s="33"/>
      <c r="L142" s="43"/>
      <c r="M142" s="43"/>
      <c r="N142" s="33"/>
      <c r="O142" s="33" t="s">
        <v>113</v>
      </c>
      <c r="P142" s="33"/>
      <c r="Q142" s="33"/>
      <c r="R142" s="33"/>
      <c r="S142" s="33"/>
      <c r="T142" s="7"/>
      <c r="U142" s="8"/>
      <c r="V142" s="7"/>
      <c r="W142" s="7"/>
      <c r="X142" s="7"/>
      <c r="Y142" s="7" t="s">
        <v>361</v>
      </c>
      <c r="Z142" s="7"/>
      <c r="AA142" s="7"/>
      <c r="AB142" s="7"/>
      <c r="AC142" s="7"/>
      <c r="AD142" s="7"/>
      <c r="AE142" s="7"/>
      <c r="AF142" s="7"/>
      <c r="AG142" s="7"/>
      <c r="AH142" s="43"/>
      <c r="AI142" s="43"/>
      <c r="AJ142" s="43"/>
      <c r="AK142" s="43"/>
      <c r="AL142" s="7"/>
      <c r="AM14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42" s="111"/>
      <c r="AO14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2" s="7"/>
      <c r="AR142" s="14"/>
      <c r="AS142" s="7"/>
      <c r="AT142" s="7"/>
      <c r="AU142" s="7"/>
      <c r="AV142" s="7"/>
      <c r="AW142" s="7"/>
      <c r="AX14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42" s="14" t="str">
        <f>IF(OR(Table_Question_Sets[[#This Row],[Header]]="Yes",Table_Question_Sets[[#This Row],[Text]]=""),"",IF(OR(Table_Question_Sets[[#This Row],[Text]]="true",Table_Question_Sets[[#This Row],[Text]]="false",ISNUMBER(Table_Question_Sets[[#This Row],[Text]])),Table_Question_Sets[[#This Row],[Text]],""""&amp;Table_Question_Sets[[#This Row],[Text]]&amp;""""))</f>
        <v/>
      </c>
      <c r="AZ142" s="14" t="str">
        <f>IF(AND(Table_Question_Sets[[#This Row],[Header]]&lt;&gt;"Yes",Table_Question_Sets[[#This Row],[Property]]&lt;&gt;"",Table_Question_Sets[[#This Row],[Summary Label]]&lt;&gt;""),""""&amp;Table_Question_Sets[[#This Row],[Key]]&amp;""": """&amp;Table_Question_Sets[[#This Row],[Summary Label]]&amp;"""","")</f>
        <v/>
      </c>
      <c r="BA142" s="14">
        <f ca="1">IF(Table_Question_Sets[[#This Row],[Header]]="Yes","",_xlfn.NUMBERVALUE(INDIRECT(SUBSTITUTE(ADDRESS(1,COLUMN(),4),"1","")&amp;ROW()-1))+IF(Table_Question_Sets[[#This Row],[Property]]&lt;&gt;"",1,0))</f>
        <v>30</v>
      </c>
      <c r="BB142" s="14">
        <f ca="1">IF(Table_Question_Sets[[#This Row],[Header]]="Yes","",_xlfn.NUMBERVALUE(INDIRECT(SUBSTITUTE(ADDRESS(1,COLUMN(),4),"1","")&amp;ROW()+1))+IF(Table_Question_Sets[[#This Row],[Property]]&lt;&gt;"",1,0))</f>
        <v>54</v>
      </c>
      <c r="BC142" s="14" t="str">
        <f t="array" aca="1" ref="BC14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4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4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4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"templateOptions":{"content":{"heading3":"Mortgages"}}</v>
      </c>
      <c r="BG14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"liabilitiesPropertiesHeading","type": "content-field","className":"col-xs-12","templateOptions":{"content":{"heading3":"Mortgages"}},"validators": {"validation": Validators.compose([])}}</v>
      </c>
      <c r="BH142" s="7" t="str">
        <f ca="1" xml:space="preserve">
IF(Table_Question_Sets[[#This Row],[Row]]="Yes","]},{""className"": ""row"",""fieldGroup"": [","")&amp;
SUBSTITUTE(Table_Question_Sets[[#This Row],[Config Field]],CHAR(10),"")</f>
        <v>{"key": "liabilitiesPropertiesHeading","type": "content-field","className":"col-xs-12","templateOptions":{"content":{"heading3":"Mortgages"}},"validators": {"validation": Validators.compose([])}}</v>
      </c>
      <c r="BI14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4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42" s="7" t="str">
        <f>IF(AND(Table_Question_Sets[[#This Row],[Header]]="",Table_Question_Sets[[#This Row],[Property]]&lt;&gt;"",Table_Question_Sets[[#This Row],[Field Type]]&lt;&gt;""),
""""&amp;Table_Question_Sets[[#This Row],[Key]]&amp;"""","")</f>
        <v>"liabilitiesPropertiesHeading"</v>
      </c>
      <c r="BL14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42" s="7" t="str">
        <f>IF(AND(Table_Question_Sets[[#This Row],[Header]]&lt;&gt;"Yes",Table_Question_Sets[[#This Row],[Property]]&lt;&gt;"",Table_Question_Sets[[#This Row],[Workflow Role]]&lt;&gt;""),
""""&amp;Table_Question_Sets[[#This Row],[Workflow Role]]&amp;""":"""&amp;Table_Question_Sets[[#This Row],[Key]]&amp;"""","")</f>
        <v/>
      </c>
      <c r="BN142" s="7">
        <f ca="1">IF(Table_Question_Sets[[#This Row],[Header]]="Yes","",_xlfn.NUMBERVALUE(INDIRECT(SUBSTITUTE(ADDRESS(1,COLUMN(),4),"1","")&amp;ROW()+1))+IF(OR(Table_Question_Sets[[#This Row],[Value]]&lt;&gt;"",AND(Table_Question_Sets[[#This Row],[Data Type]]="Repeating",Table_Question_Sets[[#This Row],[Calculation Repeating]]&lt;&gt;"")),1,0))</f>
        <v>0</v>
      </c>
      <c r="BO142" s="7" t="str">
        <f ca="1" xml:space="preserve">
IF(Table_Question_Sets[[#This Row],[Data Type]]="Repeating",
OFFSET(Table_Repeating_Question_Sets[[#Headers],[Property]],MATCH(Table_Question_Sets[[#This Row],[Property]],Table_Repeating_Question_Sets[Property],0),MATCH("Calculation",Table_Repeating_Question_Sets[#Headers],0)-1,1,1),
"")</f>
        <v/>
      </c>
      <c r="BP14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4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42" s="7" t="str">
        <f ca="1">IF(ISNUMBER(Table_Question_Sets[[#This Row],[Config Use Row]]),INDEX(Table_Question_Sets[Config Rollup],Table_Question_Sets[[#This Row],[Config Use Row]]),"")</f>
        <v/>
      </c>
      <c r="BS142" s="7" t="str">
        <f ca="1">IF(ISNUMBER(Table_Question_Sets[[#This Row],[Config Use Row]]),INDEX(Table_Question_Sets[Config Keys Nested Rollup],Table_Question_Sets[[#This Row],[Config Use Row]]),"")</f>
        <v/>
      </c>
      <c r="BT142" s="7" t="str">
        <f ca="1">IF(ISNUMBER(Table_Question_Sets[[#This Row],[Config Use Row]]),INDEX(Table_Question_Sets[Calculation Rollup],Table_Question_Sets[[#This Row],[Config Use Row]]),"")</f>
        <v/>
      </c>
    </row>
    <row r="143" spans="2:72" s="11" customFormat="1" ht="21" customHeight="1">
      <c r="B143" s="7" t="s">
        <v>362</v>
      </c>
      <c r="C143" s="111"/>
      <c r="D143" s="7" t="str">
        <f ca="1">IF(Table_Question_Sets[[#This Row],[Header]]="Yes","",
IF(INDIRECT(SUBSTITUTE(ADDRESS(1,COLUMN(),4),"1","")&amp;ROW()-1)="",
INDIRECT(SUBSTITUTE(ADDRESS(1,COLUMN(Table_Question_Sets[[#This Row],[Property]]),4),"1","")&amp;ROW()-1),
INDIRECT(SUBSTITUTE(ADDRESS(1,COLUMN(),4),"1","")&amp;ROW()-1)))</f>
        <v>Financial</v>
      </c>
      <c r="E14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homeMortgageHeading</v>
      </c>
      <c r="F143" s="7" t="str">
        <f>IF(Table_Question_Sets[[#This Row],[Header]]="Yes","",IF(Table_Question_Sets[[#This Row],[Property]]&lt;&gt;"",SUBSTITUTE(Table_Question_Sets[[#This Row],[Property]]," ",""),""))</f>
        <v>HomeMortgageHeading</v>
      </c>
      <c r="G143" s="48"/>
      <c r="H143" s="7" t="s">
        <v>103</v>
      </c>
      <c r="I143" s="7" t="s">
        <v>103</v>
      </c>
      <c r="J143" s="7"/>
      <c r="K143" s="33"/>
      <c r="L143" s="43"/>
      <c r="M143" s="43"/>
      <c r="N143" s="33"/>
      <c r="O143" s="33" t="s">
        <v>113</v>
      </c>
      <c r="P143" s="33"/>
      <c r="Q143" s="33"/>
      <c r="R143" s="33"/>
      <c r="S143" s="33"/>
      <c r="T143" s="7"/>
      <c r="U143" s="8"/>
      <c r="V143" s="7" t="s">
        <v>363</v>
      </c>
      <c r="W143" s="7"/>
      <c r="X143" s="7"/>
      <c r="Y143" s="7"/>
      <c r="Z143" s="7" t="s">
        <v>364</v>
      </c>
      <c r="AA143" s="7"/>
      <c r="AB143" s="7"/>
      <c r="AC143" s="7"/>
      <c r="AD143" s="7"/>
      <c r="AE143" s="7"/>
      <c r="AF143" s="7"/>
      <c r="AG143" s="7"/>
      <c r="AH143" s="43"/>
      <c r="AI143" s="43"/>
      <c r="AJ143" s="43"/>
      <c r="AK143" s="43"/>
      <c r="AL143" s="7"/>
      <c r="AM14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43" s="111"/>
      <c r="AO14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3" s="7"/>
      <c r="AR143" s="14"/>
      <c r="AS143" s="7"/>
      <c r="AT143" s="7"/>
      <c r="AU143" s="7"/>
      <c r="AV143" s="7"/>
      <c r="AW143" s="7"/>
      <c r="AX14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43" s="14" t="str">
        <f>IF(OR(Table_Question_Sets[[#This Row],[Header]]="Yes",Table_Question_Sets[[#This Row],[Text]]=""),"",IF(OR(Table_Question_Sets[[#This Row],[Text]]="true",Table_Question_Sets[[#This Row],[Text]]="false",ISNUMBER(Table_Question_Sets[[#This Row],[Text]])),Table_Question_Sets[[#This Row],[Text]],""""&amp;Table_Question_Sets[[#This Row],[Text]]&amp;""""))</f>
        <v/>
      </c>
      <c r="AZ143" s="14" t="str">
        <f>IF(AND(Table_Question_Sets[[#This Row],[Header]]&lt;&gt;"Yes",Table_Question_Sets[[#This Row],[Property]]&lt;&gt;"",Table_Question_Sets[[#This Row],[Summary Label]]&lt;&gt;""),""""&amp;Table_Question_Sets[[#This Row],[Key]]&amp;""": """&amp;Table_Question_Sets[[#This Row],[Summary Label]]&amp;"""","")</f>
        <v/>
      </c>
      <c r="BA143" s="14">
        <f ca="1">IF(Table_Question_Sets[[#This Row],[Header]]="Yes","",_xlfn.NUMBERVALUE(INDIRECT(SUBSTITUTE(ADDRESS(1,COLUMN(),4),"1","")&amp;ROW()-1))+IF(Table_Question_Sets[[#This Row],[Property]]&lt;&gt;"",1,0))</f>
        <v>31</v>
      </c>
      <c r="BB143" s="14">
        <f ca="1">IF(Table_Question_Sets[[#This Row],[Header]]="Yes","",_xlfn.NUMBERVALUE(INDIRECT(SUBSTITUTE(ADDRESS(1,COLUMN(),4),"1","")&amp;ROW()+1))+IF(Table_Question_Sets[[#This Row],[Property]]&lt;&gt;"",1,0))</f>
        <v>53</v>
      </c>
      <c r="BC143" s="14" t="str">
        <f t="array" aca="1" ref="BC14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4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4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4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"templateOptions":{"content":{"heading4":"Home Loan"},"hideCondition":"residence == ''"}</v>
      </c>
      <c r="BG14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"homeMortgageHeading","type": "content-field","className":"col-xs-12","templateOptions":{"content":{"heading4":"Home Loan"},"hideCondition":"residence == ''"},"validators": {"validation": Validators.compose([])}}</v>
      </c>
      <c r="BH143" s="7" t="str">
        <f ca="1" xml:space="preserve">
IF(Table_Question_Sets[[#This Row],[Row]]="Yes","]},{""className"": ""row"",""fieldGroup"": [","")&amp;
SUBSTITUTE(Table_Question_Sets[[#This Row],[Config Field]],CHAR(10),"")</f>
        <v>{"key": "homeMortgageHeading","type": "content-field","className":"col-xs-12","templateOptions":{"content":{"heading4":"Home Loan"},"hideCondition":"residence == ''"},"validators": {"validation": Validators.compose([])}}</v>
      </c>
      <c r="BI14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4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43" s="7" t="str">
        <f>IF(AND(Table_Question_Sets[[#This Row],[Header]]="",Table_Question_Sets[[#This Row],[Property]]&lt;&gt;"",Table_Question_Sets[[#This Row],[Field Type]]&lt;&gt;""),
""""&amp;Table_Question_Sets[[#This Row],[Key]]&amp;"""","")</f>
        <v>"homeMortgageHeading"</v>
      </c>
      <c r="BL14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43" s="7" t="str">
        <f>IF(AND(Table_Question_Sets[[#This Row],[Header]]&lt;&gt;"Yes",Table_Question_Sets[[#This Row],[Property]]&lt;&gt;"",Table_Question_Sets[[#This Row],[Workflow Role]]&lt;&gt;""),
""""&amp;Table_Question_Sets[[#This Row],[Workflow Role]]&amp;""":"""&amp;Table_Question_Sets[[#This Row],[Key]]&amp;"""","")</f>
        <v/>
      </c>
      <c r="BN143" s="7">
        <f ca="1">IF(Table_Question_Sets[[#This Row],[Header]]="Yes","",_xlfn.NUMBERVALUE(INDIRECT(SUBSTITUTE(ADDRESS(1,COLUMN(),4),"1","")&amp;ROW()+1))+IF(OR(Table_Question_Sets[[#This Row],[Value]]&lt;&gt;"",AND(Table_Question_Sets[[#This Row],[Data Type]]="Repeating",Table_Question_Sets[[#This Row],[Calculation Repeating]]&lt;&gt;"")),1,0))</f>
        <v>0</v>
      </c>
      <c r="BO143" s="7" t="str">
        <f ca="1" xml:space="preserve">
IF(Table_Question_Sets[[#This Row],[Data Type]]="Repeating",
OFFSET(Table_Repeating_Question_Sets[[#Headers],[Property]],MATCH(Table_Question_Sets[[#This Row],[Property]],Table_Repeating_Question_Sets[Property],0),MATCH("Calculation",Table_Repeating_Question_Sets[#Headers],0)-1,1,1),
"")</f>
        <v/>
      </c>
      <c r="BP14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4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43" s="7" t="str">
        <f ca="1">IF(ISNUMBER(Table_Question_Sets[[#This Row],[Config Use Row]]),INDEX(Table_Question_Sets[Config Rollup],Table_Question_Sets[[#This Row],[Config Use Row]]),"")</f>
        <v/>
      </c>
      <c r="BS143" s="7" t="str">
        <f ca="1">IF(ISNUMBER(Table_Question_Sets[[#This Row],[Config Use Row]]),INDEX(Table_Question_Sets[Config Keys Nested Rollup],Table_Question_Sets[[#This Row],[Config Use Row]]),"")</f>
        <v/>
      </c>
      <c r="BT143" s="7" t="str">
        <f ca="1">IF(ISNUMBER(Table_Question_Sets[[#This Row],[Config Use Row]]),INDEX(Table_Question_Sets[Calculation Rollup],Table_Question_Sets[[#This Row],[Config Use Row]]),"")</f>
        <v/>
      </c>
    </row>
    <row r="144" spans="2:72" s="11" customFormat="1" ht="21" customHeight="1">
      <c r="B144" s="7" t="s">
        <v>365</v>
      </c>
      <c r="C144" s="111"/>
      <c r="D144" s="7" t="str">
        <f ca="1">IF(Table_Question_Sets[[#This Row],[Header]]="Yes","",
IF(INDIRECT(SUBSTITUTE(ADDRESS(1,COLUMN(),4),"1","")&amp;ROW()-1)="",
INDIRECT(SUBSTITUTE(ADDRESS(1,COLUMN(Table_Question_Sets[[#This Row],[Property]]),4),"1","")&amp;ROW()-1),
INDIRECT(SUBSTITUTE(ADDRESS(1,COLUMN(),4),"1","")&amp;ROW()-1)))</f>
        <v>Financial</v>
      </c>
      <c r="E14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homeMortgageLender</v>
      </c>
      <c r="F144" s="7" t="str">
        <f>IF(Table_Question_Sets[[#This Row],[Header]]="Yes","",IF(Table_Question_Sets[[#This Row],[Property]]&lt;&gt;"",SUBSTITUTE(Table_Question_Sets[[#This Row],[Property]]," ",""),""))</f>
        <v>HomeMortgageLender</v>
      </c>
      <c r="G144" s="48"/>
      <c r="H144" s="7" t="s">
        <v>49</v>
      </c>
      <c r="I144" s="7" t="s">
        <v>49</v>
      </c>
      <c r="J144" s="7"/>
      <c r="K144" s="33" t="s">
        <v>366</v>
      </c>
      <c r="L144" s="43"/>
      <c r="M144" s="43"/>
      <c r="N144" s="33"/>
      <c r="O144" s="33" t="s">
        <v>113</v>
      </c>
      <c r="P144" s="33" t="s">
        <v>113</v>
      </c>
      <c r="Q144" s="33" t="s">
        <v>125</v>
      </c>
      <c r="R144" s="33"/>
      <c r="S144" s="33"/>
      <c r="T144" s="7" t="s">
        <v>367</v>
      </c>
      <c r="U144" s="8"/>
      <c r="V144" s="7" t="s">
        <v>363</v>
      </c>
      <c r="W144" s="7"/>
      <c r="X144" s="7"/>
      <c r="Y144" s="7"/>
      <c r="Z144" s="7"/>
      <c r="AA144" s="7"/>
      <c r="AB144" s="7"/>
      <c r="AC144" s="7"/>
      <c r="AD144" s="7"/>
      <c r="AE144" s="7"/>
      <c r="AF144" s="7"/>
      <c r="AG144" s="7"/>
      <c r="AH144" s="43"/>
      <c r="AI144" s="43"/>
      <c r="AJ144" s="43"/>
      <c r="AK144" s="43"/>
      <c r="AL144" s="7"/>
      <c r="AM144"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44" s="111"/>
      <c r="AO14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4" s="7"/>
      <c r="AR144" s="14"/>
      <c r="AS144" s="7"/>
      <c r="AT144" s="7"/>
      <c r="AU144" s="7"/>
      <c r="AV144" s="7"/>
      <c r="AW144" s="7"/>
      <c r="AX144"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44" s="14" t="str">
        <f>IF(OR(Table_Question_Sets[[#This Row],[Header]]="Yes",Table_Question_Sets[[#This Row],[Text]]=""),"",IF(OR(Table_Question_Sets[[#This Row],[Text]]="true",Table_Question_Sets[[#This Row],[Text]]="false",ISNUMBER(Table_Question_Sets[[#This Row],[Text]])),Table_Question_Sets[[#This Row],[Text]],""""&amp;Table_Question_Sets[[#This Row],[Text]]&amp;""""))</f>
        <v/>
      </c>
      <c r="AZ144" s="14" t="str">
        <f>IF(AND(Table_Question_Sets[[#This Row],[Header]]&lt;&gt;"Yes",Table_Question_Sets[[#This Row],[Property]]&lt;&gt;"",Table_Question_Sets[[#This Row],[Summary Label]]&lt;&gt;""),""""&amp;Table_Question_Sets[[#This Row],[Key]]&amp;""": """&amp;Table_Question_Sets[[#This Row],[Summary Label]]&amp;"""","")</f>
        <v/>
      </c>
      <c r="BA144" s="14">
        <f ca="1">IF(Table_Question_Sets[[#This Row],[Header]]="Yes","",_xlfn.NUMBERVALUE(INDIRECT(SUBSTITUTE(ADDRESS(1,COLUMN(),4),"1","")&amp;ROW()-1))+IF(Table_Question_Sets[[#This Row],[Property]]&lt;&gt;"",1,0))</f>
        <v>32</v>
      </c>
      <c r="BB144" s="14">
        <f ca="1">IF(Table_Question_Sets[[#This Row],[Header]]="Yes","",_xlfn.NUMBERVALUE(INDIRECT(SUBSTITUTE(ADDRESS(1,COLUMN(),4),"1","")&amp;ROW()+1))+IF(Table_Question_Sets[[#This Row],[Property]]&lt;&gt;"",1,0))</f>
        <v>52</v>
      </c>
      <c r="BC144" s="14" t="str">
        <f t="array" aca="1" ref="BC14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44"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Validators.compose([ValidationService.required('homeMortgageOwing != \'\'', 'residence == \'\'')])}</v>
      </c>
      <c r="BE144"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44"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"templateOptions":{"label":"Name of lender","hideCondition":"residence == ''"}</v>
      </c>
      <c r="BG144"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"homeMortgageLender","type": "input-field","className":"col-xs-12 col-sm-12 col-md-6","templateOptions":{"label":"Name of lender","hideCondition":"residence == ''"},"validators": {"validation": Validators.compose([ValidationService.required('homeMortgageOwing != \'\'', 'residence == \'\'')])}}</v>
      </c>
      <c r="BH144" s="7" t="str">
        <f ca="1" xml:space="preserve">
IF(Table_Question_Sets[[#This Row],[Row]]="Yes","]},{""className"": ""row"",""fieldGroup"": [","")&amp;
SUBSTITUTE(Table_Question_Sets[[#This Row],[Config Field]],CHAR(10),"")</f>
        <v>{"key": "homeMortgageLender","type": "input-field","className":"col-xs-12 col-sm-12 col-md-6","templateOptions":{"label":"Name of lender","hideCondition":"residence == ''"},"validators": {"validation": Validators.compose([ValidationService.required('homeMortgageOwing != \'\'', 'residence == \'\'')])}}</v>
      </c>
      <c r="BI14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4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44" s="7" t="str">
        <f>IF(AND(Table_Question_Sets[[#This Row],[Header]]="",Table_Question_Sets[[#This Row],[Property]]&lt;&gt;"",Table_Question_Sets[[#This Row],[Field Type]]&lt;&gt;""),
""""&amp;Table_Question_Sets[[#This Row],[Key]]&amp;"""","")</f>
        <v>"homeMortgageLender"</v>
      </c>
      <c r="BL14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44" s="7" t="str">
        <f>IF(AND(Table_Question_Sets[[#This Row],[Header]]&lt;&gt;"Yes",Table_Question_Sets[[#This Row],[Property]]&lt;&gt;"",Table_Question_Sets[[#This Row],[Workflow Role]]&lt;&gt;""),
""""&amp;Table_Question_Sets[[#This Row],[Workflow Role]]&amp;""":"""&amp;Table_Question_Sets[[#This Row],[Key]]&amp;"""","")</f>
        <v/>
      </c>
      <c r="BN144" s="7">
        <f ca="1">IF(Table_Question_Sets[[#This Row],[Header]]="Yes","",_xlfn.NUMBERVALUE(INDIRECT(SUBSTITUTE(ADDRESS(1,COLUMN(),4),"1","")&amp;ROW()+1))+IF(OR(Table_Question_Sets[[#This Row],[Value]]&lt;&gt;"",AND(Table_Question_Sets[[#This Row],[Data Type]]="Repeating",Table_Question_Sets[[#This Row],[Calculation Repeating]]&lt;&gt;"")),1,0))</f>
        <v>0</v>
      </c>
      <c r="BO144" s="7" t="str">
        <f ca="1" xml:space="preserve">
IF(Table_Question_Sets[[#This Row],[Data Type]]="Repeating",
OFFSET(Table_Repeating_Question_Sets[[#Headers],[Property]],MATCH(Table_Question_Sets[[#This Row],[Property]],Table_Repeating_Question_Sets[Property],0),MATCH("Calculation",Table_Repeating_Question_Sets[#Headers],0)-1,1,1),
"")</f>
        <v/>
      </c>
      <c r="BP144"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4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44" s="7" t="str">
        <f ca="1">IF(ISNUMBER(Table_Question_Sets[[#This Row],[Config Use Row]]),INDEX(Table_Question_Sets[Config Rollup],Table_Question_Sets[[#This Row],[Config Use Row]]),"")</f>
        <v/>
      </c>
      <c r="BS144" s="7" t="str">
        <f ca="1">IF(ISNUMBER(Table_Question_Sets[[#This Row],[Config Use Row]]),INDEX(Table_Question_Sets[Config Keys Nested Rollup],Table_Question_Sets[[#This Row],[Config Use Row]]),"")</f>
        <v/>
      </c>
      <c r="BT144" s="7" t="str">
        <f ca="1">IF(ISNUMBER(Table_Question_Sets[[#This Row],[Config Use Row]]),INDEX(Table_Question_Sets[Calculation Rollup],Table_Question_Sets[[#This Row],[Config Use Row]]),"")</f>
        <v/>
      </c>
    </row>
    <row r="145" spans="2:72" s="11" customFormat="1" ht="21" customHeight="1">
      <c r="B145" s="7" t="s">
        <v>368</v>
      </c>
      <c r="C145" s="111"/>
      <c r="D145" s="7" t="str">
        <f ca="1">IF(Table_Question_Sets[[#This Row],[Header]]="Yes","",
IF(INDIRECT(SUBSTITUTE(ADDRESS(1,COLUMN(),4),"1","")&amp;ROW()-1)="",
INDIRECT(SUBSTITUTE(ADDRESS(1,COLUMN(Table_Question_Sets[[#This Row],[Property]]),4),"1","")&amp;ROW()-1),
INDIRECT(SUBSTITUTE(ADDRESS(1,COLUMN(),4),"1","")&amp;ROW()-1)))</f>
        <v>Financial</v>
      </c>
      <c r="E14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homeMortgageOwing</v>
      </c>
      <c r="F145" s="7" t="str">
        <f>IF(Table_Question_Sets[[#This Row],[Header]]="Yes","",IF(Table_Question_Sets[[#This Row],[Property]]&lt;&gt;"",SUBSTITUTE(Table_Question_Sets[[#This Row],[Property]]," ",""),""))</f>
        <v>HomeMortgageOwing</v>
      </c>
      <c r="G145" s="48"/>
      <c r="H145" s="7" t="s">
        <v>85</v>
      </c>
      <c r="I145" s="7" t="s">
        <v>49</v>
      </c>
      <c r="J145" s="7"/>
      <c r="K145" s="33"/>
      <c r="L145" s="43"/>
      <c r="M145" s="43"/>
      <c r="N145" s="33"/>
      <c r="O145" s="33" t="s">
        <v>113</v>
      </c>
      <c r="P145" s="33" t="s">
        <v>125</v>
      </c>
      <c r="Q145" s="33" t="s">
        <v>121</v>
      </c>
      <c r="R145" s="33"/>
      <c r="S145" s="33"/>
      <c r="T145" s="7" t="s">
        <v>369</v>
      </c>
      <c r="U145" s="8"/>
      <c r="V145" s="7" t="s">
        <v>363</v>
      </c>
      <c r="W145" s="7"/>
      <c r="X145" s="7"/>
      <c r="Y145" s="7"/>
      <c r="Z145" s="7"/>
      <c r="AA145" s="7"/>
      <c r="AB145" s="7"/>
      <c r="AC145" s="7"/>
      <c r="AD145" s="7"/>
      <c r="AE145" s="7"/>
      <c r="AF145" s="7"/>
      <c r="AG145" s="7"/>
      <c r="AH145" s="43"/>
      <c r="AI145" s="43"/>
      <c r="AJ145" s="43"/>
      <c r="AK145" s="43"/>
      <c r="AL145" s="7"/>
      <c r="AM14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45" s="111"/>
      <c r="AO14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5" s="7"/>
      <c r="AR145" s="14"/>
      <c r="AS145" s="7"/>
      <c r="AT145" s="7"/>
      <c r="AU145" s="7"/>
      <c r="AV145" s="7"/>
      <c r="AW145" s="7"/>
      <c r="AX14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45" s="14" t="str">
        <f>IF(OR(Table_Question_Sets[[#This Row],[Header]]="Yes",Table_Question_Sets[[#This Row],[Text]]=""),"",IF(OR(Table_Question_Sets[[#This Row],[Text]]="true",Table_Question_Sets[[#This Row],[Text]]="false",ISNUMBER(Table_Question_Sets[[#This Row],[Text]])),Table_Question_Sets[[#This Row],[Text]],""""&amp;Table_Question_Sets[[#This Row],[Text]]&amp;""""))</f>
        <v/>
      </c>
      <c r="AZ145" s="14" t="str">
        <f>IF(AND(Table_Question_Sets[[#This Row],[Header]]&lt;&gt;"Yes",Table_Question_Sets[[#This Row],[Property]]&lt;&gt;"",Table_Question_Sets[[#This Row],[Summary Label]]&lt;&gt;""),""""&amp;Table_Question_Sets[[#This Row],[Key]]&amp;""": """&amp;Table_Question_Sets[[#This Row],[Summary Label]]&amp;"""","")</f>
        <v/>
      </c>
      <c r="BA145" s="14">
        <f ca="1">IF(Table_Question_Sets[[#This Row],[Header]]="Yes","",_xlfn.NUMBERVALUE(INDIRECT(SUBSTITUTE(ADDRESS(1,COLUMN(),4),"1","")&amp;ROW()-1))+IF(Table_Question_Sets[[#This Row],[Property]]&lt;&gt;"",1,0))</f>
        <v>33</v>
      </c>
      <c r="BB145" s="14">
        <f ca="1">IF(Table_Question_Sets[[#This Row],[Header]]="Yes","",_xlfn.NUMBERVALUE(INDIRECT(SUBSTITUTE(ADDRESS(1,COLUMN(),4),"1","")&amp;ROW()+1))+IF(Table_Question_Sets[[#This Row],[Property]]&lt;&gt;"",1,0))</f>
        <v>51</v>
      </c>
      <c r="BC145" s="14" t="str">
        <f t="array" aca="1" ref="BC14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4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4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45"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"templateOptions":{"label":"Current liability","formatTextInput":"currency","addonLeft":{"class":"fa fa-usd"},"hideCondition":"residence == ''"}</v>
      </c>
      <c r="BG145"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"homeMortgageOwing","type": "input-field","className":"col-xs-12 col-sm-6 col-md-3","templateOptions":{"label":"Current liability","formatTextInput":"currency","addonLeft":{"class":"fa fa-usd"},"hideCondition":"residence == ''"},"validators": {"validation": Validators.compose([ValidationService.isCurrency(), ValidationService.maxDecimals(2)])}}</v>
      </c>
      <c r="BH145" s="7" t="str">
        <f ca="1" xml:space="preserve">
IF(Table_Question_Sets[[#This Row],[Row]]="Yes","]},{""className"": ""row"",""fieldGroup"": [","")&amp;
SUBSTITUTE(Table_Question_Sets[[#This Row],[Config Field]],CHAR(10),"")</f>
        <v>{"key": "homeMortgageOwing","type": "input-field","className":"col-xs-12 col-sm-6 col-md-3","templateOptions":{"label":"Current liability","formatTextInput":"currency","addonLeft":{"class":"fa fa-usd"},"hideCondition":"residence == ''"},"validators": {"validation": Validators.compose([ValidationService.isCurrency(), ValidationService.maxDecimals(2)])}}</v>
      </c>
      <c r="BI14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4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45" s="7" t="str">
        <f>IF(AND(Table_Question_Sets[[#This Row],[Header]]="",Table_Question_Sets[[#This Row],[Property]]&lt;&gt;"",Table_Question_Sets[[#This Row],[Field Type]]&lt;&gt;""),
""""&amp;Table_Question_Sets[[#This Row],[Key]]&amp;"""","")</f>
        <v>"homeMortgageOwing"</v>
      </c>
      <c r="BL14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45" s="7" t="str">
        <f>IF(AND(Table_Question_Sets[[#This Row],[Header]]&lt;&gt;"Yes",Table_Question_Sets[[#This Row],[Property]]&lt;&gt;"",Table_Question_Sets[[#This Row],[Workflow Role]]&lt;&gt;""),
""""&amp;Table_Question_Sets[[#This Row],[Workflow Role]]&amp;""":"""&amp;Table_Question_Sets[[#This Row],[Key]]&amp;"""","")</f>
        <v/>
      </c>
      <c r="BN145" s="7">
        <f ca="1">IF(Table_Question_Sets[[#This Row],[Header]]="Yes","",_xlfn.NUMBERVALUE(INDIRECT(SUBSTITUTE(ADDRESS(1,COLUMN(),4),"1","")&amp;ROW()+1))+IF(OR(Table_Question_Sets[[#This Row],[Value]]&lt;&gt;"",AND(Table_Question_Sets[[#This Row],[Data Type]]="Repeating",Table_Question_Sets[[#This Row],[Calculation Repeating]]&lt;&gt;"")),1,0))</f>
        <v>0</v>
      </c>
      <c r="BO145" s="7" t="str">
        <f ca="1" xml:space="preserve">
IF(Table_Question_Sets[[#This Row],[Data Type]]="Repeating",
OFFSET(Table_Repeating_Question_Sets[[#Headers],[Property]],MATCH(Table_Question_Sets[[#This Row],[Property]],Table_Repeating_Question_Sets[Property],0),MATCH("Calculation",Table_Repeating_Question_Sets[#Headers],0)-1,1,1),
"")</f>
        <v/>
      </c>
      <c r="BP14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4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45" s="7" t="str">
        <f ca="1">IF(ISNUMBER(Table_Question_Sets[[#This Row],[Config Use Row]]),INDEX(Table_Question_Sets[Config Rollup],Table_Question_Sets[[#This Row],[Config Use Row]]),"")</f>
        <v/>
      </c>
      <c r="BS145" s="7" t="str">
        <f ca="1">IF(ISNUMBER(Table_Question_Sets[[#This Row],[Config Use Row]]),INDEX(Table_Question_Sets[Config Keys Nested Rollup],Table_Question_Sets[[#This Row],[Config Use Row]]),"")</f>
        <v/>
      </c>
      <c r="BT145" s="7" t="str">
        <f ca="1">IF(ISNUMBER(Table_Question_Sets[[#This Row],[Config Use Row]]),INDEX(Table_Question_Sets[Calculation Rollup],Table_Question_Sets[[#This Row],[Config Use Row]]),"")</f>
        <v/>
      </c>
    </row>
    <row r="146" spans="2:72" s="11" customFormat="1" ht="21" customHeight="1">
      <c r="B146" s="7" t="s">
        <v>370</v>
      </c>
      <c r="C146" s="111"/>
      <c r="D146" s="7" t="str">
        <f ca="1">IF(Table_Question_Sets[[#This Row],[Header]]="Yes","",
IF(INDIRECT(SUBSTITUTE(ADDRESS(1,COLUMN(),4),"1","")&amp;ROW()-1)="",
INDIRECT(SUBSTITUTE(ADDRESS(1,COLUMN(Table_Question_Sets[[#This Row],[Property]]),4),"1","")&amp;ROW()-1),
INDIRECT(SUBSTITUTE(ADDRESS(1,COLUMN(),4),"1","")&amp;ROW()-1)))</f>
        <v>Financial</v>
      </c>
      <c r="E14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homeMortgageMonthly</v>
      </c>
      <c r="F146" s="7" t="str">
        <f>IF(Table_Question_Sets[[#This Row],[Header]]="Yes","",IF(Table_Question_Sets[[#This Row],[Property]]&lt;&gt;"",SUBSTITUTE(Table_Question_Sets[[#This Row],[Property]]," ",""),""))</f>
        <v>HomeMortgageMonthly</v>
      </c>
      <c r="G146" s="48"/>
      <c r="H146" s="7" t="s">
        <v>85</v>
      </c>
      <c r="I146" s="7" t="s">
        <v>49</v>
      </c>
      <c r="J146" s="7"/>
      <c r="K146" s="33" t="s">
        <v>366</v>
      </c>
      <c r="L146" s="43"/>
      <c r="M146" s="43"/>
      <c r="N146" s="33"/>
      <c r="O146" s="33" t="s">
        <v>113</v>
      </c>
      <c r="P146" s="33" t="s">
        <v>125</v>
      </c>
      <c r="Q146" s="33" t="s">
        <v>121</v>
      </c>
      <c r="R146" s="33"/>
      <c r="S146" s="33"/>
      <c r="T146" s="7" t="s">
        <v>371</v>
      </c>
      <c r="U146" s="8"/>
      <c r="V146" s="7" t="s">
        <v>363</v>
      </c>
      <c r="W146" s="7"/>
      <c r="X146" s="7"/>
      <c r="Y146" s="7"/>
      <c r="Z146" s="7"/>
      <c r="AA146" s="7"/>
      <c r="AB146" s="7"/>
      <c r="AC146" s="7"/>
      <c r="AD146" s="7"/>
      <c r="AE146" s="7"/>
      <c r="AF146" s="7"/>
      <c r="AG146" s="7"/>
      <c r="AH146" s="43"/>
      <c r="AI146" s="43"/>
      <c r="AJ146" s="43"/>
      <c r="AK146" s="43"/>
      <c r="AL146" s="7"/>
      <c r="AM14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46" s="111"/>
      <c r="AO14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6" s="7"/>
      <c r="AR146" s="14"/>
      <c r="AS146" s="7"/>
      <c r="AT146" s="7"/>
      <c r="AU146" s="7"/>
      <c r="AV146" s="7"/>
      <c r="AW146" s="7"/>
      <c r="AX14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46" s="14" t="str">
        <f>IF(OR(Table_Question_Sets[[#This Row],[Header]]="Yes",Table_Question_Sets[[#This Row],[Text]]=""),"",IF(OR(Table_Question_Sets[[#This Row],[Text]]="true",Table_Question_Sets[[#This Row],[Text]]="false",ISNUMBER(Table_Question_Sets[[#This Row],[Text]])),Table_Question_Sets[[#This Row],[Text]],""""&amp;Table_Question_Sets[[#This Row],[Text]]&amp;""""))</f>
        <v/>
      </c>
      <c r="AZ146" s="14" t="str">
        <f>IF(AND(Table_Question_Sets[[#This Row],[Header]]&lt;&gt;"Yes",Table_Question_Sets[[#This Row],[Property]]&lt;&gt;"",Table_Question_Sets[[#This Row],[Summary Label]]&lt;&gt;""),""""&amp;Table_Question_Sets[[#This Row],[Key]]&amp;""": """&amp;Table_Question_Sets[[#This Row],[Summary Label]]&amp;"""","")</f>
        <v/>
      </c>
      <c r="BA146" s="14">
        <f ca="1">IF(Table_Question_Sets[[#This Row],[Header]]="Yes","",_xlfn.NUMBERVALUE(INDIRECT(SUBSTITUTE(ADDRESS(1,COLUMN(),4),"1","")&amp;ROW()-1))+IF(Table_Question_Sets[[#This Row],[Property]]&lt;&gt;"",1,0))</f>
        <v>34</v>
      </c>
      <c r="BB146" s="14">
        <f ca="1">IF(Table_Question_Sets[[#This Row],[Header]]="Yes","",_xlfn.NUMBERVALUE(INDIRECT(SUBSTITUTE(ADDRESS(1,COLUMN(),4),"1","")&amp;ROW()+1))+IF(Table_Question_Sets[[#This Row],[Property]]&lt;&gt;"",1,0))</f>
        <v>50</v>
      </c>
      <c r="BC146" s="14" t="str">
        <f t="array" aca="1" ref="BC14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4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Validators.compose([ValidationService.required('homeMortgageOwing != \'\'', 'residence == \'\''), ValidationService.isCurrency(), ValidationService.maxDecimals(2)])}</v>
      </c>
      <c r="BE14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46"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"templateOptions":{"label":"Monthly payment","formatTextInput":"currency","addonLeft":{"class":"fa fa-usd"},"hideCondition":"residence == ''"}</v>
      </c>
      <c r="BG14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v>
      </c>
      <c r="BH146" s="7" t="str">
        <f ca="1" xml:space="preserve">
IF(Table_Question_Sets[[#This Row],[Row]]="Yes","]},{""className"": ""row"",""fieldGroup"": [","")&amp;
SUBSTITUTE(Table_Question_Sets[[#This Row],[Config Field]],CHAR(10),"")</f>
        <v>{"key":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v>
      </c>
      <c r="BI14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4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46" s="7" t="str">
        <f>IF(AND(Table_Question_Sets[[#This Row],[Header]]="",Table_Question_Sets[[#This Row],[Property]]&lt;&gt;"",Table_Question_Sets[[#This Row],[Field Type]]&lt;&gt;""),
""""&amp;Table_Question_Sets[[#This Row],[Key]]&amp;"""","")</f>
        <v>"homeMortgageMonthly"</v>
      </c>
      <c r="BL14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46" s="7" t="str">
        <f>IF(AND(Table_Question_Sets[[#This Row],[Header]]&lt;&gt;"Yes",Table_Question_Sets[[#This Row],[Property]]&lt;&gt;"",Table_Question_Sets[[#This Row],[Workflow Role]]&lt;&gt;""),
""""&amp;Table_Question_Sets[[#This Row],[Workflow Role]]&amp;""":"""&amp;Table_Question_Sets[[#This Row],[Key]]&amp;"""","")</f>
        <v/>
      </c>
      <c r="BN146" s="7">
        <f ca="1">IF(Table_Question_Sets[[#This Row],[Header]]="Yes","",_xlfn.NUMBERVALUE(INDIRECT(SUBSTITUTE(ADDRESS(1,COLUMN(),4),"1","")&amp;ROW()+1))+IF(OR(Table_Question_Sets[[#This Row],[Value]]&lt;&gt;"",AND(Table_Question_Sets[[#This Row],[Data Type]]="Repeating",Table_Question_Sets[[#This Row],[Calculation Repeating]]&lt;&gt;"")),1,0))</f>
        <v>0</v>
      </c>
      <c r="BO146" s="7" t="str">
        <f ca="1" xml:space="preserve">
IF(Table_Question_Sets[[#This Row],[Data Type]]="Repeating",
OFFSET(Table_Repeating_Question_Sets[[#Headers],[Property]],MATCH(Table_Question_Sets[[#This Row],[Property]],Table_Repeating_Question_Sets[Property],0),MATCH("Calculation",Table_Repeating_Question_Sets[#Headers],0)-1,1,1),
"")</f>
        <v/>
      </c>
      <c r="BP14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4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46" s="7" t="str">
        <f ca="1">IF(ISNUMBER(Table_Question_Sets[[#This Row],[Config Use Row]]),INDEX(Table_Question_Sets[Config Rollup],Table_Question_Sets[[#This Row],[Config Use Row]]),"")</f>
        <v/>
      </c>
      <c r="BS146" s="7" t="str">
        <f ca="1">IF(ISNUMBER(Table_Question_Sets[[#This Row],[Config Use Row]]),INDEX(Table_Question_Sets[Config Keys Nested Rollup],Table_Question_Sets[[#This Row],[Config Use Row]]),"")</f>
        <v/>
      </c>
      <c r="BT146" s="7" t="str">
        <f ca="1">IF(ISNUMBER(Table_Question_Sets[[#This Row],[Config Use Row]]),INDEX(Table_Question_Sets[Calculation Rollup],Table_Question_Sets[[#This Row],[Config Use Row]]),"")</f>
        <v/>
      </c>
    </row>
    <row r="147" spans="2:72" s="11" customFormat="1" ht="21" customHeight="1">
      <c r="B147" s="7" t="s">
        <v>315</v>
      </c>
      <c r="C147" s="111"/>
      <c r="D147" s="7" t="str">
        <f ca="1">IF(Table_Question_Sets[[#This Row],[Header]]="Yes","",
IF(INDIRECT(SUBSTITUTE(ADDRESS(1,COLUMN(),4),"1","")&amp;ROW()-1)="",
INDIRECT(SUBSTITUTE(ADDRESS(1,COLUMN(Table_Question_Sets[[#This Row],[Property]]),4),"1","")&amp;ROW()-1),
INDIRECT(SUBSTITUTE(ADDRESS(1,COLUMN(),4),"1","")&amp;ROW()-1)))</f>
        <v>Financial</v>
      </c>
      <c r="E14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otherProperty1Heading</v>
      </c>
      <c r="F147" s="7" t="str">
        <f>IF(Table_Question_Sets[[#This Row],[Header]]="Yes","",IF(Table_Question_Sets[[#This Row],[Property]]&lt;&gt;"",SUBSTITUTE(Table_Question_Sets[[#This Row],[Property]]," ",""),""))</f>
        <v>OtherProperty1Heading</v>
      </c>
      <c r="G147" s="48"/>
      <c r="H147" s="7" t="s">
        <v>103</v>
      </c>
      <c r="I147" s="7" t="s">
        <v>103</v>
      </c>
      <c r="J147" s="7"/>
      <c r="K147" s="33"/>
      <c r="L147" s="43"/>
      <c r="M147" s="43"/>
      <c r="N147" s="33"/>
      <c r="O147" s="33" t="s">
        <v>113</v>
      </c>
      <c r="P147" s="33"/>
      <c r="Q147" s="33"/>
      <c r="R147" s="33"/>
      <c r="S147" s="33"/>
      <c r="T147" s="7"/>
      <c r="U147" s="8"/>
      <c r="V147" s="7" t="s">
        <v>372</v>
      </c>
      <c r="W147" s="7"/>
      <c r="X147" s="7"/>
      <c r="Y147" s="7"/>
      <c r="Z147" s="7" t="s">
        <v>316</v>
      </c>
      <c r="AA147" s="7"/>
      <c r="AB147" s="7"/>
      <c r="AC147" s="7"/>
      <c r="AD147" s="7"/>
      <c r="AE147" s="7"/>
      <c r="AF147" s="7"/>
      <c r="AG147" s="7"/>
      <c r="AH147" s="43"/>
      <c r="AI147" s="43"/>
      <c r="AJ147" s="43"/>
      <c r="AK147" s="43"/>
      <c r="AL147" s="7"/>
      <c r="AM14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47" s="111"/>
      <c r="AO14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7" s="7"/>
      <c r="AR147" s="14"/>
      <c r="AS147" s="7"/>
      <c r="AT147" s="7"/>
      <c r="AU147" s="7"/>
      <c r="AV147" s="7"/>
      <c r="AW147" s="7"/>
      <c r="AX14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47" s="14" t="str">
        <f>IF(OR(Table_Question_Sets[[#This Row],[Header]]="Yes",Table_Question_Sets[[#This Row],[Text]]=""),"",IF(OR(Table_Question_Sets[[#This Row],[Text]]="true",Table_Question_Sets[[#This Row],[Text]]="false",ISNUMBER(Table_Question_Sets[[#This Row],[Text]])),Table_Question_Sets[[#This Row],[Text]],""""&amp;Table_Question_Sets[[#This Row],[Text]]&amp;""""))</f>
        <v/>
      </c>
      <c r="AZ147" s="14" t="str">
        <f>IF(AND(Table_Question_Sets[[#This Row],[Header]]&lt;&gt;"Yes",Table_Question_Sets[[#This Row],[Property]]&lt;&gt;"",Table_Question_Sets[[#This Row],[Summary Label]]&lt;&gt;""),""""&amp;Table_Question_Sets[[#This Row],[Key]]&amp;""": """&amp;Table_Question_Sets[[#This Row],[Summary Label]]&amp;"""","")</f>
        <v/>
      </c>
      <c r="BA147" s="14">
        <f ca="1">IF(Table_Question_Sets[[#This Row],[Header]]="Yes","",_xlfn.NUMBERVALUE(INDIRECT(SUBSTITUTE(ADDRESS(1,COLUMN(),4),"1","")&amp;ROW()-1))+IF(Table_Question_Sets[[#This Row],[Property]]&lt;&gt;"",1,0))</f>
        <v>35</v>
      </c>
      <c r="BB147" s="14">
        <f ca="1">IF(Table_Question_Sets[[#This Row],[Header]]="Yes","",_xlfn.NUMBERVALUE(INDIRECT(SUBSTITUTE(ADDRESS(1,COLUMN(),4),"1","")&amp;ROW()+1))+IF(Table_Question_Sets[[#This Row],[Property]]&lt;&gt;"",1,0))</f>
        <v>49</v>
      </c>
      <c r="BC147" s="14" t="str">
        <f t="array" aca="1" ref="BC14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4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4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4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"templateOptions":{"content":{"heading4":"Other Property 1"},"hideCondition":"otherProperty1Value == ''"}</v>
      </c>
      <c r="BG14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"otherProperty1Heading","type": "content-field","className":"col-xs-12","templateOptions":{"content":{"heading4":"Other Property 1"},"hideCondition":"otherProperty1Value == ''"},"validators": {"validation": Validators.compose([])}}</v>
      </c>
      <c r="BH147" s="7" t="str">
        <f ca="1" xml:space="preserve">
IF(Table_Question_Sets[[#This Row],[Row]]="Yes","]},{""className"": ""row"",""fieldGroup"": [","")&amp;
SUBSTITUTE(Table_Question_Sets[[#This Row],[Config Field]],CHAR(10),"")</f>
        <v>{"key": "otherProperty1Heading","type": "content-field","className":"col-xs-12","templateOptions":{"content":{"heading4":"Other Property 1"},"hideCondition":"otherProperty1Value == ''"},"validators": {"validation": Validators.compose([])}}</v>
      </c>
      <c r="BI14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4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47" s="7" t="str">
        <f>IF(AND(Table_Question_Sets[[#This Row],[Header]]="",Table_Question_Sets[[#This Row],[Property]]&lt;&gt;"",Table_Question_Sets[[#This Row],[Field Type]]&lt;&gt;""),
""""&amp;Table_Question_Sets[[#This Row],[Key]]&amp;"""","")</f>
        <v>"otherProperty1Heading"</v>
      </c>
      <c r="BL14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47" s="7" t="str">
        <f>IF(AND(Table_Question_Sets[[#This Row],[Header]]&lt;&gt;"Yes",Table_Question_Sets[[#This Row],[Property]]&lt;&gt;"",Table_Question_Sets[[#This Row],[Workflow Role]]&lt;&gt;""),
""""&amp;Table_Question_Sets[[#This Row],[Workflow Role]]&amp;""":"""&amp;Table_Question_Sets[[#This Row],[Key]]&amp;"""","")</f>
        <v/>
      </c>
      <c r="BN147" s="7">
        <f ca="1">IF(Table_Question_Sets[[#This Row],[Header]]="Yes","",_xlfn.NUMBERVALUE(INDIRECT(SUBSTITUTE(ADDRESS(1,COLUMN(),4),"1","")&amp;ROW()+1))+IF(OR(Table_Question_Sets[[#This Row],[Value]]&lt;&gt;"",AND(Table_Question_Sets[[#This Row],[Data Type]]="Repeating",Table_Question_Sets[[#This Row],[Calculation Repeating]]&lt;&gt;"")),1,0))</f>
        <v>0</v>
      </c>
      <c r="BO147" s="7" t="str">
        <f ca="1" xml:space="preserve">
IF(Table_Question_Sets[[#This Row],[Data Type]]="Repeating",
OFFSET(Table_Repeating_Question_Sets[[#Headers],[Property]],MATCH(Table_Question_Sets[[#This Row],[Property]],Table_Repeating_Question_Sets[Property],0),MATCH("Calculation",Table_Repeating_Question_Sets[#Headers],0)-1,1,1),
"")</f>
        <v/>
      </c>
      <c r="BP14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4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47" s="7" t="str">
        <f ca="1">IF(ISNUMBER(Table_Question_Sets[[#This Row],[Config Use Row]]),INDEX(Table_Question_Sets[Config Rollup],Table_Question_Sets[[#This Row],[Config Use Row]]),"")</f>
        <v/>
      </c>
      <c r="BS147" s="7" t="str">
        <f ca="1">IF(ISNUMBER(Table_Question_Sets[[#This Row],[Config Use Row]]),INDEX(Table_Question_Sets[Config Keys Nested Rollup],Table_Question_Sets[[#This Row],[Config Use Row]]),"")</f>
        <v/>
      </c>
      <c r="BT147" s="7" t="str">
        <f ca="1">IF(ISNUMBER(Table_Question_Sets[[#This Row],[Config Use Row]]),INDEX(Table_Question_Sets[Calculation Rollup],Table_Question_Sets[[#This Row],[Config Use Row]]),"")</f>
        <v/>
      </c>
    </row>
    <row r="148" spans="2:72" s="11" customFormat="1" ht="21" customHeight="1">
      <c r="B148" s="7" t="s">
        <v>373</v>
      </c>
      <c r="C148" s="111"/>
      <c r="D148" s="7" t="str">
        <f ca="1">IF(Table_Question_Sets[[#This Row],[Header]]="Yes","",
IF(INDIRECT(SUBSTITUTE(ADDRESS(1,COLUMN(),4),"1","")&amp;ROW()-1)="",
INDIRECT(SUBSTITUTE(ADDRESS(1,COLUMN(Table_Question_Sets[[#This Row],[Property]]),4),"1","")&amp;ROW()-1),
INDIRECT(SUBSTITUTE(ADDRESS(1,COLUMN(),4),"1","")&amp;ROW()-1)))</f>
        <v>Financial</v>
      </c>
      <c r="E14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otherProperty1Lender</v>
      </c>
      <c r="F148" s="7" t="str">
        <f>IF(Table_Question_Sets[[#This Row],[Header]]="Yes","",IF(Table_Question_Sets[[#This Row],[Property]]&lt;&gt;"",SUBSTITUTE(Table_Question_Sets[[#This Row],[Property]]," ",""),""))</f>
        <v>OtherProperty1Lender</v>
      </c>
      <c r="G148" s="48"/>
      <c r="H148" s="7" t="s">
        <v>49</v>
      </c>
      <c r="I148" s="7" t="s">
        <v>49</v>
      </c>
      <c r="J148" s="7"/>
      <c r="K148" s="33" t="s">
        <v>374</v>
      </c>
      <c r="L148" s="43"/>
      <c r="M148" s="43"/>
      <c r="N148" s="33"/>
      <c r="O148" s="33" t="s">
        <v>113</v>
      </c>
      <c r="P148" s="33" t="s">
        <v>113</v>
      </c>
      <c r="Q148" s="33" t="s">
        <v>125</v>
      </c>
      <c r="R148" s="33"/>
      <c r="S148" s="33"/>
      <c r="T148" s="7" t="s">
        <v>367</v>
      </c>
      <c r="U148" s="8"/>
      <c r="V148" s="7" t="s">
        <v>372</v>
      </c>
      <c r="W148" s="7"/>
      <c r="X148" s="7"/>
      <c r="Y148" s="7"/>
      <c r="Z148" s="7"/>
      <c r="AA148" s="7"/>
      <c r="AB148" s="7"/>
      <c r="AC148" s="7"/>
      <c r="AD148" s="7"/>
      <c r="AE148" s="7"/>
      <c r="AF148" s="7"/>
      <c r="AG148" s="7"/>
      <c r="AH148" s="43"/>
      <c r="AI148" s="43"/>
      <c r="AJ148" s="43"/>
      <c r="AK148" s="43"/>
      <c r="AL148" s="7"/>
      <c r="AM14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48" s="111"/>
      <c r="AO14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8" s="7"/>
      <c r="AR148" s="14"/>
      <c r="AS148" s="7"/>
      <c r="AT148" s="7"/>
      <c r="AU148" s="7"/>
      <c r="AV148" s="7"/>
      <c r="AW148" s="7"/>
      <c r="AX14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48" s="14" t="str">
        <f>IF(OR(Table_Question_Sets[[#This Row],[Header]]="Yes",Table_Question_Sets[[#This Row],[Text]]=""),"",IF(OR(Table_Question_Sets[[#This Row],[Text]]="true",Table_Question_Sets[[#This Row],[Text]]="false",ISNUMBER(Table_Question_Sets[[#This Row],[Text]])),Table_Question_Sets[[#This Row],[Text]],""""&amp;Table_Question_Sets[[#This Row],[Text]]&amp;""""))</f>
        <v/>
      </c>
      <c r="AZ148" s="14" t="str">
        <f>IF(AND(Table_Question_Sets[[#This Row],[Header]]&lt;&gt;"Yes",Table_Question_Sets[[#This Row],[Property]]&lt;&gt;"",Table_Question_Sets[[#This Row],[Summary Label]]&lt;&gt;""),""""&amp;Table_Question_Sets[[#This Row],[Key]]&amp;""": """&amp;Table_Question_Sets[[#This Row],[Summary Label]]&amp;"""","")</f>
        <v/>
      </c>
      <c r="BA148" s="14">
        <f ca="1">IF(Table_Question_Sets[[#This Row],[Header]]="Yes","",_xlfn.NUMBERVALUE(INDIRECT(SUBSTITUTE(ADDRESS(1,COLUMN(),4),"1","")&amp;ROW()-1))+IF(Table_Question_Sets[[#This Row],[Property]]&lt;&gt;"",1,0))</f>
        <v>36</v>
      </c>
      <c r="BB148" s="14">
        <f ca="1">IF(Table_Question_Sets[[#This Row],[Header]]="Yes","",_xlfn.NUMBERVALUE(INDIRECT(SUBSTITUTE(ADDRESS(1,COLUMN(),4),"1","")&amp;ROW()+1))+IF(Table_Question_Sets[[#This Row],[Property]]&lt;&gt;"",1,0))</f>
        <v>48</v>
      </c>
      <c r="BC148" s="14" t="str">
        <f t="array" aca="1" ref="BC14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4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Validators.compose([ValidationService.required('otherProperty1Owing != \'\'', 'otherProperty1Value == \'\'')])}</v>
      </c>
      <c r="BE14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4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"templateOptions":{"label":"Name of lender","hideCondition":"otherProperty1Value == ''"}</v>
      </c>
      <c r="BG14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"otherProperty1Lender","type": "input-field","className":"col-xs-12 col-sm-12 col-md-6","templateOptions":{"label":"Name of lender","hideCondition":"otherProperty1Value == ''"},"validators": {"validation": Validators.compose([ValidationService.required('otherProperty1Owing != \'\'', 'otherProperty1Value == \'\'')])}}</v>
      </c>
      <c r="BH148" s="7" t="str">
        <f ca="1" xml:space="preserve">
IF(Table_Question_Sets[[#This Row],[Row]]="Yes","]},{""className"": ""row"",""fieldGroup"": [","")&amp;
SUBSTITUTE(Table_Question_Sets[[#This Row],[Config Field]],CHAR(10),"")</f>
        <v>{"key": "otherProperty1Lender","type": "input-field","className":"col-xs-12 col-sm-12 col-md-6","templateOptions":{"label":"Name of lender","hideCondition":"otherProperty1Value == ''"},"validators": {"validation": Validators.compose([ValidationService.required('otherProperty1Owing != \'\'', 'otherProperty1Value == \'\'')])}}</v>
      </c>
      <c r="BI14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4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48" s="7" t="str">
        <f>IF(AND(Table_Question_Sets[[#This Row],[Header]]="",Table_Question_Sets[[#This Row],[Property]]&lt;&gt;"",Table_Question_Sets[[#This Row],[Field Type]]&lt;&gt;""),
""""&amp;Table_Question_Sets[[#This Row],[Key]]&amp;"""","")</f>
        <v>"otherProperty1Lender"</v>
      </c>
      <c r="BL14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48" s="7" t="str">
        <f>IF(AND(Table_Question_Sets[[#This Row],[Header]]&lt;&gt;"Yes",Table_Question_Sets[[#This Row],[Property]]&lt;&gt;"",Table_Question_Sets[[#This Row],[Workflow Role]]&lt;&gt;""),
""""&amp;Table_Question_Sets[[#This Row],[Workflow Role]]&amp;""":"""&amp;Table_Question_Sets[[#This Row],[Key]]&amp;"""","")</f>
        <v/>
      </c>
      <c r="BN148" s="7">
        <f ca="1">IF(Table_Question_Sets[[#This Row],[Header]]="Yes","",_xlfn.NUMBERVALUE(INDIRECT(SUBSTITUTE(ADDRESS(1,COLUMN(),4),"1","")&amp;ROW()+1))+IF(OR(Table_Question_Sets[[#This Row],[Value]]&lt;&gt;"",AND(Table_Question_Sets[[#This Row],[Data Type]]="Repeating",Table_Question_Sets[[#This Row],[Calculation Repeating]]&lt;&gt;"")),1,0))</f>
        <v>0</v>
      </c>
      <c r="BO148" s="7" t="str">
        <f ca="1" xml:space="preserve">
IF(Table_Question_Sets[[#This Row],[Data Type]]="Repeating",
OFFSET(Table_Repeating_Question_Sets[[#Headers],[Property]],MATCH(Table_Question_Sets[[#This Row],[Property]],Table_Repeating_Question_Sets[Property],0),MATCH("Calculation",Table_Repeating_Question_Sets[#Headers],0)-1,1,1),
"")</f>
        <v/>
      </c>
      <c r="BP14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4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48" s="7" t="str">
        <f ca="1">IF(ISNUMBER(Table_Question_Sets[[#This Row],[Config Use Row]]),INDEX(Table_Question_Sets[Config Rollup],Table_Question_Sets[[#This Row],[Config Use Row]]),"")</f>
        <v/>
      </c>
      <c r="BS148" s="7" t="str">
        <f ca="1">IF(ISNUMBER(Table_Question_Sets[[#This Row],[Config Use Row]]),INDEX(Table_Question_Sets[Config Keys Nested Rollup],Table_Question_Sets[[#This Row],[Config Use Row]]),"")</f>
        <v/>
      </c>
      <c r="BT148" s="7" t="str">
        <f ca="1">IF(ISNUMBER(Table_Question_Sets[[#This Row],[Config Use Row]]),INDEX(Table_Question_Sets[Calculation Rollup],Table_Question_Sets[[#This Row],[Config Use Row]]),"")</f>
        <v/>
      </c>
    </row>
    <row r="149" spans="2:72" s="11" customFormat="1" ht="21" customHeight="1">
      <c r="B149" s="7" t="s">
        <v>375</v>
      </c>
      <c r="C149" s="111"/>
      <c r="D149" s="7" t="str">
        <f ca="1">IF(Table_Question_Sets[[#This Row],[Header]]="Yes","",
IF(INDIRECT(SUBSTITUTE(ADDRESS(1,COLUMN(),4),"1","")&amp;ROW()-1)="",
INDIRECT(SUBSTITUTE(ADDRESS(1,COLUMN(Table_Question_Sets[[#This Row],[Property]]),4),"1","")&amp;ROW()-1),
INDIRECT(SUBSTITUTE(ADDRESS(1,COLUMN(),4),"1","")&amp;ROW()-1)))</f>
        <v>Financial</v>
      </c>
      <c r="E14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otherProperty1Owing</v>
      </c>
      <c r="F149" s="7" t="str">
        <f>IF(Table_Question_Sets[[#This Row],[Header]]="Yes","",IF(Table_Question_Sets[[#This Row],[Property]]&lt;&gt;"",SUBSTITUTE(Table_Question_Sets[[#This Row],[Property]]," ",""),""))</f>
        <v>OtherProperty1Owing</v>
      </c>
      <c r="G149" s="48"/>
      <c r="H149" s="7" t="s">
        <v>85</v>
      </c>
      <c r="I149" s="7" t="s">
        <v>49</v>
      </c>
      <c r="J149" s="7"/>
      <c r="K149" s="33"/>
      <c r="L149" s="43"/>
      <c r="M149" s="43"/>
      <c r="N149" s="33"/>
      <c r="O149" s="33" t="s">
        <v>113</v>
      </c>
      <c r="P149" s="33" t="s">
        <v>125</v>
      </c>
      <c r="Q149" s="33" t="s">
        <v>121</v>
      </c>
      <c r="R149" s="33"/>
      <c r="S149" s="33"/>
      <c r="T149" s="7" t="s">
        <v>369</v>
      </c>
      <c r="U149" s="8"/>
      <c r="V149" s="7" t="s">
        <v>372</v>
      </c>
      <c r="W149" s="7"/>
      <c r="X149" s="7"/>
      <c r="Y149" s="7"/>
      <c r="Z149" s="7"/>
      <c r="AA149" s="7"/>
      <c r="AB149" s="7"/>
      <c r="AC149" s="7"/>
      <c r="AD149" s="7"/>
      <c r="AE149" s="7"/>
      <c r="AF149" s="7"/>
      <c r="AG149" s="7"/>
      <c r="AH149" s="43"/>
      <c r="AI149" s="43"/>
      <c r="AJ149" s="43"/>
      <c r="AK149" s="43"/>
      <c r="AL149" s="7"/>
      <c r="AM14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49" s="111"/>
      <c r="AO14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9" s="7"/>
      <c r="AR149" s="14"/>
      <c r="AS149" s="7"/>
      <c r="AT149" s="7"/>
      <c r="AU149" s="7"/>
      <c r="AV149" s="7"/>
      <c r="AW149" s="7"/>
      <c r="AX14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49" s="14" t="str">
        <f>IF(OR(Table_Question_Sets[[#This Row],[Header]]="Yes",Table_Question_Sets[[#This Row],[Text]]=""),"",IF(OR(Table_Question_Sets[[#This Row],[Text]]="true",Table_Question_Sets[[#This Row],[Text]]="false",ISNUMBER(Table_Question_Sets[[#This Row],[Text]])),Table_Question_Sets[[#This Row],[Text]],""""&amp;Table_Question_Sets[[#This Row],[Text]]&amp;""""))</f>
        <v/>
      </c>
      <c r="AZ149" s="14" t="str">
        <f>IF(AND(Table_Question_Sets[[#This Row],[Header]]&lt;&gt;"Yes",Table_Question_Sets[[#This Row],[Property]]&lt;&gt;"",Table_Question_Sets[[#This Row],[Summary Label]]&lt;&gt;""),""""&amp;Table_Question_Sets[[#This Row],[Key]]&amp;""": """&amp;Table_Question_Sets[[#This Row],[Summary Label]]&amp;"""","")</f>
        <v/>
      </c>
      <c r="BA149" s="14">
        <f ca="1">IF(Table_Question_Sets[[#This Row],[Header]]="Yes","",_xlfn.NUMBERVALUE(INDIRECT(SUBSTITUTE(ADDRESS(1,COLUMN(),4),"1","")&amp;ROW()-1))+IF(Table_Question_Sets[[#This Row],[Property]]&lt;&gt;"",1,0))</f>
        <v>37</v>
      </c>
      <c r="BB149" s="14">
        <f ca="1">IF(Table_Question_Sets[[#This Row],[Header]]="Yes","",_xlfn.NUMBERVALUE(INDIRECT(SUBSTITUTE(ADDRESS(1,COLUMN(),4),"1","")&amp;ROW()+1))+IF(Table_Question_Sets[[#This Row],[Property]]&lt;&gt;"",1,0))</f>
        <v>47</v>
      </c>
      <c r="BC149" s="14" t="str">
        <f t="array" aca="1" ref="BC14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4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4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4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"templateOptions":{"label":"Current liability","formatTextInput":"currency","addonLeft":{"class":"fa fa-usd"},"hideCondition":"otherProperty1Value == ''"}</v>
      </c>
      <c r="BG14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v>
      </c>
      <c r="BH149" s="7" t="str">
        <f ca="1" xml:space="preserve">
IF(Table_Question_Sets[[#This Row],[Row]]="Yes","]},{""className"": ""row"",""fieldGroup"": [","")&amp;
SUBSTITUTE(Table_Question_Sets[[#This Row],[Config Field]],CHAR(10),"")</f>
        <v>{"key":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v>
      </c>
      <c r="BI14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4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49" s="7" t="str">
        <f>IF(AND(Table_Question_Sets[[#This Row],[Header]]="",Table_Question_Sets[[#This Row],[Property]]&lt;&gt;"",Table_Question_Sets[[#This Row],[Field Type]]&lt;&gt;""),
""""&amp;Table_Question_Sets[[#This Row],[Key]]&amp;"""","")</f>
        <v>"otherProperty1Owing"</v>
      </c>
      <c r="BL14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49" s="7" t="str">
        <f>IF(AND(Table_Question_Sets[[#This Row],[Header]]&lt;&gt;"Yes",Table_Question_Sets[[#This Row],[Property]]&lt;&gt;"",Table_Question_Sets[[#This Row],[Workflow Role]]&lt;&gt;""),
""""&amp;Table_Question_Sets[[#This Row],[Workflow Role]]&amp;""":"""&amp;Table_Question_Sets[[#This Row],[Key]]&amp;"""","")</f>
        <v/>
      </c>
      <c r="BN149" s="7">
        <f ca="1">IF(Table_Question_Sets[[#This Row],[Header]]="Yes","",_xlfn.NUMBERVALUE(INDIRECT(SUBSTITUTE(ADDRESS(1,COLUMN(),4),"1","")&amp;ROW()+1))+IF(OR(Table_Question_Sets[[#This Row],[Value]]&lt;&gt;"",AND(Table_Question_Sets[[#This Row],[Data Type]]="Repeating",Table_Question_Sets[[#This Row],[Calculation Repeating]]&lt;&gt;"")),1,0))</f>
        <v>0</v>
      </c>
      <c r="BO149" s="7" t="str">
        <f ca="1" xml:space="preserve">
IF(Table_Question_Sets[[#This Row],[Data Type]]="Repeating",
OFFSET(Table_Repeating_Question_Sets[[#Headers],[Property]],MATCH(Table_Question_Sets[[#This Row],[Property]],Table_Repeating_Question_Sets[Property],0),MATCH("Calculation",Table_Repeating_Question_Sets[#Headers],0)-1,1,1),
"")</f>
        <v/>
      </c>
      <c r="BP14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4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49" s="7" t="str">
        <f ca="1">IF(ISNUMBER(Table_Question_Sets[[#This Row],[Config Use Row]]),INDEX(Table_Question_Sets[Config Rollup],Table_Question_Sets[[#This Row],[Config Use Row]]),"")</f>
        <v/>
      </c>
      <c r="BS149" s="7" t="str">
        <f ca="1">IF(ISNUMBER(Table_Question_Sets[[#This Row],[Config Use Row]]),INDEX(Table_Question_Sets[Config Keys Nested Rollup],Table_Question_Sets[[#This Row],[Config Use Row]]),"")</f>
        <v/>
      </c>
      <c r="BT149" s="7" t="str">
        <f ca="1">IF(ISNUMBER(Table_Question_Sets[[#This Row],[Config Use Row]]),INDEX(Table_Question_Sets[Calculation Rollup],Table_Question_Sets[[#This Row],[Config Use Row]]),"")</f>
        <v/>
      </c>
    </row>
    <row r="150" spans="2:72" s="11" customFormat="1" ht="21" customHeight="1">
      <c r="B150" s="7" t="s">
        <v>376</v>
      </c>
      <c r="C150" s="111"/>
      <c r="D150" s="7" t="str">
        <f ca="1">IF(Table_Question_Sets[[#This Row],[Header]]="Yes","",
IF(INDIRECT(SUBSTITUTE(ADDRESS(1,COLUMN(),4),"1","")&amp;ROW()-1)="",
INDIRECT(SUBSTITUTE(ADDRESS(1,COLUMN(Table_Question_Sets[[#This Row],[Property]]),4),"1","")&amp;ROW()-1),
INDIRECT(SUBSTITUTE(ADDRESS(1,COLUMN(),4),"1","")&amp;ROW()-1)))</f>
        <v>Financial</v>
      </c>
      <c r="E15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otherProperty1Monthly</v>
      </c>
      <c r="F150" s="7" t="str">
        <f>IF(Table_Question_Sets[[#This Row],[Header]]="Yes","",IF(Table_Question_Sets[[#This Row],[Property]]&lt;&gt;"",SUBSTITUTE(Table_Question_Sets[[#This Row],[Property]]," ",""),""))</f>
        <v>OtherProperty1Monthly</v>
      </c>
      <c r="G150" s="48"/>
      <c r="H150" s="7" t="s">
        <v>85</v>
      </c>
      <c r="I150" s="7" t="s">
        <v>49</v>
      </c>
      <c r="J150" s="7"/>
      <c r="K150" s="33" t="s">
        <v>374</v>
      </c>
      <c r="L150" s="43"/>
      <c r="M150" s="43"/>
      <c r="N150" s="33"/>
      <c r="O150" s="33" t="s">
        <v>113</v>
      </c>
      <c r="P150" s="33" t="s">
        <v>125</v>
      </c>
      <c r="Q150" s="33" t="s">
        <v>121</v>
      </c>
      <c r="R150" s="33"/>
      <c r="S150" s="33"/>
      <c r="T150" s="7" t="s">
        <v>371</v>
      </c>
      <c r="U150" s="8"/>
      <c r="V150" s="7" t="s">
        <v>372</v>
      </c>
      <c r="W150" s="7"/>
      <c r="X150" s="7"/>
      <c r="Y150" s="7"/>
      <c r="Z150" s="7"/>
      <c r="AA150" s="7"/>
      <c r="AB150" s="7"/>
      <c r="AC150" s="7"/>
      <c r="AD150" s="7"/>
      <c r="AE150" s="7"/>
      <c r="AF150" s="7"/>
      <c r="AG150" s="7"/>
      <c r="AH150" s="43"/>
      <c r="AI150" s="43"/>
      <c r="AJ150" s="43"/>
      <c r="AK150" s="43"/>
      <c r="AL150" s="7"/>
      <c r="AM15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50" s="111"/>
      <c r="AO15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0" s="7"/>
      <c r="AR150" s="14"/>
      <c r="AS150" s="7"/>
      <c r="AT150" s="7"/>
      <c r="AU150" s="7"/>
      <c r="AV150" s="7"/>
      <c r="AW150" s="7"/>
      <c r="AX15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50" s="14" t="str">
        <f>IF(OR(Table_Question_Sets[[#This Row],[Header]]="Yes",Table_Question_Sets[[#This Row],[Text]]=""),"",IF(OR(Table_Question_Sets[[#This Row],[Text]]="true",Table_Question_Sets[[#This Row],[Text]]="false",ISNUMBER(Table_Question_Sets[[#This Row],[Text]])),Table_Question_Sets[[#This Row],[Text]],""""&amp;Table_Question_Sets[[#This Row],[Text]]&amp;""""))</f>
        <v/>
      </c>
      <c r="AZ150" s="14" t="str">
        <f>IF(AND(Table_Question_Sets[[#This Row],[Header]]&lt;&gt;"Yes",Table_Question_Sets[[#This Row],[Property]]&lt;&gt;"",Table_Question_Sets[[#This Row],[Summary Label]]&lt;&gt;""),""""&amp;Table_Question_Sets[[#This Row],[Key]]&amp;""": """&amp;Table_Question_Sets[[#This Row],[Summary Label]]&amp;"""","")</f>
        <v/>
      </c>
      <c r="BA150" s="14">
        <f ca="1">IF(Table_Question_Sets[[#This Row],[Header]]="Yes","",_xlfn.NUMBERVALUE(INDIRECT(SUBSTITUTE(ADDRESS(1,COLUMN(),4),"1","")&amp;ROW()-1))+IF(Table_Question_Sets[[#This Row],[Property]]&lt;&gt;"",1,0))</f>
        <v>38</v>
      </c>
      <c r="BB150" s="14">
        <f ca="1">IF(Table_Question_Sets[[#This Row],[Header]]="Yes","",_xlfn.NUMBERVALUE(INDIRECT(SUBSTITUTE(ADDRESS(1,COLUMN(),4),"1","")&amp;ROW()+1))+IF(Table_Question_Sets[[#This Row],[Property]]&lt;&gt;"",1,0))</f>
        <v>46</v>
      </c>
      <c r="BC150" s="14" t="str">
        <f t="array" aca="1" ref="BC15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5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Validators.compose([ValidationService.required('otherProperty1Owing != \'\'', 'otherProperty1Value == \'\''), ValidationService.isCurrency(), ValidationService.maxDecimals(2)])}</v>
      </c>
      <c r="BE15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5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"templateOptions":{"label":"Monthly payment","formatTextInput":"currency","addonLeft":{"class":"fa fa-usd"},"hideCondition":"otherProperty1Value == ''"}</v>
      </c>
      <c r="BG15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v>
      </c>
      <c r="BH150" s="7" t="str">
        <f ca="1" xml:space="preserve">
IF(Table_Question_Sets[[#This Row],[Row]]="Yes","]},{""className"": ""row"",""fieldGroup"": [","")&amp;
SUBSTITUTE(Table_Question_Sets[[#This Row],[Config Field]],CHAR(10),"")</f>
        <v>{"key":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v>
      </c>
      <c r="BI15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5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50" s="7" t="str">
        <f>IF(AND(Table_Question_Sets[[#This Row],[Header]]="",Table_Question_Sets[[#This Row],[Property]]&lt;&gt;"",Table_Question_Sets[[#This Row],[Field Type]]&lt;&gt;""),
""""&amp;Table_Question_Sets[[#This Row],[Key]]&amp;"""","")</f>
        <v>"otherProperty1Monthly"</v>
      </c>
      <c r="BL15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50" s="7" t="str">
        <f>IF(AND(Table_Question_Sets[[#This Row],[Header]]&lt;&gt;"Yes",Table_Question_Sets[[#This Row],[Property]]&lt;&gt;"",Table_Question_Sets[[#This Row],[Workflow Role]]&lt;&gt;""),
""""&amp;Table_Question_Sets[[#This Row],[Workflow Role]]&amp;""":"""&amp;Table_Question_Sets[[#This Row],[Key]]&amp;"""","")</f>
        <v/>
      </c>
      <c r="BN150" s="7">
        <f ca="1">IF(Table_Question_Sets[[#This Row],[Header]]="Yes","",_xlfn.NUMBERVALUE(INDIRECT(SUBSTITUTE(ADDRESS(1,COLUMN(),4),"1","")&amp;ROW()+1))+IF(OR(Table_Question_Sets[[#This Row],[Value]]&lt;&gt;"",AND(Table_Question_Sets[[#This Row],[Data Type]]="Repeating",Table_Question_Sets[[#This Row],[Calculation Repeating]]&lt;&gt;"")),1,0))</f>
        <v>0</v>
      </c>
      <c r="BO150" s="7" t="str">
        <f ca="1" xml:space="preserve">
IF(Table_Question_Sets[[#This Row],[Data Type]]="Repeating",
OFFSET(Table_Repeating_Question_Sets[[#Headers],[Property]],MATCH(Table_Question_Sets[[#This Row],[Property]],Table_Repeating_Question_Sets[Property],0),MATCH("Calculation",Table_Repeating_Question_Sets[#Headers],0)-1,1,1),
"")</f>
        <v/>
      </c>
      <c r="BP15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5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50" s="7" t="str">
        <f ca="1">IF(ISNUMBER(Table_Question_Sets[[#This Row],[Config Use Row]]),INDEX(Table_Question_Sets[Config Rollup],Table_Question_Sets[[#This Row],[Config Use Row]]),"")</f>
        <v/>
      </c>
      <c r="BS150" s="7" t="str">
        <f ca="1">IF(ISNUMBER(Table_Question_Sets[[#This Row],[Config Use Row]]),INDEX(Table_Question_Sets[Config Keys Nested Rollup],Table_Question_Sets[[#This Row],[Config Use Row]]),"")</f>
        <v/>
      </c>
      <c r="BT150" s="7" t="str">
        <f ca="1">IF(ISNUMBER(Table_Question_Sets[[#This Row],[Config Use Row]]),INDEX(Table_Question_Sets[Calculation Rollup],Table_Question_Sets[[#This Row],[Config Use Row]]),"")</f>
        <v/>
      </c>
    </row>
    <row r="151" spans="2:72" s="11" customFormat="1" ht="21" customHeight="1">
      <c r="B151" s="7" t="s">
        <v>321</v>
      </c>
      <c r="C151" s="111"/>
      <c r="D151" s="7" t="str">
        <f ca="1">IF(Table_Question_Sets[[#This Row],[Header]]="Yes","",
IF(INDIRECT(SUBSTITUTE(ADDRESS(1,COLUMN(),4),"1","")&amp;ROW()-1)="",
INDIRECT(SUBSTITUTE(ADDRESS(1,COLUMN(Table_Question_Sets[[#This Row],[Property]]),4),"1","")&amp;ROW()-1),
INDIRECT(SUBSTITUTE(ADDRESS(1,COLUMN(),4),"1","")&amp;ROW()-1)))</f>
        <v>Financial</v>
      </c>
      <c r="E15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otherProperty2Heading</v>
      </c>
      <c r="F151" s="7" t="str">
        <f>IF(Table_Question_Sets[[#This Row],[Header]]="Yes","",IF(Table_Question_Sets[[#This Row],[Property]]&lt;&gt;"",SUBSTITUTE(Table_Question_Sets[[#This Row],[Property]]," ",""),""))</f>
        <v>OtherProperty2Heading</v>
      </c>
      <c r="G151" s="48"/>
      <c r="H151" s="7" t="s">
        <v>103</v>
      </c>
      <c r="I151" s="7" t="s">
        <v>103</v>
      </c>
      <c r="J151" s="7"/>
      <c r="K151" s="33"/>
      <c r="L151" s="43"/>
      <c r="M151" s="43"/>
      <c r="N151" s="33"/>
      <c r="O151" s="33" t="s">
        <v>113</v>
      </c>
      <c r="P151" s="33"/>
      <c r="Q151" s="33"/>
      <c r="R151" s="33"/>
      <c r="S151" s="33"/>
      <c r="T151" s="7"/>
      <c r="U151" s="8"/>
      <c r="V151" s="7" t="s">
        <v>377</v>
      </c>
      <c r="W151" s="7"/>
      <c r="X151" s="7"/>
      <c r="Y151" s="7"/>
      <c r="Z151" s="7" t="s">
        <v>322</v>
      </c>
      <c r="AA151" s="7"/>
      <c r="AB151" s="7"/>
      <c r="AC151" s="7"/>
      <c r="AD151" s="7"/>
      <c r="AE151" s="7"/>
      <c r="AF151" s="7"/>
      <c r="AG151" s="7"/>
      <c r="AH151" s="43"/>
      <c r="AI151" s="43"/>
      <c r="AJ151" s="43"/>
      <c r="AK151" s="43"/>
      <c r="AL151" s="7"/>
      <c r="AM15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51" s="111"/>
      <c r="AO15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1" s="7"/>
      <c r="AR151" s="14"/>
      <c r="AS151" s="7"/>
      <c r="AT151" s="7"/>
      <c r="AU151" s="7"/>
      <c r="AV151" s="7"/>
      <c r="AW151" s="7"/>
      <c r="AX15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51" s="14" t="str">
        <f>IF(OR(Table_Question_Sets[[#This Row],[Header]]="Yes",Table_Question_Sets[[#This Row],[Text]]=""),"",IF(OR(Table_Question_Sets[[#This Row],[Text]]="true",Table_Question_Sets[[#This Row],[Text]]="false",ISNUMBER(Table_Question_Sets[[#This Row],[Text]])),Table_Question_Sets[[#This Row],[Text]],""""&amp;Table_Question_Sets[[#This Row],[Text]]&amp;""""))</f>
        <v/>
      </c>
      <c r="AZ151" s="14" t="str">
        <f>IF(AND(Table_Question_Sets[[#This Row],[Header]]&lt;&gt;"Yes",Table_Question_Sets[[#This Row],[Property]]&lt;&gt;"",Table_Question_Sets[[#This Row],[Summary Label]]&lt;&gt;""),""""&amp;Table_Question_Sets[[#This Row],[Key]]&amp;""": """&amp;Table_Question_Sets[[#This Row],[Summary Label]]&amp;"""","")</f>
        <v/>
      </c>
      <c r="BA151" s="14">
        <f ca="1">IF(Table_Question_Sets[[#This Row],[Header]]="Yes","",_xlfn.NUMBERVALUE(INDIRECT(SUBSTITUTE(ADDRESS(1,COLUMN(),4),"1","")&amp;ROW()-1))+IF(Table_Question_Sets[[#This Row],[Property]]&lt;&gt;"",1,0))</f>
        <v>39</v>
      </c>
      <c r="BB151" s="14">
        <f ca="1">IF(Table_Question_Sets[[#This Row],[Header]]="Yes","",_xlfn.NUMBERVALUE(INDIRECT(SUBSTITUTE(ADDRESS(1,COLUMN(),4),"1","")&amp;ROW()+1))+IF(Table_Question_Sets[[#This Row],[Property]]&lt;&gt;"",1,0))</f>
        <v>45</v>
      </c>
      <c r="BC151" s="14" t="str">
        <f t="array" aca="1" ref="BC15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5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5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5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"templateOptions":{"content":{"heading4":"Other Property 2"},"hideCondition":"otherProperty2Value == ''"}</v>
      </c>
      <c r="BG15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"otherProperty2Heading","type": "content-field","className":"col-xs-12","templateOptions":{"content":{"heading4":"Other Property 2"},"hideCondition":"otherProperty2Value == ''"},"validators": {"validation": Validators.compose([])}}</v>
      </c>
      <c r="BH151" s="7" t="str">
        <f ca="1" xml:space="preserve">
IF(Table_Question_Sets[[#This Row],[Row]]="Yes","]},{""className"": ""row"",""fieldGroup"": [","")&amp;
SUBSTITUTE(Table_Question_Sets[[#This Row],[Config Field]],CHAR(10),"")</f>
        <v>{"key": "otherProperty2Heading","type": "content-field","className":"col-xs-12","templateOptions":{"content":{"heading4":"Other Property 2"},"hideCondition":"otherProperty2Value == ''"},"validators": {"validation": Validators.compose([])}}</v>
      </c>
      <c r="BI15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5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51" s="7" t="str">
        <f>IF(AND(Table_Question_Sets[[#This Row],[Header]]="",Table_Question_Sets[[#This Row],[Property]]&lt;&gt;"",Table_Question_Sets[[#This Row],[Field Type]]&lt;&gt;""),
""""&amp;Table_Question_Sets[[#This Row],[Key]]&amp;"""","")</f>
        <v>"otherProperty2Heading"</v>
      </c>
      <c r="BL15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51" s="7" t="str">
        <f>IF(AND(Table_Question_Sets[[#This Row],[Header]]&lt;&gt;"Yes",Table_Question_Sets[[#This Row],[Property]]&lt;&gt;"",Table_Question_Sets[[#This Row],[Workflow Role]]&lt;&gt;""),
""""&amp;Table_Question_Sets[[#This Row],[Workflow Role]]&amp;""":"""&amp;Table_Question_Sets[[#This Row],[Key]]&amp;"""","")</f>
        <v/>
      </c>
      <c r="BN151" s="7">
        <f ca="1">IF(Table_Question_Sets[[#This Row],[Header]]="Yes","",_xlfn.NUMBERVALUE(INDIRECT(SUBSTITUTE(ADDRESS(1,COLUMN(),4),"1","")&amp;ROW()+1))+IF(OR(Table_Question_Sets[[#This Row],[Value]]&lt;&gt;"",AND(Table_Question_Sets[[#This Row],[Data Type]]="Repeating",Table_Question_Sets[[#This Row],[Calculation Repeating]]&lt;&gt;"")),1,0))</f>
        <v>0</v>
      </c>
      <c r="BO151" s="7" t="str">
        <f ca="1" xml:space="preserve">
IF(Table_Question_Sets[[#This Row],[Data Type]]="Repeating",
OFFSET(Table_Repeating_Question_Sets[[#Headers],[Property]],MATCH(Table_Question_Sets[[#This Row],[Property]],Table_Repeating_Question_Sets[Property],0),MATCH("Calculation",Table_Repeating_Question_Sets[#Headers],0)-1,1,1),
"")</f>
        <v/>
      </c>
      <c r="BP15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5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51" s="7" t="str">
        <f ca="1">IF(ISNUMBER(Table_Question_Sets[[#This Row],[Config Use Row]]),INDEX(Table_Question_Sets[Config Rollup],Table_Question_Sets[[#This Row],[Config Use Row]]),"")</f>
        <v/>
      </c>
      <c r="BS151" s="7" t="str">
        <f ca="1">IF(ISNUMBER(Table_Question_Sets[[#This Row],[Config Use Row]]),INDEX(Table_Question_Sets[Config Keys Nested Rollup],Table_Question_Sets[[#This Row],[Config Use Row]]),"")</f>
        <v/>
      </c>
      <c r="BT151" s="7" t="str">
        <f ca="1">IF(ISNUMBER(Table_Question_Sets[[#This Row],[Config Use Row]]),INDEX(Table_Question_Sets[Calculation Rollup],Table_Question_Sets[[#This Row],[Config Use Row]]),"")</f>
        <v/>
      </c>
    </row>
    <row r="152" spans="2:72" s="11" customFormat="1" ht="21" customHeight="1">
      <c r="B152" s="7" t="s">
        <v>378</v>
      </c>
      <c r="C152" s="111"/>
      <c r="D152" s="7" t="str">
        <f ca="1">IF(Table_Question_Sets[[#This Row],[Header]]="Yes","",
IF(INDIRECT(SUBSTITUTE(ADDRESS(1,COLUMN(),4),"1","")&amp;ROW()-1)="",
INDIRECT(SUBSTITUTE(ADDRESS(1,COLUMN(Table_Question_Sets[[#This Row],[Property]]),4),"1","")&amp;ROW()-1),
INDIRECT(SUBSTITUTE(ADDRESS(1,COLUMN(),4),"1","")&amp;ROW()-1)))</f>
        <v>Financial</v>
      </c>
      <c r="E15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otherProperty2Lender</v>
      </c>
      <c r="F152" s="7" t="str">
        <f>IF(Table_Question_Sets[[#This Row],[Header]]="Yes","",IF(Table_Question_Sets[[#This Row],[Property]]&lt;&gt;"",SUBSTITUTE(Table_Question_Sets[[#This Row],[Property]]," ",""),""))</f>
        <v>OtherProperty2Lender</v>
      </c>
      <c r="G152" s="48"/>
      <c r="H152" s="7" t="s">
        <v>49</v>
      </c>
      <c r="I152" s="7" t="s">
        <v>49</v>
      </c>
      <c r="J152" s="7"/>
      <c r="K152" s="33" t="s">
        <v>379</v>
      </c>
      <c r="L152" s="43"/>
      <c r="M152" s="43"/>
      <c r="N152" s="33"/>
      <c r="O152" s="33" t="s">
        <v>113</v>
      </c>
      <c r="P152" s="33" t="s">
        <v>113</v>
      </c>
      <c r="Q152" s="33" t="s">
        <v>125</v>
      </c>
      <c r="R152" s="33"/>
      <c r="S152" s="33"/>
      <c r="T152" s="7" t="s">
        <v>367</v>
      </c>
      <c r="U152" s="8"/>
      <c r="V152" s="7" t="s">
        <v>377</v>
      </c>
      <c r="W152" s="7"/>
      <c r="X152" s="7"/>
      <c r="Y152" s="7"/>
      <c r="Z152" s="7"/>
      <c r="AA152" s="7"/>
      <c r="AB152" s="7"/>
      <c r="AC152" s="7"/>
      <c r="AD152" s="7"/>
      <c r="AE152" s="7"/>
      <c r="AF152" s="7"/>
      <c r="AG152" s="7"/>
      <c r="AH152" s="43"/>
      <c r="AI152" s="43"/>
      <c r="AJ152" s="43"/>
      <c r="AK152" s="43"/>
      <c r="AL152" s="7"/>
      <c r="AM15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52" s="111"/>
      <c r="AO15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2" s="7"/>
      <c r="AR152" s="14"/>
      <c r="AS152" s="7"/>
      <c r="AT152" s="7"/>
      <c r="AU152" s="7"/>
      <c r="AV152" s="7"/>
      <c r="AW152" s="7"/>
      <c r="AX15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52" s="14" t="str">
        <f>IF(OR(Table_Question_Sets[[#This Row],[Header]]="Yes",Table_Question_Sets[[#This Row],[Text]]=""),"",IF(OR(Table_Question_Sets[[#This Row],[Text]]="true",Table_Question_Sets[[#This Row],[Text]]="false",ISNUMBER(Table_Question_Sets[[#This Row],[Text]])),Table_Question_Sets[[#This Row],[Text]],""""&amp;Table_Question_Sets[[#This Row],[Text]]&amp;""""))</f>
        <v/>
      </c>
      <c r="AZ152" s="14" t="str">
        <f>IF(AND(Table_Question_Sets[[#This Row],[Header]]&lt;&gt;"Yes",Table_Question_Sets[[#This Row],[Property]]&lt;&gt;"",Table_Question_Sets[[#This Row],[Summary Label]]&lt;&gt;""),""""&amp;Table_Question_Sets[[#This Row],[Key]]&amp;""": """&amp;Table_Question_Sets[[#This Row],[Summary Label]]&amp;"""","")</f>
        <v/>
      </c>
      <c r="BA152" s="14">
        <f ca="1">IF(Table_Question_Sets[[#This Row],[Header]]="Yes","",_xlfn.NUMBERVALUE(INDIRECT(SUBSTITUTE(ADDRESS(1,COLUMN(),4),"1","")&amp;ROW()-1))+IF(Table_Question_Sets[[#This Row],[Property]]&lt;&gt;"",1,0))</f>
        <v>40</v>
      </c>
      <c r="BB152" s="14">
        <f ca="1">IF(Table_Question_Sets[[#This Row],[Header]]="Yes","",_xlfn.NUMBERVALUE(INDIRECT(SUBSTITUTE(ADDRESS(1,COLUMN(),4),"1","")&amp;ROW()+1))+IF(Table_Question_Sets[[#This Row],[Property]]&lt;&gt;"",1,0))</f>
        <v>44</v>
      </c>
      <c r="BC152" s="14" t="str">
        <f t="array" aca="1" ref="BC15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5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Validators.compose([ValidationService.required('otherProperty2Owing != \'\'', 'otherProperty2Value == \'\'')])}</v>
      </c>
      <c r="BE15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5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"templateOptions":{"label":"Name of lender","hideCondition":"otherProperty2Value == ''"}</v>
      </c>
      <c r="BG15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"otherProperty2Lender","type": "input-field","className":"col-xs-12 col-sm-12 col-md-6","templateOptions":{"label":"Name of lender","hideCondition":"otherProperty2Value == ''"},"validators": {"validation": Validators.compose([ValidationService.required('otherProperty2Owing != \'\'', 'otherProperty2Value == \'\'')])}}</v>
      </c>
      <c r="BH152" s="7" t="str">
        <f ca="1" xml:space="preserve">
IF(Table_Question_Sets[[#This Row],[Row]]="Yes","]},{""className"": ""row"",""fieldGroup"": [","")&amp;
SUBSTITUTE(Table_Question_Sets[[#This Row],[Config Field]],CHAR(10),"")</f>
        <v>{"key": "otherProperty2Lender","type": "input-field","className":"col-xs-12 col-sm-12 col-md-6","templateOptions":{"label":"Name of lender","hideCondition":"otherProperty2Value == ''"},"validators": {"validation": Validators.compose([ValidationService.required('otherProperty2Owing != \'\'', 'otherProperty2Value == \'\'')])}}</v>
      </c>
      <c r="BI15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5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52" s="7" t="str">
        <f>IF(AND(Table_Question_Sets[[#This Row],[Header]]="",Table_Question_Sets[[#This Row],[Property]]&lt;&gt;"",Table_Question_Sets[[#This Row],[Field Type]]&lt;&gt;""),
""""&amp;Table_Question_Sets[[#This Row],[Key]]&amp;"""","")</f>
        <v>"otherProperty2Lender"</v>
      </c>
      <c r="BL15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52" s="7" t="str">
        <f>IF(AND(Table_Question_Sets[[#This Row],[Header]]&lt;&gt;"Yes",Table_Question_Sets[[#This Row],[Property]]&lt;&gt;"",Table_Question_Sets[[#This Row],[Workflow Role]]&lt;&gt;""),
""""&amp;Table_Question_Sets[[#This Row],[Workflow Role]]&amp;""":"""&amp;Table_Question_Sets[[#This Row],[Key]]&amp;"""","")</f>
        <v/>
      </c>
      <c r="BN152" s="7">
        <f ca="1">IF(Table_Question_Sets[[#This Row],[Header]]="Yes","",_xlfn.NUMBERVALUE(INDIRECT(SUBSTITUTE(ADDRESS(1,COLUMN(),4),"1","")&amp;ROW()+1))+IF(OR(Table_Question_Sets[[#This Row],[Value]]&lt;&gt;"",AND(Table_Question_Sets[[#This Row],[Data Type]]="Repeating",Table_Question_Sets[[#This Row],[Calculation Repeating]]&lt;&gt;"")),1,0))</f>
        <v>0</v>
      </c>
      <c r="BO152" s="7" t="str">
        <f ca="1" xml:space="preserve">
IF(Table_Question_Sets[[#This Row],[Data Type]]="Repeating",
OFFSET(Table_Repeating_Question_Sets[[#Headers],[Property]],MATCH(Table_Question_Sets[[#This Row],[Property]],Table_Repeating_Question_Sets[Property],0),MATCH("Calculation",Table_Repeating_Question_Sets[#Headers],0)-1,1,1),
"")</f>
        <v/>
      </c>
      <c r="BP15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5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52" s="7" t="str">
        <f ca="1">IF(ISNUMBER(Table_Question_Sets[[#This Row],[Config Use Row]]),INDEX(Table_Question_Sets[Config Rollup],Table_Question_Sets[[#This Row],[Config Use Row]]),"")</f>
        <v/>
      </c>
      <c r="BS152" s="7" t="str">
        <f ca="1">IF(ISNUMBER(Table_Question_Sets[[#This Row],[Config Use Row]]),INDEX(Table_Question_Sets[Config Keys Nested Rollup],Table_Question_Sets[[#This Row],[Config Use Row]]),"")</f>
        <v/>
      </c>
      <c r="BT152" s="7" t="str">
        <f ca="1">IF(ISNUMBER(Table_Question_Sets[[#This Row],[Config Use Row]]),INDEX(Table_Question_Sets[Calculation Rollup],Table_Question_Sets[[#This Row],[Config Use Row]]),"")</f>
        <v/>
      </c>
    </row>
    <row r="153" spans="2:72" s="11" customFormat="1" ht="21" customHeight="1">
      <c r="B153" s="7" t="s">
        <v>380</v>
      </c>
      <c r="C153" s="111"/>
      <c r="D153" s="7" t="str">
        <f ca="1">IF(Table_Question_Sets[[#This Row],[Header]]="Yes","",
IF(INDIRECT(SUBSTITUTE(ADDRESS(1,COLUMN(),4),"1","")&amp;ROW()-1)="",
INDIRECT(SUBSTITUTE(ADDRESS(1,COLUMN(Table_Question_Sets[[#This Row],[Property]]),4),"1","")&amp;ROW()-1),
INDIRECT(SUBSTITUTE(ADDRESS(1,COLUMN(),4),"1","")&amp;ROW()-1)))</f>
        <v>Financial</v>
      </c>
      <c r="E15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otherProperty2Owing</v>
      </c>
      <c r="F153" s="7" t="str">
        <f>IF(Table_Question_Sets[[#This Row],[Header]]="Yes","",IF(Table_Question_Sets[[#This Row],[Property]]&lt;&gt;"",SUBSTITUTE(Table_Question_Sets[[#This Row],[Property]]," ",""),""))</f>
        <v>OtherProperty2Owing</v>
      </c>
      <c r="G153" s="48"/>
      <c r="H153" s="7" t="s">
        <v>85</v>
      </c>
      <c r="I153" s="7" t="s">
        <v>49</v>
      </c>
      <c r="J153" s="7"/>
      <c r="K153" s="33"/>
      <c r="L153" s="43"/>
      <c r="M153" s="43"/>
      <c r="N153" s="33"/>
      <c r="O153" s="33" t="s">
        <v>113</v>
      </c>
      <c r="P153" s="33" t="s">
        <v>125</v>
      </c>
      <c r="Q153" s="33" t="s">
        <v>121</v>
      </c>
      <c r="R153" s="33"/>
      <c r="S153" s="33"/>
      <c r="T153" s="7" t="s">
        <v>369</v>
      </c>
      <c r="U153" s="8"/>
      <c r="V153" s="7" t="s">
        <v>377</v>
      </c>
      <c r="W153" s="7"/>
      <c r="X153" s="7"/>
      <c r="Y153" s="7"/>
      <c r="Z153" s="7"/>
      <c r="AA153" s="7"/>
      <c r="AB153" s="7"/>
      <c r="AC153" s="7"/>
      <c r="AD153" s="7"/>
      <c r="AE153" s="7"/>
      <c r="AF153" s="7"/>
      <c r="AG153" s="7"/>
      <c r="AH153" s="43"/>
      <c r="AI153" s="43"/>
      <c r="AJ153" s="43"/>
      <c r="AK153" s="43"/>
      <c r="AL153" s="7"/>
      <c r="AM15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53" s="111"/>
      <c r="AO15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3" s="7"/>
      <c r="AR153" s="14"/>
      <c r="AS153" s="7"/>
      <c r="AT153" s="7"/>
      <c r="AU153" s="7"/>
      <c r="AV153" s="7"/>
      <c r="AW153" s="7"/>
      <c r="AX15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53" s="14" t="str">
        <f>IF(OR(Table_Question_Sets[[#This Row],[Header]]="Yes",Table_Question_Sets[[#This Row],[Text]]=""),"",IF(OR(Table_Question_Sets[[#This Row],[Text]]="true",Table_Question_Sets[[#This Row],[Text]]="false",ISNUMBER(Table_Question_Sets[[#This Row],[Text]])),Table_Question_Sets[[#This Row],[Text]],""""&amp;Table_Question_Sets[[#This Row],[Text]]&amp;""""))</f>
        <v/>
      </c>
      <c r="AZ153" s="14" t="str">
        <f>IF(AND(Table_Question_Sets[[#This Row],[Header]]&lt;&gt;"Yes",Table_Question_Sets[[#This Row],[Property]]&lt;&gt;"",Table_Question_Sets[[#This Row],[Summary Label]]&lt;&gt;""),""""&amp;Table_Question_Sets[[#This Row],[Key]]&amp;""": """&amp;Table_Question_Sets[[#This Row],[Summary Label]]&amp;"""","")</f>
        <v/>
      </c>
      <c r="BA153" s="14">
        <f ca="1">IF(Table_Question_Sets[[#This Row],[Header]]="Yes","",_xlfn.NUMBERVALUE(INDIRECT(SUBSTITUTE(ADDRESS(1,COLUMN(),4),"1","")&amp;ROW()-1))+IF(Table_Question_Sets[[#This Row],[Property]]&lt;&gt;"",1,0))</f>
        <v>41</v>
      </c>
      <c r="BB153" s="14">
        <f ca="1">IF(Table_Question_Sets[[#This Row],[Header]]="Yes","",_xlfn.NUMBERVALUE(INDIRECT(SUBSTITUTE(ADDRESS(1,COLUMN(),4),"1","")&amp;ROW()+1))+IF(Table_Question_Sets[[#This Row],[Property]]&lt;&gt;"",1,0))</f>
        <v>43</v>
      </c>
      <c r="BC153" s="14" t="str">
        <f t="array" aca="1" ref="BC15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5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5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5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"templateOptions":{"label":"Current liability","formatTextInput":"currency","addonLeft":{"class":"fa fa-usd"},"hideCondition":"otherProperty2Value == ''"}</v>
      </c>
      <c r="BG15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v>
      </c>
      <c r="BH153" s="7" t="str">
        <f ca="1" xml:space="preserve">
IF(Table_Question_Sets[[#This Row],[Row]]="Yes","]},{""className"": ""row"",""fieldGroup"": [","")&amp;
SUBSTITUTE(Table_Question_Sets[[#This Row],[Config Field]],CHAR(10),"")</f>
        <v>{"key":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v>
      </c>
      <c r="BI15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5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53" s="7" t="str">
        <f>IF(AND(Table_Question_Sets[[#This Row],[Header]]="",Table_Question_Sets[[#This Row],[Property]]&lt;&gt;"",Table_Question_Sets[[#This Row],[Field Type]]&lt;&gt;""),
""""&amp;Table_Question_Sets[[#This Row],[Key]]&amp;"""","")</f>
        <v>"otherProperty2Owing"</v>
      </c>
      <c r="BL15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53" s="7" t="str">
        <f>IF(AND(Table_Question_Sets[[#This Row],[Header]]&lt;&gt;"Yes",Table_Question_Sets[[#This Row],[Property]]&lt;&gt;"",Table_Question_Sets[[#This Row],[Workflow Role]]&lt;&gt;""),
""""&amp;Table_Question_Sets[[#This Row],[Workflow Role]]&amp;""":"""&amp;Table_Question_Sets[[#This Row],[Key]]&amp;"""","")</f>
        <v/>
      </c>
      <c r="BN153" s="7">
        <f ca="1">IF(Table_Question_Sets[[#This Row],[Header]]="Yes","",_xlfn.NUMBERVALUE(INDIRECT(SUBSTITUTE(ADDRESS(1,COLUMN(),4),"1","")&amp;ROW()+1))+IF(OR(Table_Question_Sets[[#This Row],[Value]]&lt;&gt;"",AND(Table_Question_Sets[[#This Row],[Data Type]]="Repeating",Table_Question_Sets[[#This Row],[Calculation Repeating]]&lt;&gt;"")),1,0))</f>
        <v>0</v>
      </c>
      <c r="BO153" s="7" t="str">
        <f ca="1" xml:space="preserve">
IF(Table_Question_Sets[[#This Row],[Data Type]]="Repeating",
OFFSET(Table_Repeating_Question_Sets[[#Headers],[Property]],MATCH(Table_Question_Sets[[#This Row],[Property]],Table_Repeating_Question_Sets[Property],0),MATCH("Calculation",Table_Repeating_Question_Sets[#Headers],0)-1,1,1),
"")</f>
        <v/>
      </c>
      <c r="BP15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5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53" s="7" t="str">
        <f ca="1">IF(ISNUMBER(Table_Question_Sets[[#This Row],[Config Use Row]]),INDEX(Table_Question_Sets[Config Rollup],Table_Question_Sets[[#This Row],[Config Use Row]]),"")</f>
        <v/>
      </c>
      <c r="BS153" s="7" t="str">
        <f ca="1">IF(ISNUMBER(Table_Question_Sets[[#This Row],[Config Use Row]]),INDEX(Table_Question_Sets[Config Keys Nested Rollup],Table_Question_Sets[[#This Row],[Config Use Row]]),"")</f>
        <v/>
      </c>
      <c r="BT153" s="7" t="str">
        <f ca="1">IF(ISNUMBER(Table_Question_Sets[[#This Row],[Config Use Row]]),INDEX(Table_Question_Sets[Calculation Rollup],Table_Question_Sets[[#This Row],[Config Use Row]]),"")</f>
        <v/>
      </c>
    </row>
    <row r="154" spans="2:72" s="11" customFormat="1" ht="21" customHeight="1">
      <c r="B154" s="7" t="s">
        <v>381</v>
      </c>
      <c r="C154" s="111"/>
      <c r="D154" s="7" t="str">
        <f ca="1">IF(Table_Question_Sets[[#This Row],[Header]]="Yes","",
IF(INDIRECT(SUBSTITUTE(ADDRESS(1,COLUMN(),4),"1","")&amp;ROW()-1)="",
INDIRECT(SUBSTITUTE(ADDRESS(1,COLUMN(Table_Question_Sets[[#This Row],[Property]]),4),"1","")&amp;ROW()-1),
INDIRECT(SUBSTITUTE(ADDRESS(1,COLUMN(),4),"1","")&amp;ROW()-1)))</f>
        <v>Financial</v>
      </c>
      <c r="E15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otherProperty2Monthly</v>
      </c>
      <c r="F154" s="7" t="str">
        <f>IF(Table_Question_Sets[[#This Row],[Header]]="Yes","",IF(Table_Question_Sets[[#This Row],[Property]]&lt;&gt;"",SUBSTITUTE(Table_Question_Sets[[#This Row],[Property]]," ",""),""))</f>
        <v>OtherProperty2Monthly</v>
      </c>
      <c r="G154" s="48"/>
      <c r="H154" s="7" t="s">
        <v>85</v>
      </c>
      <c r="I154" s="7" t="s">
        <v>49</v>
      </c>
      <c r="J154" s="7"/>
      <c r="K154" s="33" t="s">
        <v>379</v>
      </c>
      <c r="L154" s="43"/>
      <c r="M154" s="43"/>
      <c r="N154" s="33"/>
      <c r="O154" s="33" t="s">
        <v>113</v>
      </c>
      <c r="P154" s="33" t="s">
        <v>125</v>
      </c>
      <c r="Q154" s="33" t="s">
        <v>121</v>
      </c>
      <c r="R154" s="33"/>
      <c r="S154" s="33"/>
      <c r="T154" s="7" t="s">
        <v>371</v>
      </c>
      <c r="U154" s="8"/>
      <c r="V154" s="7" t="s">
        <v>377</v>
      </c>
      <c r="W154" s="7"/>
      <c r="X154" s="7"/>
      <c r="Y154" s="7"/>
      <c r="Z154" s="7"/>
      <c r="AA154" s="7"/>
      <c r="AB154" s="7"/>
      <c r="AC154" s="7"/>
      <c r="AD154" s="7"/>
      <c r="AE154" s="7"/>
      <c r="AF154" s="7"/>
      <c r="AG154" s="7"/>
      <c r="AH154" s="43"/>
      <c r="AI154" s="43"/>
      <c r="AJ154" s="43"/>
      <c r="AK154" s="43"/>
      <c r="AL154" s="7"/>
      <c r="AM154"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54" s="111"/>
      <c r="AO15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4" s="7"/>
      <c r="AR154" s="14"/>
      <c r="AS154" s="7"/>
      <c r="AT154" s="7"/>
      <c r="AU154" s="7"/>
      <c r="AV154" s="7"/>
      <c r="AW154" s="7"/>
      <c r="AX154"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54" s="14" t="str">
        <f>IF(OR(Table_Question_Sets[[#This Row],[Header]]="Yes",Table_Question_Sets[[#This Row],[Text]]=""),"",IF(OR(Table_Question_Sets[[#This Row],[Text]]="true",Table_Question_Sets[[#This Row],[Text]]="false",ISNUMBER(Table_Question_Sets[[#This Row],[Text]])),Table_Question_Sets[[#This Row],[Text]],""""&amp;Table_Question_Sets[[#This Row],[Text]]&amp;""""))</f>
        <v/>
      </c>
      <c r="AZ154" s="14" t="str">
        <f>IF(AND(Table_Question_Sets[[#This Row],[Header]]&lt;&gt;"Yes",Table_Question_Sets[[#This Row],[Property]]&lt;&gt;"",Table_Question_Sets[[#This Row],[Summary Label]]&lt;&gt;""),""""&amp;Table_Question_Sets[[#This Row],[Key]]&amp;""": """&amp;Table_Question_Sets[[#This Row],[Summary Label]]&amp;"""","")</f>
        <v/>
      </c>
      <c r="BA154" s="14">
        <f ca="1">IF(Table_Question_Sets[[#This Row],[Header]]="Yes","",_xlfn.NUMBERVALUE(INDIRECT(SUBSTITUTE(ADDRESS(1,COLUMN(),4),"1","")&amp;ROW()-1))+IF(Table_Question_Sets[[#This Row],[Property]]&lt;&gt;"",1,0))</f>
        <v>42</v>
      </c>
      <c r="BB154" s="14">
        <f ca="1">IF(Table_Question_Sets[[#This Row],[Header]]="Yes","",_xlfn.NUMBERVALUE(INDIRECT(SUBSTITUTE(ADDRESS(1,COLUMN(),4),"1","")&amp;ROW()+1))+IF(Table_Question_Sets[[#This Row],[Property]]&lt;&gt;"",1,0))</f>
        <v>42</v>
      </c>
      <c r="BC154" s="14" t="str">
        <f t="array" aca="1" ref="BC15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54"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Validators.compose([ValidationService.required('otherProperty2Owing != \'\'', 'otherProperty2Value == \'\''), ValidationService.isCurrency(), ValidationService.maxDecimals(2)])}</v>
      </c>
      <c r="BE154"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54"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"templateOptions":{"label":"Monthly payment","formatTextInput":"currency","addonLeft":{"class":"fa fa-usd"},"hideCondition":"otherProperty2Value == ''"}</v>
      </c>
      <c r="BG154"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v>
      </c>
      <c r="BH154" s="7" t="str">
        <f ca="1" xml:space="preserve">
IF(Table_Question_Sets[[#This Row],[Row]]="Yes","]},{""className"": ""row"",""fieldGroup"": [","")&amp;
SUBSTITUTE(Table_Question_Sets[[#This Row],[Config Field]],CHAR(10),"")</f>
        <v>{"key":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v>
      </c>
      <c r="BI15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5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54" s="7" t="str">
        <f>IF(AND(Table_Question_Sets[[#This Row],[Header]]="",Table_Question_Sets[[#This Row],[Property]]&lt;&gt;"",Table_Question_Sets[[#This Row],[Field Type]]&lt;&gt;""),
""""&amp;Table_Question_Sets[[#This Row],[Key]]&amp;"""","")</f>
        <v>"otherProperty2Monthly"</v>
      </c>
      <c r="BL15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54" s="7" t="str">
        <f>IF(AND(Table_Question_Sets[[#This Row],[Header]]&lt;&gt;"Yes",Table_Question_Sets[[#This Row],[Property]]&lt;&gt;"",Table_Question_Sets[[#This Row],[Workflow Role]]&lt;&gt;""),
""""&amp;Table_Question_Sets[[#This Row],[Workflow Role]]&amp;""":"""&amp;Table_Question_Sets[[#This Row],[Key]]&amp;"""","")</f>
        <v/>
      </c>
      <c r="BN154" s="7">
        <f ca="1">IF(Table_Question_Sets[[#This Row],[Header]]="Yes","",_xlfn.NUMBERVALUE(INDIRECT(SUBSTITUTE(ADDRESS(1,COLUMN(),4),"1","")&amp;ROW()+1))+IF(OR(Table_Question_Sets[[#This Row],[Value]]&lt;&gt;"",AND(Table_Question_Sets[[#This Row],[Data Type]]="Repeating",Table_Question_Sets[[#This Row],[Calculation Repeating]]&lt;&gt;"")),1,0))</f>
        <v>0</v>
      </c>
      <c r="BO154" s="7" t="str">
        <f ca="1" xml:space="preserve">
IF(Table_Question_Sets[[#This Row],[Data Type]]="Repeating",
OFFSET(Table_Repeating_Question_Sets[[#Headers],[Property]],MATCH(Table_Question_Sets[[#This Row],[Property]],Table_Repeating_Question_Sets[Property],0),MATCH("Calculation",Table_Repeating_Question_Sets[#Headers],0)-1,1,1),
"")</f>
        <v/>
      </c>
      <c r="BP154"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5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54" s="7" t="str">
        <f ca="1">IF(ISNUMBER(Table_Question_Sets[[#This Row],[Config Use Row]]),INDEX(Table_Question_Sets[Config Rollup],Table_Question_Sets[[#This Row],[Config Use Row]]),"")</f>
        <v/>
      </c>
      <c r="BS154" s="7" t="str">
        <f ca="1">IF(ISNUMBER(Table_Question_Sets[[#This Row],[Config Use Row]]),INDEX(Table_Question_Sets[Config Keys Nested Rollup],Table_Question_Sets[[#This Row],[Config Use Row]]),"")</f>
        <v/>
      </c>
      <c r="BT154" s="7" t="str">
        <f ca="1">IF(ISNUMBER(Table_Question_Sets[[#This Row],[Config Use Row]]),INDEX(Table_Question_Sets[Calculation Rollup],Table_Question_Sets[[#This Row],[Config Use Row]]),"")</f>
        <v/>
      </c>
    </row>
    <row r="155" spans="2:72" s="11" customFormat="1" ht="21" customHeight="1">
      <c r="B155" s="7" t="s">
        <v>325</v>
      </c>
      <c r="C155" s="111"/>
      <c r="D155" s="7" t="str">
        <f ca="1">IF(Table_Question_Sets[[#This Row],[Header]]="Yes","",
IF(INDIRECT(SUBSTITUTE(ADDRESS(1,COLUMN(),4),"1","")&amp;ROW()-1)="",
INDIRECT(SUBSTITUTE(ADDRESS(1,COLUMN(Table_Question_Sets[[#This Row],[Property]]),4),"1","")&amp;ROW()-1),
INDIRECT(SUBSTITUTE(ADDRESS(1,COLUMN(),4),"1","")&amp;ROW()-1)))</f>
        <v>Financial</v>
      </c>
      <c r="E15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vehiclesHeading</v>
      </c>
      <c r="F155" s="7" t="str">
        <f>IF(Table_Question_Sets[[#This Row],[Header]]="Yes","",IF(Table_Question_Sets[[#This Row],[Property]]&lt;&gt;"",SUBSTITUTE(Table_Question_Sets[[#This Row],[Property]]," ",""),""))</f>
        <v>VehiclesHeading</v>
      </c>
      <c r="G155" s="48"/>
      <c r="H155" s="7" t="s">
        <v>103</v>
      </c>
      <c r="I155" s="7" t="s">
        <v>103</v>
      </c>
      <c r="J155" s="7"/>
      <c r="K155" s="33"/>
      <c r="L155" s="43"/>
      <c r="M155" s="43"/>
      <c r="N155" s="33"/>
      <c r="O155" s="33" t="s">
        <v>113</v>
      </c>
      <c r="P155" s="33"/>
      <c r="Q155" s="33"/>
      <c r="R155" s="33"/>
      <c r="S155" s="33"/>
      <c r="T155" s="7"/>
      <c r="U155" s="8"/>
      <c r="V155" s="7"/>
      <c r="W155" s="7"/>
      <c r="X155" s="7"/>
      <c r="Y155" s="7" t="s">
        <v>326</v>
      </c>
      <c r="Z155" s="7"/>
      <c r="AA155" s="7"/>
      <c r="AB155" s="7"/>
      <c r="AC155" s="7"/>
      <c r="AD155" s="7"/>
      <c r="AE155" s="7"/>
      <c r="AF155" s="7"/>
      <c r="AG155" s="7"/>
      <c r="AH155" s="43"/>
      <c r="AI155" s="43"/>
      <c r="AJ155" s="43"/>
      <c r="AK155" s="43"/>
      <c r="AL155" s="7"/>
      <c r="AM15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55" s="111"/>
      <c r="AO15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5" s="7"/>
      <c r="AR155" s="14"/>
      <c r="AS155" s="7"/>
      <c r="AT155" s="7"/>
      <c r="AU155" s="7"/>
      <c r="AV155" s="7"/>
      <c r="AW155" s="7"/>
      <c r="AX15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55" s="14" t="str">
        <f>IF(OR(Table_Question_Sets[[#This Row],[Header]]="Yes",Table_Question_Sets[[#This Row],[Text]]=""),"",IF(OR(Table_Question_Sets[[#This Row],[Text]]="true",Table_Question_Sets[[#This Row],[Text]]="false",ISNUMBER(Table_Question_Sets[[#This Row],[Text]])),Table_Question_Sets[[#This Row],[Text]],""""&amp;Table_Question_Sets[[#This Row],[Text]]&amp;""""))</f>
        <v/>
      </c>
      <c r="AZ155" s="14" t="str">
        <f>IF(AND(Table_Question_Sets[[#This Row],[Header]]&lt;&gt;"Yes",Table_Question_Sets[[#This Row],[Property]]&lt;&gt;"",Table_Question_Sets[[#This Row],[Summary Label]]&lt;&gt;""),""""&amp;Table_Question_Sets[[#This Row],[Key]]&amp;""": """&amp;Table_Question_Sets[[#This Row],[Summary Label]]&amp;"""","")</f>
        <v/>
      </c>
      <c r="BA155" s="14">
        <f ca="1">IF(Table_Question_Sets[[#This Row],[Header]]="Yes","",_xlfn.NUMBERVALUE(INDIRECT(SUBSTITUTE(ADDRESS(1,COLUMN(),4),"1","")&amp;ROW()-1))+IF(Table_Question_Sets[[#This Row],[Property]]&lt;&gt;"",1,0))</f>
        <v>43</v>
      </c>
      <c r="BB155" s="14">
        <f ca="1">IF(Table_Question_Sets[[#This Row],[Header]]="Yes","",_xlfn.NUMBERVALUE(INDIRECT(SUBSTITUTE(ADDRESS(1,COLUMN(),4),"1","")&amp;ROW()+1))+IF(Table_Question_Sets[[#This Row],[Property]]&lt;&gt;"",1,0))</f>
        <v>41</v>
      </c>
      <c r="BC155" s="14" t="str">
        <f t="array" aca="1" ref="BC15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5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5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55"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"templateOptions":{"content":{"heading3":"Motor Vehicles"}}</v>
      </c>
      <c r="BG155"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"vehiclesHeading","type": "content-field","className":"col-xs-12","templateOptions":{"content":{"heading3":"Motor Vehicles"}},"validators": {"validation": Validators.compose([])}}</v>
      </c>
      <c r="BH155" s="7" t="str">
        <f ca="1" xml:space="preserve">
IF(Table_Question_Sets[[#This Row],[Row]]="Yes","]},{""className"": ""row"",""fieldGroup"": [","")&amp;
SUBSTITUTE(Table_Question_Sets[[#This Row],[Config Field]],CHAR(10),"")</f>
        <v>{"key": "vehiclesHeading","type": "content-field","className":"col-xs-12","templateOptions":{"content":{"heading3":"Motor Vehicles"}},"validators": {"validation": Validators.compose([])}}</v>
      </c>
      <c r="BI15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5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55" s="7" t="str">
        <f>IF(AND(Table_Question_Sets[[#This Row],[Header]]="",Table_Question_Sets[[#This Row],[Property]]&lt;&gt;"",Table_Question_Sets[[#This Row],[Field Type]]&lt;&gt;""),
""""&amp;Table_Question_Sets[[#This Row],[Key]]&amp;"""","")</f>
        <v>"vehiclesHeading"</v>
      </c>
      <c r="BL15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55" s="7" t="str">
        <f>IF(AND(Table_Question_Sets[[#This Row],[Header]]&lt;&gt;"Yes",Table_Question_Sets[[#This Row],[Property]]&lt;&gt;"",Table_Question_Sets[[#This Row],[Workflow Role]]&lt;&gt;""),
""""&amp;Table_Question_Sets[[#This Row],[Workflow Role]]&amp;""":"""&amp;Table_Question_Sets[[#This Row],[Key]]&amp;"""","")</f>
        <v/>
      </c>
      <c r="BN155" s="7">
        <f ca="1">IF(Table_Question_Sets[[#This Row],[Header]]="Yes","",_xlfn.NUMBERVALUE(INDIRECT(SUBSTITUTE(ADDRESS(1,COLUMN(),4),"1","")&amp;ROW()+1))+IF(OR(Table_Question_Sets[[#This Row],[Value]]&lt;&gt;"",AND(Table_Question_Sets[[#This Row],[Data Type]]="Repeating",Table_Question_Sets[[#This Row],[Calculation Repeating]]&lt;&gt;"")),1,0))</f>
        <v>0</v>
      </c>
      <c r="BO155" s="7" t="str">
        <f ca="1" xml:space="preserve">
IF(Table_Question_Sets[[#This Row],[Data Type]]="Repeating",
OFFSET(Table_Repeating_Question_Sets[[#Headers],[Property]],MATCH(Table_Question_Sets[[#This Row],[Property]],Table_Repeating_Question_Sets[Property],0),MATCH("Calculation",Table_Repeating_Question_Sets[#Headers],0)-1,1,1),
"")</f>
        <v/>
      </c>
      <c r="BP15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5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55" s="7" t="str">
        <f ca="1">IF(ISNUMBER(Table_Question_Sets[[#This Row],[Config Use Row]]),INDEX(Table_Question_Sets[Config Rollup],Table_Question_Sets[[#This Row],[Config Use Row]]),"")</f>
        <v/>
      </c>
      <c r="BS155" s="7" t="str">
        <f ca="1">IF(ISNUMBER(Table_Question_Sets[[#This Row],[Config Use Row]]),INDEX(Table_Question_Sets[Config Keys Nested Rollup],Table_Question_Sets[[#This Row],[Config Use Row]]),"")</f>
        <v/>
      </c>
      <c r="BT155" s="7" t="str">
        <f ca="1">IF(ISNUMBER(Table_Question_Sets[[#This Row],[Config Use Row]]),INDEX(Table_Question_Sets[Calculation Rollup],Table_Question_Sets[[#This Row],[Config Use Row]]),"")</f>
        <v/>
      </c>
    </row>
    <row r="156" spans="2:72" s="11" customFormat="1" ht="21" customHeight="1">
      <c r="B156" s="7" t="s">
        <v>327</v>
      </c>
      <c r="C156" s="111"/>
      <c r="D156" s="7" t="str">
        <f ca="1">IF(Table_Question_Sets[[#This Row],[Header]]="Yes","",
IF(INDIRECT(SUBSTITUTE(ADDRESS(1,COLUMN(),4),"1","")&amp;ROW()-1)="",
INDIRECT(SUBSTITUTE(ADDRESS(1,COLUMN(Table_Question_Sets[[#This Row],[Property]]),4),"1","")&amp;ROW()-1),
INDIRECT(SUBSTITUTE(ADDRESS(1,COLUMN(),4),"1","")&amp;ROW()-1)))</f>
        <v>Financial</v>
      </c>
      <c r="E15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vehicle1Heading</v>
      </c>
      <c r="F156" s="7" t="str">
        <f>IF(Table_Question_Sets[[#This Row],[Header]]="Yes","",IF(Table_Question_Sets[[#This Row],[Property]]&lt;&gt;"",SUBSTITUTE(Table_Question_Sets[[#This Row],[Property]]," ",""),""))</f>
        <v>Vehicle1Heading</v>
      </c>
      <c r="G156" s="48"/>
      <c r="H156" s="7" t="s">
        <v>103</v>
      </c>
      <c r="I156" s="7" t="s">
        <v>103</v>
      </c>
      <c r="J156" s="7"/>
      <c r="K156" s="33"/>
      <c r="L156" s="43"/>
      <c r="M156" s="43"/>
      <c r="N156" s="33"/>
      <c r="O156" s="33" t="s">
        <v>113</v>
      </c>
      <c r="P156" s="33"/>
      <c r="Q156" s="33"/>
      <c r="R156" s="33"/>
      <c r="S156" s="33"/>
      <c r="T156" s="7"/>
      <c r="U156" s="8"/>
      <c r="V156" s="7" t="s">
        <v>382</v>
      </c>
      <c r="W156" s="7"/>
      <c r="X156" s="7"/>
      <c r="Y156" s="7"/>
      <c r="Z156" s="7" t="s">
        <v>328</v>
      </c>
      <c r="AA156" s="7"/>
      <c r="AB156" s="7"/>
      <c r="AC156" s="7"/>
      <c r="AD156" s="7"/>
      <c r="AE156" s="7"/>
      <c r="AF156" s="7"/>
      <c r="AG156" s="7"/>
      <c r="AH156" s="43"/>
      <c r="AI156" s="43"/>
      <c r="AJ156" s="43"/>
      <c r="AK156" s="43"/>
      <c r="AL156" s="7"/>
      <c r="AM15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56" s="111"/>
      <c r="AO15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6" s="7"/>
      <c r="AR156" s="14"/>
      <c r="AS156" s="7"/>
      <c r="AT156" s="7"/>
      <c r="AU156" s="7"/>
      <c r="AV156" s="7"/>
      <c r="AW156" s="7"/>
      <c r="AX15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56" s="14" t="str">
        <f>IF(OR(Table_Question_Sets[[#This Row],[Header]]="Yes",Table_Question_Sets[[#This Row],[Text]]=""),"",IF(OR(Table_Question_Sets[[#This Row],[Text]]="true",Table_Question_Sets[[#This Row],[Text]]="false",ISNUMBER(Table_Question_Sets[[#This Row],[Text]])),Table_Question_Sets[[#This Row],[Text]],""""&amp;Table_Question_Sets[[#This Row],[Text]]&amp;""""))</f>
        <v/>
      </c>
      <c r="AZ156" s="14" t="str">
        <f>IF(AND(Table_Question_Sets[[#This Row],[Header]]&lt;&gt;"Yes",Table_Question_Sets[[#This Row],[Property]]&lt;&gt;"",Table_Question_Sets[[#This Row],[Summary Label]]&lt;&gt;""),""""&amp;Table_Question_Sets[[#This Row],[Key]]&amp;""": """&amp;Table_Question_Sets[[#This Row],[Summary Label]]&amp;"""","")</f>
        <v/>
      </c>
      <c r="BA156" s="14">
        <f ca="1">IF(Table_Question_Sets[[#This Row],[Header]]="Yes","",_xlfn.NUMBERVALUE(INDIRECT(SUBSTITUTE(ADDRESS(1,COLUMN(),4),"1","")&amp;ROW()-1))+IF(Table_Question_Sets[[#This Row],[Property]]&lt;&gt;"",1,0))</f>
        <v>44</v>
      </c>
      <c r="BB156" s="14">
        <f ca="1">IF(Table_Question_Sets[[#This Row],[Header]]="Yes","",_xlfn.NUMBERVALUE(INDIRECT(SUBSTITUTE(ADDRESS(1,COLUMN(),4),"1","")&amp;ROW()+1))+IF(Table_Question_Sets[[#This Row],[Property]]&lt;&gt;"",1,0))</f>
        <v>40</v>
      </c>
      <c r="BC156" s="14" t="str">
        <f t="array" aca="1" ref="BC15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5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5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56"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"templateOptions":{"content":{"heading4":"Vehicle 1"},"hideCondition":"vehicle1Value == ''"}</v>
      </c>
      <c r="BG15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"vehicle1Heading","type": "content-field","className":"col-xs-12","templateOptions":{"content":{"heading4":"Vehicle 1"},"hideCondition":"vehicle1Value == ''"},"validators": {"validation": Validators.compose([])}}</v>
      </c>
      <c r="BH156" s="7" t="str">
        <f ca="1" xml:space="preserve">
IF(Table_Question_Sets[[#This Row],[Row]]="Yes","]},{""className"": ""row"",""fieldGroup"": [","")&amp;
SUBSTITUTE(Table_Question_Sets[[#This Row],[Config Field]],CHAR(10),"")</f>
        <v>{"key": "vehicle1Heading","type": "content-field","className":"col-xs-12","templateOptions":{"content":{"heading4":"Vehicle 1"},"hideCondition":"vehicle1Value == ''"},"validators": {"validation": Validators.compose([])}}</v>
      </c>
      <c r="BI15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5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56" s="7" t="str">
        <f>IF(AND(Table_Question_Sets[[#This Row],[Header]]="",Table_Question_Sets[[#This Row],[Property]]&lt;&gt;"",Table_Question_Sets[[#This Row],[Field Type]]&lt;&gt;""),
""""&amp;Table_Question_Sets[[#This Row],[Key]]&amp;"""","")</f>
        <v>"vehicle1Heading"</v>
      </c>
      <c r="BL15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56" s="7" t="str">
        <f>IF(AND(Table_Question_Sets[[#This Row],[Header]]&lt;&gt;"Yes",Table_Question_Sets[[#This Row],[Property]]&lt;&gt;"",Table_Question_Sets[[#This Row],[Workflow Role]]&lt;&gt;""),
""""&amp;Table_Question_Sets[[#This Row],[Workflow Role]]&amp;""":"""&amp;Table_Question_Sets[[#This Row],[Key]]&amp;"""","")</f>
        <v/>
      </c>
      <c r="BN156" s="7">
        <f ca="1">IF(Table_Question_Sets[[#This Row],[Header]]="Yes","",_xlfn.NUMBERVALUE(INDIRECT(SUBSTITUTE(ADDRESS(1,COLUMN(),4),"1","")&amp;ROW()+1))+IF(OR(Table_Question_Sets[[#This Row],[Value]]&lt;&gt;"",AND(Table_Question_Sets[[#This Row],[Data Type]]="Repeating",Table_Question_Sets[[#This Row],[Calculation Repeating]]&lt;&gt;"")),1,0))</f>
        <v>0</v>
      </c>
      <c r="BO156" s="7" t="str">
        <f ca="1" xml:space="preserve">
IF(Table_Question_Sets[[#This Row],[Data Type]]="Repeating",
OFFSET(Table_Repeating_Question_Sets[[#Headers],[Property]],MATCH(Table_Question_Sets[[#This Row],[Property]],Table_Repeating_Question_Sets[Property],0),MATCH("Calculation",Table_Repeating_Question_Sets[#Headers],0)-1,1,1),
"")</f>
        <v/>
      </c>
      <c r="BP15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5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56" s="7" t="str">
        <f ca="1">IF(ISNUMBER(Table_Question_Sets[[#This Row],[Config Use Row]]),INDEX(Table_Question_Sets[Config Rollup],Table_Question_Sets[[#This Row],[Config Use Row]]),"")</f>
        <v/>
      </c>
      <c r="BS156" s="7" t="str">
        <f ca="1">IF(ISNUMBER(Table_Question_Sets[[#This Row],[Config Use Row]]),INDEX(Table_Question_Sets[Config Keys Nested Rollup],Table_Question_Sets[[#This Row],[Config Use Row]]),"")</f>
        <v/>
      </c>
      <c r="BT156" s="7" t="str">
        <f ca="1">IF(ISNUMBER(Table_Question_Sets[[#This Row],[Config Use Row]]),INDEX(Table_Question_Sets[Calculation Rollup],Table_Question_Sets[[#This Row],[Config Use Row]]),"")</f>
        <v/>
      </c>
    </row>
    <row r="157" spans="2:72" s="11" customFormat="1" ht="21" customHeight="1">
      <c r="B157" s="7" t="s">
        <v>383</v>
      </c>
      <c r="C157" s="111"/>
      <c r="D157" s="7" t="str">
        <f ca="1">IF(Table_Question_Sets[[#This Row],[Header]]="Yes","",
IF(INDIRECT(SUBSTITUTE(ADDRESS(1,COLUMN(),4),"1","")&amp;ROW()-1)="",
INDIRECT(SUBSTITUTE(ADDRESS(1,COLUMN(Table_Question_Sets[[#This Row],[Property]]),4),"1","")&amp;ROW()-1),
INDIRECT(SUBSTITUTE(ADDRESS(1,COLUMN(),4),"1","")&amp;ROW()-1)))</f>
        <v>Financial</v>
      </c>
      <c r="E15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vehicle1Lender</v>
      </c>
      <c r="F157" s="7" t="str">
        <f>IF(Table_Question_Sets[[#This Row],[Header]]="Yes","",IF(Table_Question_Sets[[#This Row],[Property]]&lt;&gt;"",SUBSTITUTE(Table_Question_Sets[[#This Row],[Property]]," ",""),""))</f>
        <v>Vehicle1Lender</v>
      </c>
      <c r="G157" s="48"/>
      <c r="H157" s="7" t="s">
        <v>49</v>
      </c>
      <c r="I157" s="7" t="s">
        <v>49</v>
      </c>
      <c r="J157" s="7"/>
      <c r="K157" s="33" t="s">
        <v>384</v>
      </c>
      <c r="L157" s="43"/>
      <c r="M157" s="43"/>
      <c r="N157" s="33"/>
      <c r="O157" s="33" t="s">
        <v>113</v>
      </c>
      <c r="P157" s="33" t="s">
        <v>113</v>
      </c>
      <c r="Q157" s="33" t="s">
        <v>125</v>
      </c>
      <c r="R157" s="33"/>
      <c r="S157" s="33"/>
      <c r="T157" s="7" t="s">
        <v>367</v>
      </c>
      <c r="U157" s="8"/>
      <c r="V157" s="7" t="s">
        <v>382</v>
      </c>
      <c r="W157" s="7"/>
      <c r="X157" s="7"/>
      <c r="Y157" s="7"/>
      <c r="Z157" s="7"/>
      <c r="AA157" s="7"/>
      <c r="AB157" s="7"/>
      <c r="AC157" s="7"/>
      <c r="AD157" s="7"/>
      <c r="AE157" s="7"/>
      <c r="AF157" s="7"/>
      <c r="AG157" s="7"/>
      <c r="AH157" s="43"/>
      <c r="AI157" s="43"/>
      <c r="AJ157" s="43"/>
      <c r="AK157" s="43"/>
      <c r="AL157" s="7"/>
      <c r="AM15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57" s="111"/>
      <c r="AO15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7" s="7"/>
      <c r="AR157" s="14"/>
      <c r="AS157" s="7"/>
      <c r="AT157" s="7"/>
      <c r="AU157" s="7"/>
      <c r="AV157" s="7"/>
      <c r="AW157" s="7"/>
      <c r="AX15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57" s="14" t="str">
        <f>IF(OR(Table_Question_Sets[[#This Row],[Header]]="Yes",Table_Question_Sets[[#This Row],[Text]]=""),"",IF(OR(Table_Question_Sets[[#This Row],[Text]]="true",Table_Question_Sets[[#This Row],[Text]]="false",ISNUMBER(Table_Question_Sets[[#This Row],[Text]])),Table_Question_Sets[[#This Row],[Text]],""""&amp;Table_Question_Sets[[#This Row],[Text]]&amp;""""))</f>
        <v/>
      </c>
      <c r="AZ157" s="14" t="str">
        <f>IF(AND(Table_Question_Sets[[#This Row],[Header]]&lt;&gt;"Yes",Table_Question_Sets[[#This Row],[Property]]&lt;&gt;"",Table_Question_Sets[[#This Row],[Summary Label]]&lt;&gt;""),""""&amp;Table_Question_Sets[[#This Row],[Key]]&amp;""": """&amp;Table_Question_Sets[[#This Row],[Summary Label]]&amp;"""","")</f>
        <v/>
      </c>
      <c r="BA157" s="14">
        <f ca="1">IF(Table_Question_Sets[[#This Row],[Header]]="Yes","",_xlfn.NUMBERVALUE(INDIRECT(SUBSTITUTE(ADDRESS(1,COLUMN(),4),"1","")&amp;ROW()-1))+IF(Table_Question_Sets[[#This Row],[Property]]&lt;&gt;"",1,0))</f>
        <v>45</v>
      </c>
      <c r="BB157" s="14">
        <f ca="1">IF(Table_Question_Sets[[#This Row],[Header]]="Yes","",_xlfn.NUMBERVALUE(INDIRECT(SUBSTITUTE(ADDRESS(1,COLUMN(),4),"1","")&amp;ROW()+1))+IF(Table_Question_Sets[[#This Row],[Property]]&lt;&gt;"",1,0))</f>
        <v>39</v>
      </c>
      <c r="BC157" s="14" t="str">
        <f t="array" aca="1" ref="BC15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5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Validators.compose([ValidationService.required('vehicle1Owing != \'\'', 'vehicle1Value == \'\'')])}</v>
      </c>
      <c r="BE15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5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"templateOptions":{"label":"Name of lender","hideCondition":"vehicle1Value == ''"}</v>
      </c>
      <c r="BG15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"vehicle1Lender","type": "input-field","className":"col-xs-12 col-sm-12 col-md-6","templateOptions":{"label":"Name of lender","hideCondition":"vehicle1Value == ''"},"validators": {"validation": Validators.compose([ValidationService.required('vehicle1Owing != \'\'', 'vehicle1Value == \'\'')])}}</v>
      </c>
      <c r="BH157" s="7" t="str">
        <f ca="1" xml:space="preserve">
IF(Table_Question_Sets[[#This Row],[Row]]="Yes","]},{""className"": ""row"",""fieldGroup"": [","")&amp;
SUBSTITUTE(Table_Question_Sets[[#This Row],[Config Field]],CHAR(10),"")</f>
        <v>{"key": "vehicle1Lender","type": "input-field","className":"col-xs-12 col-sm-12 col-md-6","templateOptions":{"label":"Name of lender","hideCondition":"vehicle1Value == ''"},"validators": {"validation": Validators.compose([ValidationService.required('vehicle1Owing != \'\'', 'vehicle1Value == \'\'')])}}</v>
      </c>
      <c r="BI15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5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57" s="7" t="str">
        <f>IF(AND(Table_Question_Sets[[#This Row],[Header]]="",Table_Question_Sets[[#This Row],[Property]]&lt;&gt;"",Table_Question_Sets[[#This Row],[Field Type]]&lt;&gt;""),
""""&amp;Table_Question_Sets[[#This Row],[Key]]&amp;"""","")</f>
        <v>"vehicle1Lender"</v>
      </c>
      <c r="BL15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57" s="7" t="str">
        <f>IF(AND(Table_Question_Sets[[#This Row],[Header]]&lt;&gt;"Yes",Table_Question_Sets[[#This Row],[Property]]&lt;&gt;"",Table_Question_Sets[[#This Row],[Workflow Role]]&lt;&gt;""),
""""&amp;Table_Question_Sets[[#This Row],[Workflow Role]]&amp;""":"""&amp;Table_Question_Sets[[#This Row],[Key]]&amp;"""","")</f>
        <v/>
      </c>
      <c r="BN157" s="7">
        <f ca="1">IF(Table_Question_Sets[[#This Row],[Header]]="Yes","",_xlfn.NUMBERVALUE(INDIRECT(SUBSTITUTE(ADDRESS(1,COLUMN(),4),"1","")&amp;ROW()+1))+IF(OR(Table_Question_Sets[[#This Row],[Value]]&lt;&gt;"",AND(Table_Question_Sets[[#This Row],[Data Type]]="Repeating",Table_Question_Sets[[#This Row],[Calculation Repeating]]&lt;&gt;"")),1,0))</f>
        <v>0</v>
      </c>
      <c r="BO157" s="7" t="str">
        <f ca="1" xml:space="preserve">
IF(Table_Question_Sets[[#This Row],[Data Type]]="Repeating",
OFFSET(Table_Repeating_Question_Sets[[#Headers],[Property]],MATCH(Table_Question_Sets[[#This Row],[Property]],Table_Repeating_Question_Sets[Property],0),MATCH("Calculation",Table_Repeating_Question_Sets[#Headers],0)-1,1,1),
"")</f>
        <v/>
      </c>
      <c r="BP15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5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57" s="7" t="str">
        <f ca="1">IF(ISNUMBER(Table_Question_Sets[[#This Row],[Config Use Row]]),INDEX(Table_Question_Sets[Config Rollup],Table_Question_Sets[[#This Row],[Config Use Row]]),"")</f>
        <v/>
      </c>
      <c r="BS157" s="7" t="str">
        <f ca="1">IF(ISNUMBER(Table_Question_Sets[[#This Row],[Config Use Row]]),INDEX(Table_Question_Sets[Config Keys Nested Rollup],Table_Question_Sets[[#This Row],[Config Use Row]]),"")</f>
        <v/>
      </c>
      <c r="BT157" s="7" t="str">
        <f ca="1">IF(ISNUMBER(Table_Question_Sets[[#This Row],[Config Use Row]]),INDEX(Table_Question_Sets[Calculation Rollup],Table_Question_Sets[[#This Row],[Config Use Row]]),"")</f>
        <v/>
      </c>
    </row>
    <row r="158" spans="2:72" s="11" customFormat="1" ht="21" customHeight="1">
      <c r="B158" s="7" t="s">
        <v>385</v>
      </c>
      <c r="C158" s="111"/>
      <c r="D158" s="7" t="str">
        <f ca="1">IF(Table_Question_Sets[[#This Row],[Header]]="Yes","",
IF(INDIRECT(SUBSTITUTE(ADDRESS(1,COLUMN(),4),"1","")&amp;ROW()-1)="",
INDIRECT(SUBSTITUTE(ADDRESS(1,COLUMN(Table_Question_Sets[[#This Row],[Property]]),4),"1","")&amp;ROW()-1),
INDIRECT(SUBSTITUTE(ADDRESS(1,COLUMN(),4),"1","")&amp;ROW()-1)))</f>
        <v>Financial</v>
      </c>
      <c r="E15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vehicle1Owing</v>
      </c>
      <c r="F158" s="7" t="str">
        <f>IF(Table_Question_Sets[[#This Row],[Header]]="Yes","",IF(Table_Question_Sets[[#This Row],[Property]]&lt;&gt;"",SUBSTITUTE(Table_Question_Sets[[#This Row],[Property]]," ",""),""))</f>
        <v>Vehicle1Owing</v>
      </c>
      <c r="G158" s="48"/>
      <c r="H158" s="7" t="s">
        <v>85</v>
      </c>
      <c r="I158" s="7" t="s">
        <v>49</v>
      </c>
      <c r="J158" s="7"/>
      <c r="K158" s="33"/>
      <c r="L158" s="43"/>
      <c r="M158" s="43"/>
      <c r="N158" s="33"/>
      <c r="O158" s="33" t="s">
        <v>113</v>
      </c>
      <c r="P158" s="33" t="s">
        <v>125</v>
      </c>
      <c r="Q158" s="33" t="s">
        <v>121</v>
      </c>
      <c r="R158" s="33"/>
      <c r="S158" s="33"/>
      <c r="T158" s="7" t="s">
        <v>369</v>
      </c>
      <c r="U158" s="8"/>
      <c r="V158" s="7" t="s">
        <v>382</v>
      </c>
      <c r="W158" s="7"/>
      <c r="X158" s="7"/>
      <c r="Y158" s="7"/>
      <c r="Z158" s="7"/>
      <c r="AA158" s="7"/>
      <c r="AB158" s="7"/>
      <c r="AC158" s="7"/>
      <c r="AD158" s="7"/>
      <c r="AE158" s="7"/>
      <c r="AF158" s="7"/>
      <c r="AG158" s="7"/>
      <c r="AH158" s="43"/>
      <c r="AI158" s="43"/>
      <c r="AJ158" s="43"/>
      <c r="AK158" s="43"/>
      <c r="AL158" s="7"/>
      <c r="AM15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58" s="111"/>
      <c r="AO15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8" s="7"/>
      <c r="AR158" s="14"/>
      <c r="AS158" s="7"/>
      <c r="AT158" s="7"/>
      <c r="AU158" s="7"/>
      <c r="AV158" s="7"/>
      <c r="AW158" s="7"/>
      <c r="AX15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58" s="14" t="str">
        <f>IF(OR(Table_Question_Sets[[#This Row],[Header]]="Yes",Table_Question_Sets[[#This Row],[Text]]=""),"",IF(OR(Table_Question_Sets[[#This Row],[Text]]="true",Table_Question_Sets[[#This Row],[Text]]="false",ISNUMBER(Table_Question_Sets[[#This Row],[Text]])),Table_Question_Sets[[#This Row],[Text]],""""&amp;Table_Question_Sets[[#This Row],[Text]]&amp;""""))</f>
        <v/>
      </c>
      <c r="AZ158" s="14" t="str">
        <f>IF(AND(Table_Question_Sets[[#This Row],[Header]]&lt;&gt;"Yes",Table_Question_Sets[[#This Row],[Property]]&lt;&gt;"",Table_Question_Sets[[#This Row],[Summary Label]]&lt;&gt;""),""""&amp;Table_Question_Sets[[#This Row],[Key]]&amp;""": """&amp;Table_Question_Sets[[#This Row],[Summary Label]]&amp;"""","")</f>
        <v/>
      </c>
      <c r="BA158" s="14">
        <f ca="1">IF(Table_Question_Sets[[#This Row],[Header]]="Yes","",_xlfn.NUMBERVALUE(INDIRECT(SUBSTITUTE(ADDRESS(1,COLUMN(),4),"1","")&amp;ROW()-1))+IF(Table_Question_Sets[[#This Row],[Property]]&lt;&gt;"",1,0))</f>
        <v>46</v>
      </c>
      <c r="BB158" s="14">
        <f ca="1">IF(Table_Question_Sets[[#This Row],[Header]]="Yes","",_xlfn.NUMBERVALUE(INDIRECT(SUBSTITUTE(ADDRESS(1,COLUMN(),4),"1","")&amp;ROW()+1))+IF(Table_Question_Sets[[#This Row],[Property]]&lt;&gt;"",1,0))</f>
        <v>38</v>
      </c>
      <c r="BC158" s="14" t="str">
        <f t="array" aca="1" ref="BC15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5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5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5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"templateOptions":{"label":"Current liability","formatTextInput":"currency","addonLeft":{"class":"fa fa-usd"},"hideCondition":"vehicle1Value == ''"}</v>
      </c>
      <c r="BG15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"vehicle1Owing","type": "input-field","className":"col-xs-12 col-sm-6 col-md-3","templateOptions":{"label":"Current liability","formatTextInput":"currency","addonLeft":{"class":"fa fa-usd"},"hideCondition":"vehicle1Value == ''"},"validators": {"validation": Validators.compose([ValidationService.isCurrency(), ValidationService.maxDecimals(2)])}}</v>
      </c>
      <c r="BH158" s="7" t="str">
        <f ca="1" xml:space="preserve">
IF(Table_Question_Sets[[#This Row],[Row]]="Yes","]},{""className"": ""row"",""fieldGroup"": [","")&amp;
SUBSTITUTE(Table_Question_Sets[[#This Row],[Config Field]],CHAR(10),"")</f>
        <v>{"key": "vehicle1Owing","type": "input-field","className":"col-xs-12 col-sm-6 col-md-3","templateOptions":{"label":"Current liability","formatTextInput":"currency","addonLeft":{"class":"fa fa-usd"},"hideCondition":"vehicle1Value == ''"},"validators": {"validation": Validators.compose([ValidationService.isCurrency(), ValidationService.maxDecimals(2)])}}</v>
      </c>
      <c r="BI15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5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58" s="7" t="str">
        <f>IF(AND(Table_Question_Sets[[#This Row],[Header]]="",Table_Question_Sets[[#This Row],[Property]]&lt;&gt;"",Table_Question_Sets[[#This Row],[Field Type]]&lt;&gt;""),
""""&amp;Table_Question_Sets[[#This Row],[Key]]&amp;"""","")</f>
        <v>"vehicle1Owing"</v>
      </c>
      <c r="BL15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58" s="7" t="str">
        <f>IF(AND(Table_Question_Sets[[#This Row],[Header]]&lt;&gt;"Yes",Table_Question_Sets[[#This Row],[Property]]&lt;&gt;"",Table_Question_Sets[[#This Row],[Workflow Role]]&lt;&gt;""),
""""&amp;Table_Question_Sets[[#This Row],[Workflow Role]]&amp;""":"""&amp;Table_Question_Sets[[#This Row],[Key]]&amp;"""","")</f>
        <v/>
      </c>
      <c r="BN158" s="7">
        <f ca="1">IF(Table_Question_Sets[[#This Row],[Header]]="Yes","",_xlfn.NUMBERVALUE(INDIRECT(SUBSTITUTE(ADDRESS(1,COLUMN(),4),"1","")&amp;ROW()+1))+IF(OR(Table_Question_Sets[[#This Row],[Value]]&lt;&gt;"",AND(Table_Question_Sets[[#This Row],[Data Type]]="Repeating",Table_Question_Sets[[#This Row],[Calculation Repeating]]&lt;&gt;"")),1,0))</f>
        <v>0</v>
      </c>
      <c r="BO158" s="7" t="str">
        <f ca="1" xml:space="preserve">
IF(Table_Question_Sets[[#This Row],[Data Type]]="Repeating",
OFFSET(Table_Repeating_Question_Sets[[#Headers],[Property]],MATCH(Table_Question_Sets[[#This Row],[Property]],Table_Repeating_Question_Sets[Property],0),MATCH("Calculation",Table_Repeating_Question_Sets[#Headers],0)-1,1,1),
"")</f>
        <v/>
      </c>
      <c r="BP15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5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58" s="7" t="str">
        <f ca="1">IF(ISNUMBER(Table_Question_Sets[[#This Row],[Config Use Row]]),INDEX(Table_Question_Sets[Config Rollup],Table_Question_Sets[[#This Row],[Config Use Row]]),"")</f>
        <v/>
      </c>
      <c r="BS158" s="7" t="str">
        <f ca="1">IF(ISNUMBER(Table_Question_Sets[[#This Row],[Config Use Row]]),INDEX(Table_Question_Sets[Config Keys Nested Rollup],Table_Question_Sets[[#This Row],[Config Use Row]]),"")</f>
        <v/>
      </c>
      <c r="BT158" s="7" t="str">
        <f ca="1">IF(ISNUMBER(Table_Question_Sets[[#This Row],[Config Use Row]]),INDEX(Table_Question_Sets[Calculation Rollup],Table_Question_Sets[[#This Row],[Config Use Row]]),"")</f>
        <v/>
      </c>
    </row>
    <row r="159" spans="2:72" s="11" customFormat="1" ht="21" customHeight="1">
      <c r="B159" s="7" t="s">
        <v>386</v>
      </c>
      <c r="C159" s="111"/>
      <c r="D159" s="7" t="str">
        <f ca="1">IF(Table_Question_Sets[[#This Row],[Header]]="Yes","",
IF(INDIRECT(SUBSTITUTE(ADDRESS(1,COLUMN(),4),"1","")&amp;ROW()-1)="",
INDIRECT(SUBSTITUTE(ADDRESS(1,COLUMN(Table_Question_Sets[[#This Row],[Property]]),4),"1","")&amp;ROW()-1),
INDIRECT(SUBSTITUTE(ADDRESS(1,COLUMN(),4),"1","")&amp;ROW()-1)))</f>
        <v>Financial</v>
      </c>
      <c r="E15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vehicle1Monthly</v>
      </c>
      <c r="F159" s="7" t="str">
        <f>IF(Table_Question_Sets[[#This Row],[Header]]="Yes","",IF(Table_Question_Sets[[#This Row],[Property]]&lt;&gt;"",SUBSTITUTE(Table_Question_Sets[[#This Row],[Property]]," ",""),""))</f>
        <v>Vehicle1Monthly</v>
      </c>
      <c r="G159" s="48"/>
      <c r="H159" s="7" t="s">
        <v>85</v>
      </c>
      <c r="I159" s="7" t="s">
        <v>49</v>
      </c>
      <c r="J159" s="7"/>
      <c r="K159" s="33" t="s">
        <v>384</v>
      </c>
      <c r="L159" s="43"/>
      <c r="M159" s="43"/>
      <c r="N159" s="33"/>
      <c r="O159" s="33" t="s">
        <v>113</v>
      </c>
      <c r="P159" s="33" t="s">
        <v>125</v>
      </c>
      <c r="Q159" s="33" t="s">
        <v>121</v>
      </c>
      <c r="R159" s="33"/>
      <c r="S159" s="33"/>
      <c r="T159" s="7" t="s">
        <v>371</v>
      </c>
      <c r="U159" s="8"/>
      <c r="V159" s="7" t="s">
        <v>382</v>
      </c>
      <c r="W159" s="7"/>
      <c r="X159" s="7"/>
      <c r="Y159" s="7"/>
      <c r="Z159" s="7"/>
      <c r="AA159" s="7"/>
      <c r="AB159" s="7"/>
      <c r="AC159" s="7"/>
      <c r="AD159" s="7"/>
      <c r="AE159" s="7"/>
      <c r="AF159" s="7"/>
      <c r="AG159" s="7"/>
      <c r="AH159" s="43"/>
      <c r="AI159" s="43"/>
      <c r="AJ159" s="43"/>
      <c r="AK159" s="43"/>
      <c r="AL159" s="7"/>
      <c r="AM15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59" s="111"/>
      <c r="AO15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9" s="7"/>
      <c r="AR159" s="14"/>
      <c r="AS159" s="7"/>
      <c r="AT159" s="7"/>
      <c r="AU159" s="7"/>
      <c r="AV159" s="7"/>
      <c r="AW159" s="7"/>
      <c r="AX15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59" s="14" t="str">
        <f>IF(OR(Table_Question_Sets[[#This Row],[Header]]="Yes",Table_Question_Sets[[#This Row],[Text]]=""),"",IF(OR(Table_Question_Sets[[#This Row],[Text]]="true",Table_Question_Sets[[#This Row],[Text]]="false",ISNUMBER(Table_Question_Sets[[#This Row],[Text]])),Table_Question_Sets[[#This Row],[Text]],""""&amp;Table_Question_Sets[[#This Row],[Text]]&amp;""""))</f>
        <v/>
      </c>
      <c r="AZ159" s="14" t="str">
        <f>IF(AND(Table_Question_Sets[[#This Row],[Header]]&lt;&gt;"Yes",Table_Question_Sets[[#This Row],[Property]]&lt;&gt;"",Table_Question_Sets[[#This Row],[Summary Label]]&lt;&gt;""),""""&amp;Table_Question_Sets[[#This Row],[Key]]&amp;""": """&amp;Table_Question_Sets[[#This Row],[Summary Label]]&amp;"""","")</f>
        <v/>
      </c>
      <c r="BA159" s="14">
        <f ca="1">IF(Table_Question_Sets[[#This Row],[Header]]="Yes","",_xlfn.NUMBERVALUE(INDIRECT(SUBSTITUTE(ADDRESS(1,COLUMN(),4),"1","")&amp;ROW()-1))+IF(Table_Question_Sets[[#This Row],[Property]]&lt;&gt;"",1,0))</f>
        <v>47</v>
      </c>
      <c r="BB159" s="14">
        <f ca="1">IF(Table_Question_Sets[[#This Row],[Header]]="Yes","",_xlfn.NUMBERVALUE(INDIRECT(SUBSTITUTE(ADDRESS(1,COLUMN(),4),"1","")&amp;ROW()+1))+IF(Table_Question_Sets[[#This Row],[Property]]&lt;&gt;"",1,0))</f>
        <v>37</v>
      </c>
      <c r="BC159" s="14" t="str">
        <f t="array" aca="1" ref="BC15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5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Validators.compose([ValidationService.required('vehicle1Owing != \'\'', 'vehicle1Value == \'\''), ValidationService.isCurrency(), ValidationService.maxDecimals(2)])}</v>
      </c>
      <c r="BE15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5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"templateOptions":{"label":"Monthly payment","formatTextInput":"currency","addonLeft":{"class":"fa fa-usd"},"hideCondition":"vehicle1Value == ''"}</v>
      </c>
      <c r="BG15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v>
      </c>
      <c r="BH159" s="7" t="str">
        <f ca="1" xml:space="preserve">
IF(Table_Question_Sets[[#This Row],[Row]]="Yes","]},{""className"": ""row"",""fieldGroup"": [","")&amp;
SUBSTITUTE(Table_Question_Sets[[#This Row],[Config Field]],CHAR(10),"")</f>
        <v>{"key":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v>
      </c>
      <c r="BI15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5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59" s="7" t="str">
        <f>IF(AND(Table_Question_Sets[[#This Row],[Header]]="",Table_Question_Sets[[#This Row],[Property]]&lt;&gt;"",Table_Question_Sets[[#This Row],[Field Type]]&lt;&gt;""),
""""&amp;Table_Question_Sets[[#This Row],[Key]]&amp;"""","")</f>
        <v>"vehicle1Monthly"</v>
      </c>
      <c r="BL15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59" s="7" t="str">
        <f>IF(AND(Table_Question_Sets[[#This Row],[Header]]&lt;&gt;"Yes",Table_Question_Sets[[#This Row],[Property]]&lt;&gt;"",Table_Question_Sets[[#This Row],[Workflow Role]]&lt;&gt;""),
""""&amp;Table_Question_Sets[[#This Row],[Workflow Role]]&amp;""":"""&amp;Table_Question_Sets[[#This Row],[Key]]&amp;"""","")</f>
        <v/>
      </c>
      <c r="BN159" s="7">
        <f ca="1">IF(Table_Question_Sets[[#This Row],[Header]]="Yes","",_xlfn.NUMBERVALUE(INDIRECT(SUBSTITUTE(ADDRESS(1,COLUMN(),4),"1","")&amp;ROW()+1))+IF(OR(Table_Question_Sets[[#This Row],[Value]]&lt;&gt;"",AND(Table_Question_Sets[[#This Row],[Data Type]]="Repeating",Table_Question_Sets[[#This Row],[Calculation Repeating]]&lt;&gt;"")),1,0))</f>
        <v>0</v>
      </c>
      <c r="BO159" s="7" t="str">
        <f ca="1" xml:space="preserve">
IF(Table_Question_Sets[[#This Row],[Data Type]]="Repeating",
OFFSET(Table_Repeating_Question_Sets[[#Headers],[Property]],MATCH(Table_Question_Sets[[#This Row],[Property]],Table_Repeating_Question_Sets[Property],0),MATCH("Calculation",Table_Repeating_Question_Sets[#Headers],0)-1,1,1),
"")</f>
        <v/>
      </c>
      <c r="BP15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5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59" s="7" t="str">
        <f ca="1">IF(ISNUMBER(Table_Question_Sets[[#This Row],[Config Use Row]]),INDEX(Table_Question_Sets[Config Rollup],Table_Question_Sets[[#This Row],[Config Use Row]]),"")</f>
        <v/>
      </c>
      <c r="BS159" s="7" t="str">
        <f ca="1">IF(ISNUMBER(Table_Question_Sets[[#This Row],[Config Use Row]]),INDEX(Table_Question_Sets[Config Keys Nested Rollup],Table_Question_Sets[[#This Row],[Config Use Row]]),"")</f>
        <v/>
      </c>
      <c r="BT159" s="7" t="str">
        <f ca="1">IF(ISNUMBER(Table_Question_Sets[[#This Row],[Config Use Row]]),INDEX(Table_Question_Sets[Calculation Rollup],Table_Question_Sets[[#This Row],[Config Use Row]]),"")</f>
        <v/>
      </c>
    </row>
    <row r="160" spans="2:72" s="11" customFormat="1" ht="21" customHeight="1">
      <c r="B160" s="7" t="s">
        <v>332</v>
      </c>
      <c r="C160" s="111"/>
      <c r="D160" s="7" t="str">
        <f ca="1">IF(Table_Question_Sets[[#This Row],[Header]]="Yes","",
IF(INDIRECT(SUBSTITUTE(ADDRESS(1,COLUMN(),4),"1","")&amp;ROW()-1)="",
INDIRECT(SUBSTITUTE(ADDRESS(1,COLUMN(Table_Question_Sets[[#This Row],[Property]]),4),"1","")&amp;ROW()-1),
INDIRECT(SUBSTITUTE(ADDRESS(1,COLUMN(),4),"1","")&amp;ROW()-1)))</f>
        <v>Financial</v>
      </c>
      <c r="E16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vehicle2Heading</v>
      </c>
      <c r="F160" s="7" t="str">
        <f>IF(Table_Question_Sets[[#This Row],[Header]]="Yes","",IF(Table_Question_Sets[[#This Row],[Property]]&lt;&gt;"",SUBSTITUTE(Table_Question_Sets[[#This Row],[Property]]," ",""),""))</f>
        <v>Vehicle2Heading</v>
      </c>
      <c r="G160" s="48"/>
      <c r="H160" s="7" t="s">
        <v>103</v>
      </c>
      <c r="I160" s="7" t="s">
        <v>103</v>
      </c>
      <c r="J160" s="7"/>
      <c r="K160" s="33"/>
      <c r="L160" s="43"/>
      <c r="M160" s="43"/>
      <c r="N160" s="33"/>
      <c r="O160" s="33" t="s">
        <v>113</v>
      </c>
      <c r="P160" s="33"/>
      <c r="Q160" s="33"/>
      <c r="R160" s="33"/>
      <c r="S160" s="33"/>
      <c r="T160" s="7"/>
      <c r="U160" s="8"/>
      <c r="V160" s="7" t="s">
        <v>387</v>
      </c>
      <c r="W160" s="7"/>
      <c r="X160" s="7"/>
      <c r="Y160" s="7"/>
      <c r="Z160" s="7" t="s">
        <v>333</v>
      </c>
      <c r="AA160" s="7"/>
      <c r="AB160" s="7"/>
      <c r="AC160" s="7"/>
      <c r="AD160" s="7"/>
      <c r="AE160" s="7"/>
      <c r="AF160" s="7"/>
      <c r="AG160" s="7"/>
      <c r="AH160" s="43"/>
      <c r="AI160" s="43"/>
      <c r="AJ160" s="43"/>
      <c r="AK160" s="43"/>
      <c r="AL160" s="7"/>
      <c r="AM16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60" s="111"/>
      <c r="AO16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60" s="7"/>
      <c r="AR160" s="14"/>
      <c r="AS160" s="7"/>
      <c r="AT160" s="7"/>
      <c r="AU160" s="7"/>
      <c r="AV160" s="7"/>
      <c r="AW160" s="7"/>
      <c r="AX16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60" s="14" t="str">
        <f>IF(OR(Table_Question_Sets[[#This Row],[Header]]="Yes",Table_Question_Sets[[#This Row],[Text]]=""),"",IF(OR(Table_Question_Sets[[#This Row],[Text]]="true",Table_Question_Sets[[#This Row],[Text]]="false",ISNUMBER(Table_Question_Sets[[#This Row],[Text]])),Table_Question_Sets[[#This Row],[Text]],""""&amp;Table_Question_Sets[[#This Row],[Text]]&amp;""""))</f>
        <v/>
      </c>
      <c r="AZ160" s="14" t="str">
        <f>IF(AND(Table_Question_Sets[[#This Row],[Header]]&lt;&gt;"Yes",Table_Question_Sets[[#This Row],[Property]]&lt;&gt;"",Table_Question_Sets[[#This Row],[Summary Label]]&lt;&gt;""),""""&amp;Table_Question_Sets[[#This Row],[Key]]&amp;""": """&amp;Table_Question_Sets[[#This Row],[Summary Label]]&amp;"""","")</f>
        <v/>
      </c>
      <c r="BA160" s="14">
        <f ca="1">IF(Table_Question_Sets[[#This Row],[Header]]="Yes","",_xlfn.NUMBERVALUE(INDIRECT(SUBSTITUTE(ADDRESS(1,COLUMN(),4),"1","")&amp;ROW()-1))+IF(Table_Question_Sets[[#This Row],[Property]]&lt;&gt;"",1,0))</f>
        <v>48</v>
      </c>
      <c r="BB160" s="14">
        <f ca="1">IF(Table_Question_Sets[[#This Row],[Header]]="Yes","",_xlfn.NUMBERVALUE(INDIRECT(SUBSTITUTE(ADDRESS(1,COLUMN(),4),"1","")&amp;ROW()+1))+IF(Table_Question_Sets[[#This Row],[Property]]&lt;&gt;"",1,0))</f>
        <v>36</v>
      </c>
      <c r="BC160" s="14" t="str">
        <f t="array" aca="1" ref="BC16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6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6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6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"templateOptions":{"content":{"heading4":"Vehicle 2"},"hideCondition":"vehicle2Value == ''"}</v>
      </c>
      <c r="BG16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"vehicle2Heading","type": "content-field","className":"col-xs-12","templateOptions":{"content":{"heading4":"Vehicle 2"},"hideCondition":"vehicle2Value == ''"},"validators": {"validation": Validators.compose([])}}</v>
      </c>
      <c r="BH160" s="7" t="str">
        <f ca="1" xml:space="preserve">
IF(Table_Question_Sets[[#This Row],[Row]]="Yes","]},{""className"": ""row"",""fieldGroup"": [","")&amp;
SUBSTITUTE(Table_Question_Sets[[#This Row],[Config Field]],CHAR(10),"")</f>
        <v>{"key": "vehicle2Heading","type": "content-field","className":"col-xs-12","templateOptions":{"content":{"heading4":"Vehicle 2"},"hideCondition":"vehicle2Value == ''"},"validators": {"validation": Validators.compose([])}}</v>
      </c>
      <c r="BI16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6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60" s="7" t="str">
        <f>IF(AND(Table_Question_Sets[[#This Row],[Header]]="",Table_Question_Sets[[#This Row],[Property]]&lt;&gt;"",Table_Question_Sets[[#This Row],[Field Type]]&lt;&gt;""),
""""&amp;Table_Question_Sets[[#This Row],[Key]]&amp;"""","")</f>
        <v>"vehicle2Heading"</v>
      </c>
      <c r="BL16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60" s="7" t="str">
        <f>IF(AND(Table_Question_Sets[[#This Row],[Header]]&lt;&gt;"Yes",Table_Question_Sets[[#This Row],[Property]]&lt;&gt;"",Table_Question_Sets[[#This Row],[Workflow Role]]&lt;&gt;""),
""""&amp;Table_Question_Sets[[#This Row],[Workflow Role]]&amp;""":"""&amp;Table_Question_Sets[[#This Row],[Key]]&amp;"""","")</f>
        <v/>
      </c>
      <c r="BN160" s="7">
        <f ca="1">IF(Table_Question_Sets[[#This Row],[Header]]="Yes","",_xlfn.NUMBERVALUE(INDIRECT(SUBSTITUTE(ADDRESS(1,COLUMN(),4),"1","")&amp;ROW()+1))+IF(OR(Table_Question_Sets[[#This Row],[Value]]&lt;&gt;"",AND(Table_Question_Sets[[#This Row],[Data Type]]="Repeating",Table_Question_Sets[[#This Row],[Calculation Repeating]]&lt;&gt;"")),1,0))</f>
        <v>0</v>
      </c>
      <c r="BO160" s="7" t="str">
        <f ca="1" xml:space="preserve">
IF(Table_Question_Sets[[#This Row],[Data Type]]="Repeating",
OFFSET(Table_Repeating_Question_Sets[[#Headers],[Property]],MATCH(Table_Question_Sets[[#This Row],[Property]],Table_Repeating_Question_Sets[Property],0),MATCH("Calculation",Table_Repeating_Question_Sets[#Headers],0)-1,1,1),
"")</f>
        <v/>
      </c>
      <c r="BP16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6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60" s="7" t="str">
        <f ca="1">IF(ISNUMBER(Table_Question_Sets[[#This Row],[Config Use Row]]),INDEX(Table_Question_Sets[Config Rollup],Table_Question_Sets[[#This Row],[Config Use Row]]),"")</f>
        <v/>
      </c>
      <c r="BS160" s="7" t="str">
        <f ca="1">IF(ISNUMBER(Table_Question_Sets[[#This Row],[Config Use Row]]),INDEX(Table_Question_Sets[Config Keys Nested Rollup],Table_Question_Sets[[#This Row],[Config Use Row]]),"")</f>
        <v/>
      </c>
      <c r="BT160" s="7" t="str">
        <f ca="1">IF(ISNUMBER(Table_Question_Sets[[#This Row],[Config Use Row]]),INDEX(Table_Question_Sets[Calculation Rollup],Table_Question_Sets[[#This Row],[Config Use Row]]),"")</f>
        <v/>
      </c>
    </row>
    <row r="161" spans="2:72" s="11" customFormat="1" ht="21" customHeight="1">
      <c r="B161" s="7" t="s">
        <v>388</v>
      </c>
      <c r="C161" s="111"/>
      <c r="D161" s="7" t="str">
        <f ca="1">IF(Table_Question_Sets[[#This Row],[Header]]="Yes","",
IF(INDIRECT(SUBSTITUTE(ADDRESS(1,COLUMN(),4),"1","")&amp;ROW()-1)="",
INDIRECT(SUBSTITUTE(ADDRESS(1,COLUMN(Table_Question_Sets[[#This Row],[Property]]),4),"1","")&amp;ROW()-1),
INDIRECT(SUBSTITUTE(ADDRESS(1,COLUMN(),4),"1","")&amp;ROW()-1)))</f>
        <v>Financial</v>
      </c>
      <c r="E16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vehicle2Lender</v>
      </c>
      <c r="F161" s="7" t="str">
        <f>IF(Table_Question_Sets[[#This Row],[Header]]="Yes","",IF(Table_Question_Sets[[#This Row],[Property]]&lt;&gt;"",SUBSTITUTE(Table_Question_Sets[[#This Row],[Property]]," ",""),""))</f>
        <v>Vehicle2Lender</v>
      </c>
      <c r="G161" s="48"/>
      <c r="H161" s="7" t="s">
        <v>49</v>
      </c>
      <c r="I161" s="7" t="s">
        <v>49</v>
      </c>
      <c r="J161" s="7"/>
      <c r="K161" s="33" t="s">
        <v>389</v>
      </c>
      <c r="L161" s="43"/>
      <c r="M161" s="43"/>
      <c r="N161" s="33"/>
      <c r="O161" s="33" t="s">
        <v>113</v>
      </c>
      <c r="P161" s="33" t="s">
        <v>113</v>
      </c>
      <c r="Q161" s="33" t="s">
        <v>125</v>
      </c>
      <c r="R161" s="33"/>
      <c r="S161" s="33"/>
      <c r="T161" s="7" t="s">
        <v>367</v>
      </c>
      <c r="U161" s="8"/>
      <c r="V161" s="7" t="s">
        <v>387</v>
      </c>
      <c r="W161" s="7"/>
      <c r="X161" s="7"/>
      <c r="Y161" s="7"/>
      <c r="Z161" s="7"/>
      <c r="AA161" s="7"/>
      <c r="AB161" s="7"/>
      <c r="AC161" s="7"/>
      <c r="AD161" s="7"/>
      <c r="AE161" s="7"/>
      <c r="AF161" s="7"/>
      <c r="AG161" s="7"/>
      <c r="AH161" s="43"/>
      <c r="AI161" s="43"/>
      <c r="AJ161" s="43"/>
      <c r="AK161" s="43"/>
      <c r="AL161" s="7"/>
      <c r="AM16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61" s="111"/>
      <c r="AO16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61" s="7"/>
      <c r="AR161" s="14"/>
      <c r="AS161" s="7"/>
      <c r="AT161" s="7"/>
      <c r="AU161" s="7"/>
      <c r="AV161" s="7"/>
      <c r="AW161" s="7"/>
      <c r="AX16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61" s="14" t="str">
        <f>IF(OR(Table_Question_Sets[[#This Row],[Header]]="Yes",Table_Question_Sets[[#This Row],[Text]]=""),"",IF(OR(Table_Question_Sets[[#This Row],[Text]]="true",Table_Question_Sets[[#This Row],[Text]]="false",ISNUMBER(Table_Question_Sets[[#This Row],[Text]])),Table_Question_Sets[[#This Row],[Text]],""""&amp;Table_Question_Sets[[#This Row],[Text]]&amp;""""))</f>
        <v/>
      </c>
      <c r="AZ161" s="14" t="str">
        <f>IF(AND(Table_Question_Sets[[#This Row],[Header]]&lt;&gt;"Yes",Table_Question_Sets[[#This Row],[Property]]&lt;&gt;"",Table_Question_Sets[[#This Row],[Summary Label]]&lt;&gt;""),""""&amp;Table_Question_Sets[[#This Row],[Key]]&amp;""": """&amp;Table_Question_Sets[[#This Row],[Summary Label]]&amp;"""","")</f>
        <v/>
      </c>
      <c r="BA161" s="14">
        <f ca="1">IF(Table_Question_Sets[[#This Row],[Header]]="Yes","",_xlfn.NUMBERVALUE(INDIRECT(SUBSTITUTE(ADDRESS(1,COLUMN(),4),"1","")&amp;ROW()-1))+IF(Table_Question_Sets[[#This Row],[Property]]&lt;&gt;"",1,0))</f>
        <v>49</v>
      </c>
      <c r="BB161" s="14">
        <f ca="1">IF(Table_Question_Sets[[#This Row],[Header]]="Yes","",_xlfn.NUMBERVALUE(INDIRECT(SUBSTITUTE(ADDRESS(1,COLUMN(),4),"1","")&amp;ROW()+1))+IF(Table_Question_Sets[[#This Row],[Property]]&lt;&gt;"",1,0))</f>
        <v>35</v>
      </c>
      <c r="BC161" s="14" t="str">
        <f t="array" aca="1" ref="BC16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6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Validators.compose([ValidationService.required('vehicle2Owing != \'\'', 'vehicle2Value == \'\'')])}</v>
      </c>
      <c r="BE16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6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"templateOptions":{"label":"Name of lender","hideCondition":"vehicle2Value == ''"}</v>
      </c>
      <c r="BG16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"vehicle2Lender","type": "input-field","className":"col-xs-12 col-sm-12 col-md-6","templateOptions":{"label":"Name of lender","hideCondition":"vehicle2Value == ''"},"validators": {"validation": Validators.compose([ValidationService.required('vehicle2Owing != \'\'', 'vehicle2Value == \'\'')])}}</v>
      </c>
      <c r="BH161" s="7" t="str">
        <f ca="1" xml:space="preserve">
IF(Table_Question_Sets[[#This Row],[Row]]="Yes","]},{""className"": ""row"",""fieldGroup"": [","")&amp;
SUBSTITUTE(Table_Question_Sets[[#This Row],[Config Field]],CHAR(10),"")</f>
        <v>{"key": "vehicle2Lender","type": "input-field","className":"col-xs-12 col-sm-12 col-md-6","templateOptions":{"label":"Name of lender","hideCondition":"vehicle2Value == ''"},"validators": {"validation": Validators.compose([ValidationService.required('vehicle2Owing != \'\'', 'vehicle2Value == \'\'')])}}</v>
      </c>
      <c r="BI16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6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61" s="7" t="str">
        <f>IF(AND(Table_Question_Sets[[#This Row],[Header]]="",Table_Question_Sets[[#This Row],[Property]]&lt;&gt;"",Table_Question_Sets[[#This Row],[Field Type]]&lt;&gt;""),
""""&amp;Table_Question_Sets[[#This Row],[Key]]&amp;"""","")</f>
        <v>"vehicle2Lender"</v>
      </c>
      <c r="BL16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61" s="7" t="str">
        <f>IF(AND(Table_Question_Sets[[#This Row],[Header]]&lt;&gt;"Yes",Table_Question_Sets[[#This Row],[Property]]&lt;&gt;"",Table_Question_Sets[[#This Row],[Workflow Role]]&lt;&gt;""),
""""&amp;Table_Question_Sets[[#This Row],[Workflow Role]]&amp;""":"""&amp;Table_Question_Sets[[#This Row],[Key]]&amp;"""","")</f>
        <v/>
      </c>
      <c r="BN161" s="7">
        <f ca="1">IF(Table_Question_Sets[[#This Row],[Header]]="Yes","",_xlfn.NUMBERVALUE(INDIRECT(SUBSTITUTE(ADDRESS(1,COLUMN(),4),"1","")&amp;ROW()+1))+IF(OR(Table_Question_Sets[[#This Row],[Value]]&lt;&gt;"",AND(Table_Question_Sets[[#This Row],[Data Type]]="Repeating",Table_Question_Sets[[#This Row],[Calculation Repeating]]&lt;&gt;"")),1,0))</f>
        <v>0</v>
      </c>
      <c r="BO161" s="7" t="str">
        <f ca="1" xml:space="preserve">
IF(Table_Question_Sets[[#This Row],[Data Type]]="Repeating",
OFFSET(Table_Repeating_Question_Sets[[#Headers],[Property]],MATCH(Table_Question_Sets[[#This Row],[Property]],Table_Repeating_Question_Sets[Property],0),MATCH("Calculation",Table_Repeating_Question_Sets[#Headers],0)-1,1,1),
"")</f>
        <v/>
      </c>
      <c r="BP16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6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61" s="7" t="str">
        <f ca="1">IF(ISNUMBER(Table_Question_Sets[[#This Row],[Config Use Row]]),INDEX(Table_Question_Sets[Config Rollup],Table_Question_Sets[[#This Row],[Config Use Row]]),"")</f>
        <v/>
      </c>
      <c r="BS161" s="7" t="str">
        <f ca="1">IF(ISNUMBER(Table_Question_Sets[[#This Row],[Config Use Row]]),INDEX(Table_Question_Sets[Config Keys Nested Rollup],Table_Question_Sets[[#This Row],[Config Use Row]]),"")</f>
        <v/>
      </c>
      <c r="BT161" s="7" t="str">
        <f ca="1">IF(ISNUMBER(Table_Question_Sets[[#This Row],[Config Use Row]]),INDEX(Table_Question_Sets[Calculation Rollup],Table_Question_Sets[[#This Row],[Config Use Row]]),"")</f>
        <v/>
      </c>
    </row>
    <row r="162" spans="2:72" s="11" customFormat="1" ht="21" customHeight="1">
      <c r="B162" s="7" t="s">
        <v>390</v>
      </c>
      <c r="C162" s="111"/>
      <c r="D162" s="7" t="str">
        <f ca="1">IF(Table_Question_Sets[[#This Row],[Header]]="Yes","",
IF(INDIRECT(SUBSTITUTE(ADDRESS(1,COLUMN(),4),"1","")&amp;ROW()-1)="",
INDIRECT(SUBSTITUTE(ADDRESS(1,COLUMN(Table_Question_Sets[[#This Row],[Property]]),4),"1","")&amp;ROW()-1),
INDIRECT(SUBSTITUTE(ADDRESS(1,COLUMN(),4),"1","")&amp;ROW()-1)))</f>
        <v>Financial</v>
      </c>
      <c r="E16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vehicle2Owing</v>
      </c>
      <c r="F162" s="7" t="str">
        <f>IF(Table_Question_Sets[[#This Row],[Header]]="Yes","",IF(Table_Question_Sets[[#This Row],[Property]]&lt;&gt;"",SUBSTITUTE(Table_Question_Sets[[#This Row],[Property]]," ",""),""))</f>
        <v>Vehicle2Owing</v>
      </c>
      <c r="G162" s="48"/>
      <c r="H162" s="7" t="s">
        <v>85</v>
      </c>
      <c r="I162" s="7" t="s">
        <v>49</v>
      </c>
      <c r="J162" s="7"/>
      <c r="K162" s="33"/>
      <c r="L162" s="43"/>
      <c r="M162" s="43"/>
      <c r="N162" s="33"/>
      <c r="O162" s="33" t="s">
        <v>113</v>
      </c>
      <c r="P162" s="33" t="s">
        <v>125</v>
      </c>
      <c r="Q162" s="33" t="s">
        <v>121</v>
      </c>
      <c r="R162" s="33"/>
      <c r="S162" s="33"/>
      <c r="T162" s="7" t="s">
        <v>369</v>
      </c>
      <c r="U162" s="8"/>
      <c r="V162" s="7" t="s">
        <v>387</v>
      </c>
      <c r="W162" s="7"/>
      <c r="X162" s="7"/>
      <c r="Y162" s="7"/>
      <c r="Z162" s="7"/>
      <c r="AA162" s="7"/>
      <c r="AB162" s="7"/>
      <c r="AC162" s="7"/>
      <c r="AD162" s="7"/>
      <c r="AE162" s="7"/>
      <c r="AF162" s="7"/>
      <c r="AG162" s="7"/>
      <c r="AH162" s="43"/>
      <c r="AI162" s="43"/>
      <c r="AJ162" s="43"/>
      <c r="AK162" s="43"/>
      <c r="AL162" s="7"/>
      <c r="AM16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62" s="111"/>
      <c r="AO16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62" s="7"/>
      <c r="AR162" s="14"/>
      <c r="AS162" s="7"/>
      <c r="AT162" s="7"/>
      <c r="AU162" s="7"/>
      <c r="AV162" s="7"/>
      <c r="AW162" s="7"/>
      <c r="AX16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62" s="14" t="str">
        <f>IF(OR(Table_Question_Sets[[#This Row],[Header]]="Yes",Table_Question_Sets[[#This Row],[Text]]=""),"",IF(OR(Table_Question_Sets[[#This Row],[Text]]="true",Table_Question_Sets[[#This Row],[Text]]="false",ISNUMBER(Table_Question_Sets[[#This Row],[Text]])),Table_Question_Sets[[#This Row],[Text]],""""&amp;Table_Question_Sets[[#This Row],[Text]]&amp;""""))</f>
        <v/>
      </c>
      <c r="AZ162" s="14" t="str">
        <f>IF(AND(Table_Question_Sets[[#This Row],[Header]]&lt;&gt;"Yes",Table_Question_Sets[[#This Row],[Property]]&lt;&gt;"",Table_Question_Sets[[#This Row],[Summary Label]]&lt;&gt;""),""""&amp;Table_Question_Sets[[#This Row],[Key]]&amp;""": """&amp;Table_Question_Sets[[#This Row],[Summary Label]]&amp;"""","")</f>
        <v/>
      </c>
      <c r="BA162" s="14">
        <f ca="1">IF(Table_Question_Sets[[#This Row],[Header]]="Yes","",_xlfn.NUMBERVALUE(INDIRECT(SUBSTITUTE(ADDRESS(1,COLUMN(),4),"1","")&amp;ROW()-1))+IF(Table_Question_Sets[[#This Row],[Property]]&lt;&gt;"",1,0))</f>
        <v>50</v>
      </c>
      <c r="BB162" s="14">
        <f ca="1">IF(Table_Question_Sets[[#This Row],[Header]]="Yes","",_xlfn.NUMBERVALUE(INDIRECT(SUBSTITUTE(ADDRESS(1,COLUMN(),4),"1","")&amp;ROW()+1))+IF(Table_Question_Sets[[#This Row],[Property]]&lt;&gt;"",1,0))</f>
        <v>34</v>
      </c>
      <c r="BC162" s="14" t="str">
        <f t="array" aca="1" ref="BC16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6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6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6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"templateOptions":{"label":"Current liability","formatTextInput":"currency","addonLeft":{"class":"fa fa-usd"},"hideCondition":"vehicle2Value == ''"}</v>
      </c>
      <c r="BG16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"vehicle2Owing","type": "input-field","className":"col-xs-12 col-sm-6 col-md-3","templateOptions":{"label":"Current liability","formatTextInput":"currency","addonLeft":{"class":"fa fa-usd"},"hideCondition":"vehicle2Value == ''"},"validators": {"validation": Validators.compose([ValidationService.isCurrency(), ValidationService.maxDecimals(2)])}}</v>
      </c>
      <c r="BH162" s="7" t="str">
        <f ca="1" xml:space="preserve">
IF(Table_Question_Sets[[#This Row],[Row]]="Yes","]},{""className"": ""row"",""fieldGroup"": [","")&amp;
SUBSTITUTE(Table_Question_Sets[[#This Row],[Config Field]],CHAR(10),"")</f>
        <v>{"key": "vehicle2Owing","type": "input-field","className":"col-xs-12 col-sm-6 col-md-3","templateOptions":{"label":"Current liability","formatTextInput":"currency","addonLeft":{"class":"fa fa-usd"},"hideCondition":"vehicle2Value == ''"},"validators": {"validation": Validators.compose([ValidationService.isCurrency(), ValidationService.maxDecimals(2)])}}</v>
      </c>
      <c r="BI16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6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62" s="7" t="str">
        <f>IF(AND(Table_Question_Sets[[#This Row],[Header]]="",Table_Question_Sets[[#This Row],[Property]]&lt;&gt;"",Table_Question_Sets[[#This Row],[Field Type]]&lt;&gt;""),
""""&amp;Table_Question_Sets[[#This Row],[Key]]&amp;"""","")</f>
        <v>"vehicle2Owing"</v>
      </c>
      <c r="BL16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62" s="7" t="str">
        <f>IF(AND(Table_Question_Sets[[#This Row],[Header]]&lt;&gt;"Yes",Table_Question_Sets[[#This Row],[Property]]&lt;&gt;"",Table_Question_Sets[[#This Row],[Workflow Role]]&lt;&gt;""),
""""&amp;Table_Question_Sets[[#This Row],[Workflow Role]]&amp;""":"""&amp;Table_Question_Sets[[#This Row],[Key]]&amp;"""","")</f>
        <v/>
      </c>
      <c r="BN162" s="7">
        <f ca="1">IF(Table_Question_Sets[[#This Row],[Header]]="Yes","",_xlfn.NUMBERVALUE(INDIRECT(SUBSTITUTE(ADDRESS(1,COLUMN(),4),"1","")&amp;ROW()+1))+IF(OR(Table_Question_Sets[[#This Row],[Value]]&lt;&gt;"",AND(Table_Question_Sets[[#This Row],[Data Type]]="Repeating",Table_Question_Sets[[#This Row],[Calculation Repeating]]&lt;&gt;"")),1,0))</f>
        <v>0</v>
      </c>
      <c r="BO162" s="7" t="str">
        <f ca="1" xml:space="preserve">
IF(Table_Question_Sets[[#This Row],[Data Type]]="Repeating",
OFFSET(Table_Repeating_Question_Sets[[#Headers],[Property]],MATCH(Table_Question_Sets[[#This Row],[Property]],Table_Repeating_Question_Sets[Property],0),MATCH("Calculation",Table_Repeating_Question_Sets[#Headers],0)-1,1,1),
"")</f>
        <v/>
      </c>
      <c r="BP16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6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62" s="7" t="str">
        <f ca="1">IF(ISNUMBER(Table_Question_Sets[[#This Row],[Config Use Row]]),INDEX(Table_Question_Sets[Config Rollup],Table_Question_Sets[[#This Row],[Config Use Row]]),"")</f>
        <v/>
      </c>
      <c r="BS162" s="7" t="str">
        <f ca="1">IF(ISNUMBER(Table_Question_Sets[[#This Row],[Config Use Row]]),INDEX(Table_Question_Sets[Config Keys Nested Rollup],Table_Question_Sets[[#This Row],[Config Use Row]]),"")</f>
        <v/>
      </c>
      <c r="BT162" s="7" t="str">
        <f ca="1">IF(ISNUMBER(Table_Question_Sets[[#This Row],[Config Use Row]]),INDEX(Table_Question_Sets[Calculation Rollup],Table_Question_Sets[[#This Row],[Config Use Row]]),"")</f>
        <v/>
      </c>
    </row>
    <row r="163" spans="2:72" s="11" customFormat="1" ht="21" customHeight="1">
      <c r="B163" s="7" t="s">
        <v>391</v>
      </c>
      <c r="C163" s="111"/>
      <c r="D163" s="7" t="str">
        <f ca="1">IF(Table_Question_Sets[[#This Row],[Header]]="Yes","",
IF(INDIRECT(SUBSTITUTE(ADDRESS(1,COLUMN(),4),"1","")&amp;ROW()-1)="",
INDIRECT(SUBSTITUTE(ADDRESS(1,COLUMN(Table_Question_Sets[[#This Row],[Property]]),4),"1","")&amp;ROW()-1),
INDIRECT(SUBSTITUTE(ADDRESS(1,COLUMN(),4),"1","")&amp;ROW()-1)))</f>
        <v>Financial</v>
      </c>
      <c r="E16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vehicle2Monthly</v>
      </c>
      <c r="F163" s="7" t="str">
        <f>IF(Table_Question_Sets[[#This Row],[Header]]="Yes","",IF(Table_Question_Sets[[#This Row],[Property]]&lt;&gt;"",SUBSTITUTE(Table_Question_Sets[[#This Row],[Property]]," ",""),""))</f>
        <v>Vehicle2Monthly</v>
      </c>
      <c r="G163" s="48"/>
      <c r="H163" s="7" t="s">
        <v>85</v>
      </c>
      <c r="I163" s="7" t="s">
        <v>49</v>
      </c>
      <c r="J163" s="7"/>
      <c r="K163" s="33" t="s">
        <v>389</v>
      </c>
      <c r="L163" s="43"/>
      <c r="M163" s="43"/>
      <c r="N163" s="33"/>
      <c r="O163" s="33" t="s">
        <v>113</v>
      </c>
      <c r="P163" s="33" t="s">
        <v>125</v>
      </c>
      <c r="Q163" s="33" t="s">
        <v>121</v>
      </c>
      <c r="R163" s="33"/>
      <c r="S163" s="33"/>
      <c r="T163" s="7" t="s">
        <v>371</v>
      </c>
      <c r="U163" s="8"/>
      <c r="V163" s="7" t="s">
        <v>387</v>
      </c>
      <c r="W163" s="7"/>
      <c r="X163" s="7"/>
      <c r="Y163" s="7"/>
      <c r="Z163" s="7"/>
      <c r="AA163" s="7"/>
      <c r="AB163" s="7"/>
      <c r="AC163" s="7"/>
      <c r="AD163" s="7"/>
      <c r="AE163" s="7"/>
      <c r="AF163" s="7"/>
      <c r="AG163" s="7"/>
      <c r="AH163" s="43"/>
      <c r="AI163" s="43"/>
      <c r="AJ163" s="43"/>
      <c r="AK163" s="43"/>
      <c r="AL163" s="7"/>
      <c r="AM16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63" s="111"/>
      <c r="AO16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63" s="7"/>
      <c r="AR163" s="14"/>
      <c r="AS163" s="7"/>
      <c r="AT163" s="7"/>
      <c r="AU163" s="7"/>
      <c r="AV163" s="7"/>
      <c r="AW163" s="7"/>
      <c r="AX16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63" s="14" t="str">
        <f>IF(OR(Table_Question_Sets[[#This Row],[Header]]="Yes",Table_Question_Sets[[#This Row],[Text]]=""),"",IF(OR(Table_Question_Sets[[#This Row],[Text]]="true",Table_Question_Sets[[#This Row],[Text]]="false",ISNUMBER(Table_Question_Sets[[#This Row],[Text]])),Table_Question_Sets[[#This Row],[Text]],""""&amp;Table_Question_Sets[[#This Row],[Text]]&amp;""""))</f>
        <v/>
      </c>
      <c r="AZ163" s="14" t="str">
        <f>IF(AND(Table_Question_Sets[[#This Row],[Header]]&lt;&gt;"Yes",Table_Question_Sets[[#This Row],[Property]]&lt;&gt;"",Table_Question_Sets[[#This Row],[Summary Label]]&lt;&gt;""),""""&amp;Table_Question_Sets[[#This Row],[Key]]&amp;""": """&amp;Table_Question_Sets[[#This Row],[Summary Label]]&amp;"""","")</f>
        <v/>
      </c>
      <c r="BA163" s="14">
        <f ca="1">IF(Table_Question_Sets[[#This Row],[Header]]="Yes","",_xlfn.NUMBERVALUE(INDIRECT(SUBSTITUTE(ADDRESS(1,COLUMN(),4),"1","")&amp;ROW()-1))+IF(Table_Question_Sets[[#This Row],[Property]]&lt;&gt;"",1,0))</f>
        <v>51</v>
      </c>
      <c r="BB163" s="14">
        <f ca="1">IF(Table_Question_Sets[[#This Row],[Header]]="Yes","",_xlfn.NUMBERVALUE(INDIRECT(SUBSTITUTE(ADDRESS(1,COLUMN(),4),"1","")&amp;ROW()+1))+IF(Table_Question_Sets[[#This Row],[Property]]&lt;&gt;"",1,0))</f>
        <v>33</v>
      </c>
      <c r="BC163" s="14" t="str">
        <f t="array" aca="1" ref="BC16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6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Validators.compose([ValidationService.required('vehicle2Owing != \'\'', 'vehicle2Value == \'\''), ValidationService.isCurrency(), ValidationService.maxDecimals(2)])}</v>
      </c>
      <c r="BE16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6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"templateOptions":{"label":"Monthly payment","formatTextInput":"currency","addonLeft":{"class":"fa fa-usd"},"hideCondition":"vehicle2Value == ''"}</v>
      </c>
      <c r="BG16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v>
      </c>
      <c r="BH163" s="7" t="str">
        <f ca="1" xml:space="preserve">
IF(Table_Question_Sets[[#This Row],[Row]]="Yes","]},{""className"": ""row"",""fieldGroup"": [","")&amp;
SUBSTITUTE(Table_Question_Sets[[#This Row],[Config Field]],CHAR(10),"")</f>
        <v>{"key":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v>
      </c>
      <c r="BI16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6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63" s="7" t="str">
        <f>IF(AND(Table_Question_Sets[[#This Row],[Header]]="",Table_Question_Sets[[#This Row],[Property]]&lt;&gt;"",Table_Question_Sets[[#This Row],[Field Type]]&lt;&gt;""),
""""&amp;Table_Question_Sets[[#This Row],[Key]]&amp;"""","")</f>
        <v>"vehicle2Monthly"</v>
      </c>
      <c r="BL16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63" s="7" t="str">
        <f>IF(AND(Table_Question_Sets[[#This Row],[Header]]&lt;&gt;"Yes",Table_Question_Sets[[#This Row],[Property]]&lt;&gt;"",Table_Question_Sets[[#This Row],[Workflow Role]]&lt;&gt;""),
""""&amp;Table_Question_Sets[[#This Row],[Workflow Role]]&amp;""":"""&amp;Table_Question_Sets[[#This Row],[Key]]&amp;"""","")</f>
        <v/>
      </c>
      <c r="BN163" s="7">
        <f ca="1">IF(Table_Question_Sets[[#This Row],[Header]]="Yes","",_xlfn.NUMBERVALUE(INDIRECT(SUBSTITUTE(ADDRESS(1,COLUMN(),4),"1","")&amp;ROW()+1))+IF(OR(Table_Question_Sets[[#This Row],[Value]]&lt;&gt;"",AND(Table_Question_Sets[[#This Row],[Data Type]]="Repeating",Table_Question_Sets[[#This Row],[Calculation Repeating]]&lt;&gt;"")),1,0))</f>
        <v>0</v>
      </c>
      <c r="BO163" s="7" t="str">
        <f ca="1" xml:space="preserve">
IF(Table_Question_Sets[[#This Row],[Data Type]]="Repeating",
OFFSET(Table_Repeating_Question_Sets[[#Headers],[Property]],MATCH(Table_Question_Sets[[#This Row],[Property]],Table_Repeating_Question_Sets[Property],0),MATCH("Calculation",Table_Repeating_Question_Sets[#Headers],0)-1,1,1),
"")</f>
        <v/>
      </c>
      <c r="BP16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6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63" s="7" t="str">
        <f ca="1">IF(ISNUMBER(Table_Question_Sets[[#This Row],[Config Use Row]]),INDEX(Table_Question_Sets[Config Rollup],Table_Question_Sets[[#This Row],[Config Use Row]]),"")</f>
        <v/>
      </c>
      <c r="BS163" s="7" t="str">
        <f ca="1">IF(ISNUMBER(Table_Question_Sets[[#This Row],[Config Use Row]]),INDEX(Table_Question_Sets[Config Keys Nested Rollup],Table_Question_Sets[[#This Row],[Config Use Row]]),"")</f>
        <v/>
      </c>
      <c r="BT163" s="7" t="str">
        <f ca="1">IF(ISNUMBER(Table_Question_Sets[[#This Row],[Config Use Row]]),INDEX(Table_Question_Sets[Calculation Rollup],Table_Question_Sets[[#This Row],[Config Use Row]]),"")</f>
        <v/>
      </c>
    </row>
    <row r="164" spans="2:72" s="11" customFormat="1" ht="21" customHeight="1">
      <c r="B164" s="7" t="s">
        <v>392</v>
      </c>
      <c r="C164" s="111"/>
      <c r="D164" s="7" t="str">
        <f ca="1">IF(Table_Question_Sets[[#This Row],[Header]]="Yes","",
IF(INDIRECT(SUBSTITUTE(ADDRESS(1,COLUMN(),4),"1","")&amp;ROW()-1)="",
INDIRECT(SUBSTITUTE(ADDRESS(1,COLUMN(Table_Question_Sets[[#This Row],[Property]]),4),"1","")&amp;ROW()-1),
INDIRECT(SUBSTITUTE(ADDRESS(1,COLUMN(),4),"1","")&amp;ROW()-1)))</f>
        <v>Financial</v>
      </c>
      <c r="E16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otherLiabilitiesHeading</v>
      </c>
      <c r="F164" s="7" t="str">
        <f>IF(Table_Question_Sets[[#This Row],[Header]]="Yes","",IF(Table_Question_Sets[[#This Row],[Property]]&lt;&gt;"",SUBSTITUTE(Table_Question_Sets[[#This Row],[Property]]," ",""),""))</f>
        <v>OtherLiabilitiesHeading</v>
      </c>
      <c r="G164" s="48"/>
      <c r="H164" s="7" t="s">
        <v>103</v>
      </c>
      <c r="I164" s="7" t="s">
        <v>103</v>
      </c>
      <c r="J164" s="7"/>
      <c r="K164" s="33"/>
      <c r="L164" s="43"/>
      <c r="M164" s="43"/>
      <c r="N164" s="33"/>
      <c r="O164" s="33" t="s">
        <v>113</v>
      </c>
      <c r="P164" s="33"/>
      <c r="Q164" s="33"/>
      <c r="R164" s="33"/>
      <c r="S164" s="33"/>
      <c r="T164" s="7"/>
      <c r="U164" s="8"/>
      <c r="V164" s="7"/>
      <c r="W164" s="7"/>
      <c r="X164" s="7"/>
      <c r="Y164" s="7" t="s">
        <v>393</v>
      </c>
      <c r="Z164" s="7"/>
      <c r="AA164" s="7"/>
      <c r="AB164" s="7"/>
      <c r="AC164" s="7"/>
      <c r="AD164" s="7"/>
      <c r="AE164" s="7"/>
      <c r="AF164" s="7"/>
      <c r="AG164" s="7"/>
      <c r="AH164" s="43"/>
      <c r="AI164" s="43"/>
      <c r="AJ164" s="43"/>
      <c r="AK164" s="43"/>
      <c r="AL164" s="7"/>
      <c r="AM164"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64" s="111"/>
      <c r="AO16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64" s="7"/>
      <c r="AR164" s="14"/>
      <c r="AS164" s="7"/>
      <c r="AT164" s="7"/>
      <c r="AU164" s="7"/>
      <c r="AV164" s="7"/>
      <c r="AW164" s="7"/>
      <c r="AX164"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64" s="14" t="str">
        <f>IF(OR(Table_Question_Sets[[#This Row],[Header]]="Yes",Table_Question_Sets[[#This Row],[Text]]=""),"",IF(OR(Table_Question_Sets[[#This Row],[Text]]="true",Table_Question_Sets[[#This Row],[Text]]="false",ISNUMBER(Table_Question_Sets[[#This Row],[Text]])),Table_Question_Sets[[#This Row],[Text]],""""&amp;Table_Question_Sets[[#This Row],[Text]]&amp;""""))</f>
        <v/>
      </c>
      <c r="AZ164" s="14" t="str">
        <f>IF(AND(Table_Question_Sets[[#This Row],[Header]]&lt;&gt;"Yes",Table_Question_Sets[[#This Row],[Property]]&lt;&gt;"",Table_Question_Sets[[#This Row],[Summary Label]]&lt;&gt;""),""""&amp;Table_Question_Sets[[#This Row],[Key]]&amp;""": """&amp;Table_Question_Sets[[#This Row],[Summary Label]]&amp;"""","")</f>
        <v/>
      </c>
      <c r="BA164" s="14">
        <f ca="1">IF(Table_Question_Sets[[#This Row],[Header]]="Yes","",_xlfn.NUMBERVALUE(INDIRECT(SUBSTITUTE(ADDRESS(1,COLUMN(),4),"1","")&amp;ROW()-1))+IF(Table_Question_Sets[[#This Row],[Property]]&lt;&gt;"",1,0))</f>
        <v>52</v>
      </c>
      <c r="BB164" s="14">
        <f ca="1">IF(Table_Question_Sets[[#This Row],[Header]]="Yes","",_xlfn.NUMBERVALUE(INDIRECT(SUBSTITUTE(ADDRESS(1,COLUMN(),4),"1","")&amp;ROW()+1))+IF(Table_Question_Sets[[#This Row],[Property]]&lt;&gt;"",1,0))</f>
        <v>32</v>
      </c>
      <c r="BC164" s="14" t="str">
        <f t="array" aca="1" ref="BC16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64"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64"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64"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"templateOptions":{"content":{"heading3":"Other Liabilities"}}</v>
      </c>
      <c r="BG164"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"otherLiabilitiesHeading","type": "content-field","className":"col-xs-12","templateOptions":{"content":{"heading3":"Other Liabilities"}},"validators": {"validation": Validators.compose([])}}</v>
      </c>
      <c r="BH164" s="7" t="str">
        <f ca="1" xml:space="preserve">
IF(Table_Question_Sets[[#This Row],[Row]]="Yes","]},{""className"": ""row"",""fieldGroup"": [","")&amp;
SUBSTITUTE(Table_Question_Sets[[#This Row],[Config Field]],CHAR(10),"")</f>
        <v>{"key": "otherLiabilitiesHeading","type": "content-field","className":"col-xs-12","templateOptions":{"content":{"heading3":"Other Liabilities"}},"validators": {"validation": Validators.compose([])}}</v>
      </c>
      <c r="BI16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6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64" s="7" t="str">
        <f>IF(AND(Table_Question_Sets[[#This Row],[Header]]="",Table_Question_Sets[[#This Row],[Property]]&lt;&gt;"",Table_Question_Sets[[#This Row],[Field Type]]&lt;&gt;""),
""""&amp;Table_Question_Sets[[#This Row],[Key]]&amp;"""","")</f>
        <v>"otherLiabilitiesHeading"</v>
      </c>
      <c r="BL16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64" s="7" t="str">
        <f>IF(AND(Table_Question_Sets[[#This Row],[Header]]&lt;&gt;"Yes",Table_Question_Sets[[#This Row],[Property]]&lt;&gt;"",Table_Question_Sets[[#This Row],[Workflow Role]]&lt;&gt;""),
""""&amp;Table_Question_Sets[[#This Row],[Workflow Role]]&amp;""":"""&amp;Table_Question_Sets[[#This Row],[Key]]&amp;"""","")</f>
        <v/>
      </c>
      <c r="BN164" s="7">
        <f ca="1">IF(Table_Question_Sets[[#This Row],[Header]]="Yes","",_xlfn.NUMBERVALUE(INDIRECT(SUBSTITUTE(ADDRESS(1,COLUMN(),4),"1","")&amp;ROW()+1))+IF(OR(Table_Question_Sets[[#This Row],[Value]]&lt;&gt;"",AND(Table_Question_Sets[[#This Row],[Data Type]]="Repeating",Table_Question_Sets[[#This Row],[Calculation Repeating]]&lt;&gt;"")),1,0))</f>
        <v>0</v>
      </c>
      <c r="BO164" s="7" t="str">
        <f ca="1" xml:space="preserve">
IF(Table_Question_Sets[[#This Row],[Data Type]]="Repeating",
OFFSET(Table_Repeating_Question_Sets[[#Headers],[Property]],MATCH(Table_Question_Sets[[#This Row],[Property]],Table_Repeating_Question_Sets[Property],0),MATCH("Calculation",Table_Repeating_Question_Sets[#Headers],0)-1,1,1),
"")</f>
        <v/>
      </c>
      <c r="BP164"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6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64" s="7" t="str">
        <f ca="1">IF(ISNUMBER(Table_Question_Sets[[#This Row],[Config Use Row]]),INDEX(Table_Question_Sets[Config Rollup],Table_Question_Sets[[#This Row],[Config Use Row]]),"")</f>
        <v/>
      </c>
      <c r="BS164" s="7" t="str">
        <f ca="1">IF(ISNUMBER(Table_Question_Sets[[#This Row],[Config Use Row]]),INDEX(Table_Question_Sets[Config Keys Nested Rollup],Table_Question_Sets[[#This Row],[Config Use Row]]),"")</f>
        <v/>
      </c>
      <c r="BT164" s="7" t="str">
        <f ca="1">IF(ISNUMBER(Table_Question_Sets[[#This Row],[Config Use Row]]),INDEX(Table_Question_Sets[Calculation Rollup],Table_Question_Sets[[#This Row],[Config Use Row]]),"")</f>
        <v/>
      </c>
    </row>
    <row r="165" spans="2:72" s="11" customFormat="1" ht="21" customHeight="1">
      <c r="B165" s="7" t="s">
        <v>394</v>
      </c>
      <c r="C165" s="111"/>
      <c r="D165" s="7" t="str">
        <f ca="1">IF(Table_Question_Sets[[#This Row],[Header]]="Yes","",
IF(INDIRECT(SUBSTITUTE(ADDRESS(1,COLUMN(),4),"1","")&amp;ROW()-1)="",
INDIRECT(SUBSTITUTE(ADDRESS(1,COLUMN(Table_Question_Sets[[#This Row],[Property]]),4),"1","")&amp;ROW()-1),
INDIRECT(SUBSTITUTE(ADDRESS(1,COLUMN(),4),"1","")&amp;ROW()-1)))</f>
        <v>Financial</v>
      </c>
      <c r="E16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personalLoansHeading</v>
      </c>
      <c r="F165" s="7" t="str">
        <f>IF(Table_Question_Sets[[#This Row],[Header]]="Yes","",IF(Table_Question_Sets[[#This Row],[Property]]&lt;&gt;"",SUBSTITUTE(Table_Question_Sets[[#This Row],[Property]]," ",""),""))</f>
        <v>PersonalLoansHeading</v>
      </c>
      <c r="G165" s="48"/>
      <c r="H165" s="7" t="s">
        <v>103</v>
      </c>
      <c r="I165" s="7" t="s">
        <v>103</v>
      </c>
      <c r="J165" s="7"/>
      <c r="K165" s="33"/>
      <c r="L165" s="43"/>
      <c r="M165" s="43"/>
      <c r="N165" s="33"/>
      <c r="O165" s="33" t="s">
        <v>113</v>
      </c>
      <c r="P165" s="33"/>
      <c r="Q165" s="33"/>
      <c r="R165" s="33"/>
      <c r="S165" s="33"/>
      <c r="T165" s="7"/>
      <c r="U165" s="8"/>
      <c r="V165" s="7"/>
      <c r="W165" s="7"/>
      <c r="X165" s="7"/>
      <c r="Y165" s="7"/>
      <c r="Z165" s="7" t="s">
        <v>395</v>
      </c>
      <c r="AA165" s="7"/>
      <c r="AB165" s="7"/>
      <c r="AC165" s="7"/>
      <c r="AD165" s="7"/>
      <c r="AE165" s="7"/>
      <c r="AF165" s="7"/>
      <c r="AG165" s="7"/>
      <c r="AH165" s="43"/>
      <c r="AI165" s="43"/>
      <c r="AJ165" s="43"/>
      <c r="AK165" s="43"/>
      <c r="AL165" s="7"/>
      <c r="AM16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65" s="111"/>
      <c r="AO16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65" s="7"/>
      <c r="AR165" s="14"/>
      <c r="AS165" s="7"/>
      <c r="AT165" s="7"/>
      <c r="AU165" s="7"/>
      <c r="AV165" s="7"/>
      <c r="AW165" s="7"/>
      <c r="AX16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65" s="14" t="str">
        <f>IF(OR(Table_Question_Sets[[#This Row],[Header]]="Yes",Table_Question_Sets[[#This Row],[Text]]=""),"",IF(OR(Table_Question_Sets[[#This Row],[Text]]="true",Table_Question_Sets[[#This Row],[Text]]="false",ISNUMBER(Table_Question_Sets[[#This Row],[Text]])),Table_Question_Sets[[#This Row],[Text]],""""&amp;Table_Question_Sets[[#This Row],[Text]]&amp;""""))</f>
        <v/>
      </c>
      <c r="AZ165" s="14" t="str">
        <f>IF(AND(Table_Question_Sets[[#This Row],[Header]]&lt;&gt;"Yes",Table_Question_Sets[[#This Row],[Property]]&lt;&gt;"",Table_Question_Sets[[#This Row],[Summary Label]]&lt;&gt;""),""""&amp;Table_Question_Sets[[#This Row],[Key]]&amp;""": """&amp;Table_Question_Sets[[#This Row],[Summary Label]]&amp;"""","")</f>
        <v/>
      </c>
      <c r="BA165" s="14">
        <f ca="1">IF(Table_Question_Sets[[#This Row],[Header]]="Yes","",_xlfn.NUMBERVALUE(INDIRECT(SUBSTITUTE(ADDRESS(1,COLUMN(),4),"1","")&amp;ROW()-1))+IF(Table_Question_Sets[[#This Row],[Property]]&lt;&gt;"",1,0))</f>
        <v>53</v>
      </c>
      <c r="BB165" s="14">
        <f ca="1">IF(Table_Question_Sets[[#This Row],[Header]]="Yes","",_xlfn.NUMBERVALUE(INDIRECT(SUBSTITUTE(ADDRESS(1,COLUMN(),4),"1","")&amp;ROW()+1))+IF(Table_Question_Sets[[#This Row],[Property]]&lt;&gt;"",1,0))</f>
        <v>31</v>
      </c>
      <c r="BC165" s="14" t="str">
        <f t="array" aca="1" ref="BC16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6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6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65"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"templateOptions":{"content":{"heading4":"Personal Loans"}}</v>
      </c>
      <c r="BG165"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"personalLoansHeading","type": "content-field","className":"col-xs-12","templateOptions":{"content":{"heading4":"Personal Loans"}},"validators": {"validation": Validators.compose([])}}</v>
      </c>
      <c r="BH165" s="7" t="str">
        <f ca="1" xml:space="preserve">
IF(Table_Question_Sets[[#This Row],[Row]]="Yes","]},{""className"": ""row"",""fieldGroup"": [","")&amp;
SUBSTITUTE(Table_Question_Sets[[#This Row],[Config Field]],CHAR(10),"")</f>
        <v>{"key": "personalLoansHeading","type": "content-field","className":"col-xs-12","templateOptions":{"content":{"heading4":"Personal Loans"}},"validators": {"validation": Validators.compose([])}}</v>
      </c>
      <c r="BI16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6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65" s="7" t="str">
        <f>IF(AND(Table_Question_Sets[[#This Row],[Header]]="",Table_Question_Sets[[#This Row],[Property]]&lt;&gt;"",Table_Question_Sets[[#This Row],[Field Type]]&lt;&gt;""),
""""&amp;Table_Question_Sets[[#This Row],[Key]]&amp;"""","")</f>
        <v>"personalLoansHeading"</v>
      </c>
      <c r="BL16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65" s="7" t="str">
        <f>IF(AND(Table_Question_Sets[[#This Row],[Header]]&lt;&gt;"Yes",Table_Question_Sets[[#This Row],[Property]]&lt;&gt;"",Table_Question_Sets[[#This Row],[Workflow Role]]&lt;&gt;""),
""""&amp;Table_Question_Sets[[#This Row],[Workflow Role]]&amp;""":"""&amp;Table_Question_Sets[[#This Row],[Key]]&amp;"""","")</f>
        <v/>
      </c>
      <c r="BN165" s="7">
        <f ca="1">IF(Table_Question_Sets[[#This Row],[Header]]="Yes","",_xlfn.NUMBERVALUE(INDIRECT(SUBSTITUTE(ADDRESS(1,COLUMN(),4),"1","")&amp;ROW()+1))+IF(OR(Table_Question_Sets[[#This Row],[Value]]&lt;&gt;"",AND(Table_Question_Sets[[#This Row],[Data Type]]="Repeating",Table_Question_Sets[[#This Row],[Calculation Repeating]]&lt;&gt;"")),1,0))</f>
        <v>0</v>
      </c>
      <c r="BO165" s="7" t="str">
        <f ca="1" xml:space="preserve">
IF(Table_Question_Sets[[#This Row],[Data Type]]="Repeating",
OFFSET(Table_Repeating_Question_Sets[[#Headers],[Property]],MATCH(Table_Question_Sets[[#This Row],[Property]],Table_Repeating_Question_Sets[Property],0),MATCH("Calculation",Table_Repeating_Question_Sets[#Headers],0)-1,1,1),
"")</f>
        <v/>
      </c>
      <c r="BP16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6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65" s="7" t="str">
        <f ca="1">IF(ISNUMBER(Table_Question_Sets[[#This Row],[Config Use Row]]),INDEX(Table_Question_Sets[Config Rollup],Table_Question_Sets[[#This Row],[Config Use Row]]),"")</f>
        <v/>
      </c>
      <c r="BS165" s="7" t="str">
        <f ca="1">IF(ISNUMBER(Table_Question_Sets[[#This Row],[Config Use Row]]),INDEX(Table_Question_Sets[Config Keys Nested Rollup],Table_Question_Sets[[#This Row],[Config Use Row]]),"")</f>
        <v/>
      </c>
      <c r="BT165" s="7" t="str">
        <f ca="1">IF(ISNUMBER(Table_Question_Sets[[#This Row],[Config Use Row]]),INDEX(Table_Question_Sets[Calculation Rollup],Table_Question_Sets[[#This Row],[Config Use Row]]),"")</f>
        <v/>
      </c>
    </row>
    <row r="166" spans="2:72" s="11" customFormat="1" ht="21" customHeight="1">
      <c r="B166" s="7" t="s">
        <v>396</v>
      </c>
      <c r="C166" s="111"/>
      <c r="D166" s="7" t="str">
        <f ca="1">IF(Table_Question_Sets[[#This Row],[Header]]="Yes","",
IF(INDIRECT(SUBSTITUTE(ADDRESS(1,COLUMN(),4),"1","")&amp;ROW()-1)="",
INDIRECT(SUBSTITUTE(ADDRESS(1,COLUMN(Table_Question_Sets[[#This Row],[Property]]),4),"1","")&amp;ROW()-1),
INDIRECT(SUBSTITUTE(ADDRESS(1,COLUMN(),4),"1","")&amp;ROW()-1)))</f>
        <v>Financial</v>
      </c>
      <c r="E16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personalLoansLender</v>
      </c>
      <c r="F166" s="7" t="str">
        <f>IF(Table_Question_Sets[[#This Row],[Header]]="Yes","",IF(Table_Question_Sets[[#This Row],[Property]]&lt;&gt;"",SUBSTITUTE(Table_Question_Sets[[#This Row],[Property]]," ",""),""))</f>
        <v>PersonalLoansLender</v>
      </c>
      <c r="G166" s="48"/>
      <c r="H166" s="7" t="s">
        <v>49</v>
      </c>
      <c r="I166" s="7" t="s">
        <v>49</v>
      </c>
      <c r="J166" s="7"/>
      <c r="K166" s="33" t="s">
        <v>397</v>
      </c>
      <c r="L166" s="43"/>
      <c r="M166" s="43"/>
      <c r="N166" s="33"/>
      <c r="O166" s="33" t="s">
        <v>113</v>
      </c>
      <c r="P166" s="33" t="s">
        <v>113</v>
      </c>
      <c r="Q166" s="33" t="s">
        <v>125</v>
      </c>
      <c r="R166" s="33"/>
      <c r="S166" s="33"/>
      <c r="T166" s="7" t="s">
        <v>367</v>
      </c>
      <c r="U166" s="8"/>
      <c r="V166" s="7"/>
      <c r="W166" s="7"/>
      <c r="X166" s="7"/>
      <c r="Y166" s="7"/>
      <c r="Z166" s="7"/>
      <c r="AA166" s="7"/>
      <c r="AB166" s="7"/>
      <c r="AC166" s="7"/>
      <c r="AD166" s="7"/>
      <c r="AE166" s="7"/>
      <c r="AF166" s="7"/>
      <c r="AG166" s="7"/>
      <c r="AH166" s="43"/>
      <c r="AI166" s="43"/>
      <c r="AJ166" s="43"/>
      <c r="AK166" s="43"/>
      <c r="AL166" s="7"/>
      <c r="AM16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66" s="111"/>
      <c r="AO16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66" s="7"/>
      <c r="AR166" s="14"/>
      <c r="AS166" s="7"/>
      <c r="AT166" s="7"/>
      <c r="AU166" s="7"/>
      <c r="AV166" s="7"/>
      <c r="AW166" s="7"/>
      <c r="AX16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66" s="14" t="str">
        <f>IF(OR(Table_Question_Sets[[#This Row],[Header]]="Yes",Table_Question_Sets[[#This Row],[Text]]=""),"",IF(OR(Table_Question_Sets[[#This Row],[Text]]="true",Table_Question_Sets[[#This Row],[Text]]="false",ISNUMBER(Table_Question_Sets[[#This Row],[Text]])),Table_Question_Sets[[#This Row],[Text]],""""&amp;Table_Question_Sets[[#This Row],[Text]]&amp;""""))</f>
        <v/>
      </c>
      <c r="AZ166" s="14" t="str">
        <f>IF(AND(Table_Question_Sets[[#This Row],[Header]]&lt;&gt;"Yes",Table_Question_Sets[[#This Row],[Property]]&lt;&gt;"",Table_Question_Sets[[#This Row],[Summary Label]]&lt;&gt;""),""""&amp;Table_Question_Sets[[#This Row],[Key]]&amp;""": """&amp;Table_Question_Sets[[#This Row],[Summary Label]]&amp;"""","")</f>
        <v/>
      </c>
      <c r="BA166" s="14">
        <f ca="1">IF(Table_Question_Sets[[#This Row],[Header]]="Yes","",_xlfn.NUMBERVALUE(INDIRECT(SUBSTITUTE(ADDRESS(1,COLUMN(),4),"1","")&amp;ROW()-1))+IF(Table_Question_Sets[[#This Row],[Property]]&lt;&gt;"",1,0))</f>
        <v>54</v>
      </c>
      <c r="BB166" s="14">
        <f ca="1">IF(Table_Question_Sets[[#This Row],[Header]]="Yes","",_xlfn.NUMBERVALUE(INDIRECT(SUBSTITUTE(ADDRESS(1,COLUMN(),4),"1","")&amp;ROW()+1))+IF(Table_Question_Sets[[#This Row],[Property]]&lt;&gt;"",1,0))</f>
        <v>30</v>
      </c>
      <c r="BC166" s="14" t="str">
        <f t="array" aca="1" ref="BC16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6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Validators.compose([ValidationService.required('personalLoansOwing != \'\'', '')])}</v>
      </c>
      <c r="BE16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66"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"templateOptions":{"label":"Name of lender"}</v>
      </c>
      <c r="BG16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"personalLoansLender","type": "input-field","className":"col-xs-12 col-sm-12 col-md-6","templateOptions":{"label":"Name of lender"},"validators": {"validation": Validators.compose([ValidationService.required('personalLoansOwing != \'\'', '')])}}</v>
      </c>
      <c r="BH166" s="7" t="str">
        <f ca="1" xml:space="preserve">
IF(Table_Question_Sets[[#This Row],[Row]]="Yes","]},{""className"": ""row"",""fieldGroup"": [","")&amp;
SUBSTITUTE(Table_Question_Sets[[#This Row],[Config Field]],CHAR(10),"")</f>
        <v>{"key": "personalLoansLender","type": "input-field","className":"col-xs-12 col-sm-12 col-md-6","templateOptions":{"label":"Name of lender"},"validators": {"validation": Validators.compose([ValidationService.required('personalLoansOwing != \'\'', '')])}}</v>
      </c>
      <c r="BI16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6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66" s="7" t="str">
        <f>IF(AND(Table_Question_Sets[[#This Row],[Header]]="",Table_Question_Sets[[#This Row],[Property]]&lt;&gt;"",Table_Question_Sets[[#This Row],[Field Type]]&lt;&gt;""),
""""&amp;Table_Question_Sets[[#This Row],[Key]]&amp;"""","")</f>
        <v>"personalLoansLender"</v>
      </c>
      <c r="BL16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66" s="7" t="str">
        <f>IF(AND(Table_Question_Sets[[#This Row],[Header]]&lt;&gt;"Yes",Table_Question_Sets[[#This Row],[Property]]&lt;&gt;"",Table_Question_Sets[[#This Row],[Workflow Role]]&lt;&gt;""),
""""&amp;Table_Question_Sets[[#This Row],[Workflow Role]]&amp;""":"""&amp;Table_Question_Sets[[#This Row],[Key]]&amp;"""","")</f>
        <v/>
      </c>
      <c r="BN166" s="7">
        <f ca="1">IF(Table_Question_Sets[[#This Row],[Header]]="Yes","",_xlfn.NUMBERVALUE(INDIRECT(SUBSTITUTE(ADDRESS(1,COLUMN(),4),"1","")&amp;ROW()+1))+IF(OR(Table_Question_Sets[[#This Row],[Value]]&lt;&gt;"",AND(Table_Question_Sets[[#This Row],[Data Type]]="Repeating",Table_Question_Sets[[#This Row],[Calculation Repeating]]&lt;&gt;"")),1,0))</f>
        <v>0</v>
      </c>
      <c r="BO166" s="7" t="str">
        <f ca="1" xml:space="preserve">
IF(Table_Question_Sets[[#This Row],[Data Type]]="Repeating",
OFFSET(Table_Repeating_Question_Sets[[#Headers],[Property]],MATCH(Table_Question_Sets[[#This Row],[Property]],Table_Repeating_Question_Sets[Property],0),MATCH("Calculation",Table_Repeating_Question_Sets[#Headers],0)-1,1,1),
"")</f>
        <v/>
      </c>
      <c r="BP16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6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66" s="7" t="str">
        <f ca="1">IF(ISNUMBER(Table_Question_Sets[[#This Row],[Config Use Row]]),INDEX(Table_Question_Sets[Config Rollup],Table_Question_Sets[[#This Row],[Config Use Row]]),"")</f>
        <v/>
      </c>
      <c r="BS166" s="7" t="str">
        <f ca="1">IF(ISNUMBER(Table_Question_Sets[[#This Row],[Config Use Row]]),INDEX(Table_Question_Sets[Config Keys Nested Rollup],Table_Question_Sets[[#This Row],[Config Use Row]]),"")</f>
        <v/>
      </c>
      <c r="BT166" s="7" t="str">
        <f ca="1">IF(ISNUMBER(Table_Question_Sets[[#This Row],[Config Use Row]]),INDEX(Table_Question_Sets[Calculation Rollup],Table_Question_Sets[[#This Row],[Config Use Row]]),"")</f>
        <v/>
      </c>
    </row>
    <row r="167" spans="2:72" s="11" customFormat="1" ht="21" customHeight="1">
      <c r="B167" s="7" t="s">
        <v>398</v>
      </c>
      <c r="C167" s="111"/>
      <c r="D167" s="7" t="str">
        <f ca="1">IF(Table_Question_Sets[[#This Row],[Header]]="Yes","",
IF(INDIRECT(SUBSTITUTE(ADDRESS(1,COLUMN(),4),"1","")&amp;ROW()-1)="",
INDIRECT(SUBSTITUTE(ADDRESS(1,COLUMN(Table_Question_Sets[[#This Row],[Property]]),4),"1","")&amp;ROW()-1),
INDIRECT(SUBSTITUTE(ADDRESS(1,COLUMN(),4),"1","")&amp;ROW()-1)))</f>
        <v>Financial</v>
      </c>
      <c r="E16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personalLoansOwing</v>
      </c>
      <c r="F167" s="7" t="str">
        <f>IF(Table_Question_Sets[[#This Row],[Header]]="Yes","",IF(Table_Question_Sets[[#This Row],[Property]]&lt;&gt;"",SUBSTITUTE(Table_Question_Sets[[#This Row],[Property]]," ",""),""))</f>
        <v>PersonalLoansOwing</v>
      </c>
      <c r="G167" s="48"/>
      <c r="H167" s="7" t="s">
        <v>85</v>
      </c>
      <c r="I167" s="7" t="s">
        <v>49</v>
      </c>
      <c r="J167" s="7"/>
      <c r="K167" s="33"/>
      <c r="L167" s="43"/>
      <c r="M167" s="43"/>
      <c r="N167" s="33"/>
      <c r="O167" s="33" t="s">
        <v>113</v>
      </c>
      <c r="P167" s="33" t="s">
        <v>125</v>
      </c>
      <c r="Q167" s="33" t="s">
        <v>121</v>
      </c>
      <c r="R167" s="33"/>
      <c r="S167" s="33"/>
      <c r="T167" s="7" t="s">
        <v>369</v>
      </c>
      <c r="U167" s="8"/>
      <c r="V167" s="7"/>
      <c r="W167" s="7"/>
      <c r="X167" s="7"/>
      <c r="Y167" s="7"/>
      <c r="Z167" s="7"/>
      <c r="AA167" s="7"/>
      <c r="AB167" s="7"/>
      <c r="AC167" s="7"/>
      <c r="AD167" s="7"/>
      <c r="AE167" s="7"/>
      <c r="AF167" s="7"/>
      <c r="AG167" s="7"/>
      <c r="AH167" s="43"/>
      <c r="AI167" s="43"/>
      <c r="AJ167" s="43"/>
      <c r="AK167" s="43"/>
      <c r="AL167" s="7"/>
      <c r="AM16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67" s="111"/>
      <c r="AO16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67" s="7"/>
      <c r="AR167" s="14"/>
      <c r="AS167" s="7"/>
      <c r="AT167" s="7"/>
      <c r="AU167" s="7"/>
      <c r="AV167" s="7"/>
      <c r="AW167" s="7"/>
      <c r="AX16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67" s="14" t="str">
        <f>IF(OR(Table_Question_Sets[[#This Row],[Header]]="Yes",Table_Question_Sets[[#This Row],[Text]]=""),"",IF(OR(Table_Question_Sets[[#This Row],[Text]]="true",Table_Question_Sets[[#This Row],[Text]]="false",ISNUMBER(Table_Question_Sets[[#This Row],[Text]])),Table_Question_Sets[[#This Row],[Text]],""""&amp;Table_Question_Sets[[#This Row],[Text]]&amp;""""))</f>
        <v/>
      </c>
      <c r="AZ167" s="14" t="str">
        <f>IF(AND(Table_Question_Sets[[#This Row],[Header]]&lt;&gt;"Yes",Table_Question_Sets[[#This Row],[Property]]&lt;&gt;"",Table_Question_Sets[[#This Row],[Summary Label]]&lt;&gt;""),""""&amp;Table_Question_Sets[[#This Row],[Key]]&amp;""": """&amp;Table_Question_Sets[[#This Row],[Summary Label]]&amp;"""","")</f>
        <v/>
      </c>
      <c r="BA167" s="14">
        <f ca="1">IF(Table_Question_Sets[[#This Row],[Header]]="Yes","",_xlfn.NUMBERVALUE(INDIRECT(SUBSTITUTE(ADDRESS(1,COLUMN(),4),"1","")&amp;ROW()-1))+IF(Table_Question_Sets[[#This Row],[Property]]&lt;&gt;"",1,0))</f>
        <v>55</v>
      </c>
      <c r="BB167" s="14">
        <f ca="1">IF(Table_Question_Sets[[#This Row],[Header]]="Yes","",_xlfn.NUMBERVALUE(INDIRECT(SUBSTITUTE(ADDRESS(1,COLUMN(),4),"1","")&amp;ROW()+1))+IF(Table_Question_Sets[[#This Row],[Property]]&lt;&gt;"",1,0))</f>
        <v>29</v>
      </c>
      <c r="BC167" s="14" t="str">
        <f t="array" aca="1" ref="BC16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6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6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6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"templateOptions":{"label":"Current liability","formatTextInput":"currency","addonLeft":{"class":"fa fa-usd"}}</v>
      </c>
      <c r="BG16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"personalLoansOwing","type": "input-field","className":"col-xs-12 col-sm-6 col-md-3","templateOptions":{"label":"Current liability","formatTextInput":"currency","addonLeft":{"class":"fa fa-usd"}},"validators": {"validation": Validators.compose([ValidationService.isCurrency(), ValidationService.maxDecimals(2)])}}</v>
      </c>
      <c r="BH167" s="7" t="str">
        <f ca="1" xml:space="preserve">
IF(Table_Question_Sets[[#This Row],[Row]]="Yes","]},{""className"": ""row"",""fieldGroup"": [","")&amp;
SUBSTITUTE(Table_Question_Sets[[#This Row],[Config Field]],CHAR(10),"")</f>
        <v>{"key": "personalLoansOwing","type": "input-field","className":"col-xs-12 col-sm-6 col-md-3","templateOptions":{"label":"Current liability","formatTextInput":"currency","addonLeft":{"class":"fa fa-usd"}},"validators": {"validation": Validators.compose([ValidationService.isCurrency(), ValidationService.maxDecimals(2)])}}</v>
      </c>
      <c r="BI16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6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67" s="7" t="str">
        <f>IF(AND(Table_Question_Sets[[#This Row],[Header]]="",Table_Question_Sets[[#This Row],[Property]]&lt;&gt;"",Table_Question_Sets[[#This Row],[Field Type]]&lt;&gt;""),
""""&amp;Table_Question_Sets[[#This Row],[Key]]&amp;"""","")</f>
        <v>"personalLoansOwing"</v>
      </c>
      <c r="BL16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67" s="7" t="str">
        <f>IF(AND(Table_Question_Sets[[#This Row],[Header]]&lt;&gt;"Yes",Table_Question_Sets[[#This Row],[Property]]&lt;&gt;"",Table_Question_Sets[[#This Row],[Workflow Role]]&lt;&gt;""),
""""&amp;Table_Question_Sets[[#This Row],[Workflow Role]]&amp;""":"""&amp;Table_Question_Sets[[#This Row],[Key]]&amp;"""","")</f>
        <v/>
      </c>
      <c r="BN167" s="7">
        <f ca="1">IF(Table_Question_Sets[[#This Row],[Header]]="Yes","",_xlfn.NUMBERVALUE(INDIRECT(SUBSTITUTE(ADDRESS(1,COLUMN(),4),"1","")&amp;ROW()+1))+IF(OR(Table_Question_Sets[[#This Row],[Value]]&lt;&gt;"",AND(Table_Question_Sets[[#This Row],[Data Type]]="Repeating",Table_Question_Sets[[#This Row],[Calculation Repeating]]&lt;&gt;"")),1,0))</f>
        <v>0</v>
      </c>
      <c r="BO167" s="7" t="str">
        <f ca="1" xml:space="preserve">
IF(Table_Question_Sets[[#This Row],[Data Type]]="Repeating",
OFFSET(Table_Repeating_Question_Sets[[#Headers],[Property]],MATCH(Table_Question_Sets[[#This Row],[Property]],Table_Repeating_Question_Sets[Property],0),MATCH("Calculation",Table_Repeating_Question_Sets[#Headers],0)-1,1,1),
"")</f>
        <v/>
      </c>
      <c r="BP16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6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67" s="7" t="str">
        <f ca="1">IF(ISNUMBER(Table_Question_Sets[[#This Row],[Config Use Row]]),INDEX(Table_Question_Sets[Config Rollup],Table_Question_Sets[[#This Row],[Config Use Row]]),"")</f>
        <v/>
      </c>
      <c r="BS167" s="7" t="str">
        <f ca="1">IF(ISNUMBER(Table_Question_Sets[[#This Row],[Config Use Row]]),INDEX(Table_Question_Sets[Config Keys Nested Rollup],Table_Question_Sets[[#This Row],[Config Use Row]]),"")</f>
        <v/>
      </c>
      <c r="BT167" s="7" t="str">
        <f ca="1">IF(ISNUMBER(Table_Question_Sets[[#This Row],[Config Use Row]]),INDEX(Table_Question_Sets[Calculation Rollup],Table_Question_Sets[[#This Row],[Config Use Row]]),"")</f>
        <v/>
      </c>
    </row>
    <row r="168" spans="2:72" s="11" customFormat="1" ht="21" customHeight="1">
      <c r="B168" s="7" t="s">
        <v>399</v>
      </c>
      <c r="C168" s="111"/>
      <c r="D168" s="7" t="str">
        <f ca="1">IF(Table_Question_Sets[[#This Row],[Header]]="Yes","",
IF(INDIRECT(SUBSTITUTE(ADDRESS(1,COLUMN(),4),"1","")&amp;ROW()-1)="",
INDIRECT(SUBSTITUTE(ADDRESS(1,COLUMN(Table_Question_Sets[[#This Row],[Property]]),4),"1","")&amp;ROW()-1),
INDIRECT(SUBSTITUTE(ADDRESS(1,COLUMN(),4),"1","")&amp;ROW()-1)))</f>
        <v>Financial</v>
      </c>
      <c r="E16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personalLoansMonthly</v>
      </c>
      <c r="F168" s="7" t="str">
        <f>IF(Table_Question_Sets[[#This Row],[Header]]="Yes","",IF(Table_Question_Sets[[#This Row],[Property]]&lt;&gt;"",SUBSTITUTE(Table_Question_Sets[[#This Row],[Property]]," ",""),""))</f>
        <v>PersonalLoansMonthly</v>
      </c>
      <c r="G168" s="48"/>
      <c r="H168" s="7" t="s">
        <v>85</v>
      </c>
      <c r="I168" s="7" t="s">
        <v>49</v>
      </c>
      <c r="J168" s="7"/>
      <c r="K168" s="33" t="s">
        <v>397</v>
      </c>
      <c r="L168" s="43"/>
      <c r="M168" s="43"/>
      <c r="N168" s="33"/>
      <c r="O168" s="33" t="s">
        <v>113</v>
      </c>
      <c r="P168" s="33" t="s">
        <v>125</v>
      </c>
      <c r="Q168" s="33" t="s">
        <v>121</v>
      </c>
      <c r="R168" s="33"/>
      <c r="S168" s="33"/>
      <c r="T168" s="7" t="s">
        <v>400</v>
      </c>
      <c r="U168" s="8"/>
      <c r="V168" s="7"/>
      <c r="W168" s="7"/>
      <c r="X168" s="7"/>
      <c r="Y168" s="7"/>
      <c r="Z168" s="7"/>
      <c r="AA168" s="7"/>
      <c r="AB168" s="7"/>
      <c r="AC168" s="7"/>
      <c r="AD168" s="7"/>
      <c r="AE168" s="7"/>
      <c r="AF168" s="7"/>
      <c r="AG168" s="7"/>
      <c r="AH168" s="43"/>
      <c r="AI168" s="43"/>
      <c r="AJ168" s="43"/>
      <c r="AK168" s="43"/>
      <c r="AL168" s="7"/>
      <c r="AM16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68" s="111"/>
      <c r="AO16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68" s="7"/>
      <c r="AR168" s="14"/>
      <c r="AS168" s="7"/>
      <c r="AT168" s="7"/>
      <c r="AU168" s="7"/>
      <c r="AV168" s="7"/>
      <c r="AW168" s="7"/>
      <c r="AX16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68" s="14" t="str">
        <f>IF(OR(Table_Question_Sets[[#This Row],[Header]]="Yes",Table_Question_Sets[[#This Row],[Text]]=""),"",IF(OR(Table_Question_Sets[[#This Row],[Text]]="true",Table_Question_Sets[[#This Row],[Text]]="false",ISNUMBER(Table_Question_Sets[[#This Row],[Text]])),Table_Question_Sets[[#This Row],[Text]],""""&amp;Table_Question_Sets[[#This Row],[Text]]&amp;""""))</f>
        <v/>
      </c>
      <c r="AZ168" s="14" t="str">
        <f>IF(AND(Table_Question_Sets[[#This Row],[Header]]&lt;&gt;"Yes",Table_Question_Sets[[#This Row],[Property]]&lt;&gt;"",Table_Question_Sets[[#This Row],[Summary Label]]&lt;&gt;""),""""&amp;Table_Question_Sets[[#This Row],[Key]]&amp;""": """&amp;Table_Question_Sets[[#This Row],[Summary Label]]&amp;"""","")</f>
        <v/>
      </c>
      <c r="BA168" s="14">
        <f ca="1">IF(Table_Question_Sets[[#This Row],[Header]]="Yes","",_xlfn.NUMBERVALUE(INDIRECT(SUBSTITUTE(ADDRESS(1,COLUMN(),4),"1","")&amp;ROW()-1))+IF(Table_Question_Sets[[#This Row],[Property]]&lt;&gt;"",1,0))</f>
        <v>56</v>
      </c>
      <c r="BB168" s="14">
        <f ca="1">IF(Table_Question_Sets[[#This Row],[Header]]="Yes","",_xlfn.NUMBERVALUE(INDIRECT(SUBSTITUTE(ADDRESS(1,COLUMN(),4),"1","")&amp;ROW()+1))+IF(Table_Question_Sets[[#This Row],[Property]]&lt;&gt;"",1,0))</f>
        <v>28</v>
      </c>
      <c r="BC168" s="14" t="str">
        <f t="array" aca="1" ref="BC16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6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Validators.compose([ValidationService.required('personalLoansOwing != \'\'', ''), ValidationService.isCurrency(), ValidationService.maxDecimals(2)])}</v>
      </c>
      <c r="BE16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6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"templateOptions":{"label":"Monthly payments","formatTextInput":"currency","addonLeft":{"class":"fa fa-usd"}}</v>
      </c>
      <c r="BG16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v>
      </c>
      <c r="BH168" s="7" t="str">
        <f ca="1" xml:space="preserve">
IF(Table_Question_Sets[[#This Row],[Row]]="Yes","]},{""className"": ""row"",""fieldGroup"": [","")&amp;
SUBSTITUTE(Table_Question_Sets[[#This Row],[Config Field]],CHAR(10),"")</f>
        <v>{"key":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v>
      </c>
      <c r="BI16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6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68" s="7" t="str">
        <f>IF(AND(Table_Question_Sets[[#This Row],[Header]]="",Table_Question_Sets[[#This Row],[Property]]&lt;&gt;"",Table_Question_Sets[[#This Row],[Field Type]]&lt;&gt;""),
""""&amp;Table_Question_Sets[[#This Row],[Key]]&amp;"""","")</f>
        <v>"personalLoansMonthly"</v>
      </c>
      <c r="BL16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68" s="7" t="str">
        <f>IF(AND(Table_Question_Sets[[#This Row],[Header]]&lt;&gt;"Yes",Table_Question_Sets[[#This Row],[Property]]&lt;&gt;"",Table_Question_Sets[[#This Row],[Workflow Role]]&lt;&gt;""),
""""&amp;Table_Question_Sets[[#This Row],[Workflow Role]]&amp;""":"""&amp;Table_Question_Sets[[#This Row],[Key]]&amp;"""","")</f>
        <v/>
      </c>
      <c r="BN168" s="7">
        <f ca="1">IF(Table_Question_Sets[[#This Row],[Header]]="Yes","",_xlfn.NUMBERVALUE(INDIRECT(SUBSTITUTE(ADDRESS(1,COLUMN(),4),"1","")&amp;ROW()+1))+IF(OR(Table_Question_Sets[[#This Row],[Value]]&lt;&gt;"",AND(Table_Question_Sets[[#This Row],[Data Type]]="Repeating",Table_Question_Sets[[#This Row],[Calculation Repeating]]&lt;&gt;"")),1,0))</f>
        <v>0</v>
      </c>
      <c r="BO168" s="7" t="str">
        <f ca="1" xml:space="preserve">
IF(Table_Question_Sets[[#This Row],[Data Type]]="Repeating",
OFFSET(Table_Repeating_Question_Sets[[#Headers],[Property]],MATCH(Table_Question_Sets[[#This Row],[Property]],Table_Repeating_Question_Sets[Property],0),MATCH("Calculation",Table_Repeating_Question_Sets[#Headers],0)-1,1,1),
"")</f>
        <v/>
      </c>
      <c r="BP16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6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68" s="7" t="str">
        <f ca="1">IF(ISNUMBER(Table_Question_Sets[[#This Row],[Config Use Row]]),INDEX(Table_Question_Sets[Config Rollup],Table_Question_Sets[[#This Row],[Config Use Row]]),"")</f>
        <v/>
      </c>
      <c r="BS168" s="7" t="str">
        <f ca="1">IF(ISNUMBER(Table_Question_Sets[[#This Row],[Config Use Row]]),INDEX(Table_Question_Sets[Config Keys Nested Rollup],Table_Question_Sets[[#This Row],[Config Use Row]]),"")</f>
        <v/>
      </c>
      <c r="BT168" s="7" t="str">
        <f ca="1">IF(ISNUMBER(Table_Question_Sets[[#This Row],[Config Use Row]]),INDEX(Table_Question_Sets[Calculation Rollup],Table_Question_Sets[[#This Row],[Config Use Row]]),"")</f>
        <v/>
      </c>
    </row>
    <row r="169" spans="2:72" s="11" customFormat="1" ht="21" customHeight="1">
      <c r="B169" s="7" t="s">
        <v>401</v>
      </c>
      <c r="C169" s="111"/>
      <c r="D169" s="7" t="str">
        <f ca="1">IF(Table_Question_Sets[[#This Row],[Header]]="Yes","",
IF(INDIRECT(SUBSTITUTE(ADDRESS(1,COLUMN(),4),"1","")&amp;ROW()-1)="",
INDIRECT(SUBSTITUTE(ADDRESS(1,COLUMN(Table_Question_Sets[[#This Row],[Property]]),4),"1","")&amp;ROW()-1),
INDIRECT(SUBSTITUTE(ADDRESS(1,COLUMN(),4),"1","")&amp;ROW()-1)))</f>
        <v>Financial</v>
      </c>
      <c r="E16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creditCardsHeading</v>
      </c>
      <c r="F169" s="7" t="str">
        <f>IF(Table_Question_Sets[[#This Row],[Header]]="Yes","",IF(Table_Question_Sets[[#This Row],[Property]]&lt;&gt;"",SUBSTITUTE(Table_Question_Sets[[#This Row],[Property]]," ",""),""))</f>
        <v>CreditCardsHeading</v>
      </c>
      <c r="G169" s="48"/>
      <c r="H169" s="7" t="s">
        <v>103</v>
      </c>
      <c r="I169" s="7" t="s">
        <v>103</v>
      </c>
      <c r="J169" s="7"/>
      <c r="K169" s="33"/>
      <c r="L169" s="43"/>
      <c r="M169" s="43"/>
      <c r="N169" s="33"/>
      <c r="O169" s="33" t="s">
        <v>113</v>
      </c>
      <c r="P169" s="33"/>
      <c r="Q169" s="33"/>
      <c r="R169" s="33"/>
      <c r="S169" s="33"/>
      <c r="T169" s="7"/>
      <c r="U169" s="8"/>
      <c r="V169" s="7"/>
      <c r="W169" s="7"/>
      <c r="X169" s="7"/>
      <c r="Y169" s="7"/>
      <c r="Z169" s="7" t="s">
        <v>402</v>
      </c>
      <c r="AA169" s="7"/>
      <c r="AB169" s="7"/>
      <c r="AC169" s="7"/>
      <c r="AD169" s="7"/>
      <c r="AE169" s="7"/>
      <c r="AF169" s="7"/>
      <c r="AG169" s="7"/>
      <c r="AH169" s="43"/>
      <c r="AI169" s="43"/>
      <c r="AJ169" s="43"/>
      <c r="AK169" s="43"/>
      <c r="AL169" s="7"/>
      <c r="AM16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69" s="111"/>
      <c r="AO16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69" s="7"/>
      <c r="AR169" s="14"/>
      <c r="AS169" s="7"/>
      <c r="AT169" s="7"/>
      <c r="AU169" s="7"/>
      <c r="AV169" s="7"/>
      <c r="AW169" s="7"/>
      <c r="AX16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69" s="14" t="str">
        <f>IF(OR(Table_Question_Sets[[#This Row],[Header]]="Yes",Table_Question_Sets[[#This Row],[Text]]=""),"",IF(OR(Table_Question_Sets[[#This Row],[Text]]="true",Table_Question_Sets[[#This Row],[Text]]="false",ISNUMBER(Table_Question_Sets[[#This Row],[Text]])),Table_Question_Sets[[#This Row],[Text]],""""&amp;Table_Question_Sets[[#This Row],[Text]]&amp;""""))</f>
        <v/>
      </c>
      <c r="AZ169" s="14" t="str">
        <f>IF(AND(Table_Question_Sets[[#This Row],[Header]]&lt;&gt;"Yes",Table_Question_Sets[[#This Row],[Property]]&lt;&gt;"",Table_Question_Sets[[#This Row],[Summary Label]]&lt;&gt;""),""""&amp;Table_Question_Sets[[#This Row],[Key]]&amp;""": """&amp;Table_Question_Sets[[#This Row],[Summary Label]]&amp;"""","")</f>
        <v/>
      </c>
      <c r="BA169" s="14">
        <f ca="1">IF(Table_Question_Sets[[#This Row],[Header]]="Yes","",_xlfn.NUMBERVALUE(INDIRECT(SUBSTITUTE(ADDRESS(1,COLUMN(),4),"1","")&amp;ROW()-1))+IF(Table_Question_Sets[[#This Row],[Property]]&lt;&gt;"",1,0))</f>
        <v>57</v>
      </c>
      <c r="BB169" s="14">
        <f ca="1">IF(Table_Question_Sets[[#This Row],[Header]]="Yes","",_xlfn.NUMBERVALUE(INDIRECT(SUBSTITUTE(ADDRESS(1,COLUMN(),4),"1","")&amp;ROW()+1))+IF(Table_Question_Sets[[#This Row],[Property]]&lt;&gt;"",1,0))</f>
        <v>27</v>
      </c>
      <c r="BC169" s="14" t="str">
        <f t="array" aca="1" ref="BC16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6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6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6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"templateOptions":{"content":{"heading4":"Credit Cards"}}</v>
      </c>
      <c r="BG16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"creditCardsHeading","type": "content-field","className":"col-xs-12","templateOptions":{"content":{"heading4":"Credit Cards"}},"validators": {"validation": Validators.compose([])}}</v>
      </c>
      <c r="BH169" s="7" t="str">
        <f ca="1" xml:space="preserve">
IF(Table_Question_Sets[[#This Row],[Row]]="Yes","]},{""className"": ""row"",""fieldGroup"": [","")&amp;
SUBSTITUTE(Table_Question_Sets[[#This Row],[Config Field]],CHAR(10),"")</f>
        <v>{"key": "creditCardsHeading","type": "content-field","className":"col-xs-12","templateOptions":{"content":{"heading4":"Credit Cards"}},"validators": {"validation": Validators.compose([])}}</v>
      </c>
      <c r="BI16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6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69" s="7" t="str">
        <f>IF(AND(Table_Question_Sets[[#This Row],[Header]]="",Table_Question_Sets[[#This Row],[Property]]&lt;&gt;"",Table_Question_Sets[[#This Row],[Field Type]]&lt;&gt;""),
""""&amp;Table_Question_Sets[[#This Row],[Key]]&amp;"""","")</f>
        <v>"creditCardsHeading"</v>
      </c>
      <c r="BL16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69" s="7" t="str">
        <f>IF(AND(Table_Question_Sets[[#This Row],[Header]]&lt;&gt;"Yes",Table_Question_Sets[[#This Row],[Property]]&lt;&gt;"",Table_Question_Sets[[#This Row],[Workflow Role]]&lt;&gt;""),
""""&amp;Table_Question_Sets[[#This Row],[Workflow Role]]&amp;""":"""&amp;Table_Question_Sets[[#This Row],[Key]]&amp;"""","")</f>
        <v/>
      </c>
      <c r="BN169" s="7">
        <f ca="1">IF(Table_Question_Sets[[#This Row],[Header]]="Yes","",_xlfn.NUMBERVALUE(INDIRECT(SUBSTITUTE(ADDRESS(1,COLUMN(),4),"1","")&amp;ROW()+1))+IF(OR(Table_Question_Sets[[#This Row],[Value]]&lt;&gt;"",AND(Table_Question_Sets[[#This Row],[Data Type]]="Repeating",Table_Question_Sets[[#This Row],[Calculation Repeating]]&lt;&gt;"")),1,0))</f>
        <v>0</v>
      </c>
      <c r="BO169" s="7" t="str">
        <f ca="1" xml:space="preserve">
IF(Table_Question_Sets[[#This Row],[Data Type]]="Repeating",
OFFSET(Table_Repeating_Question_Sets[[#Headers],[Property]],MATCH(Table_Question_Sets[[#This Row],[Property]],Table_Repeating_Question_Sets[Property],0),MATCH("Calculation",Table_Repeating_Question_Sets[#Headers],0)-1,1,1),
"")</f>
        <v/>
      </c>
      <c r="BP16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6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69" s="7" t="str">
        <f ca="1">IF(ISNUMBER(Table_Question_Sets[[#This Row],[Config Use Row]]),INDEX(Table_Question_Sets[Config Rollup],Table_Question_Sets[[#This Row],[Config Use Row]]),"")</f>
        <v/>
      </c>
      <c r="BS169" s="7" t="str">
        <f ca="1">IF(ISNUMBER(Table_Question_Sets[[#This Row],[Config Use Row]]),INDEX(Table_Question_Sets[Config Keys Nested Rollup],Table_Question_Sets[[#This Row],[Config Use Row]]),"")</f>
        <v/>
      </c>
      <c r="BT169" s="7" t="str">
        <f ca="1">IF(ISNUMBER(Table_Question_Sets[[#This Row],[Config Use Row]]),INDEX(Table_Question_Sets[Calculation Rollup],Table_Question_Sets[[#This Row],[Config Use Row]]),"")</f>
        <v/>
      </c>
    </row>
    <row r="170" spans="2:72" s="11" customFormat="1" ht="21" customHeight="1">
      <c r="B170" s="7" t="s">
        <v>403</v>
      </c>
      <c r="C170" s="111"/>
      <c r="D170" s="7" t="str">
        <f ca="1">IF(Table_Question_Sets[[#This Row],[Header]]="Yes","",
IF(INDIRECT(SUBSTITUTE(ADDRESS(1,COLUMN(),4),"1","")&amp;ROW()-1)="",
INDIRECT(SUBSTITUTE(ADDRESS(1,COLUMN(Table_Question_Sets[[#This Row],[Property]]),4),"1","")&amp;ROW()-1),
INDIRECT(SUBSTITUTE(ADDRESS(1,COLUMN(),4),"1","")&amp;ROW()-1)))</f>
        <v>Financial</v>
      </c>
      <c r="E17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creditCardsLender</v>
      </c>
      <c r="F170" s="7" t="str">
        <f>IF(Table_Question_Sets[[#This Row],[Header]]="Yes","",IF(Table_Question_Sets[[#This Row],[Property]]&lt;&gt;"",SUBSTITUTE(Table_Question_Sets[[#This Row],[Property]]," ",""),""))</f>
        <v>CreditCardsLender</v>
      </c>
      <c r="G170" s="48"/>
      <c r="H170" s="7" t="s">
        <v>49</v>
      </c>
      <c r="I170" s="7" t="s">
        <v>49</v>
      </c>
      <c r="J170" s="7"/>
      <c r="K170" s="33" t="s">
        <v>404</v>
      </c>
      <c r="L170" s="43"/>
      <c r="M170" s="43"/>
      <c r="N170" s="33"/>
      <c r="O170" s="33" t="s">
        <v>113</v>
      </c>
      <c r="P170" s="33" t="s">
        <v>113</v>
      </c>
      <c r="Q170" s="33" t="s">
        <v>125</v>
      </c>
      <c r="R170" s="33"/>
      <c r="S170" s="33"/>
      <c r="T170" s="7" t="s">
        <v>367</v>
      </c>
      <c r="U170" s="8"/>
      <c r="V170" s="7"/>
      <c r="W170" s="7"/>
      <c r="X170" s="7"/>
      <c r="Y170" s="7"/>
      <c r="Z170" s="7"/>
      <c r="AA170" s="7"/>
      <c r="AB170" s="7"/>
      <c r="AC170" s="7"/>
      <c r="AD170" s="7"/>
      <c r="AE170" s="7"/>
      <c r="AF170" s="7"/>
      <c r="AG170" s="7"/>
      <c r="AH170" s="43"/>
      <c r="AI170" s="43"/>
      <c r="AJ170" s="43"/>
      <c r="AK170" s="43"/>
      <c r="AL170" s="7"/>
      <c r="AM17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70" s="111"/>
      <c r="AO17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70" s="7"/>
      <c r="AR170" s="14"/>
      <c r="AS170" s="7"/>
      <c r="AT170" s="7"/>
      <c r="AU170" s="7"/>
      <c r="AV170" s="7"/>
      <c r="AW170" s="7"/>
      <c r="AX17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70" s="14" t="str">
        <f>IF(OR(Table_Question_Sets[[#This Row],[Header]]="Yes",Table_Question_Sets[[#This Row],[Text]]=""),"",IF(OR(Table_Question_Sets[[#This Row],[Text]]="true",Table_Question_Sets[[#This Row],[Text]]="false",ISNUMBER(Table_Question_Sets[[#This Row],[Text]])),Table_Question_Sets[[#This Row],[Text]],""""&amp;Table_Question_Sets[[#This Row],[Text]]&amp;""""))</f>
        <v/>
      </c>
      <c r="AZ170" s="14" t="str">
        <f>IF(AND(Table_Question_Sets[[#This Row],[Header]]&lt;&gt;"Yes",Table_Question_Sets[[#This Row],[Property]]&lt;&gt;"",Table_Question_Sets[[#This Row],[Summary Label]]&lt;&gt;""),""""&amp;Table_Question_Sets[[#This Row],[Key]]&amp;""": """&amp;Table_Question_Sets[[#This Row],[Summary Label]]&amp;"""","")</f>
        <v/>
      </c>
      <c r="BA170" s="14">
        <f ca="1">IF(Table_Question_Sets[[#This Row],[Header]]="Yes","",_xlfn.NUMBERVALUE(INDIRECT(SUBSTITUTE(ADDRESS(1,COLUMN(),4),"1","")&amp;ROW()-1))+IF(Table_Question_Sets[[#This Row],[Property]]&lt;&gt;"",1,0))</f>
        <v>58</v>
      </c>
      <c r="BB170" s="14">
        <f ca="1">IF(Table_Question_Sets[[#This Row],[Header]]="Yes","",_xlfn.NUMBERVALUE(INDIRECT(SUBSTITUTE(ADDRESS(1,COLUMN(),4),"1","")&amp;ROW()+1))+IF(Table_Question_Sets[[#This Row],[Property]]&lt;&gt;"",1,0))</f>
        <v>26</v>
      </c>
      <c r="BC170" s="14" t="str">
        <f t="array" aca="1" ref="BC17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7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Validators.compose([ValidationService.required('creditCardsOwing != \'\'', '')])}</v>
      </c>
      <c r="BE17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7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"templateOptions":{"label":"Name of lender"}</v>
      </c>
      <c r="BG17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"creditCardsLender","type": "input-field","className":"col-xs-12 col-sm-12 col-md-6","templateOptions":{"label":"Name of lender"},"validators": {"validation": Validators.compose([ValidationService.required('creditCardsOwing != \'\'', '')])}}</v>
      </c>
      <c r="BH170" s="7" t="str">
        <f ca="1" xml:space="preserve">
IF(Table_Question_Sets[[#This Row],[Row]]="Yes","]},{""className"": ""row"",""fieldGroup"": [","")&amp;
SUBSTITUTE(Table_Question_Sets[[#This Row],[Config Field]],CHAR(10),"")</f>
        <v>{"key": "creditCardsLender","type": "input-field","className":"col-xs-12 col-sm-12 col-md-6","templateOptions":{"label":"Name of lender"},"validators": {"validation": Validators.compose([ValidationService.required('creditCardsOwing != \'\'', '')])}}</v>
      </c>
      <c r="BI17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7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70" s="7" t="str">
        <f>IF(AND(Table_Question_Sets[[#This Row],[Header]]="",Table_Question_Sets[[#This Row],[Property]]&lt;&gt;"",Table_Question_Sets[[#This Row],[Field Type]]&lt;&gt;""),
""""&amp;Table_Question_Sets[[#This Row],[Key]]&amp;"""","")</f>
        <v>"creditCardsLender"</v>
      </c>
      <c r="BL17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70" s="7" t="str">
        <f>IF(AND(Table_Question_Sets[[#This Row],[Header]]&lt;&gt;"Yes",Table_Question_Sets[[#This Row],[Property]]&lt;&gt;"",Table_Question_Sets[[#This Row],[Workflow Role]]&lt;&gt;""),
""""&amp;Table_Question_Sets[[#This Row],[Workflow Role]]&amp;""":"""&amp;Table_Question_Sets[[#This Row],[Key]]&amp;"""","")</f>
        <v/>
      </c>
      <c r="BN170" s="7">
        <f ca="1">IF(Table_Question_Sets[[#This Row],[Header]]="Yes","",_xlfn.NUMBERVALUE(INDIRECT(SUBSTITUTE(ADDRESS(1,COLUMN(),4),"1","")&amp;ROW()+1))+IF(OR(Table_Question_Sets[[#This Row],[Value]]&lt;&gt;"",AND(Table_Question_Sets[[#This Row],[Data Type]]="Repeating",Table_Question_Sets[[#This Row],[Calculation Repeating]]&lt;&gt;"")),1,0))</f>
        <v>0</v>
      </c>
      <c r="BO170" s="7" t="str">
        <f ca="1" xml:space="preserve">
IF(Table_Question_Sets[[#This Row],[Data Type]]="Repeating",
OFFSET(Table_Repeating_Question_Sets[[#Headers],[Property]],MATCH(Table_Question_Sets[[#This Row],[Property]],Table_Repeating_Question_Sets[Property],0),MATCH("Calculation",Table_Repeating_Question_Sets[#Headers],0)-1,1,1),
"")</f>
        <v/>
      </c>
      <c r="BP17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7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70" s="7" t="str">
        <f ca="1">IF(ISNUMBER(Table_Question_Sets[[#This Row],[Config Use Row]]),INDEX(Table_Question_Sets[Config Rollup],Table_Question_Sets[[#This Row],[Config Use Row]]),"")</f>
        <v/>
      </c>
      <c r="BS170" s="7" t="str">
        <f ca="1">IF(ISNUMBER(Table_Question_Sets[[#This Row],[Config Use Row]]),INDEX(Table_Question_Sets[Config Keys Nested Rollup],Table_Question_Sets[[#This Row],[Config Use Row]]),"")</f>
        <v/>
      </c>
      <c r="BT170" s="7" t="str">
        <f ca="1">IF(ISNUMBER(Table_Question_Sets[[#This Row],[Config Use Row]]),INDEX(Table_Question_Sets[Calculation Rollup],Table_Question_Sets[[#This Row],[Config Use Row]]),"")</f>
        <v/>
      </c>
    </row>
    <row r="171" spans="2:72" s="11" customFormat="1" ht="21" customHeight="1">
      <c r="B171" s="7" t="s">
        <v>405</v>
      </c>
      <c r="C171" s="111"/>
      <c r="D171" s="7" t="str">
        <f ca="1">IF(Table_Question_Sets[[#This Row],[Header]]="Yes","",
IF(INDIRECT(SUBSTITUTE(ADDRESS(1,COLUMN(),4),"1","")&amp;ROW()-1)="",
INDIRECT(SUBSTITUTE(ADDRESS(1,COLUMN(Table_Question_Sets[[#This Row],[Property]]),4),"1","")&amp;ROW()-1),
INDIRECT(SUBSTITUTE(ADDRESS(1,COLUMN(),4),"1","")&amp;ROW()-1)))</f>
        <v>Financial</v>
      </c>
      <c r="E17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creditCardsOwing</v>
      </c>
      <c r="F171" s="7" t="str">
        <f>IF(Table_Question_Sets[[#This Row],[Header]]="Yes","",IF(Table_Question_Sets[[#This Row],[Property]]&lt;&gt;"",SUBSTITUTE(Table_Question_Sets[[#This Row],[Property]]," ",""),""))</f>
        <v>CreditCardsOwing</v>
      </c>
      <c r="G171" s="48"/>
      <c r="H171" s="7" t="s">
        <v>85</v>
      </c>
      <c r="I171" s="7" t="s">
        <v>49</v>
      </c>
      <c r="J171" s="7"/>
      <c r="K171" s="33"/>
      <c r="L171" s="43"/>
      <c r="M171" s="43"/>
      <c r="N171" s="33"/>
      <c r="O171" s="33" t="s">
        <v>113</v>
      </c>
      <c r="P171" s="33" t="s">
        <v>125</v>
      </c>
      <c r="Q171" s="33" t="s">
        <v>121</v>
      </c>
      <c r="R171" s="33"/>
      <c r="S171" s="33"/>
      <c r="T171" s="7" t="s">
        <v>406</v>
      </c>
      <c r="U171" s="8"/>
      <c r="V171" s="7"/>
      <c r="W171" s="7"/>
      <c r="X171" s="7"/>
      <c r="Y171" s="7"/>
      <c r="Z171" s="7"/>
      <c r="AA171" s="7"/>
      <c r="AB171" s="7"/>
      <c r="AC171" s="7"/>
      <c r="AD171" s="7"/>
      <c r="AE171" s="7"/>
      <c r="AF171" s="7"/>
      <c r="AG171" s="7"/>
      <c r="AH171" s="43"/>
      <c r="AI171" s="43"/>
      <c r="AJ171" s="43"/>
      <c r="AK171" s="43"/>
      <c r="AL171" s="7"/>
      <c r="AM17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71" s="111"/>
      <c r="AO17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71" s="7"/>
      <c r="AR171" s="14"/>
      <c r="AS171" s="7"/>
      <c r="AT171" s="7"/>
      <c r="AU171" s="7"/>
      <c r="AV171" s="7"/>
      <c r="AW171" s="7"/>
      <c r="AX17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71" s="14" t="str">
        <f>IF(OR(Table_Question_Sets[[#This Row],[Header]]="Yes",Table_Question_Sets[[#This Row],[Text]]=""),"",IF(OR(Table_Question_Sets[[#This Row],[Text]]="true",Table_Question_Sets[[#This Row],[Text]]="false",ISNUMBER(Table_Question_Sets[[#This Row],[Text]])),Table_Question_Sets[[#This Row],[Text]],""""&amp;Table_Question_Sets[[#This Row],[Text]]&amp;""""))</f>
        <v/>
      </c>
      <c r="AZ171" s="14" t="str">
        <f>IF(AND(Table_Question_Sets[[#This Row],[Header]]&lt;&gt;"Yes",Table_Question_Sets[[#This Row],[Property]]&lt;&gt;"",Table_Question_Sets[[#This Row],[Summary Label]]&lt;&gt;""),""""&amp;Table_Question_Sets[[#This Row],[Key]]&amp;""": """&amp;Table_Question_Sets[[#This Row],[Summary Label]]&amp;"""","")</f>
        <v/>
      </c>
      <c r="BA171" s="14">
        <f ca="1">IF(Table_Question_Sets[[#This Row],[Header]]="Yes","",_xlfn.NUMBERVALUE(INDIRECT(SUBSTITUTE(ADDRESS(1,COLUMN(),4),"1","")&amp;ROW()-1))+IF(Table_Question_Sets[[#This Row],[Property]]&lt;&gt;"",1,0))</f>
        <v>59</v>
      </c>
      <c r="BB171" s="14">
        <f ca="1">IF(Table_Question_Sets[[#This Row],[Header]]="Yes","",_xlfn.NUMBERVALUE(INDIRECT(SUBSTITUTE(ADDRESS(1,COLUMN(),4),"1","")&amp;ROW()+1))+IF(Table_Question_Sets[[#This Row],[Property]]&lt;&gt;"",1,0))</f>
        <v>25</v>
      </c>
      <c r="BC171" s="14" t="str">
        <f t="array" aca="1" ref="BC17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7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7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7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"templateOptions":{"label":"Card limit (in total)","formatTextInput":"currency","addonLeft":{"class":"fa fa-usd"}}</v>
      </c>
      <c r="BG17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"creditCardsOwing","type": "input-field","className":"col-xs-12 col-sm-6 col-md-3","templateOptions":{"label":"Card limit (in total)","formatTextInput":"currency","addonLeft":{"class":"fa fa-usd"}},"validators": {"validation": Validators.compose([ValidationService.isCurrency(), ValidationService.maxDecimals(2)])}}</v>
      </c>
      <c r="BH171" s="7" t="str">
        <f ca="1" xml:space="preserve">
IF(Table_Question_Sets[[#This Row],[Row]]="Yes","]},{""className"": ""row"",""fieldGroup"": [","")&amp;
SUBSTITUTE(Table_Question_Sets[[#This Row],[Config Field]],CHAR(10),"")</f>
        <v>{"key": "creditCardsOwing","type": "input-field","className":"col-xs-12 col-sm-6 col-md-3","templateOptions":{"label":"Card limit (in total)","formatTextInput":"currency","addonLeft":{"class":"fa fa-usd"}},"validators": {"validation": Validators.compose([ValidationService.isCurrency(), ValidationService.maxDecimals(2)])}}</v>
      </c>
      <c r="BI17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7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71" s="7" t="str">
        <f>IF(AND(Table_Question_Sets[[#This Row],[Header]]="",Table_Question_Sets[[#This Row],[Property]]&lt;&gt;"",Table_Question_Sets[[#This Row],[Field Type]]&lt;&gt;""),
""""&amp;Table_Question_Sets[[#This Row],[Key]]&amp;"""","")</f>
        <v>"creditCardsOwing"</v>
      </c>
      <c r="BL17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71" s="7" t="str">
        <f>IF(AND(Table_Question_Sets[[#This Row],[Header]]&lt;&gt;"Yes",Table_Question_Sets[[#This Row],[Property]]&lt;&gt;"",Table_Question_Sets[[#This Row],[Workflow Role]]&lt;&gt;""),
""""&amp;Table_Question_Sets[[#This Row],[Workflow Role]]&amp;""":"""&amp;Table_Question_Sets[[#This Row],[Key]]&amp;"""","")</f>
        <v/>
      </c>
      <c r="BN171" s="7">
        <f ca="1">IF(Table_Question_Sets[[#This Row],[Header]]="Yes","",_xlfn.NUMBERVALUE(INDIRECT(SUBSTITUTE(ADDRESS(1,COLUMN(),4),"1","")&amp;ROW()+1))+IF(OR(Table_Question_Sets[[#This Row],[Value]]&lt;&gt;"",AND(Table_Question_Sets[[#This Row],[Data Type]]="Repeating",Table_Question_Sets[[#This Row],[Calculation Repeating]]&lt;&gt;"")),1,0))</f>
        <v>0</v>
      </c>
      <c r="BO171" s="7" t="str">
        <f ca="1" xml:space="preserve">
IF(Table_Question_Sets[[#This Row],[Data Type]]="Repeating",
OFFSET(Table_Repeating_Question_Sets[[#Headers],[Property]],MATCH(Table_Question_Sets[[#This Row],[Property]],Table_Repeating_Question_Sets[Property],0),MATCH("Calculation",Table_Repeating_Question_Sets[#Headers],0)-1,1,1),
"")</f>
        <v/>
      </c>
      <c r="BP17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7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71" s="7" t="str">
        <f ca="1">IF(ISNUMBER(Table_Question_Sets[[#This Row],[Config Use Row]]),INDEX(Table_Question_Sets[Config Rollup],Table_Question_Sets[[#This Row],[Config Use Row]]),"")</f>
        <v/>
      </c>
      <c r="BS171" s="7" t="str">
        <f ca="1">IF(ISNUMBER(Table_Question_Sets[[#This Row],[Config Use Row]]),INDEX(Table_Question_Sets[Config Keys Nested Rollup],Table_Question_Sets[[#This Row],[Config Use Row]]),"")</f>
        <v/>
      </c>
      <c r="BT171" s="7" t="str">
        <f ca="1">IF(ISNUMBER(Table_Question_Sets[[#This Row],[Config Use Row]]),INDEX(Table_Question_Sets[Calculation Rollup],Table_Question_Sets[[#This Row],[Config Use Row]]),"")</f>
        <v/>
      </c>
    </row>
    <row r="172" spans="2:72" s="11" customFormat="1" ht="21" customHeight="1">
      <c r="B172" s="7" t="s">
        <v>407</v>
      </c>
      <c r="C172" s="111"/>
      <c r="D172" s="7" t="str">
        <f ca="1">IF(Table_Question_Sets[[#This Row],[Header]]="Yes","",
IF(INDIRECT(SUBSTITUTE(ADDRESS(1,COLUMN(),4),"1","")&amp;ROW()-1)="",
INDIRECT(SUBSTITUTE(ADDRESS(1,COLUMN(Table_Question_Sets[[#This Row],[Property]]),4),"1","")&amp;ROW()-1),
INDIRECT(SUBSTITUTE(ADDRESS(1,COLUMN(),4),"1","")&amp;ROW()-1)))</f>
        <v>Financial</v>
      </c>
      <c r="E17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creditCardsMonthly</v>
      </c>
      <c r="F172" s="7" t="str">
        <f>IF(Table_Question_Sets[[#This Row],[Header]]="Yes","",IF(Table_Question_Sets[[#This Row],[Property]]&lt;&gt;"",SUBSTITUTE(Table_Question_Sets[[#This Row],[Property]]," ",""),""))</f>
        <v>CreditCardsMonthly</v>
      </c>
      <c r="G172" s="48"/>
      <c r="H172" s="7" t="s">
        <v>85</v>
      </c>
      <c r="I172" s="7" t="s">
        <v>49</v>
      </c>
      <c r="J172" s="7"/>
      <c r="K172" s="33" t="s">
        <v>404</v>
      </c>
      <c r="L172" s="43"/>
      <c r="M172" s="43"/>
      <c r="N172" s="33"/>
      <c r="O172" s="33" t="s">
        <v>113</v>
      </c>
      <c r="P172" s="33" t="s">
        <v>125</v>
      </c>
      <c r="Q172" s="33" t="s">
        <v>121</v>
      </c>
      <c r="R172" s="33"/>
      <c r="S172" s="33"/>
      <c r="T172" s="7" t="s">
        <v>400</v>
      </c>
      <c r="U172" s="8"/>
      <c r="V172" s="7"/>
      <c r="W172" s="7"/>
      <c r="X172" s="7"/>
      <c r="Y172" s="7"/>
      <c r="Z172" s="7"/>
      <c r="AA172" s="7"/>
      <c r="AB172" s="7"/>
      <c r="AC172" s="7"/>
      <c r="AD172" s="7"/>
      <c r="AE172" s="7"/>
      <c r="AF172" s="7"/>
      <c r="AG172" s="7"/>
      <c r="AH172" s="43"/>
      <c r="AI172" s="43"/>
      <c r="AJ172" s="43"/>
      <c r="AK172" s="43"/>
      <c r="AL172" s="7"/>
      <c r="AM17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72" s="111"/>
      <c r="AO17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72" s="7"/>
      <c r="AR172" s="14"/>
      <c r="AS172" s="7"/>
      <c r="AT172" s="7"/>
      <c r="AU172" s="7"/>
      <c r="AV172" s="7"/>
      <c r="AW172" s="7"/>
      <c r="AX17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72" s="14" t="str">
        <f>IF(OR(Table_Question_Sets[[#This Row],[Header]]="Yes",Table_Question_Sets[[#This Row],[Text]]=""),"",IF(OR(Table_Question_Sets[[#This Row],[Text]]="true",Table_Question_Sets[[#This Row],[Text]]="false",ISNUMBER(Table_Question_Sets[[#This Row],[Text]])),Table_Question_Sets[[#This Row],[Text]],""""&amp;Table_Question_Sets[[#This Row],[Text]]&amp;""""))</f>
        <v/>
      </c>
      <c r="AZ172" s="14" t="str">
        <f>IF(AND(Table_Question_Sets[[#This Row],[Header]]&lt;&gt;"Yes",Table_Question_Sets[[#This Row],[Property]]&lt;&gt;"",Table_Question_Sets[[#This Row],[Summary Label]]&lt;&gt;""),""""&amp;Table_Question_Sets[[#This Row],[Key]]&amp;""": """&amp;Table_Question_Sets[[#This Row],[Summary Label]]&amp;"""","")</f>
        <v/>
      </c>
      <c r="BA172" s="14">
        <f ca="1">IF(Table_Question_Sets[[#This Row],[Header]]="Yes","",_xlfn.NUMBERVALUE(INDIRECT(SUBSTITUTE(ADDRESS(1,COLUMN(),4),"1","")&amp;ROW()-1))+IF(Table_Question_Sets[[#This Row],[Property]]&lt;&gt;"",1,0))</f>
        <v>60</v>
      </c>
      <c r="BB172" s="14">
        <f ca="1">IF(Table_Question_Sets[[#This Row],[Header]]="Yes","",_xlfn.NUMBERVALUE(INDIRECT(SUBSTITUTE(ADDRESS(1,COLUMN(),4),"1","")&amp;ROW()+1))+IF(Table_Question_Sets[[#This Row],[Property]]&lt;&gt;"",1,0))</f>
        <v>24</v>
      </c>
      <c r="BC172" s="14" t="str">
        <f t="array" aca="1" ref="BC17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7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Validators.compose([ValidationService.required('creditCardsOwing != \'\'', ''), ValidationService.isCurrency(), ValidationService.maxDecimals(2)])}</v>
      </c>
      <c r="BE17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7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"templateOptions":{"label":"Monthly payments","formatTextInput":"currency","addonLeft":{"class":"fa fa-usd"}}</v>
      </c>
      <c r="BG17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v>
      </c>
      <c r="BH172" s="7" t="str">
        <f ca="1" xml:space="preserve">
IF(Table_Question_Sets[[#This Row],[Row]]="Yes","]},{""className"": ""row"",""fieldGroup"": [","")&amp;
SUBSTITUTE(Table_Question_Sets[[#This Row],[Config Field]],CHAR(10),"")</f>
        <v>{"key":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v>
      </c>
      <c r="BI17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7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72" s="7" t="str">
        <f>IF(AND(Table_Question_Sets[[#This Row],[Header]]="",Table_Question_Sets[[#This Row],[Property]]&lt;&gt;"",Table_Question_Sets[[#This Row],[Field Type]]&lt;&gt;""),
""""&amp;Table_Question_Sets[[#This Row],[Key]]&amp;"""","")</f>
        <v>"creditCardsMonthly"</v>
      </c>
      <c r="BL17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72" s="7" t="str">
        <f>IF(AND(Table_Question_Sets[[#This Row],[Header]]&lt;&gt;"Yes",Table_Question_Sets[[#This Row],[Property]]&lt;&gt;"",Table_Question_Sets[[#This Row],[Workflow Role]]&lt;&gt;""),
""""&amp;Table_Question_Sets[[#This Row],[Workflow Role]]&amp;""":"""&amp;Table_Question_Sets[[#This Row],[Key]]&amp;"""","")</f>
        <v/>
      </c>
      <c r="BN172" s="7">
        <f ca="1">IF(Table_Question_Sets[[#This Row],[Header]]="Yes","",_xlfn.NUMBERVALUE(INDIRECT(SUBSTITUTE(ADDRESS(1,COLUMN(),4),"1","")&amp;ROW()+1))+IF(OR(Table_Question_Sets[[#This Row],[Value]]&lt;&gt;"",AND(Table_Question_Sets[[#This Row],[Data Type]]="Repeating",Table_Question_Sets[[#This Row],[Calculation Repeating]]&lt;&gt;"")),1,0))</f>
        <v>0</v>
      </c>
      <c r="BO172" s="7" t="str">
        <f ca="1" xml:space="preserve">
IF(Table_Question_Sets[[#This Row],[Data Type]]="Repeating",
OFFSET(Table_Repeating_Question_Sets[[#Headers],[Property]],MATCH(Table_Question_Sets[[#This Row],[Property]],Table_Repeating_Question_Sets[Property],0),MATCH("Calculation",Table_Repeating_Question_Sets[#Headers],0)-1,1,1),
"")</f>
        <v/>
      </c>
      <c r="BP17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7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72" s="7" t="str">
        <f ca="1">IF(ISNUMBER(Table_Question_Sets[[#This Row],[Config Use Row]]),INDEX(Table_Question_Sets[Config Rollup],Table_Question_Sets[[#This Row],[Config Use Row]]),"")</f>
        <v/>
      </c>
      <c r="BS172" s="7" t="str">
        <f ca="1">IF(ISNUMBER(Table_Question_Sets[[#This Row],[Config Use Row]]),INDEX(Table_Question_Sets[Config Keys Nested Rollup],Table_Question_Sets[[#This Row],[Config Use Row]]),"")</f>
        <v/>
      </c>
      <c r="BT172" s="7" t="str">
        <f ca="1">IF(ISNUMBER(Table_Question_Sets[[#This Row],[Config Use Row]]),INDEX(Table_Question_Sets[Calculation Rollup],Table_Question_Sets[[#This Row],[Config Use Row]]),"")</f>
        <v/>
      </c>
    </row>
    <row r="173" spans="2:72" s="11" customFormat="1" ht="21" customHeight="1">
      <c r="B173" s="7" t="s">
        <v>408</v>
      </c>
      <c r="C173" s="111"/>
      <c r="D173" s="7" t="str">
        <f ca="1">IF(Table_Question_Sets[[#This Row],[Header]]="Yes","",
IF(INDIRECT(SUBSTITUTE(ADDRESS(1,COLUMN(),4),"1","")&amp;ROW()-1)="",
INDIRECT(SUBSTITUTE(ADDRESS(1,COLUMN(Table_Question_Sets[[#This Row],[Property]]),4),"1","")&amp;ROW()-1),
INDIRECT(SUBSTITUTE(ADDRESS(1,COLUMN(),4),"1","")&amp;ROW()-1)))</f>
        <v>Financial</v>
      </c>
      <c r="E17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overdraftHeading</v>
      </c>
      <c r="F173" s="7" t="str">
        <f>IF(Table_Question_Sets[[#This Row],[Header]]="Yes","",IF(Table_Question_Sets[[#This Row],[Property]]&lt;&gt;"",SUBSTITUTE(Table_Question_Sets[[#This Row],[Property]]," ",""),""))</f>
        <v>OverdraftHeading</v>
      </c>
      <c r="G173" s="48"/>
      <c r="H173" s="7" t="s">
        <v>103</v>
      </c>
      <c r="I173" s="7" t="s">
        <v>103</v>
      </c>
      <c r="J173" s="7"/>
      <c r="K173" s="33"/>
      <c r="L173" s="43"/>
      <c r="M173" s="43"/>
      <c r="N173" s="33"/>
      <c r="O173" s="33" t="s">
        <v>113</v>
      </c>
      <c r="P173" s="33"/>
      <c r="Q173" s="33"/>
      <c r="R173" s="33"/>
      <c r="S173" s="33"/>
      <c r="T173" s="7"/>
      <c r="U173" s="8"/>
      <c r="V173" s="7"/>
      <c r="W173" s="7"/>
      <c r="X173" s="7"/>
      <c r="Y173" s="7"/>
      <c r="Z173" s="7" t="s">
        <v>409</v>
      </c>
      <c r="AA173" s="7"/>
      <c r="AB173" s="7"/>
      <c r="AC173" s="7"/>
      <c r="AD173" s="7"/>
      <c r="AE173" s="7"/>
      <c r="AF173" s="7"/>
      <c r="AG173" s="7"/>
      <c r="AH173" s="43"/>
      <c r="AI173" s="43"/>
      <c r="AJ173" s="43"/>
      <c r="AK173" s="43"/>
      <c r="AL173" s="7"/>
      <c r="AM17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73" s="111"/>
      <c r="AO17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73" s="7"/>
      <c r="AR173" s="14"/>
      <c r="AS173" s="7"/>
      <c r="AT173" s="7"/>
      <c r="AU173" s="7"/>
      <c r="AV173" s="7"/>
      <c r="AW173" s="7"/>
      <c r="AX17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73" s="14" t="str">
        <f>IF(OR(Table_Question_Sets[[#This Row],[Header]]="Yes",Table_Question_Sets[[#This Row],[Text]]=""),"",IF(OR(Table_Question_Sets[[#This Row],[Text]]="true",Table_Question_Sets[[#This Row],[Text]]="false",ISNUMBER(Table_Question_Sets[[#This Row],[Text]])),Table_Question_Sets[[#This Row],[Text]],""""&amp;Table_Question_Sets[[#This Row],[Text]]&amp;""""))</f>
        <v/>
      </c>
      <c r="AZ173" s="14" t="str">
        <f>IF(AND(Table_Question_Sets[[#This Row],[Header]]&lt;&gt;"Yes",Table_Question_Sets[[#This Row],[Property]]&lt;&gt;"",Table_Question_Sets[[#This Row],[Summary Label]]&lt;&gt;""),""""&amp;Table_Question_Sets[[#This Row],[Key]]&amp;""": """&amp;Table_Question_Sets[[#This Row],[Summary Label]]&amp;"""","")</f>
        <v/>
      </c>
      <c r="BA173" s="14">
        <f ca="1">IF(Table_Question_Sets[[#This Row],[Header]]="Yes","",_xlfn.NUMBERVALUE(INDIRECT(SUBSTITUTE(ADDRESS(1,COLUMN(),4),"1","")&amp;ROW()-1))+IF(Table_Question_Sets[[#This Row],[Property]]&lt;&gt;"",1,0))</f>
        <v>61</v>
      </c>
      <c r="BB173" s="14">
        <f ca="1">IF(Table_Question_Sets[[#This Row],[Header]]="Yes","",_xlfn.NUMBERVALUE(INDIRECT(SUBSTITUTE(ADDRESS(1,COLUMN(),4),"1","")&amp;ROW()+1))+IF(Table_Question_Sets[[#This Row],[Property]]&lt;&gt;"",1,0))</f>
        <v>23</v>
      </c>
      <c r="BC173" s="14" t="str">
        <f t="array" aca="1" ref="BC17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7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7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7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"templateOptions":{"content":{"heading4":"Overdraft"}}</v>
      </c>
      <c r="BG17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"overdraftHeading","type": "content-field","className":"col-xs-12","templateOptions":{"content":{"heading4":"Overdraft"}},"validators": {"validation": Validators.compose([])}}</v>
      </c>
      <c r="BH173" s="7" t="str">
        <f ca="1" xml:space="preserve">
IF(Table_Question_Sets[[#This Row],[Row]]="Yes","]},{""className"": ""row"",""fieldGroup"": [","")&amp;
SUBSTITUTE(Table_Question_Sets[[#This Row],[Config Field]],CHAR(10),"")</f>
        <v>{"key": "overdraftHeading","type": "content-field","className":"col-xs-12","templateOptions":{"content":{"heading4":"Overdraft"}},"validators": {"validation": Validators.compose([])}}</v>
      </c>
      <c r="BI17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7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73" s="7" t="str">
        <f>IF(AND(Table_Question_Sets[[#This Row],[Header]]="",Table_Question_Sets[[#This Row],[Property]]&lt;&gt;"",Table_Question_Sets[[#This Row],[Field Type]]&lt;&gt;""),
""""&amp;Table_Question_Sets[[#This Row],[Key]]&amp;"""","")</f>
        <v>"overdraftHeading"</v>
      </c>
      <c r="BL17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73" s="7" t="str">
        <f>IF(AND(Table_Question_Sets[[#This Row],[Header]]&lt;&gt;"Yes",Table_Question_Sets[[#This Row],[Property]]&lt;&gt;"",Table_Question_Sets[[#This Row],[Workflow Role]]&lt;&gt;""),
""""&amp;Table_Question_Sets[[#This Row],[Workflow Role]]&amp;""":"""&amp;Table_Question_Sets[[#This Row],[Key]]&amp;"""","")</f>
        <v/>
      </c>
      <c r="BN173" s="7">
        <f ca="1">IF(Table_Question_Sets[[#This Row],[Header]]="Yes","",_xlfn.NUMBERVALUE(INDIRECT(SUBSTITUTE(ADDRESS(1,COLUMN(),4),"1","")&amp;ROW()+1))+IF(OR(Table_Question_Sets[[#This Row],[Value]]&lt;&gt;"",AND(Table_Question_Sets[[#This Row],[Data Type]]="Repeating",Table_Question_Sets[[#This Row],[Calculation Repeating]]&lt;&gt;"")),1,0))</f>
        <v>0</v>
      </c>
      <c r="BO173" s="7" t="str">
        <f ca="1" xml:space="preserve">
IF(Table_Question_Sets[[#This Row],[Data Type]]="Repeating",
OFFSET(Table_Repeating_Question_Sets[[#Headers],[Property]],MATCH(Table_Question_Sets[[#This Row],[Property]],Table_Repeating_Question_Sets[Property],0),MATCH("Calculation",Table_Repeating_Question_Sets[#Headers],0)-1,1,1),
"")</f>
        <v/>
      </c>
      <c r="BP17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7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73" s="7" t="str">
        <f ca="1">IF(ISNUMBER(Table_Question_Sets[[#This Row],[Config Use Row]]),INDEX(Table_Question_Sets[Config Rollup],Table_Question_Sets[[#This Row],[Config Use Row]]),"")</f>
        <v/>
      </c>
      <c r="BS173" s="7" t="str">
        <f ca="1">IF(ISNUMBER(Table_Question_Sets[[#This Row],[Config Use Row]]),INDEX(Table_Question_Sets[Config Keys Nested Rollup],Table_Question_Sets[[#This Row],[Config Use Row]]),"")</f>
        <v/>
      </c>
      <c r="BT173" s="7" t="str">
        <f ca="1">IF(ISNUMBER(Table_Question_Sets[[#This Row],[Config Use Row]]),INDEX(Table_Question_Sets[Calculation Rollup],Table_Question_Sets[[#This Row],[Config Use Row]]),"")</f>
        <v/>
      </c>
    </row>
    <row r="174" spans="2:72" s="11" customFormat="1" ht="21" customHeight="1">
      <c r="B174" s="7" t="s">
        <v>410</v>
      </c>
      <c r="C174" s="111"/>
      <c r="D174" s="7" t="str">
        <f ca="1">IF(Table_Question_Sets[[#This Row],[Header]]="Yes","",
IF(INDIRECT(SUBSTITUTE(ADDRESS(1,COLUMN(),4),"1","")&amp;ROW()-1)="",
INDIRECT(SUBSTITUTE(ADDRESS(1,COLUMN(Table_Question_Sets[[#This Row],[Property]]),4),"1","")&amp;ROW()-1),
INDIRECT(SUBSTITUTE(ADDRESS(1,COLUMN(),4),"1","")&amp;ROW()-1)))</f>
        <v>Financial</v>
      </c>
      <c r="E17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overdraftLender</v>
      </c>
      <c r="F174" s="7" t="str">
        <f>IF(Table_Question_Sets[[#This Row],[Header]]="Yes","",IF(Table_Question_Sets[[#This Row],[Property]]&lt;&gt;"",SUBSTITUTE(Table_Question_Sets[[#This Row],[Property]]," ",""),""))</f>
        <v>OverdraftLender</v>
      </c>
      <c r="G174" s="48"/>
      <c r="H174" s="7" t="s">
        <v>49</v>
      </c>
      <c r="I174" s="7" t="s">
        <v>49</v>
      </c>
      <c r="J174" s="7"/>
      <c r="K174" s="33" t="s">
        <v>411</v>
      </c>
      <c r="L174" s="43"/>
      <c r="M174" s="43"/>
      <c r="N174" s="33"/>
      <c r="O174" s="33" t="s">
        <v>113</v>
      </c>
      <c r="P174" s="33" t="s">
        <v>113</v>
      </c>
      <c r="Q174" s="33" t="s">
        <v>125</v>
      </c>
      <c r="R174" s="33"/>
      <c r="S174" s="33"/>
      <c r="T174" s="7" t="s">
        <v>412</v>
      </c>
      <c r="U174" s="8"/>
      <c r="V174" s="7"/>
      <c r="W174" s="7"/>
      <c r="X174" s="7"/>
      <c r="Y174" s="7"/>
      <c r="Z174" s="7"/>
      <c r="AA174" s="7"/>
      <c r="AB174" s="7"/>
      <c r="AC174" s="7"/>
      <c r="AD174" s="7"/>
      <c r="AE174" s="7"/>
      <c r="AF174" s="7"/>
      <c r="AG174" s="7"/>
      <c r="AH174" s="43"/>
      <c r="AI174" s="43"/>
      <c r="AJ174" s="43"/>
      <c r="AK174" s="43"/>
      <c r="AL174" s="7"/>
      <c r="AM174"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74" s="111"/>
      <c r="AO17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74" s="7"/>
      <c r="AR174" s="14"/>
      <c r="AS174" s="7"/>
      <c r="AT174" s="7"/>
      <c r="AU174" s="7"/>
      <c r="AV174" s="7"/>
      <c r="AW174" s="7"/>
      <c r="AX174"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74" s="14" t="str">
        <f>IF(OR(Table_Question_Sets[[#This Row],[Header]]="Yes",Table_Question_Sets[[#This Row],[Text]]=""),"",IF(OR(Table_Question_Sets[[#This Row],[Text]]="true",Table_Question_Sets[[#This Row],[Text]]="false",ISNUMBER(Table_Question_Sets[[#This Row],[Text]])),Table_Question_Sets[[#This Row],[Text]],""""&amp;Table_Question_Sets[[#This Row],[Text]]&amp;""""))</f>
        <v/>
      </c>
      <c r="AZ174" s="14" t="str">
        <f>IF(AND(Table_Question_Sets[[#This Row],[Header]]&lt;&gt;"Yes",Table_Question_Sets[[#This Row],[Property]]&lt;&gt;"",Table_Question_Sets[[#This Row],[Summary Label]]&lt;&gt;""),""""&amp;Table_Question_Sets[[#This Row],[Key]]&amp;""": """&amp;Table_Question_Sets[[#This Row],[Summary Label]]&amp;"""","")</f>
        <v/>
      </c>
      <c r="BA174" s="14">
        <f ca="1">IF(Table_Question_Sets[[#This Row],[Header]]="Yes","",_xlfn.NUMBERVALUE(INDIRECT(SUBSTITUTE(ADDRESS(1,COLUMN(),4),"1","")&amp;ROW()-1))+IF(Table_Question_Sets[[#This Row],[Property]]&lt;&gt;"",1,0))</f>
        <v>62</v>
      </c>
      <c r="BB174" s="14">
        <f ca="1">IF(Table_Question_Sets[[#This Row],[Header]]="Yes","",_xlfn.NUMBERVALUE(INDIRECT(SUBSTITUTE(ADDRESS(1,COLUMN(),4),"1","")&amp;ROW()+1))+IF(Table_Question_Sets[[#This Row],[Property]]&lt;&gt;"",1,0))</f>
        <v>22</v>
      </c>
      <c r="BC174" s="14" t="str">
        <f t="array" aca="1" ref="BC17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74"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Validators.compose([ValidationService.required('overdraftOwing != \'\'', '')])}</v>
      </c>
      <c r="BE174"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74"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"templateOptions":{"label":"Name of bank"}</v>
      </c>
      <c r="BG174"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"overdraftLender","type": "input-field","className":"col-xs-12 col-sm-12 col-md-6","templateOptions":{"label":"Name of bank"},"validators": {"validation": Validators.compose([ValidationService.required('overdraftOwing != \'\'', '')])}}</v>
      </c>
      <c r="BH174" s="7" t="str">
        <f ca="1" xml:space="preserve">
IF(Table_Question_Sets[[#This Row],[Row]]="Yes","]},{""className"": ""row"",""fieldGroup"": [","")&amp;
SUBSTITUTE(Table_Question_Sets[[#This Row],[Config Field]],CHAR(10),"")</f>
        <v>{"key": "overdraftLender","type": "input-field","className":"col-xs-12 col-sm-12 col-md-6","templateOptions":{"label":"Name of bank"},"validators": {"validation": Validators.compose([ValidationService.required('overdraftOwing != \'\'', '')])}}</v>
      </c>
      <c r="BI17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7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74" s="7" t="str">
        <f>IF(AND(Table_Question_Sets[[#This Row],[Header]]="",Table_Question_Sets[[#This Row],[Property]]&lt;&gt;"",Table_Question_Sets[[#This Row],[Field Type]]&lt;&gt;""),
""""&amp;Table_Question_Sets[[#This Row],[Key]]&amp;"""","")</f>
        <v>"overdraftLender"</v>
      </c>
      <c r="BL17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74" s="7" t="str">
        <f>IF(AND(Table_Question_Sets[[#This Row],[Header]]&lt;&gt;"Yes",Table_Question_Sets[[#This Row],[Property]]&lt;&gt;"",Table_Question_Sets[[#This Row],[Workflow Role]]&lt;&gt;""),
""""&amp;Table_Question_Sets[[#This Row],[Workflow Role]]&amp;""":"""&amp;Table_Question_Sets[[#This Row],[Key]]&amp;"""","")</f>
        <v/>
      </c>
      <c r="BN174" s="7">
        <f ca="1">IF(Table_Question_Sets[[#This Row],[Header]]="Yes","",_xlfn.NUMBERVALUE(INDIRECT(SUBSTITUTE(ADDRESS(1,COLUMN(),4),"1","")&amp;ROW()+1))+IF(OR(Table_Question_Sets[[#This Row],[Value]]&lt;&gt;"",AND(Table_Question_Sets[[#This Row],[Data Type]]="Repeating",Table_Question_Sets[[#This Row],[Calculation Repeating]]&lt;&gt;"")),1,0))</f>
        <v>0</v>
      </c>
      <c r="BO174" s="7" t="str">
        <f ca="1" xml:space="preserve">
IF(Table_Question_Sets[[#This Row],[Data Type]]="Repeating",
OFFSET(Table_Repeating_Question_Sets[[#Headers],[Property]],MATCH(Table_Question_Sets[[#This Row],[Property]],Table_Repeating_Question_Sets[Property],0),MATCH("Calculation",Table_Repeating_Question_Sets[#Headers],0)-1,1,1),
"")</f>
        <v/>
      </c>
      <c r="BP174"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7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74" s="7" t="str">
        <f ca="1">IF(ISNUMBER(Table_Question_Sets[[#This Row],[Config Use Row]]),INDEX(Table_Question_Sets[Config Rollup],Table_Question_Sets[[#This Row],[Config Use Row]]),"")</f>
        <v/>
      </c>
      <c r="BS174" s="7" t="str">
        <f ca="1">IF(ISNUMBER(Table_Question_Sets[[#This Row],[Config Use Row]]),INDEX(Table_Question_Sets[Config Keys Nested Rollup],Table_Question_Sets[[#This Row],[Config Use Row]]),"")</f>
        <v/>
      </c>
      <c r="BT174" s="7" t="str">
        <f ca="1">IF(ISNUMBER(Table_Question_Sets[[#This Row],[Config Use Row]]),INDEX(Table_Question_Sets[Calculation Rollup],Table_Question_Sets[[#This Row],[Config Use Row]]),"")</f>
        <v/>
      </c>
    </row>
    <row r="175" spans="2:72" s="11" customFormat="1" ht="21" customHeight="1">
      <c r="B175" s="7" t="s">
        <v>413</v>
      </c>
      <c r="C175" s="111"/>
      <c r="D175" s="7" t="str">
        <f ca="1">IF(Table_Question_Sets[[#This Row],[Header]]="Yes","",
IF(INDIRECT(SUBSTITUTE(ADDRESS(1,COLUMN(),4),"1","")&amp;ROW()-1)="",
INDIRECT(SUBSTITUTE(ADDRESS(1,COLUMN(Table_Question_Sets[[#This Row],[Property]]),4),"1","")&amp;ROW()-1),
INDIRECT(SUBSTITUTE(ADDRESS(1,COLUMN(),4),"1","")&amp;ROW()-1)))</f>
        <v>Financial</v>
      </c>
      <c r="E17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overdraftOwing</v>
      </c>
      <c r="F175" s="7" t="str">
        <f>IF(Table_Question_Sets[[#This Row],[Header]]="Yes","",IF(Table_Question_Sets[[#This Row],[Property]]&lt;&gt;"",SUBSTITUTE(Table_Question_Sets[[#This Row],[Property]]," ",""),""))</f>
        <v>OverdraftOwing</v>
      </c>
      <c r="G175" s="48"/>
      <c r="H175" s="7" t="s">
        <v>85</v>
      </c>
      <c r="I175" s="7" t="s">
        <v>49</v>
      </c>
      <c r="J175" s="7"/>
      <c r="K175" s="33"/>
      <c r="L175" s="43"/>
      <c r="M175" s="43"/>
      <c r="N175" s="33"/>
      <c r="O175" s="33" t="s">
        <v>113</v>
      </c>
      <c r="P175" s="33" t="s">
        <v>125</v>
      </c>
      <c r="Q175" s="33" t="s">
        <v>121</v>
      </c>
      <c r="R175" s="33"/>
      <c r="S175" s="33"/>
      <c r="T175" s="7" t="s">
        <v>414</v>
      </c>
      <c r="U175" s="8"/>
      <c r="V175" s="7"/>
      <c r="W175" s="7"/>
      <c r="X175" s="7"/>
      <c r="Y175" s="7"/>
      <c r="Z175" s="7"/>
      <c r="AA175" s="7"/>
      <c r="AB175" s="7"/>
      <c r="AC175" s="7"/>
      <c r="AD175" s="7"/>
      <c r="AE175" s="7"/>
      <c r="AF175" s="7"/>
      <c r="AG175" s="7"/>
      <c r="AH175" s="43"/>
      <c r="AI175" s="43"/>
      <c r="AJ175" s="43"/>
      <c r="AK175" s="43"/>
      <c r="AL175" s="7"/>
      <c r="AM17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75" s="111"/>
      <c r="AO17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75" s="7"/>
      <c r="AR175" s="14"/>
      <c r="AS175" s="7"/>
      <c r="AT175" s="7"/>
      <c r="AU175" s="7"/>
      <c r="AV175" s="7"/>
      <c r="AW175" s="7"/>
      <c r="AX17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75" s="14" t="str">
        <f>IF(OR(Table_Question_Sets[[#This Row],[Header]]="Yes",Table_Question_Sets[[#This Row],[Text]]=""),"",IF(OR(Table_Question_Sets[[#This Row],[Text]]="true",Table_Question_Sets[[#This Row],[Text]]="false",ISNUMBER(Table_Question_Sets[[#This Row],[Text]])),Table_Question_Sets[[#This Row],[Text]],""""&amp;Table_Question_Sets[[#This Row],[Text]]&amp;""""))</f>
        <v/>
      </c>
      <c r="AZ175" s="14" t="str">
        <f>IF(AND(Table_Question_Sets[[#This Row],[Header]]&lt;&gt;"Yes",Table_Question_Sets[[#This Row],[Property]]&lt;&gt;"",Table_Question_Sets[[#This Row],[Summary Label]]&lt;&gt;""),""""&amp;Table_Question_Sets[[#This Row],[Key]]&amp;""": """&amp;Table_Question_Sets[[#This Row],[Summary Label]]&amp;"""","")</f>
        <v/>
      </c>
      <c r="BA175" s="14">
        <f ca="1">IF(Table_Question_Sets[[#This Row],[Header]]="Yes","",_xlfn.NUMBERVALUE(INDIRECT(SUBSTITUTE(ADDRESS(1,COLUMN(),4),"1","")&amp;ROW()-1))+IF(Table_Question_Sets[[#This Row],[Property]]&lt;&gt;"",1,0))</f>
        <v>63</v>
      </c>
      <c r="BB175" s="14">
        <f ca="1">IF(Table_Question_Sets[[#This Row],[Header]]="Yes","",_xlfn.NUMBERVALUE(INDIRECT(SUBSTITUTE(ADDRESS(1,COLUMN(),4),"1","")&amp;ROW()+1))+IF(Table_Question_Sets[[#This Row],[Property]]&lt;&gt;"",1,0))</f>
        <v>21</v>
      </c>
      <c r="BC175" s="14" t="str">
        <f t="array" aca="1" ref="BC17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7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7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75"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"templateOptions":{"label":"Overdraft limit","formatTextInput":"currency","addonLeft":{"class":"fa fa-usd"}}</v>
      </c>
      <c r="BG175"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"overdraftOwing","type": "input-field","className":"col-xs-12 col-sm-6 col-md-3","templateOptions":{"label":"Overdraft limit","formatTextInput":"currency","addonLeft":{"class":"fa fa-usd"}},"validators": {"validation": Validators.compose([ValidationService.isCurrency(), ValidationService.maxDecimals(2)])}}</v>
      </c>
      <c r="BH175" s="7" t="str">
        <f ca="1" xml:space="preserve">
IF(Table_Question_Sets[[#This Row],[Row]]="Yes","]},{""className"": ""row"",""fieldGroup"": [","")&amp;
SUBSTITUTE(Table_Question_Sets[[#This Row],[Config Field]],CHAR(10),"")</f>
        <v>{"key": "overdraftOwing","type": "input-field","className":"col-xs-12 col-sm-6 col-md-3","templateOptions":{"label":"Overdraft limit","formatTextInput":"currency","addonLeft":{"class":"fa fa-usd"}},"validators": {"validation": Validators.compose([ValidationService.isCurrency(), ValidationService.maxDecimals(2)])}}</v>
      </c>
      <c r="BI17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7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75" s="7" t="str">
        <f>IF(AND(Table_Question_Sets[[#This Row],[Header]]="",Table_Question_Sets[[#This Row],[Property]]&lt;&gt;"",Table_Question_Sets[[#This Row],[Field Type]]&lt;&gt;""),
""""&amp;Table_Question_Sets[[#This Row],[Key]]&amp;"""","")</f>
        <v>"overdraftOwing"</v>
      </c>
      <c r="BL17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75" s="7" t="str">
        <f>IF(AND(Table_Question_Sets[[#This Row],[Header]]&lt;&gt;"Yes",Table_Question_Sets[[#This Row],[Property]]&lt;&gt;"",Table_Question_Sets[[#This Row],[Workflow Role]]&lt;&gt;""),
""""&amp;Table_Question_Sets[[#This Row],[Workflow Role]]&amp;""":"""&amp;Table_Question_Sets[[#This Row],[Key]]&amp;"""","")</f>
        <v/>
      </c>
      <c r="BN175" s="7">
        <f ca="1">IF(Table_Question_Sets[[#This Row],[Header]]="Yes","",_xlfn.NUMBERVALUE(INDIRECT(SUBSTITUTE(ADDRESS(1,COLUMN(),4),"1","")&amp;ROW()+1))+IF(OR(Table_Question_Sets[[#This Row],[Value]]&lt;&gt;"",AND(Table_Question_Sets[[#This Row],[Data Type]]="Repeating",Table_Question_Sets[[#This Row],[Calculation Repeating]]&lt;&gt;"")),1,0))</f>
        <v>0</v>
      </c>
      <c r="BO175" s="7" t="str">
        <f ca="1" xml:space="preserve">
IF(Table_Question_Sets[[#This Row],[Data Type]]="Repeating",
OFFSET(Table_Repeating_Question_Sets[[#Headers],[Property]],MATCH(Table_Question_Sets[[#This Row],[Property]],Table_Repeating_Question_Sets[Property],0),MATCH("Calculation",Table_Repeating_Question_Sets[#Headers],0)-1,1,1),
"")</f>
        <v/>
      </c>
      <c r="BP17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7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75" s="7" t="str">
        <f ca="1">IF(ISNUMBER(Table_Question_Sets[[#This Row],[Config Use Row]]),INDEX(Table_Question_Sets[Config Rollup],Table_Question_Sets[[#This Row],[Config Use Row]]),"")</f>
        <v/>
      </c>
      <c r="BS175" s="7" t="str">
        <f ca="1">IF(ISNUMBER(Table_Question_Sets[[#This Row],[Config Use Row]]),INDEX(Table_Question_Sets[Config Keys Nested Rollup],Table_Question_Sets[[#This Row],[Config Use Row]]),"")</f>
        <v/>
      </c>
      <c r="BT175" s="7" t="str">
        <f ca="1">IF(ISNUMBER(Table_Question_Sets[[#This Row],[Config Use Row]]),INDEX(Table_Question_Sets[Calculation Rollup],Table_Question_Sets[[#This Row],[Config Use Row]]),"")</f>
        <v/>
      </c>
    </row>
    <row r="176" spans="2:72" s="11" customFormat="1" ht="21" customHeight="1">
      <c r="B176" s="7" t="s">
        <v>415</v>
      </c>
      <c r="C176" s="111"/>
      <c r="D176" s="7" t="str">
        <f ca="1">IF(Table_Question_Sets[[#This Row],[Header]]="Yes","",
IF(INDIRECT(SUBSTITUTE(ADDRESS(1,COLUMN(),4),"1","")&amp;ROW()-1)="",
INDIRECT(SUBSTITUTE(ADDRESS(1,COLUMN(Table_Question_Sets[[#This Row],[Property]]),4),"1","")&amp;ROW()-1),
INDIRECT(SUBSTITUTE(ADDRESS(1,COLUMN(),4),"1","")&amp;ROW()-1)))</f>
        <v>Financial</v>
      </c>
      <c r="E17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overdraftMonthly</v>
      </c>
      <c r="F176" s="7" t="str">
        <f>IF(Table_Question_Sets[[#This Row],[Header]]="Yes","",IF(Table_Question_Sets[[#This Row],[Property]]&lt;&gt;"",SUBSTITUTE(Table_Question_Sets[[#This Row],[Property]]," ",""),""))</f>
        <v>OverdraftMonthly</v>
      </c>
      <c r="G176" s="48"/>
      <c r="H176" s="7" t="s">
        <v>85</v>
      </c>
      <c r="I176" s="7" t="s">
        <v>49</v>
      </c>
      <c r="J176" s="7"/>
      <c r="K176" s="33" t="s">
        <v>411</v>
      </c>
      <c r="L176" s="43"/>
      <c r="M176" s="43"/>
      <c r="N176" s="33"/>
      <c r="O176" s="33" t="s">
        <v>113</v>
      </c>
      <c r="P176" s="33" t="s">
        <v>125</v>
      </c>
      <c r="Q176" s="33" t="s">
        <v>121</v>
      </c>
      <c r="R176" s="33"/>
      <c r="S176" s="33"/>
      <c r="T176" s="7" t="s">
        <v>371</v>
      </c>
      <c r="U176" s="8"/>
      <c r="V176" s="7"/>
      <c r="W176" s="7"/>
      <c r="X176" s="7"/>
      <c r="Y176" s="7"/>
      <c r="Z176" s="7"/>
      <c r="AA176" s="7"/>
      <c r="AB176" s="7"/>
      <c r="AC176" s="7"/>
      <c r="AD176" s="7"/>
      <c r="AE176" s="7"/>
      <c r="AF176" s="7"/>
      <c r="AG176" s="7"/>
      <c r="AH176" s="43"/>
      <c r="AI176" s="43"/>
      <c r="AJ176" s="43"/>
      <c r="AK176" s="43"/>
      <c r="AL176" s="7"/>
      <c r="AM17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76" s="111"/>
      <c r="AO17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76" s="7"/>
      <c r="AR176" s="14"/>
      <c r="AS176" s="7"/>
      <c r="AT176" s="7"/>
      <c r="AU176" s="7"/>
      <c r="AV176" s="7"/>
      <c r="AW176" s="7"/>
      <c r="AX17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76" s="14" t="str">
        <f>IF(OR(Table_Question_Sets[[#This Row],[Header]]="Yes",Table_Question_Sets[[#This Row],[Text]]=""),"",IF(OR(Table_Question_Sets[[#This Row],[Text]]="true",Table_Question_Sets[[#This Row],[Text]]="false",ISNUMBER(Table_Question_Sets[[#This Row],[Text]])),Table_Question_Sets[[#This Row],[Text]],""""&amp;Table_Question_Sets[[#This Row],[Text]]&amp;""""))</f>
        <v/>
      </c>
      <c r="AZ176" s="14" t="str">
        <f>IF(AND(Table_Question_Sets[[#This Row],[Header]]&lt;&gt;"Yes",Table_Question_Sets[[#This Row],[Property]]&lt;&gt;"",Table_Question_Sets[[#This Row],[Summary Label]]&lt;&gt;""),""""&amp;Table_Question_Sets[[#This Row],[Key]]&amp;""": """&amp;Table_Question_Sets[[#This Row],[Summary Label]]&amp;"""","")</f>
        <v/>
      </c>
      <c r="BA176" s="14">
        <f ca="1">IF(Table_Question_Sets[[#This Row],[Header]]="Yes","",_xlfn.NUMBERVALUE(INDIRECT(SUBSTITUTE(ADDRESS(1,COLUMN(),4),"1","")&amp;ROW()-1))+IF(Table_Question_Sets[[#This Row],[Property]]&lt;&gt;"",1,0))</f>
        <v>64</v>
      </c>
      <c r="BB176" s="14">
        <f ca="1">IF(Table_Question_Sets[[#This Row],[Header]]="Yes","",_xlfn.NUMBERVALUE(INDIRECT(SUBSTITUTE(ADDRESS(1,COLUMN(),4),"1","")&amp;ROW()+1))+IF(Table_Question_Sets[[#This Row],[Property]]&lt;&gt;"",1,0))</f>
        <v>20</v>
      </c>
      <c r="BC176" s="14" t="str">
        <f t="array" aca="1" ref="BC17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7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Validators.compose([ValidationService.required('overdraftOwing != \'\'', ''), ValidationService.isCurrency(), ValidationService.maxDecimals(2)])}</v>
      </c>
      <c r="BE17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76"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"templateOptions":{"label":"Monthly payment","formatTextInput":"currency","addonLeft":{"class":"fa fa-usd"}}</v>
      </c>
      <c r="BG17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v>
      </c>
      <c r="BH176" s="7" t="str">
        <f ca="1" xml:space="preserve">
IF(Table_Question_Sets[[#This Row],[Row]]="Yes","]},{""className"": ""row"",""fieldGroup"": [","")&amp;
SUBSTITUTE(Table_Question_Sets[[#This Row],[Config Field]],CHAR(10),"")</f>
        <v>{"key":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v>
      </c>
      <c r="BI17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7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76" s="7" t="str">
        <f>IF(AND(Table_Question_Sets[[#This Row],[Header]]="",Table_Question_Sets[[#This Row],[Property]]&lt;&gt;"",Table_Question_Sets[[#This Row],[Field Type]]&lt;&gt;""),
""""&amp;Table_Question_Sets[[#This Row],[Key]]&amp;"""","")</f>
        <v>"overdraftMonthly"</v>
      </c>
      <c r="BL17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76" s="7" t="str">
        <f>IF(AND(Table_Question_Sets[[#This Row],[Header]]&lt;&gt;"Yes",Table_Question_Sets[[#This Row],[Property]]&lt;&gt;"",Table_Question_Sets[[#This Row],[Workflow Role]]&lt;&gt;""),
""""&amp;Table_Question_Sets[[#This Row],[Workflow Role]]&amp;""":"""&amp;Table_Question_Sets[[#This Row],[Key]]&amp;"""","")</f>
        <v/>
      </c>
      <c r="BN176" s="7">
        <f ca="1">IF(Table_Question_Sets[[#This Row],[Header]]="Yes","",_xlfn.NUMBERVALUE(INDIRECT(SUBSTITUTE(ADDRESS(1,COLUMN(),4),"1","")&amp;ROW()+1))+IF(OR(Table_Question_Sets[[#This Row],[Value]]&lt;&gt;"",AND(Table_Question_Sets[[#This Row],[Data Type]]="Repeating",Table_Question_Sets[[#This Row],[Calculation Repeating]]&lt;&gt;"")),1,0))</f>
        <v>0</v>
      </c>
      <c r="BO176" s="7" t="str">
        <f ca="1" xml:space="preserve">
IF(Table_Question_Sets[[#This Row],[Data Type]]="Repeating",
OFFSET(Table_Repeating_Question_Sets[[#Headers],[Property]],MATCH(Table_Question_Sets[[#This Row],[Property]],Table_Repeating_Question_Sets[Property],0),MATCH("Calculation",Table_Repeating_Question_Sets[#Headers],0)-1,1,1),
"")</f>
        <v/>
      </c>
      <c r="BP17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7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76" s="7" t="str">
        <f ca="1">IF(ISNUMBER(Table_Question_Sets[[#This Row],[Config Use Row]]),INDEX(Table_Question_Sets[Config Rollup],Table_Question_Sets[[#This Row],[Config Use Row]]),"")</f>
        <v/>
      </c>
      <c r="BS176" s="7" t="str">
        <f ca="1">IF(ISNUMBER(Table_Question_Sets[[#This Row],[Config Use Row]]),INDEX(Table_Question_Sets[Config Keys Nested Rollup],Table_Question_Sets[[#This Row],[Config Use Row]]),"")</f>
        <v/>
      </c>
      <c r="BT176" s="7" t="str">
        <f ca="1">IF(ISNUMBER(Table_Question_Sets[[#This Row],[Config Use Row]]),INDEX(Table_Question_Sets[Calculation Rollup],Table_Question_Sets[[#This Row],[Config Use Row]]),"")</f>
        <v/>
      </c>
    </row>
    <row r="177" spans="2:72" s="11" customFormat="1" ht="21" customHeight="1">
      <c r="B177" s="7" t="s">
        <v>416</v>
      </c>
      <c r="C177" s="111"/>
      <c r="D177" s="7" t="str">
        <f ca="1">IF(Table_Question_Sets[[#This Row],[Header]]="Yes","",
IF(INDIRECT(SUBSTITUTE(ADDRESS(1,COLUMN(),4),"1","")&amp;ROW()-1)="",
INDIRECT(SUBSTITUTE(ADDRESS(1,COLUMN(Table_Question_Sets[[#This Row],[Property]]),4),"1","")&amp;ROW()-1),
INDIRECT(SUBSTITUTE(ADDRESS(1,COLUMN(),4),"1","")&amp;ROW()-1)))</f>
        <v>Financial</v>
      </c>
      <c r="E17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otherLiability1Heading</v>
      </c>
      <c r="F177" s="7" t="str">
        <f>IF(Table_Question_Sets[[#This Row],[Header]]="Yes","",IF(Table_Question_Sets[[#This Row],[Property]]&lt;&gt;"",SUBSTITUTE(Table_Question_Sets[[#This Row],[Property]]," ",""),""))</f>
        <v>OtherLiability1Heading</v>
      </c>
      <c r="G177" s="48"/>
      <c r="H177" s="7" t="s">
        <v>103</v>
      </c>
      <c r="I177" s="7" t="s">
        <v>103</v>
      </c>
      <c r="J177" s="7"/>
      <c r="K177" s="33"/>
      <c r="L177" s="43"/>
      <c r="M177" s="43"/>
      <c r="N177" s="33"/>
      <c r="O177" s="33" t="s">
        <v>113</v>
      </c>
      <c r="P177" s="33"/>
      <c r="Q177" s="33"/>
      <c r="R177" s="33"/>
      <c r="S177" s="33"/>
      <c r="T177" s="7"/>
      <c r="U177" s="8"/>
      <c r="V177" s="7"/>
      <c r="W177" s="7"/>
      <c r="X177" s="7"/>
      <c r="Y177" s="7"/>
      <c r="Z177" s="7" t="s">
        <v>417</v>
      </c>
      <c r="AA177" s="7"/>
      <c r="AB177" s="7"/>
      <c r="AC177" s="7"/>
      <c r="AD177" s="7"/>
      <c r="AE177" s="7"/>
      <c r="AF177" s="7"/>
      <c r="AG177" s="7"/>
      <c r="AH177" s="43"/>
      <c r="AI177" s="43"/>
      <c r="AJ177" s="43"/>
      <c r="AK177" s="43"/>
      <c r="AL177" s="7"/>
      <c r="AM17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77" s="111"/>
      <c r="AO17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77" s="7"/>
      <c r="AR177" s="14"/>
      <c r="AS177" s="7"/>
      <c r="AT177" s="7"/>
      <c r="AU177" s="7"/>
      <c r="AV177" s="7"/>
      <c r="AW177" s="7"/>
      <c r="AX17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77" s="14" t="str">
        <f>IF(OR(Table_Question_Sets[[#This Row],[Header]]="Yes",Table_Question_Sets[[#This Row],[Text]]=""),"",IF(OR(Table_Question_Sets[[#This Row],[Text]]="true",Table_Question_Sets[[#This Row],[Text]]="false",ISNUMBER(Table_Question_Sets[[#This Row],[Text]])),Table_Question_Sets[[#This Row],[Text]],""""&amp;Table_Question_Sets[[#This Row],[Text]]&amp;""""))</f>
        <v/>
      </c>
      <c r="AZ177" s="14" t="str">
        <f>IF(AND(Table_Question_Sets[[#This Row],[Header]]&lt;&gt;"Yes",Table_Question_Sets[[#This Row],[Property]]&lt;&gt;"",Table_Question_Sets[[#This Row],[Summary Label]]&lt;&gt;""),""""&amp;Table_Question_Sets[[#This Row],[Key]]&amp;""": """&amp;Table_Question_Sets[[#This Row],[Summary Label]]&amp;"""","")</f>
        <v/>
      </c>
      <c r="BA177" s="14">
        <f ca="1">IF(Table_Question_Sets[[#This Row],[Header]]="Yes","",_xlfn.NUMBERVALUE(INDIRECT(SUBSTITUTE(ADDRESS(1,COLUMN(),4),"1","")&amp;ROW()-1))+IF(Table_Question_Sets[[#This Row],[Property]]&lt;&gt;"",1,0))</f>
        <v>65</v>
      </c>
      <c r="BB177" s="14">
        <f ca="1">IF(Table_Question_Sets[[#This Row],[Header]]="Yes","",_xlfn.NUMBERVALUE(INDIRECT(SUBSTITUTE(ADDRESS(1,COLUMN(),4),"1","")&amp;ROW()+1))+IF(Table_Question_Sets[[#This Row],[Property]]&lt;&gt;"",1,0))</f>
        <v>19</v>
      </c>
      <c r="BC177" s="14" t="str">
        <f t="array" aca="1" ref="BC17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7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7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7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"templateOptions":{"content":{"heading4":"Other Liability 1"}}</v>
      </c>
      <c r="BG17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"otherLiability1Heading","type": "content-field","className":"col-xs-12","templateOptions":{"content":{"heading4":"Other Liability 1"}},"validators": {"validation": Validators.compose([])}}</v>
      </c>
      <c r="BH177" s="7" t="str">
        <f ca="1" xml:space="preserve">
IF(Table_Question_Sets[[#This Row],[Row]]="Yes","]},{""className"": ""row"",""fieldGroup"": [","")&amp;
SUBSTITUTE(Table_Question_Sets[[#This Row],[Config Field]],CHAR(10),"")</f>
        <v>{"key": "otherLiability1Heading","type": "content-field","className":"col-xs-12","templateOptions":{"content":{"heading4":"Other Liability 1"}},"validators": {"validation": Validators.compose([])}}</v>
      </c>
      <c r="BI17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7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77" s="7" t="str">
        <f>IF(AND(Table_Question_Sets[[#This Row],[Header]]="",Table_Question_Sets[[#This Row],[Property]]&lt;&gt;"",Table_Question_Sets[[#This Row],[Field Type]]&lt;&gt;""),
""""&amp;Table_Question_Sets[[#This Row],[Key]]&amp;"""","")</f>
        <v>"otherLiability1Heading"</v>
      </c>
      <c r="BL17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77" s="7" t="str">
        <f>IF(AND(Table_Question_Sets[[#This Row],[Header]]&lt;&gt;"Yes",Table_Question_Sets[[#This Row],[Property]]&lt;&gt;"",Table_Question_Sets[[#This Row],[Workflow Role]]&lt;&gt;""),
""""&amp;Table_Question_Sets[[#This Row],[Workflow Role]]&amp;""":"""&amp;Table_Question_Sets[[#This Row],[Key]]&amp;"""","")</f>
        <v/>
      </c>
      <c r="BN177" s="7">
        <f ca="1">IF(Table_Question_Sets[[#This Row],[Header]]="Yes","",_xlfn.NUMBERVALUE(INDIRECT(SUBSTITUTE(ADDRESS(1,COLUMN(),4),"1","")&amp;ROW()+1))+IF(OR(Table_Question_Sets[[#This Row],[Value]]&lt;&gt;"",AND(Table_Question_Sets[[#This Row],[Data Type]]="Repeating",Table_Question_Sets[[#This Row],[Calculation Repeating]]&lt;&gt;"")),1,0))</f>
        <v>0</v>
      </c>
      <c r="BO177" s="7" t="str">
        <f ca="1" xml:space="preserve">
IF(Table_Question_Sets[[#This Row],[Data Type]]="Repeating",
OFFSET(Table_Repeating_Question_Sets[[#Headers],[Property]],MATCH(Table_Question_Sets[[#This Row],[Property]],Table_Repeating_Question_Sets[Property],0),MATCH("Calculation",Table_Repeating_Question_Sets[#Headers],0)-1,1,1),
"")</f>
        <v/>
      </c>
      <c r="BP17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7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77" s="7" t="str">
        <f ca="1">IF(ISNUMBER(Table_Question_Sets[[#This Row],[Config Use Row]]),INDEX(Table_Question_Sets[Config Rollup],Table_Question_Sets[[#This Row],[Config Use Row]]),"")</f>
        <v/>
      </c>
      <c r="BS177" s="7" t="str">
        <f ca="1">IF(ISNUMBER(Table_Question_Sets[[#This Row],[Config Use Row]]),INDEX(Table_Question_Sets[Config Keys Nested Rollup],Table_Question_Sets[[#This Row],[Config Use Row]]),"")</f>
        <v/>
      </c>
      <c r="BT177" s="7" t="str">
        <f ca="1">IF(ISNUMBER(Table_Question_Sets[[#This Row],[Config Use Row]]),INDEX(Table_Question_Sets[Calculation Rollup],Table_Question_Sets[[#This Row],[Config Use Row]]),"")</f>
        <v/>
      </c>
    </row>
    <row r="178" spans="2:72" s="11" customFormat="1" ht="21" customHeight="1">
      <c r="B178" s="7" t="s">
        <v>418</v>
      </c>
      <c r="C178" s="111"/>
      <c r="D178" s="7" t="str">
        <f ca="1">IF(Table_Question_Sets[[#This Row],[Header]]="Yes","",
IF(INDIRECT(SUBSTITUTE(ADDRESS(1,COLUMN(),4),"1","")&amp;ROW()-1)="",
INDIRECT(SUBSTITUTE(ADDRESS(1,COLUMN(Table_Question_Sets[[#This Row],[Property]]),4),"1","")&amp;ROW()-1),
INDIRECT(SUBSTITUTE(ADDRESS(1,COLUMN(),4),"1","")&amp;ROW()-1)))</f>
        <v>Financial</v>
      </c>
      <c r="E17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otherLiability1Description</v>
      </c>
      <c r="F178" s="7" t="str">
        <f>IF(Table_Question_Sets[[#This Row],[Header]]="Yes","",IF(Table_Question_Sets[[#This Row],[Property]]&lt;&gt;"",SUBSTITUTE(Table_Question_Sets[[#This Row],[Property]]," ",""),""))</f>
        <v>OtherLiability1Description</v>
      </c>
      <c r="G178" s="48"/>
      <c r="H178" s="7" t="s">
        <v>49</v>
      </c>
      <c r="I178" s="7" t="s">
        <v>49</v>
      </c>
      <c r="J178" s="7"/>
      <c r="K178" s="33" t="s">
        <v>419</v>
      </c>
      <c r="L178" s="43"/>
      <c r="M178" s="43"/>
      <c r="N178" s="33"/>
      <c r="O178" s="33" t="s">
        <v>113</v>
      </c>
      <c r="P178" s="33" t="s">
        <v>113</v>
      </c>
      <c r="Q178" s="33" t="s">
        <v>125</v>
      </c>
      <c r="R178" s="33"/>
      <c r="S178" s="33"/>
      <c r="T178" s="7" t="s">
        <v>318</v>
      </c>
      <c r="U178" s="8"/>
      <c r="V178" s="7"/>
      <c r="W178" s="7"/>
      <c r="X178" s="7"/>
      <c r="Y178" s="7"/>
      <c r="Z178" s="7"/>
      <c r="AA178" s="7"/>
      <c r="AB178" s="7"/>
      <c r="AC178" s="7"/>
      <c r="AD178" s="7"/>
      <c r="AE178" s="7"/>
      <c r="AF178" s="7" t="s">
        <v>420</v>
      </c>
      <c r="AG178" s="7"/>
      <c r="AH178" s="43"/>
      <c r="AI178" s="43"/>
      <c r="AJ178" s="43"/>
      <c r="AK178" s="43"/>
      <c r="AL178" s="7"/>
      <c r="AM17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78" s="111"/>
      <c r="AO17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78" s="7"/>
      <c r="AR178" s="14"/>
      <c r="AS178" s="7"/>
      <c r="AT178" s="7"/>
      <c r="AU178" s="7"/>
      <c r="AV178" s="7"/>
      <c r="AW178" s="7"/>
      <c r="AX17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78" s="14" t="str">
        <f>IF(OR(Table_Question_Sets[[#This Row],[Header]]="Yes",Table_Question_Sets[[#This Row],[Text]]=""),"",IF(OR(Table_Question_Sets[[#This Row],[Text]]="true",Table_Question_Sets[[#This Row],[Text]]="false",ISNUMBER(Table_Question_Sets[[#This Row],[Text]])),Table_Question_Sets[[#This Row],[Text]],""""&amp;Table_Question_Sets[[#This Row],[Text]]&amp;""""))</f>
        <v/>
      </c>
      <c r="AZ178" s="14" t="str">
        <f>IF(AND(Table_Question_Sets[[#This Row],[Header]]&lt;&gt;"Yes",Table_Question_Sets[[#This Row],[Property]]&lt;&gt;"",Table_Question_Sets[[#This Row],[Summary Label]]&lt;&gt;""),""""&amp;Table_Question_Sets[[#This Row],[Key]]&amp;""": """&amp;Table_Question_Sets[[#This Row],[Summary Label]]&amp;"""","")</f>
        <v/>
      </c>
      <c r="BA178" s="14">
        <f ca="1">IF(Table_Question_Sets[[#This Row],[Header]]="Yes","",_xlfn.NUMBERVALUE(INDIRECT(SUBSTITUTE(ADDRESS(1,COLUMN(),4),"1","")&amp;ROW()-1))+IF(Table_Question_Sets[[#This Row],[Property]]&lt;&gt;"",1,0))</f>
        <v>66</v>
      </c>
      <c r="BB178" s="14">
        <f ca="1">IF(Table_Question_Sets[[#This Row],[Header]]="Yes","",_xlfn.NUMBERVALUE(INDIRECT(SUBSTITUTE(ADDRESS(1,COLUMN(),4),"1","")&amp;ROW()+1))+IF(Table_Question_Sets[[#This Row],[Property]]&lt;&gt;"",1,0))</f>
        <v>18</v>
      </c>
      <c r="BC178" s="14" t="str">
        <f t="array" aca="1" ref="BC17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7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Validators.compose([ValidationService.required('otherLiability1Owing != \'\'', '')])}</v>
      </c>
      <c r="BE17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7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"templateOptions":{"label":"Description","tooltip":"E.g. school fees, membership fees etc."}</v>
      </c>
      <c r="BG17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"otherLiability1Description","type": "input-field","className":"col-xs-12 col-sm-12 col-md-6","templateOptions":{"label":"Description","tooltip":"E.g. school fees, membership fees etc."},"validators": {"validation": Validators.compose([ValidationService.required('otherLiability1Owing != \'\'', '')])}}</v>
      </c>
      <c r="BH178" s="7" t="str">
        <f ca="1" xml:space="preserve">
IF(Table_Question_Sets[[#This Row],[Row]]="Yes","]},{""className"": ""row"",""fieldGroup"": [","")&amp;
SUBSTITUTE(Table_Question_Sets[[#This Row],[Config Field]],CHAR(10),"")</f>
        <v>{"key": "otherLiability1Description","type": "input-field","className":"col-xs-12 col-sm-12 col-md-6","templateOptions":{"label":"Description","tooltip":"E.g. school fees, membership fees etc."},"validators": {"validation": Validators.compose([ValidationService.required('otherLiability1Owing != \'\'', '')])}}</v>
      </c>
      <c r="BI17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7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78" s="7" t="str">
        <f>IF(AND(Table_Question_Sets[[#This Row],[Header]]="",Table_Question_Sets[[#This Row],[Property]]&lt;&gt;"",Table_Question_Sets[[#This Row],[Field Type]]&lt;&gt;""),
""""&amp;Table_Question_Sets[[#This Row],[Key]]&amp;"""","")</f>
        <v>"otherLiability1Description"</v>
      </c>
      <c r="BL17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78" s="7" t="str">
        <f>IF(AND(Table_Question_Sets[[#This Row],[Header]]&lt;&gt;"Yes",Table_Question_Sets[[#This Row],[Property]]&lt;&gt;"",Table_Question_Sets[[#This Row],[Workflow Role]]&lt;&gt;""),
""""&amp;Table_Question_Sets[[#This Row],[Workflow Role]]&amp;""":"""&amp;Table_Question_Sets[[#This Row],[Key]]&amp;"""","")</f>
        <v/>
      </c>
      <c r="BN178" s="7">
        <f ca="1">IF(Table_Question_Sets[[#This Row],[Header]]="Yes","",_xlfn.NUMBERVALUE(INDIRECT(SUBSTITUTE(ADDRESS(1,COLUMN(),4),"1","")&amp;ROW()+1))+IF(OR(Table_Question_Sets[[#This Row],[Value]]&lt;&gt;"",AND(Table_Question_Sets[[#This Row],[Data Type]]="Repeating",Table_Question_Sets[[#This Row],[Calculation Repeating]]&lt;&gt;"")),1,0))</f>
        <v>0</v>
      </c>
      <c r="BO178" s="7" t="str">
        <f ca="1" xml:space="preserve">
IF(Table_Question_Sets[[#This Row],[Data Type]]="Repeating",
OFFSET(Table_Repeating_Question_Sets[[#Headers],[Property]],MATCH(Table_Question_Sets[[#This Row],[Property]],Table_Repeating_Question_Sets[Property],0),MATCH("Calculation",Table_Repeating_Question_Sets[#Headers],0)-1,1,1),
"")</f>
        <v/>
      </c>
      <c r="BP17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7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78" s="7" t="str">
        <f ca="1">IF(ISNUMBER(Table_Question_Sets[[#This Row],[Config Use Row]]),INDEX(Table_Question_Sets[Config Rollup],Table_Question_Sets[[#This Row],[Config Use Row]]),"")</f>
        <v/>
      </c>
      <c r="BS178" s="7" t="str">
        <f ca="1">IF(ISNUMBER(Table_Question_Sets[[#This Row],[Config Use Row]]),INDEX(Table_Question_Sets[Config Keys Nested Rollup],Table_Question_Sets[[#This Row],[Config Use Row]]),"")</f>
        <v/>
      </c>
      <c r="BT178" s="7" t="str">
        <f ca="1">IF(ISNUMBER(Table_Question_Sets[[#This Row],[Config Use Row]]),INDEX(Table_Question_Sets[Calculation Rollup],Table_Question_Sets[[#This Row],[Config Use Row]]),"")</f>
        <v/>
      </c>
    </row>
    <row r="179" spans="2:72" s="11" customFormat="1" ht="21" customHeight="1">
      <c r="B179" s="7" t="s">
        <v>421</v>
      </c>
      <c r="C179" s="111"/>
      <c r="D179" s="7" t="str">
        <f ca="1">IF(Table_Question_Sets[[#This Row],[Header]]="Yes","",
IF(INDIRECT(SUBSTITUTE(ADDRESS(1,COLUMN(),4),"1","")&amp;ROW()-1)="",
INDIRECT(SUBSTITUTE(ADDRESS(1,COLUMN(Table_Question_Sets[[#This Row],[Property]]),4),"1","")&amp;ROW()-1),
INDIRECT(SUBSTITUTE(ADDRESS(1,COLUMN(),4),"1","")&amp;ROW()-1)))</f>
        <v>Financial</v>
      </c>
      <c r="E17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otherLiability1Owing</v>
      </c>
      <c r="F179" s="7" t="str">
        <f>IF(Table_Question_Sets[[#This Row],[Header]]="Yes","",IF(Table_Question_Sets[[#This Row],[Property]]&lt;&gt;"",SUBSTITUTE(Table_Question_Sets[[#This Row],[Property]]," ",""),""))</f>
        <v>OtherLiability1Owing</v>
      </c>
      <c r="G179" s="48"/>
      <c r="H179" s="7" t="s">
        <v>85</v>
      </c>
      <c r="I179" s="7" t="s">
        <v>49</v>
      </c>
      <c r="J179" s="7"/>
      <c r="K179" s="33"/>
      <c r="L179" s="43"/>
      <c r="M179" s="43"/>
      <c r="N179" s="33"/>
      <c r="O179" s="33" t="s">
        <v>113</v>
      </c>
      <c r="P179" s="33" t="s">
        <v>125</v>
      </c>
      <c r="Q179" s="33" t="s">
        <v>121</v>
      </c>
      <c r="R179" s="33"/>
      <c r="S179" s="33"/>
      <c r="T179" s="7" t="s">
        <v>369</v>
      </c>
      <c r="U179" s="8"/>
      <c r="V179" s="7"/>
      <c r="W179" s="7"/>
      <c r="X179" s="7"/>
      <c r="Y179" s="7"/>
      <c r="Z179" s="7"/>
      <c r="AA179" s="7"/>
      <c r="AB179" s="7"/>
      <c r="AC179" s="7"/>
      <c r="AD179" s="7" t="s">
        <v>422</v>
      </c>
      <c r="AE179" s="7"/>
      <c r="AF179" s="7"/>
      <c r="AG179" s="7"/>
      <c r="AH179" s="43"/>
      <c r="AI179" s="43"/>
      <c r="AJ179" s="43"/>
      <c r="AK179" s="43"/>
      <c r="AL179" s="7"/>
      <c r="AM17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79" s="111"/>
      <c r="AO17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79" s="7"/>
      <c r="AR179" s="14"/>
      <c r="AS179" s="7"/>
      <c r="AT179" s="7"/>
      <c r="AU179" s="7"/>
      <c r="AV179" s="7"/>
      <c r="AW179" s="7"/>
      <c r="AX17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79" s="14" t="str">
        <f>IF(OR(Table_Question_Sets[[#This Row],[Header]]="Yes",Table_Question_Sets[[#This Row],[Text]]=""),"",IF(OR(Table_Question_Sets[[#This Row],[Text]]="true",Table_Question_Sets[[#This Row],[Text]]="false",ISNUMBER(Table_Question_Sets[[#This Row],[Text]])),Table_Question_Sets[[#This Row],[Text]],""""&amp;Table_Question_Sets[[#This Row],[Text]]&amp;""""))</f>
        <v/>
      </c>
      <c r="AZ179" s="14" t="str">
        <f>IF(AND(Table_Question_Sets[[#This Row],[Header]]&lt;&gt;"Yes",Table_Question_Sets[[#This Row],[Property]]&lt;&gt;"",Table_Question_Sets[[#This Row],[Summary Label]]&lt;&gt;""),""""&amp;Table_Question_Sets[[#This Row],[Key]]&amp;""": """&amp;Table_Question_Sets[[#This Row],[Summary Label]]&amp;"""","")</f>
        <v/>
      </c>
      <c r="BA179" s="14">
        <f ca="1">IF(Table_Question_Sets[[#This Row],[Header]]="Yes","",_xlfn.NUMBERVALUE(INDIRECT(SUBSTITUTE(ADDRESS(1,COLUMN(),4),"1","")&amp;ROW()-1))+IF(Table_Question_Sets[[#This Row],[Property]]&lt;&gt;"",1,0))</f>
        <v>67</v>
      </c>
      <c r="BB179" s="14">
        <f ca="1">IF(Table_Question_Sets[[#This Row],[Header]]="Yes","",_xlfn.NUMBERVALUE(INDIRECT(SUBSTITUTE(ADDRESS(1,COLUMN(),4),"1","")&amp;ROW()+1))+IF(Table_Question_Sets[[#This Row],[Property]]&lt;&gt;"",1,0))</f>
        <v>17</v>
      </c>
      <c r="BC179" s="14" t="str">
        <f t="array" aca="1" ref="BC17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7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7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7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"templateOptions":{"label":"Current liability","placeholder":"If applicable","formatTextInput":"currency","addonLeft":{"class":"fa fa-usd"}}</v>
      </c>
      <c r="BG17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"otherLiability1Owing","type": "input-field","className":"col-xs-12 col-sm-6 col-md-3","templateOptions":{"label":"Current liability","placeholder":"If applicable","formatTextInput":"currency","addonLeft":{"class":"fa fa-usd"}},"validators": {"validation": Validators.compose([ValidationService.isCurrency(), ValidationService.maxDecimals(2)])}}</v>
      </c>
      <c r="BH179" s="7" t="str">
        <f ca="1" xml:space="preserve">
IF(Table_Question_Sets[[#This Row],[Row]]="Yes","]},{""className"": ""row"",""fieldGroup"": [","")&amp;
SUBSTITUTE(Table_Question_Sets[[#This Row],[Config Field]],CHAR(10),"")</f>
        <v>{"key": "otherLiability1Owing","type": "input-field","className":"col-xs-12 col-sm-6 col-md-3","templateOptions":{"label":"Current liability","placeholder":"If applicable","formatTextInput":"currency","addonLeft":{"class":"fa fa-usd"}},"validators": {"validation": Validators.compose([ValidationService.isCurrency(), ValidationService.maxDecimals(2)])}}</v>
      </c>
      <c r="BI17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7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79" s="7" t="str">
        <f>IF(AND(Table_Question_Sets[[#This Row],[Header]]="",Table_Question_Sets[[#This Row],[Property]]&lt;&gt;"",Table_Question_Sets[[#This Row],[Field Type]]&lt;&gt;""),
""""&amp;Table_Question_Sets[[#This Row],[Key]]&amp;"""","")</f>
        <v>"otherLiability1Owing"</v>
      </c>
      <c r="BL17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79" s="7" t="str">
        <f>IF(AND(Table_Question_Sets[[#This Row],[Header]]&lt;&gt;"Yes",Table_Question_Sets[[#This Row],[Property]]&lt;&gt;"",Table_Question_Sets[[#This Row],[Workflow Role]]&lt;&gt;""),
""""&amp;Table_Question_Sets[[#This Row],[Workflow Role]]&amp;""":"""&amp;Table_Question_Sets[[#This Row],[Key]]&amp;"""","")</f>
        <v/>
      </c>
      <c r="BN179" s="7">
        <f ca="1">IF(Table_Question_Sets[[#This Row],[Header]]="Yes","",_xlfn.NUMBERVALUE(INDIRECT(SUBSTITUTE(ADDRESS(1,COLUMN(),4),"1","")&amp;ROW()+1))+IF(OR(Table_Question_Sets[[#This Row],[Value]]&lt;&gt;"",AND(Table_Question_Sets[[#This Row],[Data Type]]="Repeating",Table_Question_Sets[[#This Row],[Calculation Repeating]]&lt;&gt;"")),1,0))</f>
        <v>0</v>
      </c>
      <c r="BO179" s="7" t="str">
        <f ca="1" xml:space="preserve">
IF(Table_Question_Sets[[#This Row],[Data Type]]="Repeating",
OFFSET(Table_Repeating_Question_Sets[[#Headers],[Property]],MATCH(Table_Question_Sets[[#This Row],[Property]],Table_Repeating_Question_Sets[Property],0),MATCH("Calculation",Table_Repeating_Question_Sets[#Headers],0)-1,1,1),
"")</f>
        <v/>
      </c>
      <c r="BP17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7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79" s="7" t="str">
        <f ca="1">IF(ISNUMBER(Table_Question_Sets[[#This Row],[Config Use Row]]),INDEX(Table_Question_Sets[Config Rollup],Table_Question_Sets[[#This Row],[Config Use Row]]),"")</f>
        <v/>
      </c>
      <c r="BS179" s="7" t="str">
        <f ca="1">IF(ISNUMBER(Table_Question_Sets[[#This Row],[Config Use Row]]),INDEX(Table_Question_Sets[Config Keys Nested Rollup],Table_Question_Sets[[#This Row],[Config Use Row]]),"")</f>
        <v/>
      </c>
      <c r="BT179" s="7" t="str">
        <f ca="1">IF(ISNUMBER(Table_Question_Sets[[#This Row],[Config Use Row]]),INDEX(Table_Question_Sets[Calculation Rollup],Table_Question_Sets[[#This Row],[Config Use Row]]),"")</f>
        <v/>
      </c>
    </row>
    <row r="180" spans="2:72" s="11" customFormat="1" ht="21" customHeight="1">
      <c r="B180" s="7" t="s">
        <v>423</v>
      </c>
      <c r="C180" s="111"/>
      <c r="D180" s="7" t="str">
        <f ca="1">IF(Table_Question_Sets[[#This Row],[Header]]="Yes","",
IF(INDIRECT(SUBSTITUTE(ADDRESS(1,COLUMN(),4),"1","")&amp;ROW()-1)="",
INDIRECT(SUBSTITUTE(ADDRESS(1,COLUMN(Table_Question_Sets[[#This Row],[Property]]),4),"1","")&amp;ROW()-1),
INDIRECT(SUBSTITUTE(ADDRESS(1,COLUMN(),4),"1","")&amp;ROW()-1)))</f>
        <v>Financial</v>
      </c>
      <c r="E18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otherLiability1Monthly</v>
      </c>
      <c r="F180" s="7" t="str">
        <f>IF(Table_Question_Sets[[#This Row],[Header]]="Yes","",IF(Table_Question_Sets[[#This Row],[Property]]&lt;&gt;"",SUBSTITUTE(Table_Question_Sets[[#This Row],[Property]]," ",""),""))</f>
        <v>OtherLiability1Monthly</v>
      </c>
      <c r="G180" s="48"/>
      <c r="H180" s="7" t="s">
        <v>85</v>
      </c>
      <c r="I180" s="7" t="s">
        <v>49</v>
      </c>
      <c r="J180" s="7"/>
      <c r="K180" s="33" t="s">
        <v>419</v>
      </c>
      <c r="L180" s="43"/>
      <c r="M180" s="43"/>
      <c r="N180" s="33"/>
      <c r="O180" s="33" t="s">
        <v>113</v>
      </c>
      <c r="P180" s="33" t="s">
        <v>125</v>
      </c>
      <c r="Q180" s="33" t="s">
        <v>121</v>
      </c>
      <c r="R180" s="33"/>
      <c r="S180" s="33"/>
      <c r="T180" s="7" t="s">
        <v>371</v>
      </c>
      <c r="U180" s="8"/>
      <c r="V180" s="7"/>
      <c r="W180" s="7"/>
      <c r="X180" s="7"/>
      <c r="Y180" s="7"/>
      <c r="Z180" s="7"/>
      <c r="AA180" s="7"/>
      <c r="AB180" s="7"/>
      <c r="AC180" s="7"/>
      <c r="AD180" s="7" t="s">
        <v>422</v>
      </c>
      <c r="AE180" s="7"/>
      <c r="AF180" s="7"/>
      <c r="AG180" s="7"/>
      <c r="AH180" s="43"/>
      <c r="AI180" s="43"/>
      <c r="AJ180" s="43"/>
      <c r="AK180" s="43"/>
      <c r="AL180" s="7"/>
      <c r="AM18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80" s="111"/>
      <c r="AO18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0" s="7"/>
      <c r="AR180" s="14"/>
      <c r="AS180" s="7"/>
      <c r="AT180" s="7"/>
      <c r="AU180" s="7"/>
      <c r="AV180" s="7"/>
      <c r="AW180" s="7"/>
      <c r="AX18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80" s="14" t="str">
        <f>IF(OR(Table_Question_Sets[[#This Row],[Header]]="Yes",Table_Question_Sets[[#This Row],[Text]]=""),"",IF(OR(Table_Question_Sets[[#This Row],[Text]]="true",Table_Question_Sets[[#This Row],[Text]]="false",ISNUMBER(Table_Question_Sets[[#This Row],[Text]])),Table_Question_Sets[[#This Row],[Text]],""""&amp;Table_Question_Sets[[#This Row],[Text]]&amp;""""))</f>
        <v/>
      </c>
      <c r="AZ180" s="14" t="str">
        <f>IF(AND(Table_Question_Sets[[#This Row],[Header]]&lt;&gt;"Yes",Table_Question_Sets[[#This Row],[Property]]&lt;&gt;"",Table_Question_Sets[[#This Row],[Summary Label]]&lt;&gt;""),""""&amp;Table_Question_Sets[[#This Row],[Key]]&amp;""": """&amp;Table_Question_Sets[[#This Row],[Summary Label]]&amp;"""","")</f>
        <v/>
      </c>
      <c r="BA180" s="14">
        <f ca="1">IF(Table_Question_Sets[[#This Row],[Header]]="Yes","",_xlfn.NUMBERVALUE(INDIRECT(SUBSTITUTE(ADDRESS(1,COLUMN(),4),"1","")&amp;ROW()-1))+IF(Table_Question_Sets[[#This Row],[Property]]&lt;&gt;"",1,0))</f>
        <v>68</v>
      </c>
      <c r="BB180" s="14">
        <f ca="1">IF(Table_Question_Sets[[#This Row],[Header]]="Yes","",_xlfn.NUMBERVALUE(INDIRECT(SUBSTITUTE(ADDRESS(1,COLUMN(),4),"1","")&amp;ROW()+1))+IF(Table_Question_Sets[[#This Row],[Property]]&lt;&gt;"",1,0))</f>
        <v>16</v>
      </c>
      <c r="BC180" s="14" t="str">
        <f t="array" aca="1" ref="BC18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8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Validators.compose([ValidationService.required('otherLiability1Owing != \'\'', ''), ValidationService.isCurrency(), ValidationService.maxDecimals(2)])}</v>
      </c>
      <c r="BE18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8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"templateOptions":{"label":"Monthly payment","placeholder":"If applicable","formatTextInput":"currency","addonLeft":{"class":"fa fa-usd"}}</v>
      </c>
      <c r="BG18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v>
      </c>
      <c r="BH180" s="7" t="str">
        <f ca="1" xml:space="preserve">
IF(Table_Question_Sets[[#This Row],[Row]]="Yes","]},{""className"": ""row"",""fieldGroup"": [","")&amp;
SUBSTITUTE(Table_Question_Sets[[#This Row],[Config Field]],CHAR(10),"")</f>
        <v>{"key":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v>
      </c>
      <c r="BI18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8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80" s="7" t="str">
        <f>IF(AND(Table_Question_Sets[[#This Row],[Header]]="",Table_Question_Sets[[#This Row],[Property]]&lt;&gt;"",Table_Question_Sets[[#This Row],[Field Type]]&lt;&gt;""),
""""&amp;Table_Question_Sets[[#This Row],[Key]]&amp;"""","")</f>
        <v>"otherLiability1Monthly"</v>
      </c>
      <c r="BL18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80" s="7" t="str">
        <f>IF(AND(Table_Question_Sets[[#This Row],[Header]]&lt;&gt;"Yes",Table_Question_Sets[[#This Row],[Property]]&lt;&gt;"",Table_Question_Sets[[#This Row],[Workflow Role]]&lt;&gt;""),
""""&amp;Table_Question_Sets[[#This Row],[Workflow Role]]&amp;""":"""&amp;Table_Question_Sets[[#This Row],[Key]]&amp;"""","")</f>
        <v/>
      </c>
      <c r="BN180" s="7">
        <f ca="1">IF(Table_Question_Sets[[#This Row],[Header]]="Yes","",_xlfn.NUMBERVALUE(INDIRECT(SUBSTITUTE(ADDRESS(1,COLUMN(),4),"1","")&amp;ROW()+1))+IF(OR(Table_Question_Sets[[#This Row],[Value]]&lt;&gt;"",AND(Table_Question_Sets[[#This Row],[Data Type]]="Repeating",Table_Question_Sets[[#This Row],[Calculation Repeating]]&lt;&gt;"")),1,0))</f>
        <v>0</v>
      </c>
      <c r="BO180" s="7" t="str">
        <f ca="1" xml:space="preserve">
IF(Table_Question_Sets[[#This Row],[Data Type]]="Repeating",
OFFSET(Table_Repeating_Question_Sets[[#Headers],[Property]],MATCH(Table_Question_Sets[[#This Row],[Property]],Table_Repeating_Question_Sets[Property],0),MATCH("Calculation",Table_Repeating_Question_Sets[#Headers],0)-1,1,1),
"")</f>
        <v/>
      </c>
      <c r="BP18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8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80" s="7" t="str">
        <f ca="1">IF(ISNUMBER(Table_Question_Sets[[#This Row],[Config Use Row]]),INDEX(Table_Question_Sets[Config Rollup],Table_Question_Sets[[#This Row],[Config Use Row]]),"")</f>
        <v/>
      </c>
      <c r="BS180" s="7" t="str">
        <f ca="1">IF(ISNUMBER(Table_Question_Sets[[#This Row],[Config Use Row]]),INDEX(Table_Question_Sets[Config Keys Nested Rollup],Table_Question_Sets[[#This Row],[Config Use Row]]),"")</f>
        <v/>
      </c>
      <c r="BT180" s="7" t="str">
        <f ca="1">IF(ISNUMBER(Table_Question_Sets[[#This Row],[Config Use Row]]),INDEX(Table_Question_Sets[Calculation Rollup],Table_Question_Sets[[#This Row],[Config Use Row]]),"")</f>
        <v/>
      </c>
    </row>
    <row r="181" spans="2:72" s="11" customFormat="1" ht="21" customHeight="1">
      <c r="B181" s="7" t="s">
        <v>424</v>
      </c>
      <c r="C181" s="111"/>
      <c r="D181" s="7" t="str">
        <f ca="1">IF(Table_Question_Sets[[#This Row],[Header]]="Yes","",
IF(INDIRECT(SUBSTITUTE(ADDRESS(1,COLUMN(),4),"1","")&amp;ROW()-1)="",
INDIRECT(SUBSTITUTE(ADDRESS(1,COLUMN(Table_Question_Sets[[#This Row],[Property]]),4),"1","")&amp;ROW()-1),
INDIRECT(SUBSTITUTE(ADDRESS(1,COLUMN(),4),"1","")&amp;ROW()-1)))</f>
        <v>Financial</v>
      </c>
      <c r="E18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otherLiability2Heading</v>
      </c>
      <c r="F181" s="7" t="str">
        <f>IF(Table_Question_Sets[[#This Row],[Header]]="Yes","",IF(Table_Question_Sets[[#This Row],[Property]]&lt;&gt;"",SUBSTITUTE(Table_Question_Sets[[#This Row],[Property]]," ",""),""))</f>
        <v>OtherLiability2Heading</v>
      </c>
      <c r="G181" s="48"/>
      <c r="H181" s="7" t="s">
        <v>103</v>
      </c>
      <c r="I181" s="7" t="s">
        <v>103</v>
      </c>
      <c r="J181" s="7"/>
      <c r="K181" s="33"/>
      <c r="L181" s="43"/>
      <c r="M181" s="43"/>
      <c r="N181" s="33"/>
      <c r="O181" s="33" t="s">
        <v>113</v>
      </c>
      <c r="P181" s="33"/>
      <c r="Q181" s="33"/>
      <c r="R181" s="33"/>
      <c r="S181" s="33"/>
      <c r="T181" s="7"/>
      <c r="U181" s="8"/>
      <c r="V181" s="7"/>
      <c r="W181" s="7"/>
      <c r="X181" s="7"/>
      <c r="Y181" s="7"/>
      <c r="Z181" s="7" t="s">
        <v>425</v>
      </c>
      <c r="AA181" s="7"/>
      <c r="AB181" s="7"/>
      <c r="AC181" s="7"/>
      <c r="AD181" s="7"/>
      <c r="AE181" s="7"/>
      <c r="AF181" s="7"/>
      <c r="AG181" s="7"/>
      <c r="AH181" s="43"/>
      <c r="AI181" s="43"/>
      <c r="AJ181" s="43"/>
      <c r="AK181" s="43"/>
      <c r="AL181" s="7"/>
      <c r="AM18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81" s="111"/>
      <c r="AO18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1" s="7"/>
      <c r="AR181" s="14"/>
      <c r="AS181" s="7"/>
      <c r="AT181" s="7"/>
      <c r="AU181" s="7"/>
      <c r="AV181" s="7"/>
      <c r="AW181" s="7"/>
      <c r="AX18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81" s="14" t="str">
        <f>IF(OR(Table_Question_Sets[[#This Row],[Header]]="Yes",Table_Question_Sets[[#This Row],[Text]]=""),"",IF(OR(Table_Question_Sets[[#This Row],[Text]]="true",Table_Question_Sets[[#This Row],[Text]]="false",ISNUMBER(Table_Question_Sets[[#This Row],[Text]])),Table_Question_Sets[[#This Row],[Text]],""""&amp;Table_Question_Sets[[#This Row],[Text]]&amp;""""))</f>
        <v/>
      </c>
      <c r="AZ181" s="14" t="str">
        <f>IF(AND(Table_Question_Sets[[#This Row],[Header]]&lt;&gt;"Yes",Table_Question_Sets[[#This Row],[Property]]&lt;&gt;"",Table_Question_Sets[[#This Row],[Summary Label]]&lt;&gt;""),""""&amp;Table_Question_Sets[[#This Row],[Key]]&amp;""": """&amp;Table_Question_Sets[[#This Row],[Summary Label]]&amp;"""","")</f>
        <v/>
      </c>
      <c r="BA181" s="14">
        <f ca="1">IF(Table_Question_Sets[[#This Row],[Header]]="Yes","",_xlfn.NUMBERVALUE(INDIRECT(SUBSTITUTE(ADDRESS(1,COLUMN(),4),"1","")&amp;ROW()-1))+IF(Table_Question_Sets[[#This Row],[Property]]&lt;&gt;"",1,0))</f>
        <v>69</v>
      </c>
      <c r="BB181" s="14">
        <f ca="1">IF(Table_Question_Sets[[#This Row],[Header]]="Yes","",_xlfn.NUMBERVALUE(INDIRECT(SUBSTITUTE(ADDRESS(1,COLUMN(),4),"1","")&amp;ROW()+1))+IF(Table_Question_Sets[[#This Row],[Property]]&lt;&gt;"",1,0))</f>
        <v>15</v>
      </c>
      <c r="BC181" s="14" t="str">
        <f t="array" aca="1" ref="BC18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8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8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8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"templateOptions":{"content":{"heading4":"Other Liability 2"}}</v>
      </c>
      <c r="BG18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"otherLiability2Heading","type": "content-field","className":"col-xs-12","templateOptions":{"content":{"heading4":"Other Liability 2"}},"validators": {"validation": Validators.compose([])}}</v>
      </c>
      <c r="BH181" s="7" t="str">
        <f ca="1" xml:space="preserve">
IF(Table_Question_Sets[[#This Row],[Row]]="Yes","]},{""className"": ""row"",""fieldGroup"": [","")&amp;
SUBSTITUTE(Table_Question_Sets[[#This Row],[Config Field]],CHAR(10),"")</f>
        <v>{"key": "otherLiability2Heading","type": "content-field","className":"col-xs-12","templateOptions":{"content":{"heading4":"Other Liability 2"}},"validators": {"validation": Validators.compose([])}}</v>
      </c>
      <c r="BI18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8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81" s="7" t="str">
        <f>IF(AND(Table_Question_Sets[[#This Row],[Header]]="",Table_Question_Sets[[#This Row],[Property]]&lt;&gt;"",Table_Question_Sets[[#This Row],[Field Type]]&lt;&gt;""),
""""&amp;Table_Question_Sets[[#This Row],[Key]]&amp;"""","")</f>
        <v>"otherLiability2Heading"</v>
      </c>
      <c r="BL18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BM181" s="7" t="str">
        <f>IF(AND(Table_Question_Sets[[#This Row],[Header]]&lt;&gt;"Yes",Table_Question_Sets[[#This Row],[Property]]&lt;&gt;"",Table_Question_Sets[[#This Row],[Workflow Role]]&lt;&gt;""),
""""&amp;Table_Question_Sets[[#This Row],[Workflow Role]]&amp;""":"""&amp;Table_Question_Sets[[#This Row],[Key]]&amp;"""","")</f>
        <v/>
      </c>
      <c r="BN181" s="7">
        <f ca="1">IF(Table_Question_Sets[[#This Row],[Header]]="Yes","",_xlfn.NUMBERVALUE(INDIRECT(SUBSTITUTE(ADDRESS(1,COLUMN(),4),"1","")&amp;ROW()+1))+IF(OR(Table_Question_Sets[[#This Row],[Value]]&lt;&gt;"",AND(Table_Question_Sets[[#This Row],[Data Type]]="Repeating",Table_Question_Sets[[#This Row],[Calculation Repeating]]&lt;&gt;"")),1,0))</f>
        <v>0</v>
      </c>
      <c r="BO181" s="7" t="str">
        <f ca="1" xml:space="preserve">
IF(Table_Question_Sets[[#This Row],[Data Type]]="Repeating",
OFFSET(Table_Repeating_Question_Sets[[#Headers],[Property]],MATCH(Table_Question_Sets[[#This Row],[Property]],Table_Repeating_Question_Sets[Property],0),MATCH("Calculation",Table_Repeating_Question_Sets[#Headers],0)-1,1,1),
"")</f>
        <v/>
      </c>
      <c r="BP18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8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81" s="7" t="str">
        <f ca="1">IF(ISNUMBER(Table_Question_Sets[[#This Row],[Config Use Row]]),INDEX(Table_Question_Sets[Config Rollup],Table_Question_Sets[[#This Row],[Config Use Row]]),"")</f>
        <v/>
      </c>
      <c r="BS181" s="7" t="str">
        <f ca="1">IF(ISNUMBER(Table_Question_Sets[[#This Row],[Config Use Row]]),INDEX(Table_Question_Sets[Config Keys Nested Rollup],Table_Question_Sets[[#This Row],[Config Use Row]]),"")</f>
        <v/>
      </c>
      <c r="BT181" s="7" t="str">
        <f ca="1">IF(ISNUMBER(Table_Question_Sets[[#This Row],[Config Use Row]]),INDEX(Table_Question_Sets[Calculation Rollup],Table_Question_Sets[[#This Row],[Config Use Row]]),"")</f>
        <v/>
      </c>
    </row>
    <row r="182" spans="2:72" s="11" customFormat="1" ht="21" customHeight="1">
      <c r="B182" s="7" t="s">
        <v>426</v>
      </c>
      <c r="C182" s="111"/>
      <c r="D182" s="7" t="str">
        <f ca="1">IF(Table_Question_Sets[[#This Row],[Header]]="Yes","",
IF(INDIRECT(SUBSTITUTE(ADDRESS(1,COLUMN(),4),"1","")&amp;ROW()-1)="",
INDIRECT(SUBSTITUTE(ADDRESS(1,COLUMN(Table_Question_Sets[[#This Row],[Property]]),4),"1","")&amp;ROW()-1),
INDIRECT(SUBSTITUTE(ADDRESS(1,COLUMN(),4),"1","")&amp;ROW()-1)))</f>
        <v>Financial</v>
      </c>
      <c r="E18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otherLiability2Description</v>
      </c>
      <c r="F182" s="7" t="str">
        <f>IF(Table_Question_Sets[[#This Row],[Header]]="Yes","",IF(Table_Question_Sets[[#This Row],[Property]]&lt;&gt;"",SUBSTITUTE(Table_Question_Sets[[#This Row],[Property]]," ",""),""))</f>
        <v>OtherLiability2Description</v>
      </c>
      <c r="G182" s="48"/>
      <c r="H182" s="7" t="s">
        <v>49</v>
      </c>
      <c r="I182" s="7" t="s">
        <v>49</v>
      </c>
      <c r="J182" s="7"/>
      <c r="K182" s="33" t="s">
        <v>427</v>
      </c>
      <c r="L182" s="43"/>
      <c r="M182" s="43"/>
      <c r="N182" s="33"/>
      <c r="O182" s="33" t="s">
        <v>113</v>
      </c>
      <c r="P182" s="33" t="s">
        <v>113</v>
      </c>
      <c r="Q182" s="33" t="s">
        <v>125</v>
      </c>
      <c r="R182" s="33"/>
      <c r="S182" s="33"/>
      <c r="T182" s="7" t="s">
        <v>318</v>
      </c>
      <c r="U182" s="8"/>
      <c r="V182" s="7"/>
      <c r="W182" s="7"/>
      <c r="X182" s="7"/>
      <c r="Y182" s="7"/>
      <c r="Z182" s="7"/>
      <c r="AA182" s="7"/>
      <c r="AB182" s="7"/>
      <c r="AC182" s="7"/>
      <c r="AD182" s="7"/>
      <c r="AE182" s="7"/>
      <c r="AF182" s="7" t="s">
        <v>420</v>
      </c>
      <c r="AG182" s="7"/>
      <c r="AH182" s="43"/>
      <c r="AI182" s="43"/>
      <c r="AJ182" s="43"/>
      <c r="AK182" s="43"/>
      <c r="AL182" s="7"/>
      <c r="AM18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82" s="111"/>
      <c r="AO18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2" s="7"/>
      <c r="AR182" s="14"/>
      <c r="AS182" s="7"/>
      <c r="AT182" s="7"/>
      <c r="AU182" s="7"/>
      <c r="AV182" s="7"/>
      <c r="AW182" s="7"/>
      <c r="AX18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82" s="14" t="str">
        <f>IF(OR(Table_Question_Sets[[#This Row],[Header]]="Yes",Table_Question_Sets[[#This Row],[Text]]=""),"",IF(OR(Table_Question_Sets[[#This Row],[Text]]="true",Table_Question_Sets[[#This Row],[Text]]="false",ISNUMBER(Table_Question_Sets[[#This Row],[Text]])),Table_Question_Sets[[#This Row],[Text]],""""&amp;Table_Question_Sets[[#This Row],[Text]]&amp;""""))</f>
        <v/>
      </c>
      <c r="AZ182" s="14" t="str">
        <f>IF(AND(Table_Question_Sets[[#This Row],[Header]]&lt;&gt;"Yes",Table_Question_Sets[[#This Row],[Property]]&lt;&gt;"",Table_Question_Sets[[#This Row],[Summary Label]]&lt;&gt;""),""""&amp;Table_Question_Sets[[#This Row],[Key]]&amp;""": """&amp;Table_Question_Sets[[#This Row],[Summary Label]]&amp;"""","")</f>
        <v/>
      </c>
      <c r="BA182" s="14">
        <f ca="1">IF(Table_Question_Sets[[#This Row],[Header]]="Yes","",_xlfn.NUMBERVALUE(INDIRECT(SUBSTITUTE(ADDRESS(1,COLUMN(),4),"1","")&amp;ROW()-1))+IF(Table_Question_Sets[[#This Row],[Property]]&lt;&gt;"",1,0))</f>
        <v>70</v>
      </c>
      <c r="BB182" s="14">
        <f ca="1">IF(Table_Question_Sets[[#This Row],[Header]]="Yes","",_xlfn.NUMBERVALUE(INDIRECT(SUBSTITUTE(ADDRESS(1,COLUMN(),4),"1","")&amp;ROW()+1))+IF(Table_Question_Sets[[#This Row],[Property]]&lt;&gt;"",1,0))</f>
        <v>14</v>
      </c>
      <c r="BC182" s="14" t="str">
        <f t="array" aca="1" ref="BC18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8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Validators.compose([ValidationService.required('otherLiability2Owing != \'\'', '')])}</v>
      </c>
      <c r="BE18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8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"templateOptions":{"label":"Description","tooltip":"E.g. school fees, membership fees etc."}</v>
      </c>
      <c r="BG18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"otherLiability2Description","type": "input-field","className":"col-xs-12 col-sm-12 col-md-6","templateOptions":{"label":"Description","tooltip":"E.g. school fees, membership fees etc."},"validators": {"validation": Validators.compose([ValidationService.required('otherLiability2Owing != \'\'', '')])}}</v>
      </c>
      <c r="BH182" s="7" t="str">
        <f ca="1" xml:space="preserve">
IF(Table_Question_Sets[[#This Row],[Row]]="Yes","]},{""className"": ""row"",""fieldGroup"": [","")&amp;
SUBSTITUTE(Table_Question_Sets[[#This Row],[Config Field]],CHAR(10),"")</f>
        <v>{"key": "otherLiability2Description","type": "input-field","className":"col-xs-12 col-sm-12 col-md-6","templateOptions":{"label":"Description","tooltip":"E.g. school fees, membership fees etc."},"validators": {"validation": Validators.compose([ValidationService.required('otherLiability2Owing != \'\'', '')])}}</v>
      </c>
      <c r="BI18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8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82" s="7" t="str">
        <f>IF(AND(Table_Question_Sets[[#This Row],[Header]]="",Table_Question_Sets[[#This Row],[Property]]&lt;&gt;"",Table_Question_Sets[[#This Row],[Field Type]]&lt;&gt;""),
""""&amp;Table_Question_Sets[[#This Row],[Key]]&amp;"""","")</f>
        <v>"otherLiability2Description"</v>
      </c>
      <c r="BL18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Liability2Description","otherLiability2Owing","otherLiability2Monthly","otherLiability3Heading","otherLiability3Description","otherLiability3Owing","otherLiability3Monthly","otherMonthlyHeading","rentBoard","livingExpenses","totalLiabilities","netSurplus","financedAmount","effectOnTakeHomePay"</v>
      </c>
      <c r="BM182" s="7" t="str">
        <f>IF(AND(Table_Question_Sets[[#This Row],[Header]]&lt;&gt;"Yes",Table_Question_Sets[[#This Row],[Property]]&lt;&gt;"",Table_Question_Sets[[#This Row],[Workflow Role]]&lt;&gt;""),
""""&amp;Table_Question_Sets[[#This Row],[Workflow Role]]&amp;""":"""&amp;Table_Question_Sets[[#This Row],[Key]]&amp;"""","")</f>
        <v/>
      </c>
      <c r="BN182" s="7">
        <f ca="1">IF(Table_Question_Sets[[#This Row],[Header]]="Yes","",_xlfn.NUMBERVALUE(INDIRECT(SUBSTITUTE(ADDRESS(1,COLUMN(),4),"1","")&amp;ROW()+1))+IF(OR(Table_Question_Sets[[#This Row],[Value]]&lt;&gt;"",AND(Table_Question_Sets[[#This Row],[Data Type]]="Repeating",Table_Question_Sets[[#This Row],[Calculation Repeating]]&lt;&gt;"")),1,0))</f>
        <v>0</v>
      </c>
      <c r="BO182" s="7" t="str">
        <f ca="1" xml:space="preserve">
IF(Table_Question_Sets[[#This Row],[Data Type]]="Repeating",
OFFSET(Table_Repeating_Question_Sets[[#Headers],[Property]],MATCH(Table_Question_Sets[[#This Row],[Property]],Table_Repeating_Question_Sets[Property],0),MATCH("Calculation",Table_Repeating_Question_Sets[#Headers],0)-1,1,1),
"")</f>
        <v/>
      </c>
      <c r="BP18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8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82" s="7" t="str">
        <f ca="1">IF(ISNUMBER(Table_Question_Sets[[#This Row],[Config Use Row]]),INDEX(Table_Question_Sets[Config Rollup],Table_Question_Sets[[#This Row],[Config Use Row]]),"")</f>
        <v/>
      </c>
      <c r="BS182" s="7" t="str">
        <f ca="1">IF(ISNUMBER(Table_Question_Sets[[#This Row],[Config Use Row]]),INDEX(Table_Question_Sets[Config Keys Nested Rollup],Table_Question_Sets[[#This Row],[Config Use Row]]),"")</f>
        <v/>
      </c>
      <c r="BT182" s="7" t="str">
        <f ca="1">IF(ISNUMBER(Table_Question_Sets[[#This Row],[Config Use Row]]),INDEX(Table_Question_Sets[Calculation Rollup],Table_Question_Sets[[#This Row],[Config Use Row]]),"")</f>
        <v/>
      </c>
    </row>
    <row r="183" spans="2:72" s="11" customFormat="1" ht="21" customHeight="1">
      <c r="B183" s="7" t="s">
        <v>428</v>
      </c>
      <c r="C183" s="111"/>
      <c r="D183" s="7" t="str">
        <f ca="1">IF(Table_Question_Sets[[#This Row],[Header]]="Yes","",
IF(INDIRECT(SUBSTITUTE(ADDRESS(1,COLUMN(),4),"1","")&amp;ROW()-1)="",
INDIRECT(SUBSTITUTE(ADDRESS(1,COLUMN(Table_Question_Sets[[#This Row],[Property]]),4),"1","")&amp;ROW()-1),
INDIRECT(SUBSTITUTE(ADDRESS(1,COLUMN(),4),"1","")&amp;ROW()-1)))</f>
        <v>Financial</v>
      </c>
      <c r="E18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otherLiability2Owing</v>
      </c>
      <c r="F183" s="7" t="str">
        <f>IF(Table_Question_Sets[[#This Row],[Header]]="Yes","",IF(Table_Question_Sets[[#This Row],[Property]]&lt;&gt;"",SUBSTITUTE(Table_Question_Sets[[#This Row],[Property]]," ",""),""))</f>
        <v>OtherLiability2Owing</v>
      </c>
      <c r="G183" s="48"/>
      <c r="H183" s="7" t="s">
        <v>85</v>
      </c>
      <c r="I183" s="7" t="s">
        <v>49</v>
      </c>
      <c r="J183" s="7"/>
      <c r="K183" s="33"/>
      <c r="L183" s="43"/>
      <c r="M183" s="43"/>
      <c r="N183" s="33"/>
      <c r="O183" s="33" t="s">
        <v>113</v>
      </c>
      <c r="P183" s="33" t="s">
        <v>125</v>
      </c>
      <c r="Q183" s="33" t="s">
        <v>121</v>
      </c>
      <c r="R183" s="33"/>
      <c r="S183" s="33"/>
      <c r="T183" s="7" t="s">
        <v>369</v>
      </c>
      <c r="U183" s="8"/>
      <c r="V183" s="7"/>
      <c r="W183" s="7"/>
      <c r="X183" s="7"/>
      <c r="Y183" s="7"/>
      <c r="Z183" s="7"/>
      <c r="AA183" s="7"/>
      <c r="AB183" s="7"/>
      <c r="AC183" s="7"/>
      <c r="AD183" s="7" t="s">
        <v>422</v>
      </c>
      <c r="AE183" s="7"/>
      <c r="AF183" s="7"/>
      <c r="AG183" s="7"/>
      <c r="AH183" s="43"/>
      <c r="AI183" s="43"/>
      <c r="AJ183" s="43"/>
      <c r="AK183" s="43"/>
      <c r="AL183" s="7"/>
      <c r="AM18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83" s="111"/>
      <c r="AO18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3" s="7"/>
      <c r="AR183" s="14"/>
      <c r="AS183" s="7"/>
      <c r="AT183" s="7"/>
      <c r="AU183" s="7"/>
      <c r="AV183" s="7"/>
      <c r="AW183" s="7"/>
      <c r="AX18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83" s="14" t="str">
        <f>IF(OR(Table_Question_Sets[[#This Row],[Header]]="Yes",Table_Question_Sets[[#This Row],[Text]]=""),"",IF(OR(Table_Question_Sets[[#This Row],[Text]]="true",Table_Question_Sets[[#This Row],[Text]]="false",ISNUMBER(Table_Question_Sets[[#This Row],[Text]])),Table_Question_Sets[[#This Row],[Text]],""""&amp;Table_Question_Sets[[#This Row],[Text]]&amp;""""))</f>
        <v/>
      </c>
      <c r="AZ183" s="14" t="str">
        <f>IF(AND(Table_Question_Sets[[#This Row],[Header]]&lt;&gt;"Yes",Table_Question_Sets[[#This Row],[Property]]&lt;&gt;"",Table_Question_Sets[[#This Row],[Summary Label]]&lt;&gt;""),""""&amp;Table_Question_Sets[[#This Row],[Key]]&amp;""": """&amp;Table_Question_Sets[[#This Row],[Summary Label]]&amp;"""","")</f>
        <v/>
      </c>
      <c r="BA183" s="14">
        <f ca="1">IF(Table_Question_Sets[[#This Row],[Header]]="Yes","",_xlfn.NUMBERVALUE(INDIRECT(SUBSTITUTE(ADDRESS(1,COLUMN(),4),"1","")&amp;ROW()-1))+IF(Table_Question_Sets[[#This Row],[Property]]&lt;&gt;"",1,0))</f>
        <v>71</v>
      </c>
      <c r="BB183" s="14">
        <f ca="1">IF(Table_Question_Sets[[#This Row],[Header]]="Yes","",_xlfn.NUMBERVALUE(INDIRECT(SUBSTITUTE(ADDRESS(1,COLUMN(),4),"1","")&amp;ROW()+1))+IF(Table_Question_Sets[[#This Row],[Property]]&lt;&gt;"",1,0))</f>
        <v>13</v>
      </c>
      <c r="BC183" s="14" t="str">
        <f t="array" aca="1" ref="BC18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8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8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8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"templateOptions":{"label":"Current liability","placeholder":"If applicable","formatTextInput":"currency","addonLeft":{"class":"fa fa-usd"}}</v>
      </c>
      <c r="BG18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"otherLiability2Owing","type": "input-field","className":"col-xs-12 col-sm-6 col-md-3","templateOptions":{"label":"Current liability","placeholder":"If applicable","formatTextInput":"currency","addonLeft":{"class":"fa fa-usd"}},"validators": {"validation": Validators.compose([ValidationService.isCurrency(), ValidationService.maxDecimals(2)])}}</v>
      </c>
      <c r="BH183" s="7" t="str">
        <f ca="1" xml:space="preserve">
IF(Table_Question_Sets[[#This Row],[Row]]="Yes","]},{""className"": ""row"",""fieldGroup"": [","")&amp;
SUBSTITUTE(Table_Question_Sets[[#This Row],[Config Field]],CHAR(10),"")</f>
        <v>{"key": "otherLiability2Owing","type": "input-field","className":"col-xs-12 col-sm-6 col-md-3","templateOptions":{"label":"Current liability","placeholder":"If applicable","formatTextInput":"currency","addonLeft":{"class":"fa fa-usd"}},"validators": {"validation": Validators.compose([ValidationService.isCurrency(), ValidationService.maxDecimals(2)])}}</v>
      </c>
      <c r="BI18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8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83" s="7" t="str">
        <f>IF(AND(Table_Question_Sets[[#This Row],[Header]]="",Table_Question_Sets[[#This Row],[Property]]&lt;&gt;"",Table_Question_Sets[[#This Row],[Field Type]]&lt;&gt;""),
""""&amp;Table_Question_Sets[[#This Row],[Key]]&amp;"""","")</f>
        <v>"otherLiability2Owing"</v>
      </c>
      <c r="BL18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"otherLiability2Owing","otherLiability2Monthly","otherLiability3Heading","otherLiability3Description","otherLiability3Owing","otherLiability3Monthly","otherMonthlyHeading","rentBoard","livingExpenses","totalLiabilities","netSurplus","financedAmount","effectOnTakeHomePay"</v>
      </c>
      <c r="BM183" s="7" t="str">
        <f>IF(AND(Table_Question_Sets[[#This Row],[Header]]&lt;&gt;"Yes",Table_Question_Sets[[#This Row],[Property]]&lt;&gt;"",Table_Question_Sets[[#This Row],[Workflow Role]]&lt;&gt;""),
""""&amp;Table_Question_Sets[[#This Row],[Workflow Role]]&amp;""":"""&amp;Table_Question_Sets[[#This Row],[Key]]&amp;"""","")</f>
        <v/>
      </c>
      <c r="BN183" s="7">
        <f ca="1">IF(Table_Question_Sets[[#This Row],[Header]]="Yes","",_xlfn.NUMBERVALUE(INDIRECT(SUBSTITUTE(ADDRESS(1,COLUMN(),4),"1","")&amp;ROW()+1))+IF(OR(Table_Question_Sets[[#This Row],[Value]]&lt;&gt;"",AND(Table_Question_Sets[[#This Row],[Data Type]]="Repeating",Table_Question_Sets[[#This Row],[Calculation Repeating]]&lt;&gt;"")),1,0))</f>
        <v>0</v>
      </c>
      <c r="BO183" s="7" t="str">
        <f ca="1" xml:space="preserve">
IF(Table_Question_Sets[[#This Row],[Data Type]]="Repeating",
OFFSET(Table_Repeating_Question_Sets[[#Headers],[Property]],MATCH(Table_Question_Sets[[#This Row],[Property]],Table_Repeating_Question_Sets[Property],0),MATCH("Calculation",Table_Repeating_Question_Sets[#Headers],0)-1,1,1),
"")</f>
        <v/>
      </c>
      <c r="BP18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8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83" s="7" t="str">
        <f ca="1">IF(ISNUMBER(Table_Question_Sets[[#This Row],[Config Use Row]]),INDEX(Table_Question_Sets[Config Rollup],Table_Question_Sets[[#This Row],[Config Use Row]]),"")</f>
        <v/>
      </c>
      <c r="BS183" s="7" t="str">
        <f ca="1">IF(ISNUMBER(Table_Question_Sets[[#This Row],[Config Use Row]]),INDEX(Table_Question_Sets[Config Keys Nested Rollup],Table_Question_Sets[[#This Row],[Config Use Row]]),"")</f>
        <v/>
      </c>
      <c r="BT183" s="7" t="str">
        <f ca="1">IF(ISNUMBER(Table_Question_Sets[[#This Row],[Config Use Row]]),INDEX(Table_Question_Sets[Calculation Rollup],Table_Question_Sets[[#This Row],[Config Use Row]]),"")</f>
        <v/>
      </c>
    </row>
    <row r="184" spans="2:72" s="11" customFormat="1" ht="21" customHeight="1">
      <c r="B184" s="7" t="s">
        <v>429</v>
      </c>
      <c r="C184" s="111"/>
      <c r="D184" s="7" t="str">
        <f ca="1">IF(Table_Question_Sets[[#This Row],[Header]]="Yes","",
IF(INDIRECT(SUBSTITUTE(ADDRESS(1,COLUMN(),4),"1","")&amp;ROW()-1)="",
INDIRECT(SUBSTITUTE(ADDRESS(1,COLUMN(Table_Question_Sets[[#This Row],[Property]]),4),"1","")&amp;ROW()-1),
INDIRECT(SUBSTITUTE(ADDRESS(1,COLUMN(),4),"1","")&amp;ROW()-1)))</f>
        <v>Financial</v>
      </c>
      <c r="E18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otherLiability2Monthly</v>
      </c>
      <c r="F184" s="7" t="str">
        <f>IF(Table_Question_Sets[[#This Row],[Header]]="Yes","",IF(Table_Question_Sets[[#This Row],[Property]]&lt;&gt;"",SUBSTITUTE(Table_Question_Sets[[#This Row],[Property]]," ",""),""))</f>
        <v>OtherLiability2Monthly</v>
      </c>
      <c r="G184" s="48"/>
      <c r="H184" s="7" t="s">
        <v>85</v>
      </c>
      <c r="I184" s="7" t="s">
        <v>49</v>
      </c>
      <c r="J184" s="7"/>
      <c r="K184" s="33" t="s">
        <v>427</v>
      </c>
      <c r="L184" s="43"/>
      <c r="M184" s="43"/>
      <c r="N184" s="33"/>
      <c r="O184" s="33" t="s">
        <v>113</v>
      </c>
      <c r="P184" s="33" t="s">
        <v>125</v>
      </c>
      <c r="Q184" s="33" t="s">
        <v>121</v>
      </c>
      <c r="R184" s="33"/>
      <c r="S184" s="33"/>
      <c r="T184" s="7" t="s">
        <v>371</v>
      </c>
      <c r="U184" s="8"/>
      <c r="V184" s="7"/>
      <c r="W184" s="7"/>
      <c r="X184" s="7"/>
      <c r="Y184" s="7"/>
      <c r="Z184" s="7"/>
      <c r="AA184" s="7"/>
      <c r="AB184" s="7"/>
      <c r="AC184" s="7"/>
      <c r="AD184" s="7" t="s">
        <v>422</v>
      </c>
      <c r="AE184" s="7"/>
      <c r="AF184" s="7"/>
      <c r="AG184" s="7"/>
      <c r="AH184" s="43"/>
      <c r="AI184" s="43"/>
      <c r="AJ184" s="43"/>
      <c r="AK184" s="43"/>
      <c r="AL184" s="7"/>
      <c r="AM184"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84" s="111"/>
      <c r="AO18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4" s="7"/>
      <c r="AR184" s="14"/>
      <c r="AS184" s="7"/>
      <c r="AT184" s="7"/>
      <c r="AU184" s="7"/>
      <c r="AV184" s="7"/>
      <c r="AW184" s="7"/>
      <c r="AX184"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84" s="14" t="str">
        <f>IF(OR(Table_Question_Sets[[#This Row],[Header]]="Yes",Table_Question_Sets[[#This Row],[Text]]=""),"",IF(OR(Table_Question_Sets[[#This Row],[Text]]="true",Table_Question_Sets[[#This Row],[Text]]="false",ISNUMBER(Table_Question_Sets[[#This Row],[Text]])),Table_Question_Sets[[#This Row],[Text]],""""&amp;Table_Question_Sets[[#This Row],[Text]]&amp;""""))</f>
        <v/>
      </c>
      <c r="AZ184" s="14" t="str">
        <f>IF(AND(Table_Question_Sets[[#This Row],[Header]]&lt;&gt;"Yes",Table_Question_Sets[[#This Row],[Property]]&lt;&gt;"",Table_Question_Sets[[#This Row],[Summary Label]]&lt;&gt;""),""""&amp;Table_Question_Sets[[#This Row],[Key]]&amp;""": """&amp;Table_Question_Sets[[#This Row],[Summary Label]]&amp;"""","")</f>
        <v/>
      </c>
      <c r="BA184" s="14">
        <f ca="1">IF(Table_Question_Sets[[#This Row],[Header]]="Yes","",_xlfn.NUMBERVALUE(INDIRECT(SUBSTITUTE(ADDRESS(1,COLUMN(),4),"1","")&amp;ROW()-1))+IF(Table_Question_Sets[[#This Row],[Property]]&lt;&gt;"",1,0))</f>
        <v>72</v>
      </c>
      <c r="BB184" s="14">
        <f ca="1">IF(Table_Question_Sets[[#This Row],[Header]]="Yes","",_xlfn.NUMBERVALUE(INDIRECT(SUBSTITUTE(ADDRESS(1,COLUMN(),4),"1","")&amp;ROW()+1))+IF(Table_Question_Sets[[#This Row],[Property]]&lt;&gt;"",1,0))</f>
        <v>12</v>
      </c>
      <c r="BC184" s="14" t="str">
        <f t="array" aca="1" ref="BC18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84"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Validators.compose([ValidationService.required('otherLiability2Owing != \'\'', ''), ValidationService.isCurrency(), ValidationService.maxDecimals(2)])}</v>
      </c>
      <c r="BE184"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84"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"templateOptions":{"label":"Monthly payment","placeholder":"If applicable","formatTextInput":"currency","addonLeft":{"class":"fa fa-usd"}}</v>
      </c>
      <c r="BG184"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v>
      </c>
      <c r="BH184" s="7" t="str">
        <f ca="1" xml:space="preserve">
IF(Table_Question_Sets[[#This Row],[Row]]="Yes","]},{""className"": ""row"",""fieldGroup"": [","")&amp;
SUBSTITUTE(Table_Question_Sets[[#This Row],[Config Field]],CHAR(10),"")</f>
        <v>{"key":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v>
      </c>
      <c r="BI18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8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84" s="7" t="str">
        <f>IF(AND(Table_Question_Sets[[#This Row],[Header]]="",Table_Question_Sets[[#This Row],[Property]]&lt;&gt;"",Table_Question_Sets[[#This Row],[Field Type]]&lt;&gt;""),
""""&amp;Table_Question_Sets[[#This Row],[Key]]&amp;"""","")</f>
        <v>"otherLiability2Monthly"</v>
      </c>
      <c r="BL18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"otherLiability2Monthly","otherLiability3Heading","otherLiability3Description","otherLiability3Owing","otherLiability3Monthly","otherMonthlyHeading","rentBoard","livingExpenses","totalLiabilities","netSurplus","financedAmount","effectOnTakeHomePay"</v>
      </c>
      <c r="BM184" s="7" t="str">
        <f>IF(AND(Table_Question_Sets[[#This Row],[Header]]&lt;&gt;"Yes",Table_Question_Sets[[#This Row],[Property]]&lt;&gt;"",Table_Question_Sets[[#This Row],[Workflow Role]]&lt;&gt;""),
""""&amp;Table_Question_Sets[[#This Row],[Workflow Role]]&amp;""":"""&amp;Table_Question_Sets[[#This Row],[Key]]&amp;"""","")</f>
        <v/>
      </c>
      <c r="BN184" s="7">
        <f ca="1">IF(Table_Question_Sets[[#This Row],[Header]]="Yes","",_xlfn.NUMBERVALUE(INDIRECT(SUBSTITUTE(ADDRESS(1,COLUMN(),4),"1","")&amp;ROW()+1))+IF(OR(Table_Question_Sets[[#This Row],[Value]]&lt;&gt;"",AND(Table_Question_Sets[[#This Row],[Data Type]]="Repeating",Table_Question_Sets[[#This Row],[Calculation Repeating]]&lt;&gt;"")),1,0))</f>
        <v>0</v>
      </c>
      <c r="BO184" s="7" t="str">
        <f ca="1" xml:space="preserve">
IF(Table_Question_Sets[[#This Row],[Data Type]]="Repeating",
OFFSET(Table_Repeating_Question_Sets[[#Headers],[Property]],MATCH(Table_Question_Sets[[#This Row],[Property]],Table_Repeating_Question_Sets[Property],0),MATCH("Calculation",Table_Repeating_Question_Sets[#Headers],0)-1,1,1),
"")</f>
        <v/>
      </c>
      <c r="BP184"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8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84" s="7" t="str">
        <f ca="1">IF(ISNUMBER(Table_Question_Sets[[#This Row],[Config Use Row]]),INDEX(Table_Question_Sets[Config Rollup],Table_Question_Sets[[#This Row],[Config Use Row]]),"")</f>
        <v/>
      </c>
      <c r="BS184" s="7" t="str">
        <f ca="1">IF(ISNUMBER(Table_Question_Sets[[#This Row],[Config Use Row]]),INDEX(Table_Question_Sets[Config Keys Nested Rollup],Table_Question_Sets[[#This Row],[Config Use Row]]),"")</f>
        <v/>
      </c>
      <c r="BT184" s="7" t="str">
        <f ca="1">IF(ISNUMBER(Table_Question_Sets[[#This Row],[Config Use Row]]),INDEX(Table_Question_Sets[Calculation Rollup],Table_Question_Sets[[#This Row],[Config Use Row]]),"")</f>
        <v/>
      </c>
    </row>
    <row r="185" spans="2:72" s="11" customFormat="1" ht="21" customHeight="1">
      <c r="B185" s="7" t="s">
        <v>430</v>
      </c>
      <c r="C185" s="111"/>
      <c r="D185" s="7" t="str">
        <f ca="1">IF(Table_Question_Sets[[#This Row],[Header]]="Yes","",
IF(INDIRECT(SUBSTITUTE(ADDRESS(1,COLUMN(),4),"1","")&amp;ROW()-1)="",
INDIRECT(SUBSTITUTE(ADDRESS(1,COLUMN(Table_Question_Sets[[#This Row],[Property]]),4),"1","")&amp;ROW()-1),
INDIRECT(SUBSTITUTE(ADDRESS(1,COLUMN(),4),"1","")&amp;ROW()-1)))</f>
        <v>Financial</v>
      </c>
      <c r="E18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otherLiability3Heading</v>
      </c>
      <c r="F185" s="7" t="str">
        <f>IF(Table_Question_Sets[[#This Row],[Header]]="Yes","",IF(Table_Question_Sets[[#This Row],[Property]]&lt;&gt;"",SUBSTITUTE(Table_Question_Sets[[#This Row],[Property]]," ",""),""))</f>
        <v>OtherLiability3Heading</v>
      </c>
      <c r="G185" s="48"/>
      <c r="H185" s="7" t="s">
        <v>103</v>
      </c>
      <c r="I185" s="7" t="s">
        <v>103</v>
      </c>
      <c r="J185" s="7"/>
      <c r="K185" s="33"/>
      <c r="L185" s="43"/>
      <c r="M185" s="43"/>
      <c r="N185" s="33"/>
      <c r="O185" s="33" t="s">
        <v>113</v>
      </c>
      <c r="P185" s="33"/>
      <c r="Q185" s="33"/>
      <c r="R185" s="33"/>
      <c r="S185" s="33"/>
      <c r="T185" s="7"/>
      <c r="U185" s="8"/>
      <c r="V185" s="7"/>
      <c r="W185" s="7"/>
      <c r="X185" s="7"/>
      <c r="Y185" s="7"/>
      <c r="Z185" s="7" t="s">
        <v>431</v>
      </c>
      <c r="AA185" s="7"/>
      <c r="AB185" s="7"/>
      <c r="AC185" s="7"/>
      <c r="AD185" s="7"/>
      <c r="AE185" s="7"/>
      <c r="AF185" s="7"/>
      <c r="AG185" s="7"/>
      <c r="AH185" s="43"/>
      <c r="AI185" s="43"/>
      <c r="AJ185" s="43"/>
      <c r="AK185" s="43"/>
      <c r="AL185" s="7"/>
      <c r="AM18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85" s="111"/>
      <c r="AO18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5" s="7"/>
      <c r="AR185" s="14"/>
      <c r="AS185" s="7"/>
      <c r="AT185" s="7"/>
      <c r="AU185" s="7"/>
      <c r="AV185" s="7"/>
      <c r="AW185" s="7"/>
      <c r="AX18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85" s="14" t="str">
        <f>IF(OR(Table_Question_Sets[[#This Row],[Header]]="Yes",Table_Question_Sets[[#This Row],[Text]]=""),"",IF(OR(Table_Question_Sets[[#This Row],[Text]]="true",Table_Question_Sets[[#This Row],[Text]]="false",ISNUMBER(Table_Question_Sets[[#This Row],[Text]])),Table_Question_Sets[[#This Row],[Text]],""""&amp;Table_Question_Sets[[#This Row],[Text]]&amp;""""))</f>
        <v/>
      </c>
      <c r="AZ185" s="14" t="str">
        <f>IF(AND(Table_Question_Sets[[#This Row],[Header]]&lt;&gt;"Yes",Table_Question_Sets[[#This Row],[Property]]&lt;&gt;"",Table_Question_Sets[[#This Row],[Summary Label]]&lt;&gt;""),""""&amp;Table_Question_Sets[[#This Row],[Key]]&amp;""": """&amp;Table_Question_Sets[[#This Row],[Summary Label]]&amp;"""","")</f>
        <v/>
      </c>
      <c r="BA185" s="14">
        <f ca="1">IF(Table_Question_Sets[[#This Row],[Header]]="Yes","",_xlfn.NUMBERVALUE(INDIRECT(SUBSTITUTE(ADDRESS(1,COLUMN(),4),"1","")&amp;ROW()-1))+IF(Table_Question_Sets[[#This Row],[Property]]&lt;&gt;"",1,0))</f>
        <v>73</v>
      </c>
      <c r="BB185" s="14">
        <f ca="1">IF(Table_Question_Sets[[#This Row],[Header]]="Yes","",_xlfn.NUMBERVALUE(INDIRECT(SUBSTITUTE(ADDRESS(1,COLUMN(),4),"1","")&amp;ROW()+1))+IF(Table_Question_Sets[[#This Row],[Property]]&lt;&gt;"",1,0))</f>
        <v>11</v>
      </c>
      <c r="BC185" s="14" t="str">
        <f t="array" aca="1" ref="BC18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8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8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85"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"templateOptions":{"content":{"heading4":"Other Liability 3"}}</v>
      </c>
      <c r="BG185"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"otherLiability3Heading","type": "content-field","className":"col-xs-12","templateOptions":{"content":{"heading4":"Other Liability 3"}},"validators": {"validation": Validators.compose([])}}</v>
      </c>
      <c r="BH185" s="7" t="str">
        <f ca="1" xml:space="preserve">
IF(Table_Question_Sets[[#This Row],[Row]]="Yes","]},{""className"": ""row"",""fieldGroup"": [","")&amp;
SUBSTITUTE(Table_Question_Sets[[#This Row],[Config Field]],CHAR(10),"")</f>
        <v>{"key": "otherLiability3Heading","type": "content-field","className":"col-xs-12","templateOptions":{"content":{"heading4":"Other Liability 3"}},"validators": {"validation": Validators.compose([])}}</v>
      </c>
      <c r="BI18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8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85" s="7" t="str">
        <f>IF(AND(Table_Question_Sets[[#This Row],[Header]]="",Table_Question_Sets[[#This Row],[Property]]&lt;&gt;"",Table_Question_Sets[[#This Row],[Field Type]]&lt;&gt;""),
""""&amp;Table_Question_Sets[[#This Row],[Key]]&amp;"""","")</f>
        <v>"otherLiability3Heading"</v>
      </c>
      <c r="BL18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"otherLiability3Heading","otherLiability3Description","otherLiability3Owing","otherLiability3Monthly","otherMonthlyHeading","rentBoard","livingExpenses","totalLiabilities","netSurplus","financedAmount","effectOnTakeHomePay"</v>
      </c>
      <c r="BM185" s="7" t="str">
        <f>IF(AND(Table_Question_Sets[[#This Row],[Header]]&lt;&gt;"Yes",Table_Question_Sets[[#This Row],[Property]]&lt;&gt;"",Table_Question_Sets[[#This Row],[Workflow Role]]&lt;&gt;""),
""""&amp;Table_Question_Sets[[#This Row],[Workflow Role]]&amp;""":"""&amp;Table_Question_Sets[[#This Row],[Key]]&amp;"""","")</f>
        <v/>
      </c>
      <c r="BN185" s="7">
        <f ca="1">IF(Table_Question_Sets[[#This Row],[Header]]="Yes","",_xlfn.NUMBERVALUE(INDIRECT(SUBSTITUTE(ADDRESS(1,COLUMN(),4),"1","")&amp;ROW()+1))+IF(OR(Table_Question_Sets[[#This Row],[Value]]&lt;&gt;"",AND(Table_Question_Sets[[#This Row],[Data Type]]="Repeating",Table_Question_Sets[[#This Row],[Calculation Repeating]]&lt;&gt;"")),1,0))</f>
        <v>0</v>
      </c>
      <c r="BO185" s="7" t="str">
        <f ca="1" xml:space="preserve">
IF(Table_Question_Sets[[#This Row],[Data Type]]="Repeating",
OFFSET(Table_Repeating_Question_Sets[[#Headers],[Property]],MATCH(Table_Question_Sets[[#This Row],[Property]],Table_Repeating_Question_Sets[Property],0),MATCH("Calculation",Table_Repeating_Question_Sets[#Headers],0)-1,1,1),
"")</f>
        <v/>
      </c>
      <c r="BP18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8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85" s="7" t="str">
        <f ca="1">IF(ISNUMBER(Table_Question_Sets[[#This Row],[Config Use Row]]),INDEX(Table_Question_Sets[Config Rollup],Table_Question_Sets[[#This Row],[Config Use Row]]),"")</f>
        <v/>
      </c>
      <c r="BS185" s="7" t="str">
        <f ca="1">IF(ISNUMBER(Table_Question_Sets[[#This Row],[Config Use Row]]),INDEX(Table_Question_Sets[Config Keys Nested Rollup],Table_Question_Sets[[#This Row],[Config Use Row]]),"")</f>
        <v/>
      </c>
      <c r="BT185" s="7" t="str">
        <f ca="1">IF(ISNUMBER(Table_Question_Sets[[#This Row],[Config Use Row]]),INDEX(Table_Question_Sets[Calculation Rollup],Table_Question_Sets[[#This Row],[Config Use Row]]),"")</f>
        <v/>
      </c>
    </row>
    <row r="186" spans="2:72" s="11" customFormat="1" ht="21" customHeight="1">
      <c r="B186" s="7" t="s">
        <v>432</v>
      </c>
      <c r="C186" s="111"/>
      <c r="D186" s="7" t="str">
        <f ca="1">IF(Table_Question_Sets[[#This Row],[Header]]="Yes","",
IF(INDIRECT(SUBSTITUTE(ADDRESS(1,COLUMN(),4),"1","")&amp;ROW()-1)="",
INDIRECT(SUBSTITUTE(ADDRESS(1,COLUMN(Table_Question_Sets[[#This Row],[Property]]),4),"1","")&amp;ROW()-1),
INDIRECT(SUBSTITUTE(ADDRESS(1,COLUMN(),4),"1","")&amp;ROW()-1)))</f>
        <v>Financial</v>
      </c>
      <c r="E18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otherLiability3Description</v>
      </c>
      <c r="F186" s="7" t="str">
        <f>IF(Table_Question_Sets[[#This Row],[Header]]="Yes","",IF(Table_Question_Sets[[#This Row],[Property]]&lt;&gt;"",SUBSTITUTE(Table_Question_Sets[[#This Row],[Property]]," ",""),""))</f>
        <v>OtherLiability3Description</v>
      </c>
      <c r="G186" s="48"/>
      <c r="H186" s="7" t="s">
        <v>49</v>
      </c>
      <c r="I186" s="7" t="s">
        <v>49</v>
      </c>
      <c r="J186" s="7"/>
      <c r="K186" s="33" t="s">
        <v>433</v>
      </c>
      <c r="L186" s="43"/>
      <c r="M186" s="43"/>
      <c r="N186" s="33"/>
      <c r="O186" s="33" t="s">
        <v>113</v>
      </c>
      <c r="P186" s="33" t="s">
        <v>113</v>
      </c>
      <c r="Q186" s="33" t="s">
        <v>125</v>
      </c>
      <c r="R186" s="33"/>
      <c r="S186" s="33"/>
      <c r="T186" s="7" t="s">
        <v>318</v>
      </c>
      <c r="U186" s="8"/>
      <c r="V186" s="7"/>
      <c r="W186" s="7"/>
      <c r="X186" s="7"/>
      <c r="Y186" s="7"/>
      <c r="Z186" s="7"/>
      <c r="AA186" s="7"/>
      <c r="AB186" s="7"/>
      <c r="AC186" s="7"/>
      <c r="AD186" s="7"/>
      <c r="AE186" s="7"/>
      <c r="AF186" s="7"/>
      <c r="AG186" s="7"/>
      <c r="AH186" s="43"/>
      <c r="AI186" s="43"/>
      <c r="AJ186" s="43"/>
      <c r="AK186" s="43"/>
      <c r="AL186" s="7"/>
      <c r="AM18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86" s="111"/>
      <c r="AO18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6" s="7"/>
      <c r="AR186" s="14"/>
      <c r="AS186" s="7"/>
      <c r="AT186" s="7"/>
      <c r="AU186" s="7"/>
      <c r="AV186" s="7"/>
      <c r="AW186" s="7"/>
      <c r="AX18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86" s="14" t="str">
        <f>IF(OR(Table_Question_Sets[[#This Row],[Header]]="Yes",Table_Question_Sets[[#This Row],[Text]]=""),"",IF(OR(Table_Question_Sets[[#This Row],[Text]]="true",Table_Question_Sets[[#This Row],[Text]]="false",ISNUMBER(Table_Question_Sets[[#This Row],[Text]])),Table_Question_Sets[[#This Row],[Text]],""""&amp;Table_Question_Sets[[#This Row],[Text]]&amp;""""))</f>
        <v/>
      </c>
      <c r="AZ186" s="14" t="str">
        <f>IF(AND(Table_Question_Sets[[#This Row],[Header]]&lt;&gt;"Yes",Table_Question_Sets[[#This Row],[Property]]&lt;&gt;"",Table_Question_Sets[[#This Row],[Summary Label]]&lt;&gt;""),""""&amp;Table_Question_Sets[[#This Row],[Key]]&amp;""": """&amp;Table_Question_Sets[[#This Row],[Summary Label]]&amp;"""","")</f>
        <v/>
      </c>
      <c r="BA186" s="14">
        <f ca="1">IF(Table_Question_Sets[[#This Row],[Header]]="Yes","",_xlfn.NUMBERVALUE(INDIRECT(SUBSTITUTE(ADDRESS(1,COLUMN(),4),"1","")&amp;ROW()-1))+IF(Table_Question_Sets[[#This Row],[Property]]&lt;&gt;"",1,0))</f>
        <v>74</v>
      </c>
      <c r="BB186" s="14">
        <f ca="1">IF(Table_Question_Sets[[#This Row],[Header]]="Yes","",_xlfn.NUMBERVALUE(INDIRECT(SUBSTITUTE(ADDRESS(1,COLUMN(),4),"1","")&amp;ROW()+1))+IF(Table_Question_Sets[[#This Row],[Property]]&lt;&gt;"",1,0))</f>
        <v>10</v>
      </c>
      <c r="BC186" s="14" t="str">
        <f t="array" aca="1" ref="BC18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86"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Validators.compose([ValidationService.required('otherLiability3Owing != \'\'', '')])}</v>
      </c>
      <c r="BE186"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86"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"templateOptions":{"label":"Description"}</v>
      </c>
      <c r="BG186"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"otherLiability3Description","type": "input-field","className":"col-xs-12 col-sm-12 col-md-6","templateOptions":{"label":"Description"},"validators": {"validation": Validators.compose([ValidationService.required('otherLiability3Owing != \'\'', '')])}}</v>
      </c>
      <c r="BH186" s="7" t="str">
        <f ca="1" xml:space="preserve">
IF(Table_Question_Sets[[#This Row],[Row]]="Yes","]},{""className"": ""row"",""fieldGroup"": [","")&amp;
SUBSTITUTE(Table_Question_Sets[[#This Row],[Config Field]],CHAR(10),"")</f>
        <v>{"key": "otherLiability3Description","type": "input-field","className":"col-xs-12 col-sm-12 col-md-6","templateOptions":{"label":"Description"},"validators": {"validation": Validators.compose([ValidationService.required('otherLiability3Owing != \'\'', '')])}}</v>
      </c>
      <c r="BI18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8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86" s="7" t="str">
        <f>IF(AND(Table_Question_Sets[[#This Row],[Header]]="",Table_Question_Sets[[#This Row],[Property]]&lt;&gt;"",Table_Question_Sets[[#This Row],[Field Type]]&lt;&gt;""),
""""&amp;Table_Question_Sets[[#This Row],[Key]]&amp;"""","")</f>
        <v>"otherLiability3Description"</v>
      </c>
      <c r="BL18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"otherLiability3Description","otherLiability3Owing","otherLiability3Monthly","otherMonthlyHeading","rentBoard","livingExpenses","totalLiabilities","netSurplus","financedAmount","effectOnTakeHomePay"</v>
      </c>
      <c r="BM186" s="7" t="str">
        <f>IF(AND(Table_Question_Sets[[#This Row],[Header]]&lt;&gt;"Yes",Table_Question_Sets[[#This Row],[Property]]&lt;&gt;"",Table_Question_Sets[[#This Row],[Workflow Role]]&lt;&gt;""),
""""&amp;Table_Question_Sets[[#This Row],[Workflow Role]]&amp;""":"""&amp;Table_Question_Sets[[#This Row],[Key]]&amp;"""","")</f>
        <v/>
      </c>
      <c r="BN186" s="7">
        <f ca="1">IF(Table_Question_Sets[[#This Row],[Header]]="Yes","",_xlfn.NUMBERVALUE(INDIRECT(SUBSTITUTE(ADDRESS(1,COLUMN(),4),"1","")&amp;ROW()+1))+IF(OR(Table_Question_Sets[[#This Row],[Value]]&lt;&gt;"",AND(Table_Question_Sets[[#This Row],[Data Type]]="Repeating",Table_Question_Sets[[#This Row],[Calculation Repeating]]&lt;&gt;"")),1,0))</f>
        <v>0</v>
      </c>
      <c r="BO186" s="7" t="str">
        <f ca="1" xml:space="preserve">
IF(Table_Question_Sets[[#This Row],[Data Type]]="Repeating",
OFFSET(Table_Repeating_Question_Sets[[#Headers],[Property]],MATCH(Table_Question_Sets[[#This Row],[Property]],Table_Repeating_Question_Sets[Property],0),MATCH("Calculation",Table_Repeating_Question_Sets[#Headers],0)-1,1,1),
"")</f>
        <v/>
      </c>
      <c r="BP18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8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86" s="7" t="str">
        <f ca="1">IF(ISNUMBER(Table_Question_Sets[[#This Row],[Config Use Row]]),INDEX(Table_Question_Sets[Config Rollup],Table_Question_Sets[[#This Row],[Config Use Row]]),"")</f>
        <v/>
      </c>
      <c r="BS186" s="7" t="str">
        <f ca="1">IF(ISNUMBER(Table_Question_Sets[[#This Row],[Config Use Row]]),INDEX(Table_Question_Sets[Config Keys Nested Rollup],Table_Question_Sets[[#This Row],[Config Use Row]]),"")</f>
        <v/>
      </c>
      <c r="BT186" s="7" t="str">
        <f ca="1">IF(ISNUMBER(Table_Question_Sets[[#This Row],[Config Use Row]]),INDEX(Table_Question_Sets[Calculation Rollup],Table_Question_Sets[[#This Row],[Config Use Row]]),"")</f>
        <v/>
      </c>
    </row>
    <row r="187" spans="2:72" s="11" customFormat="1" ht="21" customHeight="1">
      <c r="B187" s="7" t="s">
        <v>434</v>
      </c>
      <c r="C187" s="111"/>
      <c r="D187" s="7" t="str">
        <f ca="1">IF(Table_Question_Sets[[#This Row],[Header]]="Yes","",
IF(INDIRECT(SUBSTITUTE(ADDRESS(1,COLUMN(),4),"1","")&amp;ROW()-1)="",
INDIRECT(SUBSTITUTE(ADDRESS(1,COLUMN(Table_Question_Sets[[#This Row],[Property]]),4),"1","")&amp;ROW()-1),
INDIRECT(SUBSTITUTE(ADDRESS(1,COLUMN(),4),"1","")&amp;ROW()-1)))</f>
        <v>Financial</v>
      </c>
      <c r="E18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otherLiability3Owing</v>
      </c>
      <c r="F187" s="7" t="str">
        <f>IF(Table_Question_Sets[[#This Row],[Header]]="Yes","",IF(Table_Question_Sets[[#This Row],[Property]]&lt;&gt;"",SUBSTITUTE(Table_Question_Sets[[#This Row],[Property]]," ",""),""))</f>
        <v>OtherLiability3Owing</v>
      </c>
      <c r="G187" s="48"/>
      <c r="H187" s="7" t="s">
        <v>85</v>
      </c>
      <c r="I187" s="7" t="s">
        <v>49</v>
      </c>
      <c r="J187" s="7"/>
      <c r="K187" s="33"/>
      <c r="L187" s="43"/>
      <c r="M187" s="43"/>
      <c r="N187" s="33"/>
      <c r="O187" s="33" t="s">
        <v>113</v>
      </c>
      <c r="P187" s="33" t="s">
        <v>125</v>
      </c>
      <c r="Q187" s="33" t="s">
        <v>121</v>
      </c>
      <c r="R187" s="33"/>
      <c r="S187" s="33"/>
      <c r="T187" s="7" t="s">
        <v>369</v>
      </c>
      <c r="U187" s="8"/>
      <c r="V187" s="7"/>
      <c r="W187" s="7"/>
      <c r="X187" s="7"/>
      <c r="Y187" s="7"/>
      <c r="Z187" s="7"/>
      <c r="AA187" s="7"/>
      <c r="AB187" s="7"/>
      <c r="AC187" s="7"/>
      <c r="AD187" s="7" t="s">
        <v>422</v>
      </c>
      <c r="AE187" s="7"/>
      <c r="AF187" s="7"/>
      <c r="AG187" s="7"/>
      <c r="AH187" s="43"/>
      <c r="AI187" s="43"/>
      <c r="AJ187" s="43"/>
      <c r="AK187" s="43"/>
      <c r="AL187" s="7"/>
      <c r="AM18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87" s="111"/>
      <c r="AO18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7" s="7"/>
      <c r="AR187" s="14"/>
      <c r="AS187" s="7"/>
      <c r="AT187" s="7"/>
      <c r="AU187" s="7"/>
      <c r="AV187" s="7"/>
      <c r="AW187" s="7"/>
      <c r="AX18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87" s="14" t="str">
        <f>IF(OR(Table_Question_Sets[[#This Row],[Header]]="Yes",Table_Question_Sets[[#This Row],[Text]]=""),"",IF(OR(Table_Question_Sets[[#This Row],[Text]]="true",Table_Question_Sets[[#This Row],[Text]]="false",ISNUMBER(Table_Question_Sets[[#This Row],[Text]])),Table_Question_Sets[[#This Row],[Text]],""""&amp;Table_Question_Sets[[#This Row],[Text]]&amp;""""))</f>
        <v/>
      </c>
      <c r="AZ187" s="14" t="str">
        <f>IF(AND(Table_Question_Sets[[#This Row],[Header]]&lt;&gt;"Yes",Table_Question_Sets[[#This Row],[Property]]&lt;&gt;"",Table_Question_Sets[[#This Row],[Summary Label]]&lt;&gt;""),""""&amp;Table_Question_Sets[[#This Row],[Key]]&amp;""": """&amp;Table_Question_Sets[[#This Row],[Summary Label]]&amp;"""","")</f>
        <v/>
      </c>
      <c r="BA187" s="14">
        <f ca="1">IF(Table_Question_Sets[[#This Row],[Header]]="Yes","",_xlfn.NUMBERVALUE(INDIRECT(SUBSTITUTE(ADDRESS(1,COLUMN(),4),"1","")&amp;ROW()-1))+IF(Table_Question_Sets[[#This Row],[Property]]&lt;&gt;"",1,0))</f>
        <v>75</v>
      </c>
      <c r="BB187" s="14">
        <f ca="1">IF(Table_Question_Sets[[#This Row],[Header]]="Yes","",_xlfn.NUMBERVALUE(INDIRECT(SUBSTITUTE(ADDRESS(1,COLUMN(),4),"1","")&amp;ROW()+1))+IF(Table_Question_Sets[[#This Row],[Property]]&lt;&gt;"",1,0))</f>
        <v>9</v>
      </c>
      <c r="BC187" s="14" t="str">
        <f t="array" aca="1" ref="BC18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8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8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87"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"templateOptions":{"label":"Current liability","placeholder":"If applicable","formatTextInput":"currency","addonLeft":{"class":"fa fa-usd"}}</v>
      </c>
      <c r="BG187"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"otherLiability3Owing","type": "input-field","className":"col-xs-12 col-sm-6 col-md-3","templateOptions":{"label":"Current liability","placeholder":"If applicable","formatTextInput":"currency","addonLeft":{"class":"fa fa-usd"}},"validators": {"validation": Validators.compose([ValidationService.isCurrency(), ValidationService.maxDecimals(2)])}}</v>
      </c>
      <c r="BH187" s="7" t="str">
        <f ca="1" xml:space="preserve">
IF(Table_Question_Sets[[#This Row],[Row]]="Yes","]},{""className"": ""row"",""fieldGroup"": [","")&amp;
SUBSTITUTE(Table_Question_Sets[[#This Row],[Config Field]],CHAR(10),"")</f>
        <v>{"key": "otherLiability3Owing","type": "input-field","className":"col-xs-12 col-sm-6 col-md-3","templateOptions":{"label":"Current liability","placeholder":"If applicable","formatTextInput":"currency","addonLeft":{"class":"fa fa-usd"}},"validators": {"validation": Validators.compose([ValidationService.isCurrency(), ValidationService.maxDecimals(2)])}}</v>
      </c>
      <c r="BI18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8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87" s="7" t="str">
        <f>IF(AND(Table_Question_Sets[[#This Row],[Header]]="",Table_Question_Sets[[#This Row],[Property]]&lt;&gt;"",Table_Question_Sets[[#This Row],[Field Type]]&lt;&gt;""),
""""&amp;Table_Question_Sets[[#This Row],[Key]]&amp;"""","")</f>
        <v>"otherLiability3Owing"</v>
      </c>
      <c r="BL18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"otherLiability3Owing","otherLiability3Monthly","otherMonthlyHeading","rentBoard","livingExpenses","totalLiabilities","netSurplus","financedAmount","effectOnTakeHomePay"</v>
      </c>
      <c r="BM187" s="7" t="str">
        <f>IF(AND(Table_Question_Sets[[#This Row],[Header]]&lt;&gt;"Yes",Table_Question_Sets[[#This Row],[Property]]&lt;&gt;"",Table_Question_Sets[[#This Row],[Workflow Role]]&lt;&gt;""),
""""&amp;Table_Question_Sets[[#This Row],[Workflow Role]]&amp;""":"""&amp;Table_Question_Sets[[#This Row],[Key]]&amp;"""","")</f>
        <v/>
      </c>
      <c r="BN187" s="7">
        <f ca="1">IF(Table_Question_Sets[[#This Row],[Header]]="Yes","",_xlfn.NUMBERVALUE(INDIRECT(SUBSTITUTE(ADDRESS(1,COLUMN(),4),"1","")&amp;ROW()+1))+IF(OR(Table_Question_Sets[[#This Row],[Value]]&lt;&gt;"",AND(Table_Question_Sets[[#This Row],[Data Type]]="Repeating",Table_Question_Sets[[#This Row],[Calculation Repeating]]&lt;&gt;"")),1,0))</f>
        <v>0</v>
      </c>
      <c r="BO187" s="7" t="str">
        <f ca="1" xml:space="preserve">
IF(Table_Question_Sets[[#This Row],[Data Type]]="Repeating",
OFFSET(Table_Repeating_Question_Sets[[#Headers],[Property]],MATCH(Table_Question_Sets[[#This Row],[Property]],Table_Repeating_Question_Sets[Property],0),MATCH("Calculation",Table_Repeating_Question_Sets[#Headers],0)-1,1,1),
"")</f>
        <v/>
      </c>
      <c r="BP18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8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87" s="7" t="str">
        <f ca="1">IF(ISNUMBER(Table_Question_Sets[[#This Row],[Config Use Row]]),INDEX(Table_Question_Sets[Config Rollup],Table_Question_Sets[[#This Row],[Config Use Row]]),"")</f>
        <v/>
      </c>
      <c r="BS187" s="7" t="str">
        <f ca="1">IF(ISNUMBER(Table_Question_Sets[[#This Row],[Config Use Row]]),INDEX(Table_Question_Sets[Config Keys Nested Rollup],Table_Question_Sets[[#This Row],[Config Use Row]]),"")</f>
        <v/>
      </c>
      <c r="BT187" s="7" t="str">
        <f ca="1">IF(ISNUMBER(Table_Question_Sets[[#This Row],[Config Use Row]]),INDEX(Table_Question_Sets[Calculation Rollup],Table_Question_Sets[[#This Row],[Config Use Row]]),"")</f>
        <v/>
      </c>
    </row>
    <row r="188" spans="2:72" s="11" customFormat="1" ht="21" customHeight="1">
      <c r="B188" s="7" t="s">
        <v>435</v>
      </c>
      <c r="C188" s="111"/>
      <c r="D188" s="7" t="str">
        <f ca="1">IF(Table_Question_Sets[[#This Row],[Header]]="Yes","",
IF(INDIRECT(SUBSTITUTE(ADDRESS(1,COLUMN(),4),"1","")&amp;ROW()-1)="",
INDIRECT(SUBSTITUTE(ADDRESS(1,COLUMN(Table_Question_Sets[[#This Row],[Property]]),4),"1","")&amp;ROW()-1),
INDIRECT(SUBSTITUTE(ADDRESS(1,COLUMN(),4),"1","")&amp;ROW()-1)))</f>
        <v>Financial</v>
      </c>
      <c r="E18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otherLiability3Monthly</v>
      </c>
      <c r="F188" s="7" t="str">
        <f>IF(Table_Question_Sets[[#This Row],[Header]]="Yes","",IF(Table_Question_Sets[[#This Row],[Property]]&lt;&gt;"",SUBSTITUTE(Table_Question_Sets[[#This Row],[Property]]," ",""),""))</f>
        <v>OtherLiability3Monthly</v>
      </c>
      <c r="G188" s="48"/>
      <c r="H188" s="7" t="s">
        <v>85</v>
      </c>
      <c r="I188" s="7" t="s">
        <v>49</v>
      </c>
      <c r="J188" s="7"/>
      <c r="K188" s="33" t="s">
        <v>433</v>
      </c>
      <c r="L188" s="43"/>
      <c r="M188" s="43"/>
      <c r="N188" s="33"/>
      <c r="O188" s="33" t="s">
        <v>113</v>
      </c>
      <c r="P188" s="33" t="s">
        <v>125</v>
      </c>
      <c r="Q188" s="33" t="s">
        <v>121</v>
      </c>
      <c r="R188" s="33"/>
      <c r="S188" s="33"/>
      <c r="T188" s="7" t="s">
        <v>371</v>
      </c>
      <c r="U188" s="8"/>
      <c r="V188" s="7"/>
      <c r="W188" s="7"/>
      <c r="X188" s="7"/>
      <c r="Y188" s="7"/>
      <c r="Z188" s="7"/>
      <c r="AA188" s="7"/>
      <c r="AB188" s="7"/>
      <c r="AC188" s="7"/>
      <c r="AD188" s="7" t="s">
        <v>422</v>
      </c>
      <c r="AE188" s="7"/>
      <c r="AF188" s="7"/>
      <c r="AG188" s="7"/>
      <c r="AH188" s="43"/>
      <c r="AI188" s="43"/>
      <c r="AJ188" s="43"/>
      <c r="AK188" s="43"/>
      <c r="AL188" s="7"/>
      <c r="AM18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88" s="111"/>
      <c r="AO18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8" s="7"/>
      <c r="AR188" s="14"/>
      <c r="AS188" s="7"/>
      <c r="AT188" s="7"/>
      <c r="AU188" s="7"/>
      <c r="AV188" s="7"/>
      <c r="AW188" s="7"/>
      <c r="AX18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88" s="14" t="str">
        <f>IF(OR(Table_Question_Sets[[#This Row],[Header]]="Yes",Table_Question_Sets[[#This Row],[Text]]=""),"",IF(OR(Table_Question_Sets[[#This Row],[Text]]="true",Table_Question_Sets[[#This Row],[Text]]="false",ISNUMBER(Table_Question_Sets[[#This Row],[Text]])),Table_Question_Sets[[#This Row],[Text]],""""&amp;Table_Question_Sets[[#This Row],[Text]]&amp;""""))</f>
        <v/>
      </c>
      <c r="AZ188" s="14" t="str">
        <f>IF(AND(Table_Question_Sets[[#This Row],[Header]]&lt;&gt;"Yes",Table_Question_Sets[[#This Row],[Property]]&lt;&gt;"",Table_Question_Sets[[#This Row],[Summary Label]]&lt;&gt;""),""""&amp;Table_Question_Sets[[#This Row],[Key]]&amp;""": """&amp;Table_Question_Sets[[#This Row],[Summary Label]]&amp;"""","")</f>
        <v/>
      </c>
      <c r="BA188" s="14">
        <f ca="1">IF(Table_Question_Sets[[#This Row],[Header]]="Yes","",_xlfn.NUMBERVALUE(INDIRECT(SUBSTITUTE(ADDRESS(1,COLUMN(),4),"1","")&amp;ROW()-1))+IF(Table_Question_Sets[[#This Row],[Property]]&lt;&gt;"",1,0))</f>
        <v>76</v>
      </c>
      <c r="BB188" s="14">
        <f ca="1">IF(Table_Question_Sets[[#This Row],[Header]]="Yes","",_xlfn.NUMBERVALUE(INDIRECT(SUBSTITUTE(ADDRESS(1,COLUMN(),4),"1","")&amp;ROW()+1))+IF(Table_Question_Sets[[#This Row],[Property]]&lt;&gt;"",1,0))</f>
        <v>8</v>
      </c>
      <c r="BC188" s="14" t="str">
        <f t="array" aca="1" ref="BC18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8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Validators.compose([ValidationService.required('otherLiability3Owing != \'\'', ''), ValidationService.isCurrency(), ValidationService.maxDecimals(2)])}</v>
      </c>
      <c r="BE18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8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"templateOptions":{"label":"Monthly payment","placeholder":"If applicable","formatTextInput":"currency","addonLeft":{"class":"fa fa-usd"}}</v>
      </c>
      <c r="BG18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v>
      </c>
      <c r="BH188" s="7" t="str">
        <f ca="1" xml:space="preserve">
IF(Table_Question_Sets[[#This Row],[Row]]="Yes","]},{""className"": ""row"",""fieldGroup"": [","")&amp;
SUBSTITUTE(Table_Question_Sets[[#This Row],[Config Field]],CHAR(10),"")</f>
        <v>{"key":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v>
      </c>
      <c r="BI18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8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88" s="7" t="str">
        <f>IF(AND(Table_Question_Sets[[#This Row],[Header]]="",Table_Question_Sets[[#This Row],[Property]]&lt;&gt;"",Table_Question_Sets[[#This Row],[Field Type]]&lt;&gt;""),
""""&amp;Table_Question_Sets[[#This Row],[Key]]&amp;"""","")</f>
        <v>"otherLiability3Monthly"</v>
      </c>
      <c r="BL18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"otherLiability3Monthly","otherMonthlyHeading","rentBoard","livingExpenses","totalLiabilities","netSurplus","financedAmount","effectOnTakeHomePay"</v>
      </c>
      <c r="BM188" s="7" t="str">
        <f>IF(AND(Table_Question_Sets[[#This Row],[Header]]&lt;&gt;"Yes",Table_Question_Sets[[#This Row],[Property]]&lt;&gt;"",Table_Question_Sets[[#This Row],[Workflow Role]]&lt;&gt;""),
""""&amp;Table_Question_Sets[[#This Row],[Workflow Role]]&amp;""":"""&amp;Table_Question_Sets[[#This Row],[Key]]&amp;"""","")</f>
        <v/>
      </c>
      <c r="BN188" s="7">
        <f ca="1">IF(Table_Question_Sets[[#This Row],[Header]]="Yes","",_xlfn.NUMBERVALUE(INDIRECT(SUBSTITUTE(ADDRESS(1,COLUMN(),4),"1","")&amp;ROW()+1))+IF(OR(Table_Question_Sets[[#This Row],[Value]]&lt;&gt;"",AND(Table_Question_Sets[[#This Row],[Data Type]]="Repeating",Table_Question_Sets[[#This Row],[Calculation Repeating]]&lt;&gt;"")),1,0))</f>
        <v>0</v>
      </c>
      <c r="BO188" s="7" t="str">
        <f ca="1" xml:space="preserve">
IF(Table_Question_Sets[[#This Row],[Data Type]]="Repeating",
OFFSET(Table_Repeating_Question_Sets[[#Headers],[Property]],MATCH(Table_Question_Sets[[#This Row],[Property]],Table_Repeating_Question_Sets[Property],0),MATCH("Calculation",Table_Repeating_Question_Sets[#Headers],0)-1,1,1),
"")</f>
        <v/>
      </c>
      <c r="BP18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8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88" s="7" t="str">
        <f ca="1">IF(ISNUMBER(Table_Question_Sets[[#This Row],[Config Use Row]]),INDEX(Table_Question_Sets[Config Rollup],Table_Question_Sets[[#This Row],[Config Use Row]]),"")</f>
        <v/>
      </c>
      <c r="BS188" s="7" t="str">
        <f ca="1">IF(ISNUMBER(Table_Question_Sets[[#This Row],[Config Use Row]]),INDEX(Table_Question_Sets[Config Keys Nested Rollup],Table_Question_Sets[[#This Row],[Config Use Row]]),"")</f>
        <v/>
      </c>
      <c r="BT188" s="7" t="str">
        <f ca="1">IF(ISNUMBER(Table_Question_Sets[[#This Row],[Config Use Row]]),INDEX(Table_Question_Sets[Calculation Rollup],Table_Question_Sets[[#This Row],[Config Use Row]]),"")</f>
        <v/>
      </c>
    </row>
    <row r="189" spans="2:72" s="11" customFormat="1" ht="21" customHeight="1">
      <c r="B189" s="7" t="s">
        <v>436</v>
      </c>
      <c r="C189" s="111"/>
      <c r="D189" s="7" t="str">
        <f ca="1">IF(Table_Question_Sets[[#This Row],[Header]]="Yes","",
IF(INDIRECT(SUBSTITUTE(ADDRESS(1,COLUMN(),4),"1","")&amp;ROW()-1)="",
INDIRECT(SUBSTITUTE(ADDRESS(1,COLUMN(Table_Question_Sets[[#This Row],[Property]]),4),"1","")&amp;ROW()-1),
INDIRECT(SUBSTITUTE(ADDRESS(1,COLUMN(),4),"1","")&amp;ROW()-1)))</f>
        <v>Financial</v>
      </c>
      <c r="E18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otherMonthlyHeading</v>
      </c>
      <c r="F189" s="7" t="str">
        <f>IF(Table_Question_Sets[[#This Row],[Header]]="Yes","",IF(Table_Question_Sets[[#This Row],[Property]]&lt;&gt;"",SUBSTITUTE(Table_Question_Sets[[#This Row],[Property]]," ",""),""))</f>
        <v>OtherMonthlyHeading</v>
      </c>
      <c r="G189" s="48"/>
      <c r="H189" s="7" t="s">
        <v>103</v>
      </c>
      <c r="I189" s="7" t="s">
        <v>103</v>
      </c>
      <c r="J189" s="7"/>
      <c r="K189" s="33"/>
      <c r="L189" s="43"/>
      <c r="M189" s="43"/>
      <c r="N189" s="33"/>
      <c r="O189" s="33" t="s">
        <v>113</v>
      </c>
      <c r="P189" s="33"/>
      <c r="Q189" s="33"/>
      <c r="R189" s="33"/>
      <c r="S189" s="33"/>
      <c r="T189" s="7"/>
      <c r="U189" s="8"/>
      <c r="V189" s="7"/>
      <c r="W189" s="7"/>
      <c r="X189" s="7"/>
      <c r="Y189" s="7"/>
      <c r="Z189" s="7" t="s">
        <v>437</v>
      </c>
      <c r="AA189" s="7"/>
      <c r="AB189" s="7"/>
      <c r="AC189" s="7"/>
      <c r="AD189" s="7"/>
      <c r="AE189" s="7"/>
      <c r="AF189" s="7"/>
      <c r="AG189" s="7"/>
      <c r="AH189" s="43"/>
      <c r="AI189" s="43"/>
      <c r="AJ189" s="43"/>
      <c r="AK189" s="43"/>
      <c r="AL189" s="7"/>
      <c r="AM189"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89" s="111"/>
      <c r="AO18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9" s="7"/>
      <c r="AR189" s="14"/>
      <c r="AS189" s="7"/>
      <c r="AT189" s="7"/>
      <c r="AU189" s="7"/>
      <c r="AV189" s="7"/>
      <c r="AW189" s="7"/>
      <c r="AX18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89" s="14" t="str">
        <f>IF(OR(Table_Question_Sets[[#This Row],[Header]]="Yes",Table_Question_Sets[[#This Row],[Text]]=""),"",IF(OR(Table_Question_Sets[[#This Row],[Text]]="true",Table_Question_Sets[[#This Row],[Text]]="false",ISNUMBER(Table_Question_Sets[[#This Row],[Text]])),Table_Question_Sets[[#This Row],[Text]],""""&amp;Table_Question_Sets[[#This Row],[Text]]&amp;""""))</f>
        <v/>
      </c>
      <c r="AZ189" s="14" t="str">
        <f>IF(AND(Table_Question_Sets[[#This Row],[Header]]&lt;&gt;"Yes",Table_Question_Sets[[#This Row],[Property]]&lt;&gt;"",Table_Question_Sets[[#This Row],[Summary Label]]&lt;&gt;""),""""&amp;Table_Question_Sets[[#This Row],[Key]]&amp;""": """&amp;Table_Question_Sets[[#This Row],[Summary Label]]&amp;"""","")</f>
        <v/>
      </c>
      <c r="BA189" s="14">
        <f ca="1">IF(Table_Question_Sets[[#This Row],[Header]]="Yes","",_xlfn.NUMBERVALUE(INDIRECT(SUBSTITUTE(ADDRESS(1,COLUMN(),4),"1","")&amp;ROW()-1))+IF(Table_Question_Sets[[#This Row],[Property]]&lt;&gt;"",1,0))</f>
        <v>77</v>
      </c>
      <c r="BB189" s="14">
        <f ca="1">IF(Table_Question_Sets[[#This Row],[Header]]="Yes","",_xlfn.NUMBERVALUE(INDIRECT(SUBSTITUTE(ADDRESS(1,COLUMN(),4),"1","")&amp;ROW()+1))+IF(Table_Question_Sets[[#This Row],[Property]]&lt;&gt;"",1,0))</f>
        <v>7</v>
      </c>
      <c r="BC189" s="14" t="str">
        <f t="array" aca="1" ref="BC18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89"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89"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89"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"templateOptions":{"content":{"heading4":"Other Monthly Commitments"}}</v>
      </c>
      <c r="BG189"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"otherMonthlyHeading","type": "content-field","className":"col-xs-12","templateOptions":{"content":{"heading4":"Other Monthly Commitments"}},"validators": {"validation": Validators.compose([])}}</v>
      </c>
      <c r="BH189" s="7" t="str">
        <f ca="1" xml:space="preserve">
IF(Table_Question_Sets[[#This Row],[Row]]="Yes","]},{""className"": ""row"",""fieldGroup"": [","")&amp;
SUBSTITUTE(Table_Question_Sets[[#This Row],[Config Field]],CHAR(10),"")</f>
        <v>{"key": "otherMonthlyHeading","type": "content-field","className":"col-xs-12","templateOptions":{"content":{"heading4":"Other Monthly Commitments"}},"validators": {"validation": Validators.compose([])}}</v>
      </c>
      <c r="BI18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8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89" s="7" t="str">
        <f>IF(AND(Table_Question_Sets[[#This Row],[Header]]="",Table_Question_Sets[[#This Row],[Property]]&lt;&gt;"",Table_Question_Sets[[#This Row],[Field Type]]&lt;&gt;""),
""""&amp;Table_Question_Sets[[#This Row],[Key]]&amp;"""","")</f>
        <v>"otherMonthlyHeading"</v>
      </c>
      <c r="BL18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"otherMonthlyHeading","rentBoard","livingExpenses","totalLiabilities","netSurplus","financedAmount","effectOnTakeHomePay"</v>
      </c>
      <c r="BM189" s="7" t="str">
        <f>IF(AND(Table_Question_Sets[[#This Row],[Header]]&lt;&gt;"Yes",Table_Question_Sets[[#This Row],[Property]]&lt;&gt;"",Table_Question_Sets[[#This Row],[Workflow Role]]&lt;&gt;""),
""""&amp;Table_Question_Sets[[#This Row],[Workflow Role]]&amp;""":"""&amp;Table_Question_Sets[[#This Row],[Key]]&amp;"""","")</f>
        <v/>
      </c>
      <c r="BN189" s="7">
        <f ca="1">IF(Table_Question_Sets[[#This Row],[Header]]="Yes","",_xlfn.NUMBERVALUE(INDIRECT(SUBSTITUTE(ADDRESS(1,COLUMN(),4),"1","")&amp;ROW()+1))+IF(OR(Table_Question_Sets[[#This Row],[Value]]&lt;&gt;"",AND(Table_Question_Sets[[#This Row],[Data Type]]="Repeating",Table_Question_Sets[[#This Row],[Calculation Repeating]]&lt;&gt;"")),1,0))</f>
        <v>0</v>
      </c>
      <c r="BO189" s="7" t="str">
        <f ca="1" xml:space="preserve">
IF(Table_Question_Sets[[#This Row],[Data Type]]="Repeating",
OFFSET(Table_Repeating_Question_Sets[[#Headers],[Property]],MATCH(Table_Question_Sets[[#This Row],[Property]],Table_Repeating_Question_Sets[Property],0),MATCH("Calculation",Table_Repeating_Question_Sets[#Headers],0)-1,1,1),
"")</f>
        <v/>
      </c>
      <c r="BP18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8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89" s="7" t="str">
        <f ca="1">IF(ISNUMBER(Table_Question_Sets[[#This Row],[Config Use Row]]),INDEX(Table_Question_Sets[Config Rollup],Table_Question_Sets[[#This Row],[Config Use Row]]),"")</f>
        <v/>
      </c>
      <c r="BS189" s="7" t="str">
        <f ca="1">IF(ISNUMBER(Table_Question_Sets[[#This Row],[Config Use Row]]),INDEX(Table_Question_Sets[Config Keys Nested Rollup],Table_Question_Sets[[#This Row],[Config Use Row]]),"")</f>
        <v/>
      </c>
      <c r="BT189" s="7" t="str">
        <f ca="1">IF(ISNUMBER(Table_Question_Sets[[#This Row],[Config Use Row]]),INDEX(Table_Question_Sets[Calculation Rollup],Table_Question_Sets[[#This Row],[Config Use Row]]),"")</f>
        <v/>
      </c>
    </row>
    <row r="190" spans="2:72" s="11" customFormat="1" ht="21" customHeight="1">
      <c r="B190" s="7" t="s">
        <v>438</v>
      </c>
      <c r="C190" s="111"/>
      <c r="D190" s="7" t="str">
        <f ca="1">IF(Table_Question_Sets[[#This Row],[Header]]="Yes","",
IF(INDIRECT(SUBSTITUTE(ADDRESS(1,COLUMN(),4),"1","")&amp;ROW()-1)="",
INDIRECT(SUBSTITUTE(ADDRESS(1,COLUMN(Table_Question_Sets[[#This Row],[Property]]),4),"1","")&amp;ROW()-1),
INDIRECT(SUBSTITUTE(ADDRESS(1,COLUMN(),4),"1","")&amp;ROW()-1)))</f>
        <v>Financial</v>
      </c>
      <c r="E19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rentBoard</v>
      </c>
      <c r="F190" s="7" t="str">
        <f>IF(Table_Question_Sets[[#This Row],[Header]]="Yes","",IF(Table_Question_Sets[[#This Row],[Property]]&lt;&gt;"",SUBSTITUTE(Table_Question_Sets[[#This Row],[Property]]," ",""),""))</f>
        <v>RentBoard</v>
      </c>
      <c r="G190" s="48"/>
      <c r="H190" s="7" t="s">
        <v>85</v>
      </c>
      <c r="I190" s="7" t="s">
        <v>49</v>
      </c>
      <c r="J190" s="7"/>
      <c r="K190" s="33"/>
      <c r="L190" s="43"/>
      <c r="M190" s="43"/>
      <c r="N190" s="33"/>
      <c r="O190" s="33" t="s">
        <v>113</v>
      </c>
      <c r="P190" s="33" t="s">
        <v>125</v>
      </c>
      <c r="Q190" s="33"/>
      <c r="R190" s="33"/>
      <c r="S190" s="33"/>
      <c r="T190" s="7" t="s">
        <v>439</v>
      </c>
      <c r="U190" s="8"/>
      <c r="V190" s="7"/>
      <c r="W190" s="7"/>
      <c r="X190" s="7"/>
      <c r="Y190" s="7"/>
      <c r="Z190" s="7"/>
      <c r="AA190" s="7"/>
      <c r="AB190" s="7"/>
      <c r="AC190" s="7"/>
      <c r="AD190" s="7" t="s">
        <v>422</v>
      </c>
      <c r="AE190" s="7"/>
      <c r="AF190" s="7"/>
      <c r="AG190" s="7"/>
      <c r="AH190" s="43"/>
      <c r="AI190" s="43"/>
      <c r="AJ190" s="43"/>
      <c r="AK190" s="43"/>
      <c r="AL190" s="7"/>
      <c r="AM19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90" s="111"/>
      <c r="AO19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0" s="7"/>
      <c r="AR190" s="14"/>
      <c r="AS190" s="7"/>
      <c r="AT190" s="7"/>
      <c r="AU190" s="7"/>
      <c r="AV190" s="7"/>
      <c r="AW190" s="7"/>
      <c r="AX19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90" s="14" t="str">
        <f>IF(OR(Table_Question_Sets[[#This Row],[Header]]="Yes",Table_Question_Sets[[#This Row],[Text]]=""),"",IF(OR(Table_Question_Sets[[#This Row],[Text]]="true",Table_Question_Sets[[#This Row],[Text]]="false",ISNUMBER(Table_Question_Sets[[#This Row],[Text]])),Table_Question_Sets[[#This Row],[Text]],""""&amp;Table_Question_Sets[[#This Row],[Text]]&amp;""""))</f>
        <v/>
      </c>
      <c r="AZ190" s="14" t="str">
        <f>IF(AND(Table_Question_Sets[[#This Row],[Header]]&lt;&gt;"Yes",Table_Question_Sets[[#This Row],[Property]]&lt;&gt;"",Table_Question_Sets[[#This Row],[Summary Label]]&lt;&gt;""),""""&amp;Table_Question_Sets[[#This Row],[Key]]&amp;""": """&amp;Table_Question_Sets[[#This Row],[Summary Label]]&amp;"""","")</f>
        <v/>
      </c>
      <c r="BA190" s="14">
        <f ca="1">IF(Table_Question_Sets[[#This Row],[Header]]="Yes","",_xlfn.NUMBERVALUE(INDIRECT(SUBSTITUTE(ADDRESS(1,COLUMN(),4),"1","")&amp;ROW()-1))+IF(Table_Question_Sets[[#This Row],[Property]]&lt;&gt;"",1,0))</f>
        <v>78</v>
      </c>
      <c r="BB190" s="14">
        <f ca="1">IF(Table_Question_Sets[[#This Row],[Header]]="Yes","",_xlfn.NUMBERVALUE(INDIRECT(SUBSTITUTE(ADDRESS(1,COLUMN(),4),"1","")&amp;ROW()+1))+IF(Table_Question_Sets[[#This Row],[Property]]&lt;&gt;"",1,0))</f>
        <v>6</v>
      </c>
      <c r="BC190" s="14" t="str">
        <f t="array" aca="1" ref="BC19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9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9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90"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"templateOptions":{"label":"Rent / Board","placeholder":"If applicable","formatTextInput":"currency","addonLeft":{"class":"fa fa-usd"}}</v>
      </c>
      <c r="BG190"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"rentBoard","type": "input-field","className":"col-xs-12 col-sm-6","templateOptions":{"label":"Rent / Board","placeholder":"If applicable","formatTextInput":"currency","addonLeft":{"class":"fa fa-usd"}},"validators": {"validation": Validators.compose([ValidationService.isCurrency(), ValidationService.maxDecimals(2)])}}</v>
      </c>
      <c r="BH190" s="7" t="str">
        <f ca="1" xml:space="preserve">
IF(Table_Question_Sets[[#This Row],[Row]]="Yes","]},{""className"": ""row"",""fieldGroup"": [","")&amp;
SUBSTITUTE(Table_Question_Sets[[#This Row],[Config Field]],CHAR(10),"")</f>
        <v>{"key": "rentBoard","type": "input-field","className":"col-xs-12 col-sm-6","templateOptions":{"label":"Rent / Board","placeholder":"If applicable","formatTextInput":"currency","addonLeft":{"class":"fa fa-usd"}},"validators": {"validation": Validators.compose([ValidationService.isCurrency(), ValidationService.maxDecimals(2)])}}</v>
      </c>
      <c r="BI19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9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90" s="7" t="str">
        <f>IF(AND(Table_Question_Sets[[#This Row],[Header]]="",Table_Question_Sets[[#This Row],[Property]]&lt;&gt;"",Table_Question_Sets[[#This Row],[Field Type]]&lt;&gt;""),
""""&amp;Table_Question_Sets[[#This Row],[Key]]&amp;"""","")</f>
        <v>"rentBoard"</v>
      </c>
      <c r="BL19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"rentBoard","livingExpenses","totalLiabilities","netSurplus","financedAmount","effectOnTakeHomePay"</v>
      </c>
      <c r="BM190" s="7" t="str">
        <f>IF(AND(Table_Question_Sets[[#This Row],[Header]]&lt;&gt;"Yes",Table_Question_Sets[[#This Row],[Property]]&lt;&gt;"",Table_Question_Sets[[#This Row],[Workflow Role]]&lt;&gt;""),
""""&amp;Table_Question_Sets[[#This Row],[Workflow Role]]&amp;""":"""&amp;Table_Question_Sets[[#This Row],[Key]]&amp;"""","")</f>
        <v/>
      </c>
      <c r="BN190" s="7">
        <f ca="1">IF(Table_Question_Sets[[#This Row],[Header]]="Yes","",_xlfn.NUMBERVALUE(INDIRECT(SUBSTITUTE(ADDRESS(1,COLUMN(),4),"1","")&amp;ROW()+1))+IF(OR(Table_Question_Sets[[#This Row],[Value]]&lt;&gt;"",AND(Table_Question_Sets[[#This Row],[Data Type]]="Repeating",Table_Question_Sets[[#This Row],[Calculation Repeating]]&lt;&gt;"")),1,0))</f>
        <v>0</v>
      </c>
      <c r="BO190" s="7" t="str">
        <f ca="1" xml:space="preserve">
IF(Table_Question_Sets[[#This Row],[Data Type]]="Repeating",
OFFSET(Table_Repeating_Question_Sets[[#Headers],[Property]],MATCH(Table_Question_Sets[[#This Row],[Property]],Table_Repeating_Question_Sets[Property],0),MATCH("Calculation",Table_Repeating_Question_Sets[#Headers],0)-1,1,1),
"")</f>
        <v/>
      </c>
      <c r="BP19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9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90" s="7" t="str">
        <f ca="1">IF(ISNUMBER(Table_Question_Sets[[#This Row],[Config Use Row]]),INDEX(Table_Question_Sets[Config Rollup],Table_Question_Sets[[#This Row],[Config Use Row]]),"")</f>
        <v/>
      </c>
      <c r="BS190" s="7" t="str">
        <f ca="1">IF(ISNUMBER(Table_Question_Sets[[#This Row],[Config Use Row]]),INDEX(Table_Question_Sets[Config Keys Nested Rollup],Table_Question_Sets[[#This Row],[Config Use Row]]),"")</f>
        <v/>
      </c>
      <c r="BT190" s="7" t="str">
        <f ca="1">IF(ISNUMBER(Table_Question_Sets[[#This Row],[Config Use Row]]),INDEX(Table_Question_Sets[Calculation Rollup],Table_Question_Sets[[#This Row],[Config Use Row]]),"")</f>
        <v/>
      </c>
    </row>
    <row r="191" spans="2:72" s="11" customFormat="1" ht="21" customHeight="1">
      <c r="B191" s="7" t="s">
        <v>440</v>
      </c>
      <c r="C191" s="111"/>
      <c r="D191" s="7" t="str">
        <f ca="1">IF(Table_Question_Sets[[#This Row],[Header]]="Yes","",
IF(INDIRECT(SUBSTITUTE(ADDRESS(1,COLUMN(),4),"1","")&amp;ROW()-1)="",
INDIRECT(SUBSTITUTE(ADDRESS(1,COLUMN(Table_Question_Sets[[#This Row],[Property]]),4),"1","")&amp;ROW()-1),
INDIRECT(SUBSTITUTE(ADDRESS(1,COLUMN(),4),"1","")&amp;ROW()-1)))</f>
        <v>Financial</v>
      </c>
      <c r="E19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livingExpenses</v>
      </c>
      <c r="F191" s="7" t="str">
        <f>IF(Table_Question_Sets[[#This Row],[Header]]="Yes","",IF(Table_Question_Sets[[#This Row],[Property]]&lt;&gt;"",SUBSTITUTE(Table_Question_Sets[[#This Row],[Property]]," ",""),""))</f>
        <v>LivingExpenses</v>
      </c>
      <c r="G191" s="48"/>
      <c r="H191" s="7" t="s">
        <v>85</v>
      </c>
      <c r="I191" s="7" t="s">
        <v>49</v>
      </c>
      <c r="J191" s="7"/>
      <c r="K191" s="33"/>
      <c r="L191" s="43"/>
      <c r="M191" s="43"/>
      <c r="N191" s="33" t="s">
        <v>73</v>
      </c>
      <c r="O191" s="33" t="s">
        <v>113</v>
      </c>
      <c r="P191" s="33" t="s">
        <v>125</v>
      </c>
      <c r="Q191" s="33"/>
      <c r="R191" s="33"/>
      <c r="S191" s="33"/>
      <c r="T191" s="7" t="s">
        <v>440</v>
      </c>
      <c r="U191" s="8"/>
      <c r="V191" s="7"/>
      <c r="W191" s="7"/>
      <c r="X191" s="7"/>
      <c r="Y191" s="7"/>
      <c r="Z191" s="7"/>
      <c r="AA191" s="7"/>
      <c r="AB191" s="7"/>
      <c r="AC191" s="7"/>
      <c r="AD191" s="7"/>
      <c r="AE191" s="7"/>
      <c r="AF191" s="7"/>
      <c r="AG191" s="7"/>
      <c r="AH191" s="43"/>
      <c r="AI191" s="43"/>
      <c r="AJ191" s="43"/>
      <c r="AK191" s="43"/>
      <c r="AL191" s="7"/>
      <c r="AM19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91" s="111"/>
      <c r="AO19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1" s="7"/>
      <c r="AR191" s="14"/>
      <c r="AS191" s="7"/>
      <c r="AT191" s="7"/>
      <c r="AU191" s="7"/>
      <c r="AV191" s="7"/>
      <c r="AW191" s="7"/>
      <c r="AX19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91" s="14" t="str">
        <f>IF(OR(Table_Question_Sets[[#This Row],[Header]]="Yes",Table_Question_Sets[[#This Row],[Text]]=""),"",IF(OR(Table_Question_Sets[[#This Row],[Text]]="true",Table_Question_Sets[[#This Row],[Text]]="false",ISNUMBER(Table_Question_Sets[[#This Row],[Text]])),Table_Question_Sets[[#This Row],[Text]],""""&amp;Table_Question_Sets[[#This Row],[Text]]&amp;""""))</f>
        <v/>
      </c>
      <c r="AZ191" s="14" t="str">
        <f>IF(AND(Table_Question_Sets[[#This Row],[Header]]&lt;&gt;"Yes",Table_Question_Sets[[#This Row],[Property]]&lt;&gt;"",Table_Question_Sets[[#This Row],[Summary Label]]&lt;&gt;""),""""&amp;Table_Question_Sets[[#This Row],[Key]]&amp;""": """&amp;Table_Question_Sets[[#This Row],[Summary Label]]&amp;"""","")</f>
        <v/>
      </c>
      <c r="BA191" s="14">
        <f ca="1">IF(Table_Question_Sets[[#This Row],[Header]]="Yes","",_xlfn.NUMBERVALUE(INDIRECT(SUBSTITUTE(ADDRESS(1,COLUMN(),4),"1","")&amp;ROW()-1))+IF(Table_Question_Sets[[#This Row],[Property]]&lt;&gt;"",1,0))</f>
        <v>79</v>
      </c>
      <c r="BB191" s="14">
        <f ca="1">IF(Table_Question_Sets[[#This Row],[Header]]="Yes","",_xlfn.NUMBERVALUE(INDIRECT(SUBSTITUTE(ADDRESS(1,COLUMN(),4),"1","")&amp;ROW()+1))+IF(Table_Question_Sets[[#This Row],[Property]]&lt;&gt;"",1,0))</f>
        <v>5</v>
      </c>
      <c r="BC191" s="14" t="str">
        <f t="array" aca="1" ref="BC19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9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Validators.compose([ValidationService.isCurrency(), ValidationService.maxDecimals(2)])}</v>
      </c>
      <c r="BE19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9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"templateOptions":{"label":"Living Expenses","formatTextInput":"currency","addonLeft":{"class":"fa fa-usd"}}</v>
      </c>
      <c r="BG19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"livingExpenses","type": "input-field","className":"col-xs-12 col-sm-6","templateOptions":{"label":"Living Expenses","formatTextInput":"currency","addonLeft":{"class":"fa fa-usd"}},"validators": {"validation": Validators.compose([ValidationService.isCurrency(), ValidationService.maxDecimals(2)])}}</v>
      </c>
      <c r="BH191" s="7" t="str">
        <f ca="1" xml:space="preserve">
IF(Table_Question_Sets[[#This Row],[Row]]="Yes","]},{""className"": ""row"",""fieldGroup"": [","")&amp;
SUBSTITUTE(Table_Question_Sets[[#This Row],[Config Field]],CHAR(10),"")</f>
        <v>]},{"className": "row","fieldGroup": [{"key": "livingExpenses","type": "input-field","className":"col-xs-12 col-sm-6","templateOptions":{"label":"Living Expenses","formatTextInput":"currency","addonLeft":{"class":"fa fa-usd"}},"validators": {"validation": Validators.compose([ValidationService.isCurrency(), ValidationService.maxDecimals(2)])}}</v>
      </c>
      <c r="BI19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9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91" s="7" t="str">
        <f>IF(AND(Table_Question_Sets[[#This Row],[Header]]="",Table_Question_Sets[[#This Row],[Property]]&lt;&gt;"",Table_Question_Sets[[#This Row],[Field Type]]&lt;&gt;""),
""""&amp;Table_Question_Sets[[#This Row],[Key]]&amp;"""","")</f>
        <v>"livingExpenses"</v>
      </c>
      <c r="BL19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"livingExpenses","totalLiabilities","netSurplus","financedAmount","effectOnTakeHomePay"</v>
      </c>
      <c r="BM191" s="7" t="str">
        <f>IF(AND(Table_Question_Sets[[#This Row],[Header]]&lt;&gt;"Yes",Table_Question_Sets[[#This Row],[Property]]&lt;&gt;"",Table_Question_Sets[[#This Row],[Workflow Role]]&lt;&gt;""),
""""&amp;Table_Question_Sets[[#This Row],[Workflow Role]]&amp;""":"""&amp;Table_Question_Sets[[#This Row],[Key]]&amp;"""","")</f>
        <v/>
      </c>
      <c r="BN191" s="7">
        <f ca="1">IF(Table_Question_Sets[[#This Row],[Header]]="Yes","",_xlfn.NUMBERVALUE(INDIRECT(SUBSTITUTE(ADDRESS(1,COLUMN(),4),"1","")&amp;ROW()+1))+IF(OR(Table_Question_Sets[[#This Row],[Value]]&lt;&gt;"",AND(Table_Question_Sets[[#This Row],[Data Type]]="Repeating",Table_Question_Sets[[#This Row],[Calculation Repeating]]&lt;&gt;"")),1,0))</f>
        <v>0</v>
      </c>
      <c r="BO191" s="7" t="str">
        <f ca="1" xml:space="preserve">
IF(Table_Question_Sets[[#This Row],[Data Type]]="Repeating",
OFFSET(Table_Repeating_Question_Sets[[#Headers],[Property]],MATCH(Table_Question_Sets[[#This Row],[Property]],Table_Repeating_Question_Sets[Property],0),MATCH("Calculation",Table_Repeating_Question_Sets[#Headers],0)-1,1,1),
"")</f>
        <v/>
      </c>
      <c r="BP19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9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91" s="7" t="str">
        <f ca="1">IF(ISNUMBER(Table_Question_Sets[[#This Row],[Config Use Row]]),INDEX(Table_Question_Sets[Config Rollup],Table_Question_Sets[[#This Row],[Config Use Row]]),"")</f>
        <v/>
      </c>
      <c r="BS191" s="7" t="str">
        <f ca="1">IF(ISNUMBER(Table_Question_Sets[[#This Row],[Config Use Row]]),INDEX(Table_Question_Sets[Config Keys Nested Rollup],Table_Question_Sets[[#This Row],[Config Use Row]]),"")</f>
        <v/>
      </c>
      <c r="BT191" s="7" t="str">
        <f ca="1">IF(ISNUMBER(Table_Question_Sets[[#This Row],[Config Use Row]]),INDEX(Table_Question_Sets[Calculation Rollup],Table_Question_Sets[[#This Row],[Config Use Row]]),"")</f>
        <v/>
      </c>
    </row>
    <row r="192" spans="2:72" s="11" customFormat="1" ht="21" customHeight="1">
      <c r="B192" s="7" t="s">
        <v>441</v>
      </c>
      <c r="C192" s="111"/>
      <c r="D192" s="7" t="str">
        <f ca="1">IF(Table_Question_Sets[[#This Row],[Header]]="Yes","",
IF(INDIRECT(SUBSTITUTE(ADDRESS(1,COLUMN(),4),"1","")&amp;ROW()-1)="",
INDIRECT(SUBSTITUTE(ADDRESS(1,COLUMN(Table_Question_Sets[[#This Row],[Property]]),4),"1","")&amp;ROW()-1),
INDIRECT(SUBSTITUTE(ADDRESS(1,COLUMN(),4),"1","")&amp;ROW()-1)))</f>
        <v>Financial</v>
      </c>
      <c r="E192"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totalLiabilities</v>
      </c>
      <c r="F192" s="7" t="str">
        <f>IF(Table_Question_Sets[[#This Row],[Header]]="Yes","",IF(Table_Question_Sets[[#This Row],[Property]]&lt;&gt;"",SUBSTITUTE(Table_Question_Sets[[#This Row],[Property]]," ",""),""))</f>
        <v>TotalLiabilities</v>
      </c>
      <c r="G192" s="48"/>
      <c r="H192" s="7" t="s">
        <v>85</v>
      </c>
      <c r="I192" s="7" t="s">
        <v>145</v>
      </c>
      <c r="J192" s="7"/>
      <c r="K192" s="33"/>
      <c r="L192" s="43"/>
      <c r="M192" s="43"/>
      <c r="N192" s="33"/>
      <c r="O192" s="33" t="s">
        <v>113</v>
      </c>
      <c r="P192" s="33" t="s">
        <v>125</v>
      </c>
      <c r="Q192" s="33"/>
      <c r="R192" s="33"/>
      <c r="S192" s="33"/>
      <c r="T192" s="7"/>
      <c r="U192" s="8"/>
      <c r="V192" s="7"/>
      <c r="W192" s="7"/>
      <c r="X192" s="7"/>
      <c r="Y192" s="7"/>
      <c r="Z192" s="7"/>
      <c r="AA192" s="7"/>
      <c r="AB192" s="7"/>
      <c r="AC192" s="7"/>
      <c r="AD192" s="7"/>
      <c r="AE192" s="7"/>
      <c r="AF192" s="7"/>
      <c r="AG192" s="7"/>
      <c r="AH192" s="43"/>
      <c r="AI192" s="43" t="s">
        <v>442</v>
      </c>
      <c r="AJ192" s="43"/>
      <c r="AK192" s="43"/>
      <c r="AL192" s="7"/>
      <c r="AM192"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92" s="111"/>
      <c r="AO19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2" s="7"/>
      <c r="AR192" s="14"/>
      <c r="AS192" s="7"/>
      <c r="AT192" s="7"/>
      <c r="AU192" s="7"/>
      <c r="AV192" s="7"/>
      <c r="AW192" s="7"/>
      <c r="AX192"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92" s="14" t="str">
        <f>IF(OR(Table_Question_Sets[[#This Row],[Header]]="Yes",Table_Question_Sets[[#This Row],[Text]]=""),"",IF(OR(Table_Question_Sets[[#This Row],[Text]]="true",Table_Question_Sets[[#This Row],[Text]]="false",ISNUMBER(Table_Question_Sets[[#This Row],[Text]])),Table_Question_Sets[[#This Row],[Text]],""""&amp;Table_Question_Sets[[#This Row],[Text]]&amp;""""))</f>
        <v/>
      </c>
      <c r="AZ192" s="14" t="str">
        <f>IF(AND(Table_Question_Sets[[#This Row],[Header]]&lt;&gt;"Yes",Table_Question_Sets[[#This Row],[Property]]&lt;&gt;"",Table_Question_Sets[[#This Row],[Summary Label]]&lt;&gt;""),""""&amp;Table_Question_Sets[[#This Row],[Key]]&amp;""": """&amp;Table_Question_Sets[[#This Row],[Summary Label]]&amp;"""","")</f>
        <v/>
      </c>
      <c r="BA192" s="14">
        <f ca="1">IF(Table_Question_Sets[[#This Row],[Header]]="Yes","",_xlfn.NUMBERVALUE(INDIRECT(SUBSTITUTE(ADDRESS(1,COLUMN(),4),"1","")&amp;ROW()-1))+IF(Table_Question_Sets[[#This Row],[Property]]&lt;&gt;"",1,0))</f>
        <v>80</v>
      </c>
      <c r="BB192" s="14">
        <f ca="1">IF(Table_Question_Sets[[#This Row],[Header]]="Yes","",_xlfn.NUMBERVALUE(INDIRECT(SUBSTITUTE(ADDRESS(1,COLUMN(),4),"1","")&amp;ROW()+1))+IF(Table_Question_Sets[[#This Row],[Property]]&lt;&gt;"",1,0))</f>
        <v>4</v>
      </c>
      <c r="BC192" s="14" t="str">
        <f t="array" aca="1" ref="BC19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92"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92"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92"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
      </c>
      <c r="BG192"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v>
      </c>
      <c r="BH192" s="7" t="str">
        <f ca="1" xml:space="preserve">
IF(Table_Question_Sets[[#This Row],[Row]]="Yes","]},{""className"": ""row"",""fieldGroup"": [","")&amp;
SUBSTITUTE(Table_Question_Sets[[#This Row],[Config Field]],CHAR(10),"")</f>
        <v>{"key":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v>
      </c>
      <c r="BI19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9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92" s="7" t="str">
        <f>IF(AND(Table_Question_Sets[[#This Row],[Header]]="",Table_Question_Sets[[#This Row],[Property]]&lt;&gt;"",Table_Question_Sets[[#This Row],[Field Type]]&lt;&gt;""),
""""&amp;Table_Question_Sets[[#This Row],[Key]]&amp;"""","")</f>
        <v>"totalLiabilities"</v>
      </c>
      <c r="BL19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"totalLiabilities","netSurplus","financedAmount","effectOnTakeHomePay"</v>
      </c>
      <c r="BM192" s="7" t="str">
        <f>IF(AND(Table_Question_Sets[[#This Row],[Header]]&lt;&gt;"Yes",Table_Question_Sets[[#This Row],[Property]]&lt;&gt;"",Table_Question_Sets[[#This Row],[Workflow Role]]&lt;&gt;""),
""""&amp;Table_Question_Sets[[#This Row],[Workflow Role]]&amp;""":"""&amp;Table_Question_Sets[[#This Row],[Key]]&amp;"""","")</f>
        <v/>
      </c>
      <c r="BN192" s="7">
        <f ca="1">IF(Table_Question_Sets[[#This Row],[Header]]="Yes","",_xlfn.NUMBERVALUE(INDIRECT(SUBSTITUTE(ADDRESS(1,COLUMN(),4),"1","")&amp;ROW()+1))+IF(OR(Table_Question_Sets[[#This Row],[Value]]&lt;&gt;"",AND(Table_Question_Sets[[#This Row],[Data Type]]="Repeating",Table_Question_Sets[[#This Row],[Calculation Repeating]]&lt;&gt;"")),1,0))</f>
        <v>0</v>
      </c>
      <c r="BO192" s="7" t="str">
        <f ca="1" xml:space="preserve">
IF(Table_Question_Sets[[#This Row],[Data Type]]="Repeating",
OFFSET(Table_Repeating_Question_Sets[[#Headers],[Property]],MATCH(Table_Question_Sets[[#This Row],[Property]],Table_Repeating_Question_Sets[Property],0),MATCH("Calculation",Table_Repeating_Question_Sets[#Headers],0)-1,1,1),
"")</f>
        <v/>
      </c>
      <c r="BP192"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9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92" s="7" t="str">
        <f ca="1">IF(ISNUMBER(Table_Question_Sets[[#This Row],[Config Use Row]]),INDEX(Table_Question_Sets[Config Rollup],Table_Question_Sets[[#This Row],[Config Use Row]]),"")</f>
        <v/>
      </c>
      <c r="BS192" s="7" t="str">
        <f ca="1">IF(ISNUMBER(Table_Question_Sets[[#This Row],[Config Use Row]]),INDEX(Table_Question_Sets[Config Keys Nested Rollup],Table_Question_Sets[[#This Row],[Config Use Row]]),"")</f>
        <v/>
      </c>
      <c r="BT192" s="7" t="str">
        <f ca="1">IF(ISNUMBER(Table_Question_Sets[[#This Row],[Config Use Row]]),INDEX(Table_Question_Sets[Calculation Rollup],Table_Question_Sets[[#This Row],[Config Use Row]]),"")</f>
        <v/>
      </c>
    </row>
    <row r="193" spans="2:72" s="11" customFormat="1" ht="21" customHeight="1">
      <c r="B193" s="7" t="s">
        <v>443</v>
      </c>
      <c r="C193" s="111"/>
      <c r="D193" s="7" t="str">
        <f ca="1">IF(Table_Question_Sets[[#This Row],[Header]]="Yes","",
IF(INDIRECT(SUBSTITUTE(ADDRESS(1,COLUMN(),4),"1","")&amp;ROW()-1)="",
INDIRECT(SUBSTITUTE(ADDRESS(1,COLUMN(Table_Question_Sets[[#This Row],[Property]]),4),"1","")&amp;ROW()-1),
INDIRECT(SUBSTITUTE(ADDRESS(1,COLUMN(),4),"1","")&amp;ROW()-1)))</f>
        <v>Financial</v>
      </c>
      <c r="E19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netSurplus</v>
      </c>
      <c r="F193" s="7" t="str">
        <f>IF(Table_Question_Sets[[#This Row],[Header]]="Yes","",IF(Table_Question_Sets[[#This Row],[Property]]&lt;&gt;"",SUBSTITUTE(Table_Question_Sets[[#This Row],[Property]]," ",""),""))</f>
        <v>NetSurplus</v>
      </c>
      <c r="G193" s="48"/>
      <c r="H193" s="7" t="s">
        <v>85</v>
      </c>
      <c r="I193" s="7" t="s">
        <v>145</v>
      </c>
      <c r="J193" s="7"/>
      <c r="K193" s="33"/>
      <c r="L193" s="43"/>
      <c r="M193" s="43"/>
      <c r="N193" s="33"/>
      <c r="O193" s="33" t="s">
        <v>113</v>
      </c>
      <c r="P193" s="33" t="s">
        <v>125</v>
      </c>
      <c r="Q193" s="33"/>
      <c r="R193" s="33"/>
      <c r="S193" s="33"/>
      <c r="T193" s="7"/>
      <c r="U193" s="8"/>
      <c r="V193" s="7"/>
      <c r="W193" s="7"/>
      <c r="X193" s="7"/>
      <c r="Y193" s="7"/>
      <c r="Z193" s="7"/>
      <c r="AA193" s="7"/>
      <c r="AB193" s="7"/>
      <c r="AC193" s="7"/>
      <c r="AD193" s="7"/>
      <c r="AE193" s="7"/>
      <c r="AF193" s="7"/>
      <c r="AG193" s="7"/>
      <c r="AH193" s="43"/>
      <c r="AI193" s="43" t="s">
        <v>444</v>
      </c>
      <c r="AJ193" s="43"/>
      <c r="AK193" s="43"/>
      <c r="AL193" s="7"/>
      <c r="AM19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93" s="111"/>
      <c r="AO19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3" s="7"/>
      <c r="AR193" s="14"/>
      <c r="AS193" s="7"/>
      <c r="AT193" s="7"/>
      <c r="AU193" s="7"/>
      <c r="AV193" s="7"/>
      <c r="AW193" s="7"/>
      <c r="AX19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93" s="14" t="str">
        <f>IF(OR(Table_Question_Sets[[#This Row],[Header]]="Yes",Table_Question_Sets[[#This Row],[Text]]=""),"",IF(OR(Table_Question_Sets[[#This Row],[Text]]="true",Table_Question_Sets[[#This Row],[Text]]="false",ISNUMBER(Table_Question_Sets[[#This Row],[Text]])),Table_Question_Sets[[#This Row],[Text]],""""&amp;Table_Question_Sets[[#This Row],[Text]]&amp;""""))</f>
        <v/>
      </c>
      <c r="AZ193" s="14" t="str">
        <f>IF(AND(Table_Question_Sets[[#This Row],[Header]]&lt;&gt;"Yes",Table_Question_Sets[[#This Row],[Property]]&lt;&gt;"",Table_Question_Sets[[#This Row],[Summary Label]]&lt;&gt;""),""""&amp;Table_Question_Sets[[#This Row],[Key]]&amp;""": """&amp;Table_Question_Sets[[#This Row],[Summary Label]]&amp;"""","")</f>
        <v/>
      </c>
      <c r="BA193" s="14">
        <f ca="1">IF(Table_Question_Sets[[#This Row],[Header]]="Yes","",_xlfn.NUMBERVALUE(INDIRECT(SUBSTITUTE(ADDRESS(1,COLUMN(),4),"1","")&amp;ROW()-1))+IF(Table_Question_Sets[[#This Row],[Property]]&lt;&gt;"",1,0))</f>
        <v>81</v>
      </c>
      <c r="BB193" s="14">
        <f ca="1">IF(Table_Question_Sets[[#This Row],[Header]]="Yes","",_xlfn.NUMBERVALUE(INDIRECT(SUBSTITUTE(ADDRESS(1,COLUMN(),4),"1","")&amp;ROW()+1))+IF(Table_Question_Sets[[#This Row],[Property]]&lt;&gt;"",1,0))</f>
        <v>3</v>
      </c>
      <c r="BC193" s="14" t="str">
        <f t="array" aca="1" ref="BC19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93"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93"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93"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"templateOptions":{"calculatedValue":"number(totalAssets) - number(totalLiabilities)"}</v>
      </c>
      <c r="BG193"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"netSurplus","type": "hidden-field","className":"col-xs-12 col-sm-6","templateOptions":{"calculatedValue":"number(totalAssets) - number(totalLiabilities)"},"validators": {"validation": Validators.compose([])},"expressionProperties": { "templateOptions.disabled": "true"}}</v>
      </c>
      <c r="BH193" s="7" t="str">
        <f ca="1" xml:space="preserve">
IF(Table_Question_Sets[[#This Row],[Row]]="Yes","]},{""className"": ""row"",""fieldGroup"": [","")&amp;
SUBSTITUTE(Table_Question_Sets[[#This Row],[Config Field]],CHAR(10),"")</f>
        <v>{"key": "netSurplus","type": "hidden-field","className":"col-xs-12 col-sm-6","templateOptions":{"calculatedValue":"number(totalAssets) - number(totalLiabilities)"},"validators": {"validation": Validators.compose([])},"expressionProperties": { "templateOptions.disabled": "true"}}</v>
      </c>
      <c r="BI19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9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93" s="7" t="str">
        <f>IF(AND(Table_Question_Sets[[#This Row],[Header]]="",Table_Question_Sets[[#This Row],[Property]]&lt;&gt;"",Table_Question_Sets[[#This Row],[Field Type]]&lt;&gt;""),
""""&amp;Table_Question_Sets[[#This Row],[Key]]&amp;"""","")</f>
        <v>"netSurplus"</v>
      </c>
      <c r="BL19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"netSurplus","financedAmount","effectOnTakeHomePay"</v>
      </c>
      <c r="BM193" s="7" t="str">
        <f>IF(AND(Table_Question_Sets[[#This Row],[Header]]&lt;&gt;"Yes",Table_Question_Sets[[#This Row],[Property]]&lt;&gt;"",Table_Question_Sets[[#This Row],[Workflow Role]]&lt;&gt;""),
""""&amp;Table_Question_Sets[[#This Row],[Workflow Role]]&amp;""":"""&amp;Table_Question_Sets[[#This Row],[Key]]&amp;"""","")</f>
        <v/>
      </c>
      <c r="BN193" s="7">
        <f ca="1">IF(Table_Question_Sets[[#This Row],[Header]]="Yes","",_xlfn.NUMBERVALUE(INDIRECT(SUBSTITUTE(ADDRESS(1,COLUMN(),4),"1","")&amp;ROW()+1))+IF(OR(Table_Question_Sets[[#This Row],[Value]]&lt;&gt;"",AND(Table_Question_Sets[[#This Row],[Data Type]]="Repeating",Table_Question_Sets[[#This Row],[Calculation Repeating]]&lt;&gt;"")),1,0))</f>
        <v>0</v>
      </c>
      <c r="BO193" s="7" t="str">
        <f ca="1" xml:space="preserve">
IF(Table_Question_Sets[[#This Row],[Data Type]]="Repeating",
OFFSET(Table_Repeating_Question_Sets[[#Headers],[Property]],MATCH(Table_Question_Sets[[#This Row],[Property]],Table_Repeating_Question_Sets[Property],0),MATCH("Calculation",Table_Repeating_Question_Sets[#Headers],0)-1,1,1),
"")</f>
        <v/>
      </c>
      <c r="BP19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9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93" s="7" t="str">
        <f ca="1">IF(ISNUMBER(Table_Question_Sets[[#This Row],[Config Use Row]]),INDEX(Table_Question_Sets[Config Rollup],Table_Question_Sets[[#This Row],[Config Use Row]]),"")</f>
        <v/>
      </c>
      <c r="BS193" s="7" t="str">
        <f ca="1">IF(ISNUMBER(Table_Question_Sets[[#This Row],[Config Use Row]]),INDEX(Table_Question_Sets[Config Keys Nested Rollup],Table_Question_Sets[[#This Row],[Config Use Row]]),"")</f>
        <v/>
      </c>
      <c r="BT193" s="7" t="str">
        <f ca="1">IF(ISNUMBER(Table_Question_Sets[[#This Row],[Config Use Row]]),INDEX(Table_Question_Sets[Calculation Rollup],Table_Question_Sets[[#This Row],[Config Use Row]]),"")</f>
        <v/>
      </c>
    </row>
    <row r="194" spans="2:72" s="11" customFormat="1" ht="21" customHeight="1">
      <c r="B194" s="7" t="s">
        <v>445</v>
      </c>
      <c r="C194" s="111"/>
      <c r="D194" s="7" t="str">
        <f ca="1">IF(Table_Question_Sets[[#This Row],[Header]]="Yes","",
IF(INDIRECT(SUBSTITUTE(ADDRESS(1,COLUMN(),4),"1","")&amp;ROW()-1)="",
INDIRECT(SUBSTITUTE(ADDRESS(1,COLUMN(Table_Question_Sets[[#This Row],[Property]]),4),"1","")&amp;ROW()-1),
INDIRECT(SUBSTITUTE(ADDRESS(1,COLUMN(),4),"1","")&amp;ROW()-1)))</f>
        <v>Financial</v>
      </c>
      <c r="E19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financedAmount</v>
      </c>
      <c r="F194" s="7" t="str">
        <f>IF(Table_Question_Sets[[#This Row],[Header]]="Yes","",IF(Table_Question_Sets[[#This Row],[Property]]&lt;&gt;"",SUBSTITUTE(Table_Question_Sets[[#This Row],[Property]]," ",""),""))</f>
        <v>FinancedAmount</v>
      </c>
      <c r="G194" s="48"/>
      <c r="H194" s="7" t="s">
        <v>85</v>
      </c>
      <c r="I194" s="7" t="s">
        <v>145</v>
      </c>
      <c r="J194" s="7"/>
      <c r="K194" s="33"/>
      <c r="L194" s="43"/>
      <c r="M194" s="43"/>
      <c r="N194" s="33"/>
      <c r="O194" s="33" t="s">
        <v>113</v>
      </c>
      <c r="P194" s="33" t="s">
        <v>125</v>
      </c>
      <c r="Q194" s="33"/>
      <c r="R194" s="33"/>
      <c r="S194" s="33"/>
      <c r="T194" s="7"/>
      <c r="U194" s="8"/>
      <c r="V194" s="7"/>
      <c r="W194" s="7"/>
      <c r="X194" s="7"/>
      <c r="Y194" s="7"/>
      <c r="Z194" s="7"/>
      <c r="AA194" s="7"/>
      <c r="AB194" s="7"/>
      <c r="AC194" s="7"/>
      <c r="AD194" s="7"/>
      <c r="AE194" s="7"/>
      <c r="AF194" s="7"/>
      <c r="AG194" s="7"/>
      <c r="AH194" s="43"/>
      <c r="AI194" s="43" t="s">
        <v>446</v>
      </c>
      <c r="AJ194" s="43"/>
      <c r="AK194" s="43"/>
      <c r="AL194" s="7"/>
      <c r="AM194"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94" s="111"/>
      <c r="AO19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4" s="7"/>
      <c r="AR194" s="14"/>
      <c r="AS194" s="7"/>
      <c r="AT194" s="7"/>
      <c r="AU194" s="7"/>
      <c r="AV194" s="7"/>
      <c r="AW194" s="7"/>
      <c r="AX194"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94" s="14" t="str">
        <f>IF(OR(Table_Question_Sets[[#This Row],[Header]]="Yes",Table_Question_Sets[[#This Row],[Text]]=""),"",IF(OR(Table_Question_Sets[[#This Row],[Text]]="true",Table_Question_Sets[[#This Row],[Text]]="false",ISNUMBER(Table_Question_Sets[[#This Row],[Text]])),Table_Question_Sets[[#This Row],[Text]],""""&amp;Table_Question_Sets[[#This Row],[Text]]&amp;""""))</f>
        <v/>
      </c>
      <c r="AZ194" s="14" t="str">
        <f>IF(AND(Table_Question_Sets[[#This Row],[Header]]&lt;&gt;"Yes",Table_Question_Sets[[#This Row],[Property]]&lt;&gt;"",Table_Question_Sets[[#This Row],[Summary Label]]&lt;&gt;""),""""&amp;Table_Question_Sets[[#This Row],[Key]]&amp;""": """&amp;Table_Question_Sets[[#This Row],[Summary Label]]&amp;"""","")</f>
        <v/>
      </c>
      <c r="BA194" s="14">
        <f ca="1">IF(Table_Question_Sets[[#This Row],[Header]]="Yes","",_xlfn.NUMBERVALUE(INDIRECT(SUBSTITUTE(ADDRESS(1,COLUMN(),4),"1","")&amp;ROW()-1))+IF(Table_Question_Sets[[#This Row],[Property]]&lt;&gt;"",1,0))</f>
        <v>82</v>
      </c>
      <c r="BB194" s="14">
        <f ca="1">IF(Table_Question_Sets[[#This Row],[Header]]="Yes","",_xlfn.NUMBERVALUE(INDIRECT(SUBSTITUTE(ADDRESS(1,COLUMN(),4),"1","")&amp;ROW()+1))+IF(Table_Question_Sets[[#This Row],[Property]]&lt;&gt;"",1,0))</f>
        <v>2</v>
      </c>
      <c r="BC194" s="14" t="str">
        <f t="array" aca="1" ref="BC19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94"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94"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94"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"templateOptions":{"calculatedValue":"quoteStatus()['state'] != 'incomplete' ? quoteStatus()['risk1']['finance']['amountFinanced'] : 0"}</v>
      </c>
      <c r="BG194"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"financedAmount","type": "hidden-field","className":"col-xs-12 col-sm-6","templateOptions":{"calculatedValue":"quoteStatus()['state'] != 'incomplete' ? quoteStatus()['risk1']['finance']['amountFinanced'] : 0"},"validators": {"validation": Validators.compose([])},"expressionProperties": { "templateOptions.disabled": "true"}}</v>
      </c>
      <c r="BH194" s="7" t="str">
        <f ca="1" xml:space="preserve">
IF(Table_Question_Sets[[#This Row],[Row]]="Yes","]},{""className"": ""row"",""fieldGroup"": [","")&amp;
SUBSTITUTE(Table_Question_Sets[[#This Row],[Config Field]],CHAR(10),"")</f>
        <v>{"key": "financedAmount","type": "hidden-field","className":"col-xs-12 col-sm-6","templateOptions":{"calculatedValue":"quoteStatus()['state'] != 'incomplete' ? quoteStatus()['risk1']['finance']['amountFinanced'] : 0"},"validators": {"validation": Validators.compose([])},"expressionProperties": { "templateOptions.disabled": "true"}}</v>
      </c>
      <c r="BI19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BJ19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94" s="7" t="str">
        <f>IF(AND(Table_Question_Sets[[#This Row],[Header]]="",Table_Question_Sets[[#This Row],[Property]]&lt;&gt;"",Table_Question_Sets[[#This Row],[Field Type]]&lt;&gt;""),
""""&amp;Table_Question_Sets[[#This Row],[Key]]&amp;"""","")</f>
        <v>"financedAmount"</v>
      </c>
      <c r="BL19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"financedAmount","effectOnTakeHomePay"</v>
      </c>
      <c r="BM194" s="7" t="str">
        <f>IF(AND(Table_Question_Sets[[#This Row],[Header]]&lt;&gt;"Yes",Table_Question_Sets[[#This Row],[Property]]&lt;&gt;"",Table_Question_Sets[[#This Row],[Workflow Role]]&lt;&gt;""),
""""&amp;Table_Question_Sets[[#This Row],[Workflow Role]]&amp;""":"""&amp;Table_Question_Sets[[#This Row],[Key]]&amp;"""","")</f>
        <v/>
      </c>
      <c r="BN194" s="7">
        <f ca="1">IF(Table_Question_Sets[[#This Row],[Header]]="Yes","",_xlfn.NUMBERVALUE(INDIRECT(SUBSTITUTE(ADDRESS(1,COLUMN(),4),"1","")&amp;ROW()+1))+IF(OR(Table_Question_Sets[[#This Row],[Value]]&lt;&gt;"",AND(Table_Question_Sets[[#This Row],[Data Type]]="Repeating",Table_Question_Sets[[#This Row],[Calculation Repeating]]&lt;&gt;"")),1,0))</f>
        <v>0</v>
      </c>
      <c r="BO194" s="7" t="str">
        <f ca="1" xml:space="preserve">
IF(Table_Question_Sets[[#This Row],[Data Type]]="Repeating",
OFFSET(Table_Repeating_Question_Sets[[#Headers],[Property]],MATCH(Table_Question_Sets[[#This Row],[Property]],Table_Repeating_Question_Sets[Property],0),MATCH("Calculation",Table_Repeating_Question_Sets[#Headers],0)-1,1,1),
"")</f>
        <v/>
      </c>
      <c r="BP194"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9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94" s="7" t="str">
        <f ca="1">IF(ISNUMBER(Table_Question_Sets[[#This Row],[Config Use Row]]),INDEX(Table_Question_Sets[Config Rollup],Table_Question_Sets[[#This Row],[Config Use Row]]),"")</f>
        <v/>
      </c>
      <c r="BS194" s="7" t="str">
        <f ca="1">IF(ISNUMBER(Table_Question_Sets[[#This Row],[Config Use Row]]),INDEX(Table_Question_Sets[Config Keys Nested Rollup],Table_Question_Sets[[#This Row],[Config Use Row]]),"")</f>
        <v/>
      </c>
      <c r="BT194" s="7" t="str">
        <f ca="1">IF(ISNUMBER(Table_Question_Sets[[#This Row],[Config Use Row]]),INDEX(Table_Question_Sets[Calculation Rollup],Table_Question_Sets[[#This Row],[Config Use Row]]),"")</f>
        <v/>
      </c>
    </row>
    <row r="195" spans="2:72" s="11" customFormat="1" ht="21" customHeight="1">
      <c r="B195" s="7" t="s">
        <v>447</v>
      </c>
      <c r="C195" s="111"/>
      <c r="D195" s="7" t="str">
        <f ca="1">IF(Table_Question_Sets[[#This Row],[Header]]="Yes","",
IF(INDIRECT(SUBSTITUTE(ADDRESS(1,COLUMN(),4),"1","")&amp;ROW()-1)="",
INDIRECT(SUBSTITUTE(ADDRESS(1,COLUMN(Table_Question_Sets[[#This Row],[Property]]),4),"1","")&amp;ROW()-1),
INDIRECT(SUBSTITUTE(ADDRESS(1,COLUMN(),4),"1","")&amp;ROW()-1)))</f>
        <v>Financial</v>
      </c>
      <c r="E195"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effectOnTakeHomePay</v>
      </c>
      <c r="F195" s="7" t="str">
        <f>IF(Table_Question_Sets[[#This Row],[Header]]="Yes","",IF(Table_Question_Sets[[#This Row],[Property]]&lt;&gt;"",SUBSTITUTE(Table_Question_Sets[[#This Row],[Property]]," ",""),""))</f>
        <v>EffectOnTakeHomePay</v>
      </c>
      <c r="G195" s="48"/>
      <c r="H195" s="7" t="s">
        <v>85</v>
      </c>
      <c r="I195" s="7" t="s">
        <v>145</v>
      </c>
      <c r="J195" s="7"/>
      <c r="K195" s="33"/>
      <c r="L195" s="43"/>
      <c r="M195" s="43"/>
      <c r="N195" s="33"/>
      <c r="O195" s="33" t="s">
        <v>113</v>
      </c>
      <c r="P195" s="33" t="s">
        <v>125</v>
      </c>
      <c r="Q195" s="33"/>
      <c r="R195" s="33"/>
      <c r="S195" s="33"/>
      <c r="T195" s="7"/>
      <c r="U195" s="8"/>
      <c r="V195" s="7"/>
      <c r="W195" s="7"/>
      <c r="X195" s="7"/>
      <c r="Y195" s="7"/>
      <c r="Z195" s="7"/>
      <c r="AA195" s="7"/>
      <c r="AB195" s="7"/>
      <c r="AC195" s="7"/>
      <c r="AD195" s="7"/>
      <c r="AE195" s="7"/>
      <c r="AF195" s="7"/>
      <c r="AG195" s="7"/>
      <c r="AH195" s="43"/>
      <c r="AI195" s="43" t="s">
        <v>448</v>
      </c>
      <c r="AJ195" s="43"/>
      <c r="AK195" s="43"/>
      <c r="AL195" s="7"/>
      <c r="AM195"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95" s="111"/>
      <c r="AO19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5" s="7"/>
      <c r="AR195" s="14"/>
      <c r="AS195" s="7"/>
      <c r="AT195" s="7"/>
      <c r="AU195" s="7"/>
      <c r="AV195" s="7"/>
      <c r="AW195" s="7"/>
      <c r="AX195"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95" s="14" t="str">
        <f>IF(OR(Table_Question_Sets[[#This Row],[Header]]="Yes",Table_Question_Sets[[#This Row],[Text]]=""),"",IF(OR(Table_Question_Sets[[#This Row],[Text]]="true",Table_Question_Sets[[#This Row],[Text]]="false",ISNUMBER(Table_Question_Sets[[#This Row],[Text]])),Table_Question_Sets[[#This Row],[Text]],""""&amp;Table_Question_Sets[[#This Row],[Text]]&amp;""""))</f>
        <v/>
      </c>
      <c r="AZ195" s="14" t="str">
        <f>IF(AND(Table_Question_Sets[[#This Row],[Header]]&lt;&gt;"Yes",Table_Question_Sets[[#This Row],[Property]]&lt;&gt;"",Table_Question_Sets[[#This Row],[Summary Label]]&lt;&gt;""),""""&amp;Table_Question_Sets[[#This Row],[Key]]&amp;""": """&amp;Table_Question_Sets[[#This Row],[Summary Label]]&amp;"""","")</f>
        <v/>
      </c>
      <c r="BA195" s="14">
        <f ca="1">IF(Table_Question_Sets[[#This Row],[Header]]="Yes","",_xlfn.NUMBERVALUE(INDIRECT(SUBSTITUTE(ADDRESS(1,COLUMN(),4),"1","")&amp;ROW()-1))+IF(Table_Question_Sets[[#This Row],[Property]]&lt;&gt;"",1,0))</f>
        <v>83</v>
      </c>
      <c r="BB195" s="14">
        <f ca="1">IF(Table_Question_Sets[[#This Row],[Header]]="Yes","",_xlfn.NUMBERVALUE(INDIRECT(SUBSTITUTE(ADDRESS(1,COLUMN(),4),"1","")&amp;ROW()+1))+IF(Table_Question_Sets[[#This Row],[Property]]&lt;&gt;"",1,0))</f>
        <v>1</v>
      </c>
      <c r="BC195" s="14" t="str">
        <f t="array" aca="1" ref="BC19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95"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95"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95"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"templateOptions":{"calculatedValue":"quoteStatus()['state'] != 'incomplete' ? quoteStatus()['payment']['instalments']['instalmentAmount'] : 0"}</v>
      </c>
      <c r="BG195"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"effectOnTakeHomePay","type": "hidden-field","className":"col-xs-12 col-sm-6","templateOptions":{"calculatedValue":"quoteStatus()['state'] != 'incomplete' ? quoteStatus()['payment']['instalments']['instalmentAmount'] : 0"},"validators": {"validation": Validators.compose([])},"expressionProperties": { "templateOptions.disabled": "true"}}</v>
      </c>
      <c r="BH195" s="7" t="str">
        <f ca="1" xml:space="preserve">
IF(Table_Question_Sets[[#This Row],[Row]]="Yes","]},{""className"": ""row"",""fieldGroup"": [","")&amp;
SUBSTITUTE(Table_Question_Sets[[#This Row],[Config Field]],CHAR(10),"")</f>
        <v>{"key": "effectOnTakeHomePay","type": "hidden-field","className":"col-xs-12 col-sm-6","templateOptions":{"calculatedValue":"quoteStatus()['state'] != 'incomplete' ? quoteStatus()['payment']['instalments']['instalmentAmount'] : 0"},"validators": {"validation": Validators.compose([])},"expressionProperties": { "templateOptions.disabled": "true"}}</v>
      </c>
      <c r="BI19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"effectOnTakeHomePay","type": "hidden-field","className":"col-xs-12 col-sm-6","templateOptions":{"calculatedValue":"quoteStatus()['state'] != 'incomplete' ? quoteStatus()['payment']['instalments']['instalmentAmount'] : 0"},"validators": {"validation": Validators.compose([])},"expressionProperties": { "templateOptions.disabled": "true"}}</v>
      </c>
      <c r="BJ19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95" s="7" t="str">
        <f>IF(AND(Table_Question_Sets[[#This Row],[Header]]="",Table_Question_Sets[[#This Row],[Property]]&lt;&gt;"",Table_Question_Sets[[#This Row],[Field Type]]&lt;&gt;""),
""""&amp;Table_Question_Sets[[#This Row],[Key]]&amp;"""","")</f>
        <v>"effectOnTakeHomePay"</v>
      </c>
      <c r="BL19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"effectOnTakeHomePay"</v>
      </c>
      <c r="BM195" s="7" t="str">
        <f>IF(AND(Table_Question_Sets[[#This Row],[Header]]&lt;&gt;"Yes",Table_Question_Sets[[#This Row],[Property]]&lt;&gt;"",Table_Question_Sets[[#This Row],[Workflow Role]]&lt;&gt;""),
""""&amp;Table_Question_Sets[[#This Row],[Workflow Role]]&amp;""":"""&amp;Table_Question_Sets[[#This Row],[Key]]&amp;"""","")</f>
        <v/>
      </c>
      <c r="BN195" s="7">
        <f ca="1">IF(Table_Question_Sets[[#This Row],[Header]]="Yes","",_xlfn.NUMBERVALUE(INDIRECT(SUBSTITUTE(ADDRESS(1,COLUMN(),4),"1","")&amp;ROW()+1))+IF(OR(Table_Question_Sets[[#This Row],[Value]]&lt;&gt;"",AND(Table_Question_Sets[[#This Row],[Data Type]]="Repeating",Table_Question_Sets[[#This Row],[Calculation Repeating]]&lt;&gt;"")),1,0))</f>
        <v>0</v>
      </c>
      <c r="BO195" s="7" t="str">
        <f ca="1" xml:space="preserve">
IF(Table_Question_Sets[[#This Row],[Data Type]]="Repeating",
OFFSET(Table_Repeating_Question_Sets[[#Headers],[Property]],MATCH(Table_Question_Sets[[#This Row],[Property]],Table_Repeating_Question_Sets[Property],0),MATCH("Calculation",Table_Repeating_Question_Sets[#Headers],0)-1,1,1),
"")</f>
        <v/>
      </c>
      <c r="BP195"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9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95" s="7" t="str">
        <f ca="1">IF(ISNUMBER(Table_Question_Sets[[#This Row],[Config Use Row]]),INDEX(Table_Question_Sets[Config Rollup],Table_Question_Sets[[#This Row],[Config Use Row]]),"")</f>
        <v/>
      </c>
      <c r="BS195" s="7" t="str">
        <f ca="1">IF(ISNUMBER(Table_Question_Sets[[#This Row],[Config Use Row]]),INDEX(Table_Question_Sets[Config Keys Nested Rollup],Table_Question_Sets[[#This Row],[Config Use Row]]),"")</f>
        <v/>
      </c>
      <c r="BT195" s="7" t="str">
        <f ca="1">IF(ISNUMBER(Table_Question_Sets[[#This Row],[Config Use Row]]),INDEX(Table_Question_Sets[Calculation Rollup],Table_Question_Sets[[#This Row],[Config Use Row]]),"")</f>
        <v/>
      </c>
    </row>
    <row r="196" spans="2:72" s="11" customFormat="1" ht="29.45" thickBot="1">
      <c r="B196" s="27" t="s">
        <v>449</v>
      </c>
      <c r="C196" s="27" t="s">
        <v>73</v>
      </c>
      <c r="D196" s="27" t="str">
        <f ca="1">IF(Table_Question_Sets[[#This Row],[Header]]="Yes","",
IF(INDIRECT(SUBSTITUTE(ADDRESS(1,COLUMN(),4),"1","")&amp;ROW()-1)="",
INDIRECT(SUBSTITUTE(ADDRESS(1,COLUMN(Table_Question_Sets[[#This Row],[Property]]),4),"1","")&amp;ROW()-1),
INDIRECT(SUBSTITUTE(ADDRESS(1,COLUMN(),4),"1","")&amp;ROW()-1)))</f>
        <v/>
      </c>
      <c r="E196" s="2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success</v>
      </c>
      <c r="F196" s="27" t="str">
        <f>IF(Table_Question_Sets[[#This Row],[Header]]="Yes","",IF(Table_Question_Sets[[#This Row],[Property]]&lt;&gt;"",SUBSTITUTE(Table_Question_Sets[[#This Row],[Property]]," ",""),""))</f>
        <v/>
      </c>
      <c r="G196" s="26"/>
      <c r="H196" s="27"/>
      <c r="I196" s="27"/>
      <c r="J196" s="27"/>
      <c r="K196" s="26"/>
      <c r="L196" s="27"/>
      <c r="M196" s="27"/>
      <c r="N196" s="26"/>
      <c r="O196" s="26"/>
      <c r="P196" s="26"/>
      <c r="Q196" s="26"/>
      <c r="R196" s="26"/>
      <c r="S196" s="26"/>
      <c r="T196" s="27"/>
      <c r="U196" s="27"/>
      <c r="V196" s="27"/>
      <c r="W196" s="27"/>
      <c r="X196" s="27"/>
      <c r="Y196" s="27"/>
      <c r="Z196" s="27"/>
      <c r="AA196" s="27"/>
      <c r="AB196" s="27"/>
      <c r="AC196" s="27"/>
      <c r="AD196" s="27"/>
      <c r="AE196" s="27"/>
      <c r="AF196" s="27"/>
      <c r="AG196" s="27"/>
      <c r="AH196" s="27"/>
      <c r="AI196" s="27"/>
      <c r="AJ196" s="27"/>
      <c r="AK196" s="27"/>
      <c r="AL196" s="27"/>
      <c r="AM196" s="27"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96" s="27"/>
      <c r="AO196" s="2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6" s="2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6" s="27"/>
      <c r="AR196" s="26"/>
      <c r="AS196" s="27"/>
      <c r="AT196" s="27"/>
      <c r="AU196" s="27"/>
      <c r="AV196" s="27"/>
      <c r="AW196" s="27"/>
      <c r="AX196" s="2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96" s="26" t="str">
        <f>IF(OR(Table_Question_Sets[[#This Row],[Header]]="Yes",Table_Question_Sets[[#This Row],[Text]]=""),"",IF(OR(Table_Question_Sets[[#This Row],[Text]]="true",Table_Question_Sets[[#This Row],[Text]]="false",ISNUMBER(Table_Question_Sets[[#This Row],[Text]])),Table_Question_Sets[[#This Row],[Text]],""""&amp;Table_Question_Sets[[#This Row],[Text]]&amp;""""))</f>
        <v/>
      </c>
      <c r="AZ196" s="26" t="str">
        <f>IF(AND(Table_Question_Sets[[#This Row],[Header]]&lt;&gt;"Yes",Table_Question_Sets[[#This Row],[Property]]&lt;&gt;"",Table_Question_Sets[[#This Row],[Summary Label]]&lt;&gt;""),""""&amp;Table_Question_Sets[[#This Row],[Key]]&amp;""": """&amp;Table_Question_Sets[[#This Row],[Summary Label]]&amp;"""","")</f>
        <v/>
      </c>
      <c r="BA196" s="26" t="str">
        <f ca="1">IF(Table_Question_Sets[[#This Row],[Header]]="Yes","",_xlfn.NUMBERVALUE(INDIRECT(SUBSTITUTE(ADDRESS(1,COLUMN(),4),"1","")&amp;ROW()-1))+IF(Table_Question_Sets[[#This Row],[Property]]&lt;&gt;"",1,0))</f>
        <v/>
      </c>
      <c r="BB196" s="26" t="str">
        <f ca="1">IF(Table_Question_Sets[[#This Row],[Header]]="Yes","",_xlfn.NUMBERVALUE(INDIRECT(SUBSTITUTE(ADDRESS(1,COLUMN(),4),"1","")&amp;ROW()+1))+IF(Table_Question_Sets[[#This Row],[Property]]&lt;&gt;"",1,0))</f>
        <v/>
      </c>
      <c r="BC196" s="26" t="str">
        <f t="array" aca="1" ref="BC19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96" s="2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196" s="2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96" s="2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196" s="2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196" s="27" t="str">
        <f xml:space="preserve">
IF(Table_Question_Sets[[#This Row],[Row]]="Yes","]},{""className"": ""row"",""fieldGroup"": [","")&amp;
SUBSTITUTE(Table_Question_Sets[[#This Row],[Config Field]],CHAR(10),"")</f>
        <v/>
      </c>
      <c r="BI196" s="2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"success":[{"className": "row","fieldGroup":[{"key": "successSummary","type": "content-field","className":"col-xs-12","templateOptions":{"content":{"customHTML":"&lt;div class='success-summary'&gt;&lt;h4&gt;Savings estimate based on provided information&lt;/h4&gt;&lt;div&gt;%{ (quoteStatus()['risk1'] &amp;&amp; quoteStatus()['risk1']['outcome'] &amp;&amp; quoteStatus()['risk1']['outcome']['effectOnTakeHomePay']) ? '&lt;p&gt;Effect on take home pay:&lt;/p&gt; &lt;strong&gt;' + currencyAsString(quoteStatus()['risk1']['outcome']['effectOnTakeHomePay'], false) + '&lt;/strong&gt;' : '' }%&lt;/div&gt;&lt;div&gt;%{ (quoteStatus()['risk1'] &amp;&amp; quoteStatus()['risk1']['outcome'] &amp;&amp; quoteStatus()['risk1']['outcome']['taxSaving']) ? '&lt;p&gt;Annual tax saving:&lt;/p&gt; &lt;strong&gt;' + currencyAsString(quoteStatus()['risk1']['outcome']['taxSaving'], false) + '&lt;/strong&gt;' : '' }%&lt;/div&gt;&lt;/div&gt;"}},"validators": {"validation": Validators.compose([])}}]}],</v>
      </c>
      <c r="BJ196" s="2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96" s="27" t="str">
        <f>IF(AND(Table_Question_Sets[[#This Row],[Header]]="",Table_Question_Sets[[#This Row],[Property]]&lt;&gt;"",Table_Question_Sets[[#This Row],[Field Type]]&lt;&gt;""),
""""&amp;Table_Question_Sets[[#This Row],[Key]]&amp;"""","")</f>
        <v/>
      </c>
      <c r="BL196" s="2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"success":["successSummary"],</v>
      </c>
      <c r="BM196" s="27" t="str">
        <f>IF(AND(Table_Question_Sets[[#This Row],[Header]]&lt;&gt;"Yes",Table_Question_Sets[[#This Row],[Property]]&lt;&gt;"",Table_Question_Sets[[#This Row],[Workflow Role]]&lt;&gt;""),
""""&amp;Table_Question_Sets[[#This Row],[Workflow Role]]&amp;""":"""&amp;Table_Question_Sets[[#This Row],[Key]]&amp;"""","")</f>
        <v/>
      </c>
      <c r="BN196" s="27" t="str">
        <f ca="1">IF(Table_Question_Sets[[#This Row],[Header]]="Yes","",_xlfn.NUMBERVALUE(INDIRECT(SUBSTITUTE(ADDRESS(1,COLUMN(),4),"1","")&amp;ROW()+1))+IF(OR(Table_Question_Sets[[#This Row],[Value]]&lt;&gt;"",AND(Table_Question_Sets[[#This Row],[Data Type]]="Repeating",Table_Question_Sets[[#This Row],[Calculation Repeating]]&lt;&gt;"")),1,0))</f>
        <v/>
      </c>
      <c r="BO196" s="27" t="str">
        <f ca="1" xml:space="preserve">
IF(Table_Question_Sets[[#This Row],[Data Type]]="Repeating",
OFFSET(Table_Repeating_Question_Sets[[#Headers],[Property]],MATCH(Table_Question_Sets[[#This Row],[Property]],Table_Repeating_Question_Sets[Property],0),MATCH("Calculation",Table_Repeating_Question_Sets[#Headers],0)-1,1,1),
"")</f>
        <v/>
      </c>
      <c r="BP196" s="2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96" s="2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"success":{},</v>
      </c>
      <c r="BR196" s="27" t="str">
        <f ca="1">IF(ISNUMBER(Table_Question_Sets[[#This Row],[Config Use Row]]),INDEX(Table_Question_Sets[Config Rollup],Table_Question_Sets[[#This Row],[Config Use Row]]),"")</f>
        <v/>
      </c>
      <c r="BS196" s="27" t="str">
        <f ca="1">IF(ISNUMBER(Table_Question_Sets[[#This Row],[Config Use Row]]),INDEX(Table_Question_Sets[Config Keys Nested Rollup],Table_Question_Sets[[#This Row],[Config Use Row]]),"")</f>
        <v/>
      </c>
      <c r="BT196" s="27" t="str">
        <f ca="1">IF(ISNUMBER(Table_Question_Sets[[#This Row],[Config Use Row]]),INDEX(Table_Question_Sets[Calculation Rollup],Table_Question_Sets[[#This Row],[Config Use Row]]),"")</f>
        <v/>
      </c>
    </row>
    <row r="197" spans="2:72" s="11" customFormat="1" ht="21" hidden="1" customHeight="1">
      <c r="B197" s="7"/>
      <c r="C197" s="111"/>
      <c r="D197" s="7" t="str">
        <f ca="1">IF(Table_Question_Sets[[#This Row],[Header]]="Yes","",
IF(INDIRECT(SUBSTITUTE(ADDRESS(1,COLUMN(),4),"1","")&amp;ROW()-1)="",
INDIRECT(SUBSTITUTE(ADDRESS(1,COLUMN(Table_Question_Sets[[#This Row],[Property]]),4),"1","")&amp;ROW()-1),
INDIRECT(SUBSTITUTE(ADDRESS(1,COLUMN(),4),"1","")&amp;ROW()-1)))</f>
        <v>Success</v>
      </c>
      <c r="E197"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97" s="7" t="str">
        <f>IF(Table_Question_Sets[[#This Row],[Header]]="Yes","",IF(Table_Question_Sets[[#This Row],[Property]]&lt;&gt;"",SUBSTITUTE(Table_Question_Sets[[#This Row],[Property]]," ",""),""))</f>
        <v/>
      </c>
      <c r="G197" s="48"/>
      <c r="H197" s="7"/>
      <c r="I197" s="7"/>
      <c r="J197" s="7"/>
      <c r="K197" s="33"/>
      <c r="L197" s="43"/>
      <c r="M197" s="43"/>
      <c r="N197" s="33"/>
      <c r="O197" s="33"/>
      <c r="P197" s="33"/>
      <c r="Q197" s="33"/>
      <c r="R197" s="33"/>
      <c r="S197" s="33"/>
      <c r="T197" s="7"/>
      <c r="U197" s="8"/>
      <c r="V197" s="7"/>
      <c r="W197" s="7"/>
      <c r="X197" s="7"/>
      <c r="Y197" s="7"/>
      <c r="Z197" s="7"/>
      <c r="AA197" s="7"/>
      <c r="AB197" s="7"/>
      <c r="AC197" s="7"/>
      <c r="AD197" s="7"/>
      <c r="AE197" s="7"/>
      <c r="AF197" s="7"/>
      <c r="AG197" s="7"/>
      <c r="AH197" s="43"/>
      <c r="AI197" s="43"/>
      <c r="AJ197" s="43"/>
      <c r="AK197" s="43"/>
      <c r="AL197" s="7"/>
      <c r="AM197"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97" s="111"/>
      <c r="AO19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7" s="7"/>
      <c r="AR197" s="14"/>
      <c r="AS197" s="7"/>
      <c r="AT197" s="7"/>
      <c r="AU197" s="7"/>
      <c r="AV197" s="7"/>
      <c r="AW197" s="7"/>
      <c r="AX197"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97" s="14" t="str">
        <f>IF(OR(Table_Question_Sets[[#This Row],[Header]]="Yes",Table_Question_Sets[[#This Row],[Text]]=""),"",IF(OR(Table_Question_Sets[[#This Row],[Text]]="true",Table_Question_Sets[[#This Row],[Text]]="false",ISNUMBER(Table_Question_Sets[[#This Row],[Text]])),Table_Question_Sets[[#This Row],[Text]],""""&amp;Table_Question_Sets[[#This Row],[Text]]&amp;""""))</f>
        <v/>
      </c>
      <c r="AZ197" s="14" t="str">
        <f>IF(AND(Table_Question_Sets[[#This Row],[Header]]&lt;&gt;"Yes",Table_Question_Sets[[#This Row],[Property]]&lt;&gt;"",Table_Question_Sets[[#This Row],[Summary Label]]&lt;&gt;""),""""&amp;Table_Question_Sets[[#This Row],[Key]]&amp;""": """&amp;Table_Question_Sets[[#This Row],[Summary Label]]&amp;"""","")</f>
        <v/>
      </c>
      <c r="BA197" s="14">
        <f ca="1">IF(Table_Question_Sets[[#This Row],[Header]]="Yes","",_xlfn.NUMBERVALUE(INDIRECT(SUBSTITUTE(ADDRESS(1,COLUMN(),4),"1","")&amp;ROW()-1))+IF(Table_Question_Sets[[#This Row],[Property]]&lt;&gt;"",1,0))</f>
        <v>0</v>
      </c>
      <c r="BB197" s="14">
        <f ca="1">IF(Table_Question_Sets[[#This Row],[Header]]="Yes","",_xlfn.NUMBERVALUE(INDIRECT(SUBSTITUTE(ADDRESS(1,COLUMN(),4),"1","")&amp;ROW()+1))+IF(Table_Question_Sets[[#This Row],[Property]]&lt;&gt;"",1,0))</f>
        <v>1</v>
      </c>
      <c r="BC197" s="14" t="str">
        <f t="array" aca="1" ref="BC19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97"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197"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97" s="14"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197" s="14"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197" s="7" t="str">
        <f xml:space="preserve">
IF(Table_Question_Sets[[#This Row],[Row]]="Yes","]},{""className"": ""row"",""fieldGroup"": [","")&amp;
SUBSTITUTE(Table_Question_Sets[[#This Row],[Config Field]],CHAR(10),"")</f>
        <v/>
      </c>
      <c r="BI19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"successSummary","type": "content-field","className":"col-xs-12","templateOptions":{"content":{"customHTML":"&lt;div class='success-summary'&gt;&lt;h4&gt;Savings estimate based on provided information&lt;/h4&gt;&lt;div&gt;%{ (quoteStatus()['risk1'] &amp;&amp; quoteStatus()['risk1']['outcome'] &amp;&amp; quoteStatus()['risk1']['outcome']['effectOnTakeHomePay']) ? '&lt;p&gt;Effect on take home pay:&lt;/p&gt; &lt;strong&gt;' + currencyAsString(quoteStatus()['risk1']['outcome']['effectOnTakeHomePay'], false) + '&lt;/strong&gt;' : '' }%&lt;/div&gt;&lt;div&gt;%{ (quoteStatus()['risk1'] &amp;&amp; quoteStatus()['risk1']['outcome'] &amp;&amp; quoteStatus()['risk1']['outcome']['taxSaving']) ? '&lt;p&gt;Annual tax saving:&lt;/p&gt; &lt;strong&gt;' + currencyAsString(quoteStatus()['risk1']['outcome']['taxSaving'], false) + '&lt;/strong&gt;' : '' }%&lt;/div&gt;&lt;/div&gt;"}},"validators": {"validation": Validators.compose([])}}</v>
      </c>
      <c r="BJ19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97" s="7" t="str">
        <f>IF(AND(Table_Question_Sets[[#This Row],[Header]]="",Table_Question_Sets[[#This Row],[Property]]&lt;&gt;"",Table_Question_Sets[[#This Row],[Field Type]]&lt;&gt;""),
""""&amp;Table_Question_Sets[[#This Row],[Key]]&amp;"""","")</f>
        <v/>
      </c>
      <c r="BL19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"successSummary"</v>
      </c>
      <c r="BM197" s="7" t="str">
        <f>IF(AND(Table_Question_Sets[[#This Row],[Header]]&lt;&gt;"Yes",Table_Question_Sets[[#This Row],[Property]]&lt;&gt;"",Table_Question_Sets[[#This Row],[Workflow Role]]&lt;&gt;""),
""""&amp;Table_Question_Sets[[#This Row],[Workflow Role]]&amp;""":"""&amp;Table_Question_Sets[[#This Row],[Key]]&amp;"""","")</f>
        <v/>
      </c>
      <c r="BN197" s="7">
        <f ca="1">IF(Table_Question_Sets[[#This Row],[Header]]="Yes","",_xlfn.NUMBERVALUE(INDIRECT(SUBSTITUTE(ADDRESS(1,COLUMN(),4),"1","")&amp;ROW()+1))+IF(OR(Table_Question_Sets[[#This Row],[Value]]&lt;&gt;"",AND(Table_Question_Sets[[#This Row],[Data Type]]="Repeating",Table_Question_Sets[[#This Row],[Calculation Repeating]]&lt;&gt;"")),1,0))</f>
        <v>0</v>
      </c>
      <c r="BO197" s="7" t="str">
        <f ca="1" xml:space="preserve">
IF(Table_Question_Sets[[#This Row],[Data Type]]="Repeating",
OFFSET(Table_Repeating_Question_Sets[[#Headers],[Property]],MATCH(Table_Question_Sets[[#This Row],[Property]],Table_Repeating_Question_Sets[Property],0),MATCH("Calculation",Table_Repeating_Question_Sets[#Headers],0)-1,1,1),
"")</f>
        <v/>
      </c>
      <c r="BP197"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9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97" s="7" t="str">
        <f ca="1">IF(ISNUMBER(Table_Question_Sets[[#This Row],[Config Use Row]]),INDEX(Table_Question_Sets[Config Rollup],Table_Question_Sets[[#This Row],[Config Use Row]]),"")</f>
        <v/>
      </c>
      <c r="BS197" s="7" t="str">
        <f ca="1">IF(ISNUMBER(Table_Question_Sets[[#This Row],[Config Use Row]]),INDEX(Table_Question_Sets[Config Keys Nested Rollup],Table_Question_Sets[[#This Row],[Config Use Row]]),"")</f>
        <v/>
      </c>
      <c r="BT197" s="7" t="str">
        <f ca="1">IF(ISNUMBER(Table_Question_Sets[[#This Row],[Config Use Row]]),INDEX(Table_Question_Sets[Calculation Rollup],Table_Question_Sets[[#This Row],[Config Use Row]]),"")</f>
        <v/>
      </c>
    </row>
    <row r="198" spans="2:72" s="11" customFormat="1" ht="21" customHeight="1">
      <c r="B198" s="8" t="s">
        <v>450</v>
      </c>
      <c r="C198" s="111"/>
      <c r="D198" s="7" t="str">
        <f ca="1">IF(Table_Question_Sets[[#This Row],[Header]]="Yes","",
IF(INDIRECT(SUBSTITUTE(ADDRESS(1,COLUMN(),4),"1","")&amp;ROW()-1)="",
INDIRECT(SUBSTITUTE(ADDRESS(1,COLUMN(Table_Question_Sets[[#This Row],[Property]]),4),"1","")&amp;ROW()-1),
INDIRECT(SUBSTITUTE(ADDRESS(1,COLUMN(),4),"1","")&amp;ROW()-1)))</f>
        <v>Success</v>
      </c>
      <c r="E198"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successSummary</v>
      </c>
      <c r="F198" s="7" t="str">
        <f>IF(Table_Question_Sets[[#This Row],[Header]]="Yes","",IF(Table_Question_Sets[[#This Row],[Property]]&lt;&gt;"",SUBSTITUTE(Table_Question_Sets[[#This Row],[Property]]," ",""),""))</f>
        <v>SuccessSummary</v>
      </c>
      <c r="G198" s="48"/>
      <c r="H198" s="7" t="s">
        <v>103</v>
      </c>
      <c r="I198" s="7" t="s">
        <v>103</v>
      </c>
      <c r="J198" s="7"/>
      <c r="K198" s="33"/>
      <c r="L198" s="43"/>
      <c r="M198" s="43"/>
      <c r="N198" s="33"/>
      <c r="O198" s="35" t="s">
        <v>113</v>
      </c>
      <c r="P198" s="33"/>
      <c r="Q198" s="33"/>
      <c r="R198" s="33"/>
      <c r="S198" s="33"/>
      <c r="T198" s="7"/>
      <c r="U198" s="8"/>
      <c r="V198" s="7"/>
      <c r="W198" s="7"/>
      <c r="X198" s="7"/>
      <c r="Y198" s="7"/>
      <c r="Z198" s="7"/>
      <c r="AA198" s="7"/>
      <c r="AB198" s="8" t="s">
        <v>451</v>
      </c>
      <c r="AC198" s="7"/>
      <c r="AD198" s="7"/>
      <c r="AE198" s="7"/>
      <c r="AF198" s="7"/>
      <c r="AG198" s="7"/>
      <c r="AH198" s="43"/>
      <c r="AI198" s="43"/>
      <c r="AJ198" s="43"/>
      <c r="AK198" s="43"/>
      <c r="AL198" s="7"/>
      <c r="AM198"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98" s="111"/>
      <c r="AO19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8" s="7"/>
      <c r="AR198" s="14"/>
      <c r="AS198" s="7"/>
      <c r="AT198" s="7"/>
      <c r="AU198" s="7"/>
      <c r="AV198" s="7"/>
      <c r="AW198" s="7"/>
      <c r="AX198"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98" s="14" t="str">
        <f>IF(OR(Table_Question_Sets[[#This Row],[Header]]="Yes",Table_Question_Sets[[#This Row],[Text]]=""),"",IF(OR(Table_Question_Sets[[#This Row],[Text]]="true",Table_Question_Sets[[#This Row],[Text]]="false",ISNUMBER(Table_Question_Sets[[#This Row],[Text]])),Table_Question_Sets[[#This Row],[Text]],""""&amp;Table_Question_Sets[[#This Row],[Text]]&amp;""""))</f>
        <v/>
      </c>
      <c r="AZ198" s="14" t="str">
        <f>IF(AND(Table_Question_Sets[[#This Row],[Header]]&lt;&gt;"Yes",Table_Question_Sets[[#This Row],[Property]]&lt;&gt;"",Table_Question_Sets[[#This Row],[Summary Label]]&lt;&gt;""),""""&amp;Table_Question_Sets[[#This Row],[Key]]&amp;""": """&amp;Table_Question_Sets[[#This Row],[Summary Label]]&amp;"""","")</f>
        <v/>
      </c>
      <c r="BA198" s="14">
        <f ca="1">IF(Table_Question_Sets[[#This Row],[Header]]="Yes","",_xlfn.NUMBERVALUE(INDIRECT(SUBSTITUTE(ADDRESS(1,COLUMN(),4),"1","")&amp;ROW()-1))+IF(Table_Question_Sets[[#This Row],[Property]]&lt;&gt;"",1,0))</f>
        <v>1</v>
      </c>
      <c r="BB198" s="14">
        <f ca="1">IF(Table_Question_Sets[[#This Row],[Header]]="Yes","",_xlfn.NUMBERVALUE(INDIRECT(SUBSTITUTE(ADDRESS(1,COLUMN(),4),"1","")&amp;ROW()+1))+IF(Table_Question_Sets[[#This Row],[Property]]&lt;&gt;"",1,0))</f>
        <v>1</v>
      </c>
      <c r="BC198" s="14" t="str">
        <f t="array" aca="1" ref="BC19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98"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E198"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98"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class='success-summary'&gt;&lt;h4&gt;Savings estimate based on provided information&lt;/h4&gt;&lt;div&gt;%{ (quoteStatus()['risk1'] &amp;&amp; quoteStatus()['risk1']['outcome'] &amp;&amp; quoteStatus()['risk1']['outcome']['effectOnTakeHomePay']) ? '&lt;p&gt;Effect on take home pay:&lt;/p&gt; &lt;strong&gt;' + currencyAsString(quoteStatus()['risk1']['outcome']['effectOnTakeHomePay'], false) + '&lt;/strong&gt;' : '' }%&lt;/div&gt;&lt;div&gt;%{ (quoteStatus()['risk1'] &amp;&amp; quoteStatus()['risk1']['outcome'] &amp;&amp; quoteStatus()['risk1']['outcome']['taxSaving']) ? '&lt;p&gt;Annual tax saving:&lt;/p&gt; &lt;strong&gt;' + currencyAsString(quoteStatus()['risk1']['outcome']['taxSaving'], false) + '&lt;/strong&gt;' : '' }%&lt;/div&gt;&lt;/div&gt;"}}</v>
      </c>
      <c r="BG198"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"successSummary","type": "content-field","className":"col-xs-12","templateOptions":{"content":{"customHTML":"&lt;div class='success-summary'&gt;&lt;h4&gt;Savings estimate based on provided information&lt;/h4&gt;&lt;div&gt;%{ (quoteStatus()['risk1'] &amp;&amp; quoteStatus()['risk1']['outcome'] &amp;&amp; quoteStatus()['risk1']['outcome']['effectOnTakeHomePay']) ? '&lt;p&gt;Effect on take home pay:&lt;/p&gt; &lt;strong&gt;' + currencyAsString(quoteStatus()['risk1']['outcome']['effectOnTakeHomePay'], false) + '&lt;/strong&gt;' : '' }%&lt;/div&gt;&lt;div&gt;%{ (quoteStatus()['risk1'] &amp;&amp; quoteStatus()['risk1']['outcome'] &amp;&amp; quoteStatus()['risk1']['outcome']['taxSaving']) ? '&lt;p&gt;Annual tax saving:&lt;/p&gt; &lt;strong&gt;' + currencyAsString(quoteStatus()['risk1']['outcome']['taxSaving'], false) + '&lt;/strong&gt;' : '' }%&lt;/div&gt;&lt;/div&gt;"}},"validators": {"validation": Validators.compose([])}}</v>
      </c>
      <c r="BH198" s="7" t="str">
        <f ca="1" xml:space="preserve">
IF(Table_Question_Sets[[#This Row],[Row]]="Yes","]},{""className"": ""row"",""fieldGroup"": [","")&amp;
SUBSTITUTE(Table_Question_Sets[[#This Row],[Config Field]],CHAR(10),"")</f>
        <v>{"key": "successSummary","type": "content-field","className":"col-xs-12","templateOptions":{"content":{"customHTML":"&lt;div class='success-summary'&gt;&lt;h4&gt;Savings estimate based on provided information&lt;/h4&gt;&lt;div&gt;%{ (quoteStatus()['risk1'] &amp;&amp; quoteStatus()['risk1']['outcome'] &amp;&amp; quoteStatus()['risk1']['outcome']['effectOnTakeHomePay']) ? '&lt;p&gt;Effect on take home pay:&lt;/p&gt; &lt;strong&gt;' + currencyAsString(quoteStatus()['risk1']['outcome']['effectOnTakeHomePay'], false) + '&lt;/strong&gt;' : '' }%&lt;/div&gt;&lt;div&gt;%{ (quoteStatus()['risk1'] &amp;&amp; quoteStatus()['risk1']['outcome'] &amp;&amp; quoteStatus()['risk1']['outcome']['taxSaving']) ? '&lt;p&gt;Annual tax saving:&lt;/p&gt; &lt;strong&gt;' + currencyAsString(quoteStatus()['risk1']['outcome']['taxSaving'], false) + '&lt;/strong&gt;' : '' }%&lt;/div&gt;&lt;/div&gt;"}},"validators": {"validation": Validators.compose([])}}</v>
      </c>
      <c r="BI19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"successSummary","type": "content-field","className":"col-xs-12","templateOptions":{"content":{"customHTML":"&lt;div class='success-summary'&gt;&lt;h4&gt;Savings estimate based on provided information&lt;/h4&gt;&lt;div&gt;%{ (quoteStatus()['risk1'] &amp;&amp; quoteStatus()['risk1']['outcome'] &amp;&amp; quoteStatus()['risk1']['outcome']['effectOnTakeHomePay']) ? '&lt;p&gt;Effect on take home pay:&lt;/p&gt; &lt;strong&gt;' + currencyAsString(quoteStatus()['risk1']['outcome']['effectOnTakeHomePay'], false) + '&lt;/strong&gt;' : '' }%&lt;/div&gt;&lt;div&gt;%{ (quoteStatus()['risk1'] &amp;&amp; quoteStatus()['risk1']['outcome'] &amp;&amp; quoteStatus()['risk1']['outcome']['taxSaving']) ? '&lt;p&gt;Annual tax saving:&lt;/p&gt; &lt;strong&gt;' + currencyAsString(quoteStatus()['risk1']['outcome']['taxSaving'], false) + '&lt;/strong&gt;' : '' }%&lt;/div&gt;&lt;/div&gt;"}},"validators": {"validation": Validators.compose([])}}</v>
      </c>
      <c r="BJ19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98" s="7" t="str">
        <f>IF(AND(Table_Question_Sets[[#This Row],[Header]]="",Table_Question_Sets[[#This Row],[Property]]&lt;&gt;"",Table_Question_Sets[[#This Row],[Field Type]]&lt;&gt;""),
""""&amp;Table_Question_Sets[[#This Row],[Key]]&amp;"""","")</f>
        <v>"successSummary"</v>
      </c>
      <c r="BL19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"successSummary"</v>
      </c>
      <c r="BM198" s="7" t="str">
        <f>IF(AND(Table_Question_Sets[[#This Row],[Header]]&lt;&gt;"Yes",Table_Question_Sets[[#This Row],[Property]]&lt;&gt;"",Table_Question_Sets[[#This Row],[Workflow Role]]&lt;&gt;""),
""""&amp;Table_Question_Sets[[#This Row],[Workflow Role]]&amp;""":"""&amp;Table_Question_Sets[[#This Row],[Key]]&amp;"""","")</f>
        <v/>
      </c>
      <c r="BN198" s="7">
        <f ca="1">IF(Table_Question_Sets[[#This Row],[Header]]="Yes","",_xlfn.NUMBERVALUE(INDIRECT(SUBSTITUTE(ADDRESS(1,COLUMN(),4),"1","")&amp;ROW()+1))+IF(OR(Table_Question_Sets[[#This Row],[Value]]&lt;&gt;"",AND(Table_Question_Sets[[#This Row],[Data Type]]="Repeating",Table_Question_Sets[[#This Row],[Calculation Repeating]]&lt;&gt;"")),1,0))</f>
        <v>0</v>
      </c>
      <c r="BO198" s="7" t="str">
        <f ca="1" xml:space="preserve">
IF(Table_Question_Sets[[#This Row],[Data Type]]="Repeating",
OFFSET(Table_Repeating_Question_Sets[[#Headers],[Property]],MATCH(Table_Question_Sets[[#This Row],[Property]],Table_Repeating_Question_Sets[Property],0),MATCH("Calculation",Table_Repeating_Question_Sets[#Headers],0)-1,1,1),
"")</f>
        <v/>
      </c>
      <c r="BP198"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9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198" s="7" t="str">
        <f ca="1">IF(ISNUMBER(Table_Question_Sets[[#This Row],[Config Use Row]]),INDEX(Table_Question_Sets[Config Rollup],Table_Question_Sets[[#This Row],[Config Use Row]]),"")</f>
        <v/>
      </c>
      <c r="BS198" s="7" t="str">
        <f ca="1">IF(ISNUMBER(Table_Question_Sets[[#This Row],[Config Use Row]]),INDEX(Table_Question_Sets[Config Keys Nested Rollup],Table_Question_Sets[[#This Row],[Config Use Row]]),"")</f>
        <v/>
      </c>
      <c r="BT198" s="7" t="str">
        <f ca="1">IF(ISNUMBER(Table_Question_Sets[[#This Row],[Config Use Row]]),INDEX(Table_Question_Sets[Calculation Rollup],Table_Question_Sets[[#This Row],[Config Use Row]]),"")</f>
        <v/>
      </c>
    </row>
    <row r="199" spans="2:72" s="11" customFormat="1" ht="29.45" thickBot="1">
      <c r="B199" s="27" t="s">
        <v>452</v>
      </c>
      <c r="C199" s="27" t="s">
        <v>73</v>
      </c>
      <c r="D199" s="27" t="str">
        <f ca="1">IF(Table_Question_Sets[[#This Row],[Header]]="Yes","",
IF(INDIRECT(SUBSTITUTE(ADDRESS(1,COLUMN(),4),"1","")&amp;ROW()-1)="",
INDIRECT(SUBSTITUTE(ADDRESS(1,COLUMN(Table_Question_Sets[[#This Row],[Property]]),4),"1","")&amp;ROW()-1),
INDIRECT(SUBSTITUTE(ADDRESS(1,COLUMN(),4),"1","")&amp;ROW()-1)))</f>
        <v/>
      </c>
      <c r="E199" s="2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privacy</v>
      </c>
      <c r="F199" s="27" t="str">
        <f>IF(Table_Question_Sets[[#This Row],[Header]]="Yes","",IF(Table_Question_Sets[[#This Row],[Property]]&lt;&gt;"",SUBSTITUTE(Table_Question_Sets[[#This Row],[Property]]," ",""),""))</f>
        <v/>
      </c>
      <c r="G199" s="26"/>
      <c r="H199" s="27"/>
      <c r="I199" s="27"/>
      <c r="J199" s="27"/>
      <c r="K199" s="26"/>
      <c r="L199" s="27"/>
      <c r="M199" s="27"/>
      <c r="N199" s="26"/>
      <c r="O199" s="26"/>
      <c r="P199" s="26"/>
      <c r="Q199" s="26"/>
      <c r="R199" s="26"/>
      <c r="S199" s="26"/>
      <c r="T199" s="27"/>
      <c r="U199" s="27"/>
      <c r="V199" s="27"/>
      <c r="W199" s="27"/>
      <c r="X199" s="27"/>
      <c r="Y199" s="27"/>
      <c r="Z199" s="27"/>
      <c r="AA199" s="27"/>
      <c r="AB199" s="27"/>
      <c r="AC199" s="27"/>
      <c r="AD199" s="27"/>
      <c r="AE199" s="27"/>
      <c r="AF199" s="27"/>
      <c r="AG199" s="27"/>
      <c r="AH199" s="27"/>
      <c r="AI199" s="27"/>
      <c r="AJ199" s="27"/>
      <c r="AK199" s="27"/>
      <c r="AL199" s="27"/>
      <c r="AM199" s="27"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199" s="27"/>
      <c r="AO199" s="2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9" s="2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99" s="27"/>
      <c r="AR199" s="26"/>
      <c r="AS199" s="27"/>
      <c r="AT199" s="27"/>
      <c r="AU199" s="27"/>
      <c r="AV199" s="27"/>
      <c r="AW199" s="27"/>
      <c r="AX199" s="2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199" s="26" t="str">
        <f>IF(OR(Table_Question_Sets[[#This Row],[Header]]="Yes",Table_Question_Sets[[#This Row],[Text]]=""),"",IF(OR(Table_Question_Sets[[#This Row],[Text]]="true",Table_Question_Sets[[#This Row],[Text]]="false",ISNUMBER(Table_Question_Sets[[#This Row],[Text]])),Table_Question_Sets[[#This Row],[Text]],""""&amp;Table_Question_Sets[[#This Row],[Text]]&amp;""""))</f>
        <v/>
      </c>
      <c r="AZ199" s="26" t="str">
        <f>IF(AND(Table_Question_Sets[[#This Row],[Header]]&lt;&gt;"Yes",Table_Question_Sets[[#This Row],[Property]]&lt;&gt;"",Table_Question_Sets[[#This Row],[Summary Label]]&lt;&gt;""),""""&amp;Table_Question_Sets[[#This Row],[Key]]&amp;""": """&amp;Table_Question_Sets[[#This Row],[Summary Label]]&amp;"""","")</f>
        <v/>
      </c>
      <c r="BA199" s="26" t="str">
        <f ca="1">IF(Table_Question_Sets[[#This Row],[Header]]="Yes","",_xlfn.NUMBERVALUE(INDIRECT(SUBSTITUTE(ADDRESS(1,COLUMN(),4),"1","")&amp;ROW()-1))+IF(Table_Question_Sets[[#This Row],[Property]]&lt;&gt;"",1,0))</f>
        <v/>
      </c>
      <c r="BB199" s="26" t="str">
        <f ca="1">IF(Table_Question_Sets[[#This Row],[Header]]="Yes","",_xlfn.NUMBERVALUE(INDIRECT(SUBSTITUTE(ADDRESS(1,COLUMN(),4),"1","")&amp;ROW()+1))+IF(Table_Question_Sets[[#This Row],[Property]]&lt;&gt;"",1,0))</f>
        <v/>
      </c>
      <c r="BC199" s="26" t="str">
        <f t="array" aca="1" ref="BC19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199" s="2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199" s="2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199" s="2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199" s="2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199" s="27" t="str">
        <f xml:space="preserve">
IF(Table_Question_Sets[[#This Row],[Row]]="Yes","]},{""className"": ""row"",""fieldGroup"": [","")&amp;
SUBSTITUTE(Table_Question_Sets[[#This Row],[Config Field]],CHAR(10),"")</f>
        <v/>
      </c>
      <c r="BI199" s="2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"privacy":[{"className": "row","fieldGroup":[{"key": "privacyStatement","type": "buttons-field","className":"col-xs-12","templateOptions":{"options":[{"value":"Yes","key":"Yes","icon":"glyphicon glyphicon-ok md"},{"value":"No","key":"No","icon":"glyphicon glyphicon-remove md"}],"label":"Do you understand and accept your statement?","content":{"heading2":"Privacy Statement","paragraph":"Before we can proceed with your application you must read and agree to the following statement regarding the personal information we collect from you.&lt;br/&gt;&amp;nbsp;","terms":"&lt;p&gt;I acknowledge that You may collect, hold, use and disclose personal information about me (including information required to comply with Anti-Money Laundering and Counter-Terrorism Financing Act 2006, rules and other subordinate instruments, the National Consumer Credit Protection Act 2009 and the Personal Property Securities Act 2009) to enable You to: assess my personal and/or commercial credit worthiness; process my application; provide, administer and manage the products and services provided to me; audit and evaluate those products and services; notify a credit reporting body or other credit providers of my payment history or any default by me; model and test data; communicate with me; improve and develop products and services; conduct credit scoring, securitisation, research, risk management and portfolio analysis; provide and administer any related rewards program and deal with any complaints or enquiries. I acknowledge that if I fail to provide complete information or information that is inaccurate, You may not be able to process or accept the application and transactions may be delayed, blocked or refused.&lt;/p&gt;\n\n&lt;p&gt;&lt;strong&gt;Authority for You to obtain certain credit information:&lt;/strong&gt; I authorise You, Your underwriters and third parties who referred me to You to seek, obtain and use, credit reporting information about me (including from credit reporting bodies (CRBs) to: assess an application by me for consumer credit or commercial credit; manage my credit and related funding arrangements; assess an application by me to be a guarantor in relation to credit; review my credit on a periodic basis as though assessing a new application; collect overdue payments; and create assessments and ratings of my credit worthiness.&lt;/p&gt;\n\n&lt;p&gt;&lt;strong&gt;Authority to exchange Information with credit reporting bodies:&lt;/strong&gt; I authorise You and Your underwriters to obtain credit reporting information about me from a CRB or other business that provides information about credit worthiness. I allow such an entity to create or maintain credit information about me (before, during or after the provision of credit to me). The information may include: permitted identification particulars; the fact that I have applied for credit and the amount and type of credit; the fact that You are a credit provider to me; credit limit; loan start/end dates; repayment history; 'default information' (in addition to and without limiting repayment history information), i.e. payments overdue for more than 60 days in specified circumstances; in relation to those overdue payments, advice about new payment arrangements or that those payments are no longer overdue; in specified circumstances that in Your opinion there has been a serious credit infringement (e.g. fraud); and other credit worthiness information that can be disclosed under the Privacy Act.&lt;/p&gt;\n\n&lt;p&gt;&lt;strong&gt;Authority to exchange information with other credit providers:&lt;/strong&gt; I authorise You to give to and obtain from Your underwriters and any credit providers information about my credit worthiness, credit standing, credit history or credit capacity, and to give and receive a banker's opinion for purposes connected with my creditworthiness, business, trade or profession. The information may be exchanged for, but not limited to, any of the following purposes: to assess an application by me for credit or to be a guarantor, to determine or confirm the status of my credit including any defaults; to assess my creditworthiness at any time during or after the life of a credit arrangement; to give or obtain an opinion on me; and any other purpose permitted by law.&lt;/p&gt;\n\n&lt;p&gt;&lt;strong&gt;Authority to exchange information with other third parties:&lt;/strong&gt; You may exchange my personal information with other related companies; any suppliers or dealers of items the subject of my application; persons with whom You have white label arrangements introducers, referrers and any other person associated with the lodgement of this application; funders and related service providers that assist in the processing of my application and the management of my credit; as well as with service providers including those relating to any associate rewards program and the types of service providers described in Lease &amp; Asset Finance's Privacy Policy. Other authorised disclosures include my referees, my past and present employers, my past and present landlords, my next of kin, any person acting on my behalf, (e.g. financial adviser, solicitor, broker, accountant, executor, administrator, trustee or guardian), rating agencies, insurers, entity concerned with the supply or manufacture of assets to me/applicant, valuers and debt collection agencies. You may also disclose personal information to regulatory authorities (e.g. tax authorities in Australia and overseas) in connection with their lawful information requests or to meet legal obligations in any relevant jurisdiction.&lt;/p&gt;\n\n&lt;p&gt;&lt;strong&gt;Authority to exchange sensitive information:&lt;/strong&gt; In some cases, sensitive information may be collected for specific purposes (for example, information regarding my health to enable the assessment of a hardship relief application). The references in this Privacy Statement to personal information include sensitive information such as my medical and health related details, and I agree that You may exchange such information with other parties listed in this Privacy Statement for the purpose of assessing or processing such applications and may seek further information from any medical attendant consulted by me.&lt;/p&gt;\n\n&lt;p&gt;&lt;strong&gt;Authority to give information to guarantors:&lt;/strong&gt; I authorise You to give to any person who guarantees or indemnifies, or is to guarantee or indemnify, my obligations ('Guarantor') information about my credit worthiness, credit standing, credit history or credit capacity for the purpose of determining if that person wishes to act as a Guarantor and keeping the Guarantor informed of the guarantee or indemnity, and for any purposes related to the proposed or actual enforcement of the guarantee or indemnity.&lt;/p&gt;\n\n&lt;p&gt;&lt;strong&gt;Authority to obtain information about guarantors:&lt;/strong&gt; (This section addresses additional matters relevant if I am a Guarantor) I authorise and consent to You or Your underwriters collecting personal information about me and obtaining both my personal and commercial credit reports from a CRB, to assess my capacity as a guarantor. If I am accepted as a guarantor You may disclose my personal information to external agents, professional advisers and service providers, for the purpose of managing the account and contacting me in relation to the guarantee or indemnity provided. I also authorise You and Your underwriters to provide to the person/s in respect of whom I am Guarantor personal information about my credit worthiness, credit standing, credit history or credit capacity for any purposes related to the product or any proposed or actual enforcement of the product, guarantee or indemnity. I acknowledge and agree that if You provide the product, this authority remains in force until the credit under the product is fully and finally settled and discharged.&lt;/p&gt;\n\n&lt;p&gt;&lt;strong&gt;Authority to use information for administration processes:&lt;/strong&gt; I authorise You to use any information collected in this application and in subsequent administration processes for future applications I may wish to make for other Lease &amp; Asset Finance products and/or services and related services, and to disclose this information to other members Lease &amp; Asset Finance for similar use. Lease &amp; Asset Finance will only use information collected for this purpose to the extent it is permitted to do so at law.&lt;/p&gt;\n\n&lt;p&gt;&lt;strong&gt;Authority to provide information for funding purposes:&lt;/strong&gt; I authorise You to disclose any personal information about me to another person (including without limitation, any trustee, servicer, credit enhancer, funder, ratings agency) in connection with any funding of our business or any transactions including by means of an arrangement involving securitisation.&lt;/p&gt;\n\n&lt;p&gt;&lt;strong&gt;General Privacy Matters:&lt;/strong&gt; I acknowledge that You collect personal information through interactions with me (including telephone, email or online), as well as from public sources and third parties including information brokers and service providers. Without this information, You may not be able to process my application or provide me with an appropriate level of service. I consent and agree that: (a) You may give me notices or documents by electronic communication, including by sending the notice or document to the email address provided with my application or the last email address I have otherwise notified; (b) if a notice or document is so given, it will be taken to be given at the time when the notice or document has entered my information system; (c) where a notice or document requires acceptance of the information contained therein, such an intention can be met electronically with the utilisation of an electronic signature; (c) paper notices and documents may no longer be given to me; (d) electronic communications should be regularly checked for notices and documents; and (e) my consent to the giving of notices and documents by electronic communication may be withdrawn by me at any time.&lt;/p&gt;\n\n&lt;p&gt;I acknowledge that where I have provided You with personal information about someone else that I have obtained their consent to provide their personal information based on this Privacy Consent.&lt;/p&gt;\n\n&lt;p&gt;I acknowledge that the third parties with whom You exchange personal information whilst conducting ordinary business activities, may operate outside of Australia (this includes the United States; United Kingdom; Philippines; India and other countries specified in Lease &amp; Asset Finance's Privacy Policy). I understand and agree that while the third parties may be subject to confidentiality or privacy obligations, in relation to personal information that is not 'credit eligibility information' (certain personal information from (or based on information from) credit reporting bodies) they may not always follow the particular requirements of Australian privacy laws.&lt;/p&gt;\n\n&lt;p&gt;You, your related companies, your service providers (including loyalty program redemption providers) and any third parties involved in the introduction or referral of this application (including any dealers or suppliers of items the subject of my application) or with whom You have white label arrangements (including their related companies) may exchange and use my personal information to contact me on an ongoing basis by telephone, electronic communications (like email), online and other means to offer products or services that may be of interest to me, including offers of banking, financial, advisory, investment, insurance and funds management services, and assets suited to leasing or finance (including vehicles, medical equipment, computers, machinery and manufacturing equipment).&lt;/p&gt;"}},"validators": {"validation": Validators.compose([ValidationService.required('true', ''), ValidationService.acceptedDeclaration()])}}]}],</v>
      </c>
      <c r="BJ199" s="2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199" s="27" t="str">
        <f>IF(AND(Table_Question_Sets[[#This Row],[Header]]="",Table_Question_Sets[[#This Row],[Property]]&lt;&gt;"",Table_Question_Sets[[#This Row],[Field Type]]&lt;&gt;""),
""""&amp;Table_Question_Sets[[#This Row],[Key]]&amp;"""","")</f>
        <v/>
      </c>
      <c r="BL199" s="2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"privacy":["privacyStatement"],</v>
      </c>
      <c r="BM199" s="27" t="str">
        <f>IF(AND(Table_Question_Sets[[#This Row],[Header]]&lt;&gt;"Yes",Table_Question_Sets[[#This Row],[Property]]&lt;&gt;"",Table_Question_Sets[[#This Row],[Workflow Role]]&lt;&gt;""),
""""&amp;Table_Question_Sets[[#This Row],[Workflow Role]]&amp;""":"""&amp;Table_Question_Sets[[#This Row],[Key]]&amp;"""","")</f>
        <v/>
      </c>
      <c r="BN199" s="27" t="str">
        <f ca="1">IF(Table_Question_Sets[[#This Row],[Header]]="Yes","",_xlfn.NUMBERVALUE(INDIRECT(SUBSTITUTE(ADDRESS(1,COLUMN(),4),"1","")&amp;ROW()+1))+IF(OR(Table_Question_Sets[[#This Row],[Value]]&lt;&gt;"",AND(Table_Question_Sets[[#This Row],[Data Type]]="Repeating",Table_Question_Sets[[#This Row],[Calculation Repeating]]&lt;&gt;"")),1,0))</f>
        <v/>
      </c>
      <c r="BO199" s="27" t="str">
        <f ca="1" xml:space="preserve">
IF(Table_Question_Sets[[#This Row],[Data Type]]="Repeating",
OFFSET(Table_Repeating_Question_Sets[[#Headers],[Property]],MATCH(Table_Question_Sets[[#This Row],[Property]],Table_Repeating_Question_Sets[Property],0),MATCH("Calculation",Table_Repeating_Question_Sets[#Headers],0)-1,1,1),
"")</f>
        <v/>
      </c>
      <c r="BP199" s="2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199" s="2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"privacy":{},</v>
      </c>
      <c r="BR199" s="27" t="str">
        <f ca="1">IF(ISNUMBER(Table_Question_Sets[[#This Row],[Config Use Row]]),INDEX(Table_Question_Sets[Config Rollup],Table_Question_Sets[[#This Row],[Config Use Row]]),"")</f>
        <v/>
      </c>
      <c r="BS199" s="27" t="str">
        <f ca="1">IF(ISNUMBER(Table_Question_Sets[[#This Row],[Config Use Row]]),INDEX(Table_Question_Sets[Config Keys Nested Rollup],Table_Question_Sets[[#This Row],[Config Use Row]]),"")</f>
        <v/>
      </c>
      <c r="BT199" s="27" t="str">
        <f ca="1">IF(ISNUMBER(Table_Question_Sets[[#This Row],[Config Use Row]]),INDEX(Table_Question_Sets[Calculation Rollup],Table_Question_Sets[[#This Row],[Config Use Row]]),"")</f>
        <v/>
      </c>
    </row>
    <row r="200" spans="2:72" s="11" customFormat="1" ht="21" hidden="1" customHeight="1">
      <c r="B200" s="7"/>
      <c r="C200" s="111"/>
      <c r="D200" s="7" t="str">
        <f ca="1">IF(Table_Question_Sets[[#This Row],[Header]]="Yes","",
IF(INDIRECT(SUBSTITUTE(ADDRESS(1,COLUMN(),4),"1","")&amp;ROW()-1)="",
INDIRECT(SUBSTITUTE(ADDRESS(1,COLUMN(Table_Question_Sets[[#This Row],[Property]]),4),"1","")&amp;ROW()-1),
INDIRECT(SUBSTITUTE(ADDRESS(1,COLUMN(),4),"1","")&amp;ROW()-1)))</f>
        <v>Privacy</v>
      </c>
      <c r="E200"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200" s="7" t="str">
        <f>IF(Table_Question_Sets[[#This Row],[Header]]="Yes","",IF(Table_Question_Sets[[#This Row],[Property]]&lt;&gt;"",SUBSTITUTE(Table_Question_Sets[[#This Row],[Property]]," ",""),""))</f>
        <v/>
      </c>
      <c r="G200" s="48"/>
      <c r="H200" s="7"/>
      <c r="I200" s="7"/>
      <c r="J200" s="7"/>
      <c r="K200" s="33"/>
      <c r="L200" s="43"/>
      <c r="M200" s="43"/>
      <c r="N200" s="33"/>
      <c r="O200" s="33"/>
      <c r="P200" s="33"/>
      <c r="Q200" s="33"/>
      <c r="R200" s="33"/>
      <c r="S200" s="33"/>
      <c r="T200" s="7"/>
      <c r="U200" s="8"/>
      <c r="V200" s="7"/>
      <c r="W200" s="7"/>
      <c r="X200" s="7"/>
      <c r="Y200" s="7"/>
      <c r="Z200" s="7"/>
      <c r="AA200" s="7"/>
      <c r="AB200" s="7"/>
      <c r="AC200" s="7"/>
      <c r="AD200" s="7"/>
      <c r="AE200" s="7"/>
      <c r="AF200" s="7"/>
      <c r="AG200" s="7"/>
      <c r="AH200" s="43"/>
      <c r="AI200" s="43"/>
      <c r="AJ200" s="43"/>
      <c r="AK200" s="43"/>
      <c r="AL200" s="7"/>
      <c r="AM200"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00" s="111"/>
      <c r="AO20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00" s="7"/>
      <c r="AR200" s="14"/>
      <c r="AS200" s="7"/>
      <c r="AT200" s="7"/>
      <c r="AU200" s="7"/>
      <c r="AV200" s="7"/>
      <c r="AW200" s="7"/>
      <c r="AX20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00" s="14" t="str">
        <f>IF(OR(Table_Question_Sets[[#This Row],[Header]]="Yes",Table_Question_Sets[[#This Row],[Text]]=""),"",IF(OR(Table_Question_Sets[[#This Row],[Text]]="true",Table_Question_Sets[[#This Row],[Text]]="false",ISNUMBER(Table_Question_Sets[[#This Row],[Text]])),Table_Question_Sets[[#This Row],[Text]],""""&amp;Table_Question_Sets[[#This Row],[Text]]&amp;""""))</f>
        <v/>
      </c>
      <c r="AZ200" s="14" t="str">
        <f>IF(AND(Table_Question_Sets[[#This Row],[Header]]&lt;&gt;"Yes",Table_Question_Sets[[#This Row],[Property]]&lt;&gt;"",Table_Question_Sets[[#This Row],[Summary Label]]&lt;&gt;""),""""&amp;Table_Question_Sets[[#This Row],[Key]]&amp;""": """&amp;Table_Question_Sets[[#This Row],[Summary Label]]&amp;"""","")</f>
        <v/>
      </c>
      <c r="BA200" s="14">
        <f ca="1">IF(Table_Question_Sets[[#This Row],[Header]]="Yes","",_xlfn.NUMBERVALUE(INDIRECT(SUBSTITUTE(ADDRESS(1,COLUMN(),4),"1","")&amp;ROW()-1))+IF(Table_Question_Sets[[#This Row],[Property]]&lt;&gt;"",1,0))</f>
        <v>0</v>
      </c>
      <c r="BB200" s="14">
        <f ca="1">IF(Table_Question_Sets[[#This Row],[Header]]="Yes","",_xlfn.NUMBERVALUE(INDIRECT(SUBSTITUTE(ADDRESS(1,COLUMN(),4),"1","")&amp;ROW()+1))+IF(Table_Question_Sets[[#This Row],[Property]]&lt;&gt;"",1,0))</f>
        <v>1</v>
      </c>
      <c r="BC200" s="14" t="str">
        <f t="array" aca="1" ref="BC20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200"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200"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00" s="14"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200" s="14"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200" s="7" t="str">
        <f xml:space="preserve">
IF(Table_Question_Sets[[#This Row],[Row]]="Yes","]},{""className"": ""row"",""fieldGroup"": [","")&amp;
SUBSTITUTE(Table_Question_Sets[[#This Row],[Config Field]],CHAR(10),"")</f>
        <v/>
      </c>
      <c r="BI20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"privacyStatement","type": "buttons-field","className":"col-xs-12","templateOptions":{"options":[{"value":"Yes","key":"Yes","icon":"glyphicon glyphicon-ok md"},{"value":"No","key":"No","icon":"glyphicon glyphicon-remove md"}],"label":"Do you understand and accept your statement?","content":{"heading2":"Privacy Statement","paragraph":"Before we can proceed with your application you must read and agree to the following statement regarding the personal information we collect from you.&lt;br/&gt;&amp;nbsp;","terms":"&lt;p&gt;I acknowledge that You may collect, hold, use and disclose personal information about me (including information required to comply with Anti-Money Laundering and Counter-Terrorism Financing Act 2006, rules and other subordinate instruments, the National Consumer Credit Protection Act 2009 and the Personal Property Securities Act 2009) to enable You to: assess my personal and/or commercial credit worthiness; process my application; provide, administer and manage the products and services provided to me; audit and evaluate those products and services; notify a credit reporting body or other credit providers of my payment history or any default by me; model and test data; communicate with me; improve and develop products and services; conduct credit scoring, securitisation, research, risk management and portfolio analysis; provide and administer any related rewards program and deal with any complaints or enquiries. I acknowledge that if I fail to provide complete information or information that is inaccurate, You may not be able to process or accept the application and transactions may be delayed, blocked or refused.&lt;/p&gt;\n\n&lt;p&gt;&lt;strong&gt;Authority for You to obtain certain credit information:&lt;/strong&gt; I authorise You, Your underwriters and third parties who referred me to You to seek, obtain and use, credit reporting information about me (including from credit reporting bodies (CRBs) to: assess an application by me for consumer credit or commercial credit; manage my credit and related funding arrangements; assess an application by me to be a guarantor in relation to credit; review my credit on a periodic basis as though assessing a new application; collect overdue payments; and create assessments and ratings of my credit worthiness.&lt;/p&gt;\n\n&lt;p&gt;&lt;strong&gt;Authority to exchange Information with credit reporting bodies:&lt;/strong&gt; I authorise You and Your underwriters to obtain credit reporting information about me from a CRB or other business that provides information about credit worthiness. I allow such an entity to create or maintain credit information about me (before, during or after the provision of credit to me). The information may include: permitted identification particulars; the fact that I have applied for credit and the amount and type of credit; the fact that You are a credit provider to me; credit limit; loan start/end dates; repayment history; 'default information' (in addition to and without limiting repayment history information), i.e. payments overdue for more than 60 days in specified circumstances; in relation to those overdue payments, advice about new payment arrangements or that those payments are no longer overdue; in specified circumstances that in Your opinion there has been a serious credit infringement (e.g. fraud); and other credit worthiness information that can be disclosed under the Privacy Act.&lt;/p&gt;\n\n&lt;p&gt;&lt;strong&gt;Authority to exchange information with other credit providers:&lt;/strong&gt; I authorise You to give to and obtain from Your underwriters and any credit providers information about my credit worthiness, credit standing, credit history or credit capacity, and to give and receive a banker's opinion for purposes connected with my creditworthiness, business, trade or profession. The information may be exchanged for, but not limited to, any of the following purposes: to assess an application by me for credit or to be a guarantor, to determine or confirm the status of my credit including any defaults; to assess my creditworthiness at any time during or after the life of a credit arrangement; to give or obtain an opinion on me; and any other purpose permitted by law.&lt;/p&gt;\n\n&lt;p&gt;&lt;strong&gt;Authority to exchange information with other third parties:&lt;/strong&gt; You may exchange my personal information with other related companies; any suppliers or dealers of items the subject of my application; persons with whom You have white label arrangements introducers, referrers and any other person associated with the lodgement of this application; funders and related service providers that assist in the processing of my application and the management of my credit; as well as with service providers including those relating to any associate rewards program and the types of service providers described in Lease &amp; Asset Finance's Privacy Policy. Other authorised disclosures include my referees, my past and present employers, my past and present landlords, my next of kin, any person acting on my behalf, (e.g. financial adviser, solicitor, broker, accountant, executor, administrator, trustee or guardian), rating agencies, insurers, entity concerned with the supply or manufacture of assets to me/applicant, valuers and debt collection agencies. You may also disclose personal information to regulatory authorities (e.g. tax authorities in Australia and overseas) in connection with their lawful information requests or to meet legal obligations in any relevant jurisdiction.&lt;/p&gt;\n\n&lt;p&gt;&lt;strong&gt;Authority to exchange sensitive information:&lt;/strong&gt; In some cases, sensitive information may be collected for specific purposes (for example, information regarding my health to enable the assessment of a hardship relief application). The references in this Privacy Statement to personal information include sensitive information such as my medical and health related details, and I agree that You may exchange such information with other parties listed in this Privacy Statement for the purpose of assessing or processing such applications and may seek further information from any medical attendant consulted by me.&lt;/p&gt;\n\n&lt;p&gt;&lt;strong&gt;Authority to give information to guarantors:&lt;/strong&gt; I authorise You to give to any person who guarantees or indemnifies, or is to guarantee or indemnify, my obligations ('Guarantor') information about my credit worthiness, credit standing, credit history or credit capacity for the purpose of determining if that person wishes to act as a Guarantor and keeping the Guarantor informed of the guarantee or indemnity, and for any purposes related to the proposed or actual enforcement of the guarantee or indemnity.&lt;/p&gt;\n\n&lt;p&gt;&lt;strong&gt;Authority to obtain information about guarantors:&lt;/strong&gt; (This section addresses additional matters relevant if I am a Guarantor) I authorise and consent to You or Your underwriters collecting personal information about me and obtaining both my personal and commercial credit reports from a CRB, to assess my capacity as a guarantor. If I am accepted as a guarantor You may disclose my personal information to external agents, professional advisers and service providers, for the purpose of managing the account and contacting me in relation to the guarantee or indemnity provided. I also authorise You and Your underwriters to provide to the person/s in respect of whom I am Guarantor personal information about my credit worthiness, credit standing, credit history or credit capacity for any purposes related to the product or any proposed or actual enforcement of the product, guarantee or indemnity. I acknowledge and agree that if You provide the product, this authority remains in force until the credit under the product is fully and finally settled and discharged.&lt;/p&gt;\n\n&lt;p&gt;&lt;strong&gt;Authority to use information for administration processes:&lt;/strong&gt; I authorise You to use any information collected in this application and in subsequent administration processes for future applications I may wish to make for other Lease &amp; Asset Finance products and/or services and related services, and to disclose this information to other members Lease &amp; Asset Finance for similar use. Lease &amp; Asset Finance will only use information collected for this purpose to the extent it is permitted to do so at law.&lt;/p&gt;\n\n&lt;p&gt;&lt;strong&gt;Authority to provide information for funding purposes:&lt;/strong&gt; I authorise You to disclose any personal information about me to another person (including without limitation, any trustee, servicer, credit enhancer, funder, ratings agency) in connection with any funding of our business or any transactions including by means of an arrangement involving securitisation.&lt;/p&gt;\n\n&lt;p&gt;&lt;strong&gt;General Privacy Matters:&lt;/strong&gt; I acknowledge that You collect personal information through interactions with me (including telephone, email or online), as well as from public sources and third parties including information brokers and service providers. Without this information, You may not be able to process my application or provide me with an appropriate level of service. I consent and agree that: (a) You may give me notices or documents by electronic communication, including by sending the notice or document to the email address provided with my application or the last email address I have otherwise notified; (b) if a notice or document is so given, it will be taken to be given at the time when the notice or document has entered my information system; (c) where a notice or document requires acceptance of the information contained therein, such an intention can be met electronically with the utilisation of an electronic signature; (c) paper notices and documents may no longer be given to me; (d) electronic communications should be regularly checked for notices and documents; and (e) my consent to the giving of notices and documents by electronic communication may be withdrawn by me at any time.&lt;/p&gt;\n\n&lt;p&gt;I acknowledge that where I have provided You with personal information about someone else that I have obtained their consent to provide their personal information based on this Privacy Consent.&lt;/p&gt;\n\n&lt;p&gt;I acknowledge that the third parties with whom You exchange personal information whilst conducting ordinary business activities, may operate outside of Australia (this includes the United States; United Kingdom; Philippines; India and other countries specified in Lease &amp; Asset Finance's Privacy Policy). I understand and agree that while the third parties may be subject to confidentiality or privacy obligations, in relation to personal information that is not 'credit eligibility information' (certain personal information from (or based on information from) credit reporting bodies) they may not always follow the particular requirements of Australian privacy laws.&lt;/p&gt;\n\n&lt;p&gt;You, your related companies, your service providers (including loyalty program redemption providers) and any third parties involved in the introduction or referral of this application (including any dealers or suppliers of items the subject of my application) or with whom You have white label arrangements (including their related companies) may exchange and use my personal information to contact me on an ongoing basis by telephone, electronic communications (like email), online and other means to offer products or services that may be of interest to me, including offers of banking, financial, advisory, investment, insurance and funds management services, and assets suited to leasing or finance (including vehicles, medical equipment, computers, machinery and manufacturing equipment).&lt;/p&gt;"}},"validators": {"validation": Validators.compose([ValidationService.required('true', ''), ValidationService.acceptedDeclaration()])}}</v>
      </c>
      <c r="BJ20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00" s="7" t="str">
        <f>IF(AND(Table_Question_Sets[[#This Row],[Header]]="",Table_Question_Sets[[#This Row],[Property]]&lt;&gt;"",Table_Question_Sets[[#This Row],[Field Type]]&lt;&gt;""),
""""&amp;Table_Question_Sets[[#This Row],[Key]]&amp;"""","")</f>
        <v/>
      </c>
      <c r="BL20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"privacyStatement"</v>
      </c>
      <c r="BM200" s="7" t="str">
        <f>IF(AND(Table_Question_Sets[[#This Row],[Header]]&lt;&gt;"Yes",Table_Question_Sets[[#This Row],[Property]]&lt;&gt;"",Table_Question_Sets[[#This Row],[Workflow Role]]&lt;&gt;""),
""""&amp;Table_Question_Sets[[#This Row],[Workflow Role]]&amp;""":"""&amp;Table_Question_Sets[[#This Row],[Key]]&amp;"""","")</f>
        <v/>
      </c>
      <c r="BN200" s="7">
        <f ca="1">IF(Table_Question_Sets[[#This Row],[Header]]="Yes","",_xlfn.NUMBERVALUE(INDIRECT(SUBSTITUTE(ADDRESS(1,COLUMN(),4),"1","")&amp;ROW()+1))+IF(OR(Table_Question_Sets[[#This Row],[Value]]&lt;&gt;"",AND(Table_Question_Sets[[#This Row],[Data Type]]="Repeating",Table_Question_Sets[[#This Row],[Calculation Repeating]]&lt;&gt;"")),1,0))</f>
        <v>0</v>
      </c>
      <c r="BO200" s="7" t="str">
        <f ca="1" xml:space="preserve">
IF(Table_Question_Sets[[#This Row],[Data Type]]="Repeating",
OFFSET(Table_Repeating_Question_Sets[[#Headers],[Property]],MATCH(Table_Question_Sets[[#This Row],[Property]],Table_Repeating_Question_Sets[Property],0),MATCH("Calculation",Table_Repeating_Question_Sets[#Headers],0)-1,1,1),
"")</f>
        <v/>
      </c>
      <c r="BP200"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0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200" s="7" t="str">
        <f ca="1">IF(ISNUMBER(Table_Question_Sets[[#This Row],[Config Use Row]]),INDEX(Table_Question_Sets[Config Rollup],Table_Question_Sets[[#This Row],[Config Use Row]]),"")</f>
        <v/>
      </c>
      <c r="BS200" s="7" t="str">
        <f ca="1">IF(ISNUMBER(Table_Question_Sets[[#This Row],[Config Use Row]]),INDEX(Table_Question_Sets[Config Keys Nested Rollup],Table_Question_Sets[[#This Row],[Config Use Row]]),"")</f>
        <v/>
      </c>
      <c r="BT200" s="7" t="str">
        <f ca="1">IF(ISNUMBER(Table_Question_Sets[[#This Row],[Config Use Row]]),INDEX(Table_Question_Sets[Calculation Rollup],Table_Question_Sets[[#This Row],[Config Use Row]]),"")</f>
        <v/>
      </c>
    </row>
    <row r="201" spans="2:72" s="11" customFormat="1" ht="21" customHeight="1">
      <c r="B201" s="7" t="s">
        <v>453</v>
      </c>
      <c r="C201" s="111"/>
      <c r="D201" s="7" t="str">
        <f ca="1">IF(Table_Question_Sets[[#This Row],[Header]]="Yes","",
IF(INDIRECT(SUBSTITUTE(ADDRESS(1,COLUMN(),4),"1","")&amp;ROW()-1)="",
INDIRECT(SUBSTITUTE(ADDRESS(1,COLUMN(Table_Question_Sets[[#This Row],[Property]]),4),"1","")&amp;ROW()-1),
INDIRECT(SUBSTITUTE(ADDRESS(1,COLUMN(),4),"1","")&amp;ROW()-1)))</f>
        <v>Privacy</v>
      </c>
      <c r="E201"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privacyStatement</v>
      </c>
      <c r="F201" s="7" t="str">
        <f>IF(Table_Question_Sets[[#This Row],[Header]]="Yes","",IF(Table_Question_Sets[[#This Row],[Property]]&lt;&gt;"",SUBSTITUTE(Table_Question_Sets[[#This Row],[Property]]," ",""),""))</f>
        <v>PrivacyStatement</v>
      </c>
      <c r="G201" s="48"/>
      <c r="H201" s="7" t="s">
        <v>49</v>
      </c>
      <c r="I201" s="7" t="s">
        <v>76</v>
      </c>
      <c r="J201" s="7" t="s">
        <v>158</v>
      </c>
      <c r="K201" s="33" t="s">
        <v>73</v>
      </c>
      <c r="L201" s="43"/>
      <c r="M201" s="43"/>
      <c r="N201" s="33"/>
      <c r="O201" s="33"/>
      <c r="P201" s="33"/>
      <c r="Q201" s="33"/>
      <c r="R201" s="33"/>
      <c r="S201" s="33"/>
      <c r="T201" s="7" t="s">
        <v>454</v>
      </c>
      <c r="U201" s="7"/>
      <c r="V201" s="7"/>
      <c r="W201" s="8" t="s">
        <v>455</v>
      </c>
      <c r="X201" s="7" t="s">
        <v>453</v>
      </c>
      <c r="Y201" s="7"/>
      <c r="Z201" s="7"/>
      <c r="AA201" s="7" t="s">
        <v>456</v>
      </c>
      <c r="AB201" s="7"/>
      <c r="AC201" s="103" t="s">
        <v>457</v>
      </c>
      <c r="AD201" s="7"/>
      <c r="AE201" s="7"/>
      <c r="AF201" s="7"/>
      <c r="AG201" s="7"/>
      <c r="AH201" s="43"/>
      <c r="AI201" s="43"/>
      <c r="AJ201" s="43"/>
      <c r="AK201" s="43"/>
      <c r="AL201" s="7"/>
      <c r="AM201"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01" s="111"/>
      <c r="AO20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20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01" s="7"/>
      <c r="AR201" s="14"/>
      <c r="AS201" s="7"/>
      <c r="AT201" s="7"/>
      <c r="AU201" s="7"/>
      <c r="AV201" s="7"/>
      <c r="AW201" s="7"/>
      <c r="AX201"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01" s="14" t="str">
        <f>IF(OR(Table_Question_Sets[[#This Row],[Header]]="Yes",Table_Question_Sets[[#This Row],[Text]]=""),"",IF(OR(Table_Question_Sets[[#This Row],[Text]]="true",Table_Question_Sets[[#This Row],[Text]]="false",ISNUMBER(Table_Question_Sets[[#This Row],[Text]])),Table_Question_Sets[[#This Row],[Text]],""""&amp;Table_Question_Sets[[#This Row],[Text]]&amp;""""))</f>
        <v/>
      </c>
      <c r="AZ201" s="14" t="str">
        <f>IF(AND(Table_Question_Sets[[#This Row],[Header]]&lt;&gt;"Yes",Table_Question_Sets[[#This Row],[Property]]&lt;&gt;"",Table_Question_Sets[[#This Row],[Summary Label]]&lt;&gt;""),""""&amp;Table_Question_Sets[[#This Row],[Key]]&amp;""": """&amp;Table_Question_Sets[[#This Row],[Summary Label]]&amp;"""","")</f>
        <v/>
      </c>
      <c r="BA201" s="14">
        <f ca="1">IF(Table_Question_Sets[[#This Row],[Header]]="Yes","",_xlfn.NUMBERVALUE(INDIRECT(SUBSTITUTE(ADDRESS(1,COLUMN(),4),"1","")&amp;ROW()-1))+IF(Table_Question_Sets[[#This Row],[Property]]&lt;&gt;"",1,0))</f>
        <v>1</v>
      </c>
      <c r="BB201" s="14">
        <f ca="1">IF(Table_Question_Sets[[#This Row],[Header]]="Yes","",_xlfn.NUMBERVALUE(INDIRECT(SUBSTITUTE(ADDRESS(1,COLUMN(),4),"1","")&amp;ROW()+1))+IF(Table_Question_Sets[[#This Row],[Property]]&lt;&gt;"",1,0))</f>
        <v>1</v>
      </c>
      <c r="BC201" s="14" t="str">
        <f t="array" aca="1" ref="BC20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D201" s="1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ValidationService.acceptedDeclaration()])}</v>
      </c>
      <c r="BE201" s="1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01" s="1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md"}],"label":"Do you understand and accept your statement?","content":{"heading2":"Privacy Statement","paragraph":"Before we can proceed with your application you must read and agree to the following statement regarding the personal information we collect from you.&lt;br/&gt;&amp;nbsp;","terms":"&lt;p&gt;I acknowledge that You may collect, hold, use and disclose personal information about me (including information required to comply with Anti-Money Laundering and Counter-Terrorism Financing Act 2006, rules and other subordinate instruments, the National Consumer Credit Protection Act 2009 and the Personal Property Securities Act 2009) to enable You to: assess my personal and/or commercial credit worthiness; process my application; provide, administer and manage the products and services provided to me; audit and evaluate those products and services; notify a credit reporting body or other credit providers of my payment history or any default by me; model and test data; communicate with me; improve and develop products and services; conduct credit scoring, securitisation, research, risk management and portfolio analysis; provide and administer any related rewards program and deal with any complaints or enquiries. I acknowledge that if I fail to provide complete information or information that is inaccurate, You may not be able to process or accept the application and transactions may be delayed, blocked or refused.&lt;/p&gt;\n\n&lt;p&gt;&lt;strong&gt;Authority for You to obtain certain credit information:&lt;/strong&gt; I authorise You, Your underwriters and third parties who referred me to You to seek, obtain and use, credit reporting information about me (including from credit reporting bodies (CRBs) to: assess an application by me for consumer credit or commercial credit; manage my credit and related funding arrangements; assess an application by me to be a guarantor in relation to credit; review my credit on a periodic basis as though assessing a new application; collect overdue payments; and create assessments and ratings of my credit worthiness.&lt;/p&gt;\n\n&lt;p&gt;&lt;strong&gt;Authority to exchange Information with credit reporting bodies:&lt;/strong&gt; I authorise You and Your underwriters to obtain credit reporting information about me from a CRB or other business that provides information about credit worthiness. I allow such an entity to create or maintain credit information about me (before, during or after the provision of credit to me). The information may include: permitted identification particulars; the fact that I have applied for credit and the amount and type of credit; the fact that You are a credit provider to me; credit limit; loan start/end dates; repayment history; 'default information' (in addition to and without limiting repayment history information), i.e. payments overdue for more than 60 days in specified circumstances; in relation to those overdue payments, advice about new payment arrangements or that those payments are no longer overdue; in specified circumstances that in Your opinion there has been a serious credit infringement (e.g. fraud); and other credit worthiness information that can be disclosed under the Privacy Act.&lt;/p&gt;\n\n&lt;p&gt;&lt;strong&gt;Authority to exchange information with other credit providers:&lt;/strong&gt; I authorise You to give to and obtain from Your underwriters and any credit providers information about my credit worthiness, credit standing, credit history or credit capacity, and to give and receive a banker's opinion for purposes connected with my creditworthiness, business, trade or profession. The information may be exchanged for, but not limited to, any of the following purposes: to assess an application by me for credit or to be a guarantor, to determine or confirm the status of my credit including any defaults; to assess my creditworthiness at any time during or after the life of a credit arrangement; to give or obtain an opinion on me; and any other purpose permitted by law.&lt;/p&gt;\n\n&lt;p&gt;&lt;strong&gt;Authority to exchange information with other third parties:&lt;/strong&gt; You may exchange my personal information with other related companies; any suppliers or dealers of items the subject of my application; persons with whom You have white label arrangements introducers, referrers and any other person associated with the lodgement of this application; funders and related service providers that assist in the processing of my application and the management of my credit; as well as with service providers including those relating to any associate rewards program and the types of service providers described in Lease &amp; Asset Finance's Privacy Policy. Other authorised disclosures include my referees, my past and present employers, my past and present landlords, my next of kin, any person acting on my behalf, (e.g. financial adviser, solicitor, broker, accountant, executor, administrator, trustee or guardian), rating agencies, insurers, entity concerned with the supply or manufacture of assets to me/applicant, valuers and debt collection agencies. You may also disclose personal information to regulatory authorities (e.g. tax authorities in Australia and overseas) in connection with their lawful information requests or to meet legal obligations in any relevant jurisdiction.&lt;/p&gt;\n\n&lt;p&gt;&lt;strong&gt;Authority to exchange sensitive information:&lt;/strong&gt; In some cases, sensitive information may be collected for specific purposes (for example, information regarding my health to enable the assessment of a hardship relief application). The references in this Privacy Statement to personal information include sensitive information such as my medical and health related details, and I agree that You may exchange such information with other parties listed in this Privacy Statement for the purpose of assessing or processing such applications and may seek further information from any medical attendant consulted by me.&lt;/p&gt;\n\n&lt;p&gt;&lt;strong&gt;Authority to give information to guarantors:&lt;/strong&gt; I authorise You to give to any person who guarantees or indemnifies, or is to guarantee or indemnify, my obligations ('Guarantor') information about my credit worthiness, credit standing, credit history or credit capacity for the purpose of determining if that person wishes to act as a Guarantor and keeping the Guarantor informed of the guarantee or indemnity, and for any purposes related to the proposed or actual enforcement of the guarantee or indemnity.&lt;/p&gt;\n\n&lt;p&gt;&lt;strong&gt;Authority to obtain information about guarantors:&lt;/strong&gt; (This section addresses additional matters relevant if I am a Guarantor) I authorise and consent to You or Your underwriters collecting personal information about me and obtaining both my personal and commercial credit reports from a CRB, to assess my capacity as a guarantor. If I am accepted as a guarantor You may disclose my personal information to external agents, professional advisers and service providers, for the purpose of managing the account and contacting me in relation to the guarantee or indemnity provided. I also authorise You and Your underwriters to provide to the person/s in respect of whom I am Guarantor personal information about my credit worthiness, credit standing, credit history or credit capacity for any purposes related to the product or any proposed or actual enforcement of the product, guarantee or indemnity. I acknowledge and agree that if You provide the product, this authority remains in force until the credit under the product is fully and finally settled and discharged.&lt;/p&gt;\n\n&lt;p&gt;&lt;strong&gt;Authority to use information for administration processes:&lt;/strong&gt; I authorise You to use any information collected in this application and in subsequent administration processes for future applications I may wish to make for other Lease &amp; Asset Finance products and/or services and related services, and to disclose this information to other members Lease &amp; Asset Finance for similar use. Lease &amp; Asset Finance will only use information collected for this purpose to the extent it is permitted to do so at law.&lt;/p&gt;\n\n&lt;p&gt;&lt;strong&gt;Authority to provide information for funding purposes:&lt;/strong&gt; I authorise You to disclose any personal information about me to another person (including without limitation, any trustee, servicer, credit enhancer, funder, ratings agency) in connection with any funding of our business or any transactions including by means of an arrangement involving securitisation.&lt;/p&gt;\n\n&lt;p&gt;&lt;strong&gt;General Privacy Matters:&lt;/strong&gt; I acknowledge that You collect personal information through interactions with me (including telephone, email or online), as well as from public sources and third parties including information brokers and service providers. Without this information, You may not be able to process my application or provide me with an appropriate level of service. I consent and agree that: (a) You may give me notices or documents by electronic communication, including by sending the notice or document to the email address provided with my application or the last email address I have otherwise notified; (b) if a notice or document is so given, it will be taken to be given at the time when the notice or document has entered my information system; (c) where a notice or document requires acceptance of the information contained therein, such an intention can be met electronically with the utilisation of an electronic signature; (c) paper notices and documents may no longer be given to me; (d) electronic communications should be regularly checked for notices and documents; and (e) my consent to the giving of notices and documents by electronic communication may be withdrawn by me at any time.&lt;/p&gt;\n\n&lt;p&gt;I acknowledge that where I have provided You with personal information about someone else that I have obtained their consent to provide their personal information based on this Privacy Consent.&lt;/p&gt;\n\n&lt;p&gt;I acknowledge that the third parties with whom You exchange personal information whilst conducting ordinary business activities, may operate outside of Australia (this includes the United States; United Kingdom; Philippines; India and other countries specified in Lease &amp; Asset Finance's Privacy Policy). I understand and agree that while the third parties may be subject to confidentiality or privacy obligations, in relation to personal information that is not 'credit eligibility information' (certain personal information from (or based on information from) credit reporting bodies) they may not always follow the particular requirements of Australian privacy laws.&lt;/p&gt;\n\n&lt;p&gt;You, your related companies, your service providers (including loyalty program redemption providers) and any third parties involved in the introduction or referral of this application (including any dealers or suppliers of items the subject of my application) or with whom You have white label arrangements (including their related companies) may exchange and use my personal information to contact me on an ongoing basis by telephone, electronic communications (like email), online and other means to offer products or services that may be of interest to me, including offers of banking, financial, advisory, investment, insurance and funds management services, and assets suited to leasing or finance (including vehicles, medical equipment, computers, machinery and manufacturing equipment).&lt;/p&gt;"}}</v>
      </c>
      <c r="BG201" s="1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"privacyStatement","type": "buttons-field","className":"col-xs-12","templateOptions":{"options":[{"value":"Yes","key":"Yes","icon":"glyphicon glyphicon-ok md"},{"value":"No","key":"No","icon":"glyphicon glyphicon-remove md"}],"label":"Do you understand and accept your statement?","content":{"heading2":"Privacy Statement","paragraph":"Before we can proceed with your application you must read and agree to the following statement regarding the personal information we collect from you.&lt;br/&gt;&amp;nbsp;","terms":"&lt;p&gt;I acknowledge that You may collect, hold, use and disclose personal information about me (including information required to comply with Anti-Money Laundering and Counter-Terrorism Financing Act 2006, rules and other subordinate instruments, the National Consumer Credit Protection Act 2009 and the Personal Property Securities Act 2009) to enable You to: assess my personal and/or commercial credit worthiness; process my application; provide, administer and manage the products and services provided to me; audit and evaluate those products and services; notify a credit reporting body or other credit providers of my payment history or any default by me; model and test data; communicate with me; improve and develop products and services; conduct credit scoring, securitisation, research, risk management and portfolio analysis; provide and administer any related rewards program and deal with any complaints or enquiries. I acknowledge that if I fail to provide complete information or information that is inaccurate, You may not be able to process or accept the application and transactions may be delayed, blocked or refused.&lt;/p&gt;\n\n&lt;p&gt;&lt;strong&gt;Authority for You to obtain certain credit information:&lt;/strong&gt; I authorise You, Your underwriters and third parties who referred me to You to seek, obtain and use, credit reporting information about me (including from credit reporting bodies (CRBs) to: assess an application by me for consumer credit or commercial credit; manage my credit and related funding arrangements; assess an application by me to be a guarantor in relation to credit; review my credit on a periodic basis as though assessing a new application; collect overdue payments; and create assessments and ratings of my credit worthiness.&lt;/p&gt;\n\n&lt;p&gt;&lt;strong&gt;Authority to exchange Information with credit reporting bodies:&lt;/strong&gt; I authorise You and Your underwriters to obtain credit reporting information about me from a CRB or other business that provides information about credit worthiness. I allow such an entity to create or maintain credit information about me (before, during or after the provision of credit to me). The information may include: permitted identification particulars; the fact that I have applied for credit and the amount and type of credit; the fact that You are a credit provider to me; credit limit; loan start/end dates; repayment history; 'default information' (in addition to and without limiting repayment history information), i.e. payments overdue for more than 60 days in specified circumstances; in relation to those overdue payments, advice about new payment arrangements or that those payments are no longer overdue; in specified circumstances that in Your opinion there has been a serious credit infringement (e.g. fraud); and other credit worthiness information that can be disclosed under the Privacy Act.&lt;/p&gt;\n\n&lt;p&gt;&lt;strong&gt;Authority to exchange information with other credit providers:&lt;/strong&gt; I authorise You to give to and obtain from Your underwriters and any credit providers information about my credit worthiness, credit standing, credit history or credit capacity, and to give and receive a banker's opinion for purposes connected with my creditworthiness, business, trade or profession. The information may be exchanged for, but not limited to, any of the following purposes: to assess an application by me for credit or to be a guarantor, to determine or confirm the status of my credit including any defaults; to assess my creditworthiness at any time during or after the life of a credit arrangement; to give or obtain an opinion on me; and any other purpose permitted by law.&lt;/p&gt;\n\n&lt;p&gt;&lt;strong&gt;Authority to exchange information with other third parties:&lt;/strong&gt; You may exchange my personal information with other related companies; any suppliers or dealers of items the subject of my application; persons with whom You have white label arrangements introducers, referrers and any other person associated with the lodgement of this application; funders and related service providers that assist in the processing of my application and the management of my credit; as well as with service providers including those relating to any associate rewards program and the types of service providers described in Lease &amp; Asset Finance's Privacy Policy. Other authorised disclosures include my referees, my past and present employers, my past and present landlords, my next of kin, any person acting on my behalf, (e.g. financial adviser, solicitor, broker, accountant, executor, administrator, trustee or guardian), rating agencies, insurers, entity concerned with the supply or manufacture of assets to me/applicant, valuers and debt collection agencies. You may also disclose personal information to regulatory authorities (e.g. tax authorities in Australia and overseas) in connection with their lawful information requests or to meet legal obligations in any relevant jurisdiction.&lt;/p&gt;\n\n&lt;p&gt;&lt;strong&gt;Authority to exchange sensitive information:&lt;/strong&gt; In some cases, sensitive information may be collected for specific purposes (for example, information regarding my health to enable the assessment of a hardship relief application). The references in this Privacy Statement to personal information include sensitive information such as my medical and health related details, and I agree that You may exchange such information with other parties listed in this Privacy Statement for the purpose of assessing or processing such applications and may seek further information from any medical attendant consulted by me.&lt;/p&gt;\n\n&lt;p&gt;&lt;strong&gt;Authority to give information to guarantors:&lt;/strong&gt; I authorise You to give to any person who guarantees or indemnifies, or is to guarantee or indemnify, my obligations ('Guarantor') information about my credit worthiness, credit standing, credit history or credit capacity for the purpose of determining if that person wishes to act as a Guarantor and keeping the Guarantor informed of the guarantee or indemnity, and for any purposes related to the proposed or actual enforcement of the guarantee or indemnity.&lt;/p&gt;\n\n&lt;p&gt;&lt;strong&gt;Authority to obtain information about guarantors:&lt;/strong&gt; (This section addresses additional matters relevant if I am a Guarantor) I authorise and consent to You or Your underwriters collecting personal information about me and obtaining both my personal and commercial credit reports from a CRB, to assess my capacity as a guarantor. If I am accepted as a guarantor You may disclose my personal information to external agents, professional advisers and service providers, for the purpose of managing the account and contacting me in relation to the guarantee or indemnity provided. I also authorise You and Your underwriters to provide to the person/s in respect of whom I am Guarantor personal information about my credit worthiness, credit standing, credit history or credit capacity for any purposes related to the product or any proposed or actual enforcement of the product, guarantee or indemnity. I acknowledge and agree that if You provide the product, this authority remains in force until the credit under the product is fully and finally settled and discharged.&lt;/p&gt;\n\n&lt;p&gt;&lt;strong&gt;Authority to use information for administration processes:&lt;/strong&gt; I authorise You to use any information collected in this application and in subsequent administration processes for future applications I may wish to make for other Lease &amp; Asset Finance products and/or services and related services, and to disclose this information to other members Lease &amp; Asset Finance for similar use. Lease &amp; Asset Finance will only use information collected for this purpose to the extent it is permitted to do so at law.&lt;/p&gt;\n\n&lt;p&gt;&lt;strong&gt;Authority to provide information for funding purposes:&lt;/strong&gt; I authorise You to disclose any personal information about me to another person (including without limitation, any trustee, servicer, credit enhancer, funder, ratings agency) in connection with any funding of our business or any transactions including by means of an arrangement involving securitisation.&lt;/p&gt;\n\n&lt;p&gt;&lt;strong&gt;General Privacy Matters:&lt;/strong&gt; I acknowledge that You collect personal information through interactions with me (including telephone, email or online), as well as from public sources and third parties including information brokers and service providers. Without this information, You may not be able to process my application or provide me with an appropriate level of service. I consent and agree that: (a) You may give me notices or documents by electronic communication, including by sending the notice or document to the email address provided with my application or the last email address I have otherwise notified; (b) if a notice or document is so given, it will be taken to be given at the time when the notice or document has entered my information system; (c) where a notice or document requires acceptance of the information contained therein, such an intention can be met electronically with the utilisation of an electronic signature; (c) paper notices and documents may no longer be given to me; (d) electronic communications should be regularly checked for notices and documents; and (e) my consent to the giving of notices and documents by electronic communication may be withdrawn by me at any time.&lt;/p&gt;\n\n&lt;p&gt;I acknowledge that where I have provided You with personal information about someone else that I have obtained their consent to provide their personal information based on this Privacy Consent.&lt;/p&gt;\n\n&lt;p&gt;I acknowledge that the third parties with whom You exchange personal information whilst conducting ordinary business activities, may operate outside of Australia (this includes the United States; United Kingdom; Philippines; India and other countries specified in Lease &amp; Asset Finance's Privacy Policy). I understand and agree that while the third parties may be subject to confidentiality or privacy obligations, in relation to personal information that is not 'credit eligibility information' (certain personal information from (or based on information from) credit reporting bodies) they may not always follow the particular requirements of Australian privacy laws.&lt;/p&gt;\n\n&lt;p&gt;You, your related companies, your service providers (including loyalty program redemption providers) and any third parties involved in the introduction or referral of this application (including any dealers or suppliers of items the subject of my application) or with whom You have white label arrangements (including their related companies) may exchange and use my personal information to contact me on an ongoing basis by telephone, electronic communications (like email), online and other means to offer products or services that may be of interest to me, including offers of banking, financial, advisory, investment, insurance and funds management services, and assets suited to leasing or finance (including vehicles, medical equipment, computers, machinery and manufacturing equipment).&lt;/p&gt;"}},"validators": {"validation": Validators.compose([ValidationService.required('true', ''), ValidationService.acceptedDeclaration()])}}</v>
      </c>
      <c r="BH201" s="7" t="str">
        <f ca="1" xml:space="preserve">
IF(Table_Question_Sets[[#This Row],[Row]]="Yes","]},{""className"": ""row"",""fieldGroup"": [","")&amp;
SUBSTITUTE(Table_Question_Sets[[#This Row],[Config Field]],CHAR(10),"")</f>
        <v>{"key": "privacyStatement","type": "buttons-field","className":"col-xs-12","templateOptions":{"options":[{"value":"Yes","key":"Yes","icon":"glyphicon glyphicon-ok md"},{"value":"No","key":"No","icon":"glyphicon glyphicon-remove md"}],"label":"Do you understand and accept your statement?","content":{"heading2":"Privacy Statement","paragraph":"Before we can proceed with your application you must read and agree to the following statement regarding the personal information we collect from you.&lt;br/&gt;&amp;nbsp;","terms":"&lt;p&gt;I acknowledge that You may collect, hold, use and disclose personal information about me (including information required to comply with Anti-Money Laundering and Counter-Terrorism Financing Act 2006, rules and other subordinate instruments, the National Consumer Credit Protection Act 2009 and the Personal Property Securities Act 2009) to enable You to: assess my personal and/or commercial credit worthiness; process my application; provide, administer and manage the products and services provided to me; audit and evaluate those products and services; notify a credit reporting body or other credit providers of my payment history or any default by me; model and test data; communicate with me; improve and develop products and services; conduct credit scoring, securitisation, research, risk management and portfolio analysis; provide and administer any related rewards program and deal with any complaints or enquiries. I acknowledge that if I fail to provide complete information or information that is inaccurate, You may not be able to process or accept the application and transactions may be delayed, blocked or refused.&lt;/p&gt;\n\n&lt;p&gt;&lt;strong&gt;Authority for You to obtain certain credit information:&lt;/strong&gt; I authorise You, Your underwriters and third parties who referred me to You to seek, obtain and use, credit reporting information about me (including from credit reporting bodies (CRBs) to: assess an application by me for consumer credit or commercial credit; manage my credit and related funding arrangements; assess an application by me to be a guarantor in relation to credit; review my credit on a periodic basis as though assessing a new application; collect overdue payments; and create assessments and ratings of my credit worthiness.&lt;/p&gt;\n\n&lt;p&gt;&lt;strong&gt;Authority to exchange Information with credit reporting bodies:&lt;/strong&gt; I authorise You and Your underwriters to obtain credit reporting information about me from a CRB or other business that provides information about credit worthiness. I allow such an entity to create or maintain credit information about me (before, during or after the provision of credit to me). The information may include: permitted identification particulars; the fact that I have applied for credit and the amount and type of credit; the fact that You are a credit provider to me; credit limit; loan start/end dates; repayment history; 'default information' (in addition to and without limiting repayment history information), i.e. payments overdue for more than 60 days in specified circumstances; in relation to those overdue payments, advice about new payment arrangements or that those payments are no longer overdue; in specified circumstances that in Your opinion there has been a serious credit infringement (e.g. fraud); and other credit worthiness information that can be disclosed under the Privacy Act.&lt;/p&gt;\n\n&lt;p&gt;&lt;strong&gt;Authority to exchange information with other credit providers:&lt;/strong&gt; I authorise You to give to and obtain from Your underwriters and any credit providers information about my credit worthiness, credit standing, credit history or credit capacity, and to give and receive a banker's opinion for purposes connected with my creditworthiness, business, trade or profession. The information may be exchanged for, but not limited to, any of the following purposes: to assess an application by me for credit or to be a guarantor, to determine or confirm the status of my credit including any defaults; to assess my creditworthiness at any time during or after the life of a credit arrangement; to give or obtain an opinion on me; and any other purpose permitted by law.&lt;/p&gt;\n\n&lt;p&gt;&lt;strong&gt;Authority to exchange information with other third parties:&lt;/strong&gt; You may exchange my personal information with other related companies; any suppliers or dealers of items the subject of my application; persons with whom You have white label arrangements introducers, referrers and any other person associated with the lodgement of this application; funders and related service providers that assist in the processing of my application and the management of my credit; as well as with service providers including those relating to any associate rewards program and the types of service providers described in Lease &amp; Asset Finance's Privacy Policy. Other authorised disclosures include my referees, my past and present employers, my past and present landlords, my next of kin, any person acting on my behalf, (e.g. financial adviser, solicitor, broker, accountant, executor, administrator, trustee or guardian), rating agencies, insurers, entity concerned with the supply or manufacture of assets to me/applicant, valuers and debt collection agencies. You may also disclose personal information to regulatory authorities (e.g. tax authorities in Australia and overseas) in connection with their lawful information requests or to meet legal obligations in any relevant jurisdiction.&lt;/p&gt;\n\n&lt;p&gt;&lt;strong&gt;Authority to exchange sensitive information:&lt;/strong&gt; In some cases, sensitive information may be collected for specific purposes (for example, information regarding my health to enable the assessment of a hardship relief application). The references in this Privacy Statement to personal information include sensitive information such as my medical and health related details, and I agree that You may exchange such information with other parties listed in this Privacy Statement for the purpose of assessing or processing such applications and may seek further information from any medical attendant consulted by me.&lt;/p&gt;\n\n&lt;p&gt;&lt;strong&gt;Authority to give information to guarantors:&lt;/strong&gt; I authorise You to give to any person who guarantees or indemnifies, or is to guarantee or indemnify, my obligations ('Guarantor') information about my credit worthiness, credit standing, credit history or credit capacity for the purpose of determining if that person wishes to act as a Guarantor and keeping the Guarantor informed of the guarantee or indemnity, and for any purposes related to the proposed or actual enforcement of the guarantee or indemnity.&lt;/p&gt;\n\n&lt;p&gt;&lt;strong&gt;Authority to obtain information about guarantors:&lt;/strong&gt; (This section addresses additional matters relevant if I am a Guarantor) I authorise and consent to You or Your underwriters collecting personal information about me and obtaining both my personal and commercial credit reports from a CRB, to assess my capacity as a guarantor. If I am accepted as a guarantor You may disclose my personal information to external agents, professional advisers and service providers, for the purpose of managing the account and contacting me in relation to the guarantee or indemnity provided. I also authorise You and Your underwriters to provide to the person/s in respect of whom I am Guarantor personal information about my credit worthiness, credit standing, credit history or credit capacity for any purposes related to the product or any proposed or actual enforcement of the product, guarantee or indemnity. I acknowledge and agree that if You provide the product, this authority remains in force until the credit under the product is fully and finally settled and discharged.&lt;/p&gt;\n\n&lt;p&gt;&lt;strong&gt;Authority to use information for administration processes:&lt;/strong&gt; I authorise You to use any information collected in this application and in subsequent administration processes for future applications I may wish to make for other Lease &amp; Asset Finance products and/or services and related services, and to disclose this information to other members Lease &amp; Asset Finance for similar use. Lease &amp; Asset Finance will only use information collected for this purpose to the extent it is permitted to do so at law.&lt;/p&gt;\n\n&lt;p&gt;&lt;strong&gt;Authority to provide information for funding purposes:&lt;/strong&gt; I authorise You to disclose any personal information about me to another person (including without limitation, any trustee, servicer, credit enhancer, funder, ratings agency) in connection with any funding of our business or any transactions including by means of an arrangement involving securitisation.&lt;/p&gt;\n\n&lt;p&gt;&lt;strong&gt;General Privacy Matters:&lt;/strong&gt; I acknowledge that You collect personal information through interactions with me (including telephone, email or online), as well as from public sources and third parties including information brokers and service providers. Without this information, You may not be able to process my application or provide me with an appropriate level of service. I consent and agree that: (a) You may give me notices or documents by electronic communication, including by sending the notice or document to the email address provided with my application or the last email address I have otherwise notified; (b) if a notice or document is so given, it will be taken to be given at the time when the notice or document has entered my information system; (c) where a notice or document requires acceptance of the information contained therein, such an intention can be met electronically with the utilisation of an electronic signature; (c) paper notices and documents may no longer be given to me; (d) electronic communications should be regularly checked for notices and documents; and (e) my consent to the giving of notices and documents by electronic communication may be withdrawn by me at any time.&lt;/p&gt;\n\n&lt;p&gt;I acknowledge that where I have provided You with personal information about someone else that I have obtained their consent to provide their personal information based on this Privacy Consent.&lt;/p&gt;\n\n&lt;p&gt;I acknowledge that the third parties with whom You exchange personal information whilst conducting ordinary business activities, may operate outside of Australia (this includes the United States; United Kingdom; Philippines; India and other countries specified in Lease &amp; Asset Finance's Privacy Policy). I understand and agree that while the third parties may be subject to confidentiality or privacy obligations, in relation to personal information that is not 'credit eligibility information' (certain personal information from (or based on information from) credit reporting bodies) they may not always follow the particular requirements of Australian privacy laws.&lt;/p&gt;\n\n&lt;p&gt;You, your related companies, your service providers (including loyalty program redemption providers) and any third parties involved in the introduction or referral of this application (including any dealers or suppliers of items the subject of my application) or with whom You have white label arrangements (including their related companies) may exchange and use my personal information to contact me on an ongoing basis by telephone, electronic communications (like email), online and other means to offer products or services that may be of interest to me, including offers of banking, financial, advisory, investment, insurance and funds management services, and assets suited to leasing or finance (including vehicles, medical equipment, computers, machinery and manufacturing equipment).&lt;/p&gt;"}},"validators": {"validation": Validators.compose([ValidationService.required('true', ''), ValidationService.acceptedDeclaration()])}}</v>
      </c>
      <c r="BI20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"privacyStatement","type": "buttons-field","className":"col-xs-12","templateOptions":{"options":[{"value":"Yes","key":"Yes","icon":"glyphicon glyphicon-ok md"},{"value":"No","key":"No","icon":"glyphicon glyphicon-remove md"}],"label":"Do you understand and accept your statement?","content":{"heading2":"Privacy Statement","paragraph":"Before we can proceed with your application you must read and agree to the following statement regarding the personal information we collect from you.&lt;br/&gt;&amp;nbsp;","terms":"&lt;p&gt;I acknowledge that You may collect, hold, use and disclose personal information about me (including information required to comply with Anti-Money Laundering and Counter-Terrorism Financing Act 2006, rules and other subordinate instruments, the National Consumer Credit Protection Act 2009 and the Personal Property Securities Act 2009) to enable You to: assess my personal and/or commercial credit worthiness; process my application; provide, administer and manage the products and services provided to me; audit and evaluate those products and services; notify a credit reporting body or other credit providers of my payment history or any default by me; model and test data; communicate with me; improve and develop products and services; conduct credit scoring, securitisation, research, risk management and portfolio analysis; provide and administer any related rewards program and deal with any complaints or enquiries. I acknowledge that if I fail to provide complete information or information that is inaccurate, You may not be able to process or accept the application and transactions may be delayed, blocked or refused.&lt;/p&gt;\n\n&lt;p&gt;&lt;strong&gt;Authority for You to obtain certain credit information:&lt;/strong&gt; I authorise You, Your underwriters and third parties who referred me to You to seek, obtain and use, credit reporting information about me (including from credit reporting bodies (CRBs) to: assess an application by me for consumer credit or commercial credit; manage my credit and related funding arrangements; assess an application by me to be a guarantor in relation to credit; review my credit on a periodic basis as though assessing a new application; collect overdue payments; and create assessments and ratings of my credit worthiness.&lt;/p&gt;\n\n&lt;p&gt;&lt;strong&gt;Authority to exchange Information with credit reporting bodies:&lt;/strong&gt; I authorise You and Your underwriters to obtain credit reporting information about me from a CRB or other business that provides information about credit worthiness. I allow such an entity to create or maintain credit information about me (before, during or after the provision of credit to me). The information may include: permitted identification particulars; the fact that I have applied for credit and the amount and type of credit; the fact that You are a credit provider to me; credit limit; loan start/end dates; repayment history; 'default information' (in addition to and without limiting repayment history information), i.e. payments overdue for more than 60 days in specified circumstances; in relation to those overdue payments, advice about new payment arrangements or that those payments are no longer overdue; in specified circumstances that in Your opinion there has been a serious credit infringement (e.g. fraud); and other credit worthiness information that can be disclosed under the Privacy Act.&lt;/p&gt;\n\n&lt;p&gt;&lt;strong&gt;Authority to exchange information with other credit providers:&lt;/strong&gt; I authorise You to give to and obtain from Your underwriters and any credit providers information about my credit worthiness, credit standing, credit history or credit capacity, and to give and receive a banker's opinion for purposes connected with my creditworthiness, business, trade or profession. The information may be exchanged for, but not limited to, any of the following purposes: to assess an application by me for credit or to be a guarantor, to determine or confirm the status of my credit including any defaults; to assess my creditworthiness at any time during or after the life of a credit arrangement; to give or obtain an opinion on me; and any other purpose permitted by law.&lt;/p&gt;\n\n&lt;p&gt;&lt;strong&gt;Authority to exchange information with other third parties:&lt;/strong&gt; You may exchange my personal information with other related companies; any suppliers or dealers of items the subject of my application; persons with whom You have white label arrangements introducers, referrers and any other person associated with the lodgement of this application; funders and related service providers that assist in the processing of my application and the management of my credit; as well as with service providers including those relating to any associate rewards program and the types of service providers described in Lease &amp; Asset Finance's Privacy Policy. Other authorised disclosures include my referees, my past and present employers, my past and present landlords, my next of kin, any person acting on my behalf, (e.g. financial adviser, solicitor, broker, accountant, executor, administrator, trustee or guardian), rating agencies, insurers, entity concerned with the supply or manufacture of assets to me/applicant, valuers and debt collection agencies. You may also disclose personal information to regulatory authorities (e.g. tax authorities in Australia and overseas) in connection with their lawful information requests or to meet legal obligations in any relevant jurisdiction.&lt;/p&gt;\n\n&lt;p&gt;&lt;strong&gt;Authority to exchange sensitive information:&lt;/strong&gt; In some cases, sensitive information may be collected for specific purposes (for example, information regarding my health to enable the assessment of a hardship relief application). The references in this Privacy Statement to personal information include sensitive information such as my medical and health related details, and I agree that You may exchange such information with other parties listed in this Privacy Statement for the purpose of assessing or processing such applications and may seek further information from any medical attendant consulted by me.&lt;/p&gt;\n\n&lt;p&gt;&lt;strong&gt;Authority to give information to guarantors:&lt;/strong&gt; I authorise You to give to any person who guarantees or indemnifies, or is to guarantee or indemnify, my obligations ('Guarantor') information about my credit worthiness, credit standing, credit history or credit capacity for the purpose of determining if that person wishes to act as a Guarantor and keeping the Guarantor informed of the guarantee or indemnity, and for any purposes related to the proposed or actual enforcement of the guarantee or indemnity.&lt;/p&gt;\n\n&lt;p&gt;&lt;strong&gt;Authority to obtain information about guarantors:&lt;/strong&gt; (This section addresses additional matters relevant if I am a Guarantor) I authorise and consent to You or Your underwriters collecting personal information about me and obtaining both my personal and commercial credit reports from a CRB, to assess my capacity as a guarantor. If I am accepted as a guarantor You may disclose my personal information to external agents, professional advisers and service providers, for the purpose of managing the account and contacting me in relation to the guarantee or indemnity provided. I also authorise You and Your underwriters to provide to the person/s in respect of whom I am Guarantor personal information about my credit worthiness, credit standing, credit history or credit capacity for any purposes related to the product or any proposed or actual enforcement of the product, guarantee or indemnity. I acknowledge and agree that if You provide the product, this authority remains in force until the credit under the product is fully and finally settled and discharged.&lt;/p&gt;\n\n&lt;p&gt;&lt;strong&gt;Authority to use information for administration processes:&lt;/strong&gt; I authorise You to use any information collected in this application and in subsequent administration processes for future applications I may wish to make for other Lease &amp; Asset Finance products and/or services and related services, and to disclose this information to other members Lease &amp; Asset Finance for similar use. Lease &amp; Asset Finance will only use information collected for this purpose to the extent it is permitted to do so at law.&lt;/p&gt;\n\n&lt;p&gt;&lt;strong&gt;Authority to provide information for funding purposes:&lt;/strong&gt; I authorise You to disclose any personal information about me to another person (including without limitation, any trustee, servicer, credit enhancer, funder, ratings agency) in connection with any funding of our business or any transactions including by means of an arrangement involving securitisation.&lt;/p&gt;\n\n&lt;p&gt;&lt;strong&gt;General Privacy Matters:&lt;/strong&gt; I acknowledge that You collect personal information through interactions with me (including telephone, email or online), as well as from public sources and third parties including information brokers and service providers. Without this information, You may not be able to process my application or provide me with an appropriate level of service. I consent and agree that: (a) You may give me notices or documents by electronic communication, including by sending the notice or document to the email address provided with my application or the last email address I have otherwise notified; (b) if a notice or document is so given, it will be taken to be given at the time when the notice or document has entered my information system; (c) where a notice or document requires acceptance of the information contained therein, such an intention can be met electronically with the utilisation of an electronic signature; (c) paper notices and documents may no longer be given to me; (d) electronic communications should be regularly checked for notices and documents; and (e) my consent to the giving of notices and documents by electronic communication may be withdrawn by me at any time.&lt;/p&gt;\n\n&lt;p&gt;I acknowledge that where I have provided You with personal information about someone else that I have obtained their consent to provide their personal information based on this Privacy Consent.&lt;/p&gt;\n\n&lt;p&gt;I acknowledge that the third parties with whom You exchange personal information whilst conducting ordinary business activities, may operate outside of Australia (this includes the United States; United Kingdom; Philippines; India and other countries specified in Lease &amp; Asset Finance's Privacy Policy). I understand and agree that while the third parties may be subject to confidentiality or privacy obligations, in relation to personal information that is not 'credit eligibility information' (certain personal information from (or based on information from) credit reporting bodies) they may not always follow the particular requirements of Australian privacy laws.&lt;/p&gt;\n\n&lt;p&gt;You, your related companies, your service providers (including loyalty program redemption providers) and any third parties involved in the introduction or referral of this application (including any dealers or suppliers of items the subject of my application) or with whom You have white label arrangements (including their related companies) may exchange and use my personal information to contact me on an ongoing basis by telephone, electronic communications (like email), online and other means to offer products or services that may be of interest to me, including offers of banking, financial, advisory, investment, insurance and funds management services, and assets suited to leasing or finance (including vehicles, medical equipment, computers, machinery and manufacturing equipment).&lt;/p&gt;"}},"validators": {"validation": Validators.compose([ValidationService.required('true', ''), ValidationService.acceptedDeclaration()])}}</v>
      </c>
      <c r="BJ20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01" s="7" t="str">
        <f>IF(AND(Table_Question_Sets[[#This Row],[Header]]="",Table_Question_Sets[[#This Row],[Property]]&lt;&gt;"",Table_Question_Sets[[#This Row],[Field Type]]&lt;&gt;""),
""""&amp;Table_Question_Sets[[#This Row],[Key]]&amp;"""","")</f>
        <v>"privacyStatement"</v>
      </c>
      <c r="BL20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"privacyStatement"</v>
      </c>
      <c r="BM201" s="7" t="str">
        <f>IF(AND(Table_Question_Sets[[#This Row],[Header]]&lt;&gt;"Yes",Table_Question_Sets[[#This Row],[Property]]&lt;&gt;"",Table_Question_Sets[[#This Row],[Workflow Role]]&lt;&gt;""),
""""&amp;Table_Question_Sets[[#This Row],[Workflow Role]]&amp;""":"""&amp;Table_Question_Sets[[#This Row],[Key]]&amp;"""","")</f>
        <v/>
      </c>
      <c r="BN201" s="7">
        <f ca="1">IF(Table_Question_Sets[[#This Row],[Header]]="Yes","",_xlfn.NUMBERVALUE(INDIRECT(SUBSTITUTE(ADDRESS(1,COLUMN(),4),"1","")&amp;ROW()+1))+IF(OR(Table_Question_Sets[[#This Row],[Value]]&lt;&gt;"",AND(Table_Question_Sets[[#This Row],[Data Type]]="Repeating",Table_Question_Sets[[#This Row],[Calculation Repeating]]&lt;&gt;"")),1,0))</f>
        <v>0</v>
      </c>
      <c r="BO201" s="7" t="str">
        <f ca="1" xml:space="preserve">
IF(Table_Question_Sets[[#This Row],[Data Type]]="Repeating",
OFFSET(Table_Repeating_Question_Sets[[#Headers],[Property]],MATCH(Table_Question_Sets[[#This Row],[Property]],Table_Repeating_Question_Sets[Property],0),MATCH("Calculation",Table_Repeating_Question_Sets[#Headers],0)-1,1,1),
"")</f>
        <v/>
      </c>
      <c r="BP201"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0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201" s="7" t="str">
        <f ca="1">IF(ISNUMBER(Table_Question_Sets[[#This Row],[Config Use Row]]),INDEX(Table_Question_Sets[Config Rollup],Table_Question_Sets[[#This Row],[Config Use Row]]),"")</f>
        <v/>
      </c>
      <c r="BS201" s="7" t="str">
        <f ca="1">IF(ISNUMBER(Table_Question_Sets[[#This Row],[Config Use Row]]),INDEX(Table_Question_Sets[Config Keys Nested Rollup],Table_Question_Sets[[#This Row],[Config Use Row]]),"")</f>
        <v/>
      </c>
      <c r="BT201" s="7" t="str">
        <f ca="1">IF(ISNUMBER(Table_Question_Sets[[#This Row],[Config Use Row]]),INDEX(Table_Question_Sets[Calculation Rollup],Table_Question_Sets[[#This Row],[Config Use Row]]),"")</f>
        <v/>
      </c>
    </row>
    <row r="202" spans="2:72" s="11" customFormat="1" ht="29.45" thickBot="1">
      <c r="B202" s="27" t="s">
        <v>458</v>
      </c>
      <c r="C202" s="27" t="s">
        <v>73</v>
      </c>
      <c r="D202" s="27" t="str">
        <f ca="1">IF(Table_Question_Sets[[#This Row],[Header]]="Yes","",
IF(INDIRECT(SUBSTITUTE(ADDRESS(1,COLUMN(),4),"1","")&amp;ROW()-1)="",
INDIRECT(SUBSTITUTE(ADDRESS(1,COLUMN(Table_Question_Sets[[#This Row],[Property]]),4),"1","")&amp;ROW()-1),
INDIRECT(SUBSTITUTE(ADDRESS(1,COLUMN(),4),"1","")&amp;ROW()-1)))</f>
        <v/>
      </c>
      <c r="E202" s="2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paymentOptions</v>
      </c>
      <c r="F202" s="27" t="str">
        <f>IF(Table_Question_Sets[[#This Row],[Header]]="Yes","",IF(Table_Question_Sets[[#This Row],[Property]]&lt;&gt;"",SUBSTITUTE(Table_Question_Sets[[#This Row],[Property]]," ",""),""))</f>
        <v/>
      </c>
      <c r="G202" s="26"/>
      <c r="H202" s="27"/>
      <c r="I202" s="27"/>
      <c r="J202" s="27"/>
      <c r="K202" s="26"/>
      <c r="L202" s="27"/>
      <c r="M202" s="27"/>
      <c r="N202" s="26"/>
      <c r="O202" s="26"/>
      <c r="P202" s="26"/>
      <c r="Q202" s="26"/>
      <c r="R202" s="26"/>
      <c r="S202" s="26"/>
      <c r="T202" s="27"/>
      <c r="U202" s="27"/>
      <c r="V202" s="27"/>
      <c r="W202" s="27"/>
      <c r="X202" s="27"/>
      <c r="Y202" s="27"/>
      <c r="Z202" s="27"/>
      <c r="AA202" s="27"/>
      <c r="AB202" s="27"/>
      <c r="AC202" s="27"/>
      <c r="AD202" s="27"/>
      <c r="AE202" s="27"/>
      <c r="AF202" s="27"/>
      <c r="AG202" s="27"/>
      <c r="AH202" s="27"/>
      <c r="AI202" s="27"/>
      <c r="AJ202" s="27"/>
      <c r="AK202" s="27"/>
      <c r="AL202" s="27"/>
      <c r="AM202" s="27"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02" s="27"/>
      <c r="AO202" s="2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2" s="2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02" s="27"/>
      <c r="AR202" s="26"/>
      <c r="AS202" s="27"/>
      <c r="AT202" s="27"/>
      <c r="AU202" s="27"/>
      <c r="AV202" s="27"/>
      <c r="AW202" s="27"/>
      <c r="AX202" s="2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02" s="26" t="str">
        <f>IF(OR(Table_Question_Sets[[#This Row],[Header]]="Yes",Table_Question_Sets[[#This Row],[Text]]=""),"",IF(OR(Table_Question_Sets[[#This Row],[Text]]="true",Table_Question_Sets[[#This Row],[Text]]="false",ISNUMBER(Table_Question_Sets[[#This Row],[Text]])),Table_Question_Sets[[#This Row],[Text]],""""&amp;Table_Question_Sets[[#This Row],[Text]]&amp;""""))</f>
        <v/>
      </c>
      <c r="AZ202" s="26" t="str">
        <f>IF(AND(Table_Question_Sets[[#This Row],[Header]]&lt;&gt;"Yes",Table_Question_Sets[[#This Row],[Property]]&lt;&gt;"",Table_Question_Sets[[#This Row],[Summary Label]]&lt;&gt;""),""""&amp;Table_Question_Sets[[#This Row],[Key]]&amp;""": """&amp;Table_Question_Sets[[#This Row],[Summary Label]]&amp;"""","")</f>
        <v/>
      </c>
      <c r="BA202" s="26" t="str">
        <f ca="1">IF(Table_Question_Sets[[#This Row],[Header]]="Yes","",_xlfn.NUMBERVALUE(INDIRECT(SUBSTITUTE(ADDRESS(1,COLUMN(),4),"1","")&amp;ROW()-1))+IF(Table_Question_Sets[[#This Row],[Property]]&lt;&gt;"",1,0))</f>
        <v/>
      </c>
      <c r="BB202" s="26" t="str">
        <f ca="1">IF(Table_Question_Sets[[#This Row],[Header]]="Yes","",_xlfn.NUMBERVALUE(INDIRECT(SUBSTITUTE(ADDRESS(1,COLUMN(),4),"1","")&amp;ROW()+1))+IF(Table_Question_Sets[[#This Row],[Property]]&lt;&gt;"",1,0))</f>
        <v/>
      </c>
      <c r="BC202" s="26" t="str">
        <f t="array" aca="1" ref="BC20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202" s="2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202" s="2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02" s="2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202" s="2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202" s="27" t="str">
        <f xml:space="preserve">
IF(Table_Question_Sets[[#This Row],[Row]]="Yes","]},{""className"": ""row"",""fieldGroup"": [","")&amp;
SUBSTITUTE(Table_Question_Sets[[#This Row],[Config Field]],CHAR(10),"")</f>
        <v/>
      </c>
      <c r="BI202" s="2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"paymentOptions":[{"className": "row","fieldGroup":[{"key": "paymentOption","type": "buttons-field","className":"col-xs-12","templateOptions":{"defaultValue":"'Monthly'","options":[{"value":"Monthly","key":"Monthly"},{"value":"Fortnightly","key":"Fortnightly"},{"value":"Weekly","key":"Weekly"}],"label":"Select payment option","content":{"heading2":"Payment Options"}},"validators": {"validation": Validators.compose([ValidationService.required('true', '')])}}]}],</v>
      </c>
      <c r="BJ202" s="2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02" s="27" t="str">
        <f>IF(AND(Table_Question_Sets[[#This Row],[Header]]="",Table_Question_Sets[[#This Row],[Property]]&lt;&gt;"",Table_Question_Sets[[#This Row],[Field Type]]&lt;&gt;""),
""""&amp;Table_Question_Sets[[#This Row],[Key]]&amp;"""","")</f>
        <v/>
      </c>
      <c r="BL202" s="2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"paymentOptions":["paymentOption"],</v>
      </c>
      <c r="BM202" s="27" t="str">
        <f>IF(AND(Table_Question_Sets[[#This Row],[Header]]&lt;&gt;"Yes",Table_Question_Sets[[#This Row],[Property]]&lt;&gt;"",Table_Question_Sets[[#This Row],[Workflow Role]]&lt;&gt;""),
""""&amp;Table_Question_Sets[[#This Row],[Workflow Role]]&amp;""":"""&amp;Table_Question_Sets[[#This Row],[Key]]&amp;"""","")</f>
        <v/>
      </c>
      <c r="BN202" s="27" t="str">
        <f ca="1">IF(Table_Question_Sets[[#This Row],[Header]]="Yes","",_xlfn.NUMBERVALUE(INDIRECT(SUBSTITUTE(ADDRESS(1,COLUMN(),4),"1","")&amp;ROW()+1))+IF(OR(Table_Question_Sets[[#This Row],[Value]]&lt;&gt;"",AND(Table_Question_Sets[[#This Row],[Data Type]]="Repeating",Table_Question_Sets[[#This Row],[Calculation Repeating]]&lt;&gt;"")),1,0))</f>
        <v/>
      </c>
      <c r="BO202" s="27" t="str">
        <f ca="1" xml:space="preserve">
IF(Table_Question_Sets[[#This Row],[Data Type]]="Repeating",
OFFSET(Table_Repeating_Question_Sets[[#Headers],[Property]],MATCH(Table_Question_Sets[[#This Row],[Property]],Table_Repeating_Question_Sets[Property],0),MATCH("Calculation",Table_Repeating_Question_Sets[#Headers],0)-1,1,1),
"")</f>
        <v/>
      </c>
      <c r="BP202" s="2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02" s="2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"paymentOptions":{"paymentOption": "Monthly"},</v>
      </c>
      <c r="BR202" s="27" t="str">
        <f ca="1">IF(ISNUMBER(Table_Question_Sets[[#This Row],[Config Use Row]]),INDEX(Table_Question_Sets[Config Rollup],Table_Question_Sets[[#This Row],[Config Use Row]]),"")</f>
        <v/>
      </c>
      <c r="BS202" s="27" t="str">
        <f ca="1">IF(ISNUMBER(Table_Question_Sets[[#This Row],[Config Use Row]]),INDEX(Table_Question_Sets[Config Keys Nested Rollup],Table_Question_Sets[[#This Row],[Config Use Row]]),"")</f>
        <v/>
      </c>
      <c r="BT202" s="27" t="str">
        <f ca="1">IF(ISNUMBER(Table_Question_Sets[[#This Row],[Config Use Row]]),INDEX(Table_Question_Sets[Calculation Rollup],Table_Question_Sets[[#This Row],[Config Use Row]]),"")</f>
        <v/>
      </c>
    </row>
    <row r="203" spans="2:72" s="11" customFormat="1" ht="21" hidden="1" customHeight="1">
      <c r="B203" s="7"/>
      <c r="C203" s="7"/>
      <c r="D203" s="7" t="str">
        <f ca="1">IF(Table_Question_Sets[[#This Row],[Header]]="Yes","",
IF(INDIRECT(SUBSTITUTE(ADDRESS(1,COLUMN(),4),"1","")&amp;ROW()-1)="",
INDIRECT(SUBSTITUTE(ADDRESS(1,COLUMN(Table_Question_Sets[[#This Row],[Property]]),4),"1","")&amp;ROW()-1),
INDIRECT(SUBSTITUTE(ADDRESS(1,COLUMN(),4),"1","")&amp;ROW()-1)))</f>
        <v>Payment Options</v>
      </c>
      <c r="E203"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203" s="7" t="str">
        <f>IF(Table_Question_Sets[[#This Row],[Header]]="Yes","",IF(Table_Question_Sets[[#This Row],[Property]]&lt;&gt;"",SUBSTITUTE(Table_Question_Sets[[#This Row],[Property]]," ",""),""))</f>
        <v/>
      </c>
      <c r="G203" s="49"/>
      <c r="H203" s="7"/>
      <c r="I203" s="7"/>
      <c r="J203" s="7"/>
      <c r="K203" s="43"/>
      <c r="L203" s="43"/>
      <c r="M203" s="43"/>
      <c r="N203" s="7"/>
      <c r="O203" s="7"/>
      <c r="P203" s="7"/>
      <c r="Q203" s="7"/>
      <c r="R203" s="7"/>
      <c r="S203" s="7"/>
      <c r="T203" s="7"/>
      <c r="U203" s="7"/>
      <c r="V203" s="7"/>
      <c r="W203" s="7"/>
      <c r="X203" s="7"/>
      <c r="Y203" s="7"/>
      <c r="Z203" s="7"/>
      <c r="AA203" s="7"/>
      <c r="AB203" s="7"/>
      <c r="AC203" s="7"/>
      <c r="AD203" s="7"/>
      <c r="AE203" s="7"/>
      <c r="AF203" s="7"/>
      <c r="AG203" s="7"/>
      <c r="AH203" s="43"/>
      <c r="AI203" s="43"/>
      <c r="AJ203" s="43"/>
      <c r="AK203" s="43"/>
      <c r="AL203" s="7"/>
      <c r="AM203"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03" s="111"/>
      <c r="AO20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03" s="7"/>
      <c r="AR203" s="7"/>
      <c r="AS203" s="7"/>
      <c r="AT203" s="7"/>
      <c r="AU203" s="7"/>
      <c r="AV203" s="7"/>
      <c r="AW203" s="7"/>
      <c r="AX203"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03" s="7" t="str">
        <f>IF(OR(Table_Question_Sets[[#This Row],[Header]]="Yes",Table_Question_Sets[[#This Row],[Text]]=""),"",IF(OR(Table_Question_Sets[[#This Row],[Text]]="true",Table_Question_Sets[[#This Row],[Text]]="false",ISNUMBER(Table_Question_Sets[[#This Row],[Text]])),Table_Question_Sets[[#This Row],[Text]],""""&amp;Table_Question_Sets[[#This Row],[Text]]&amp;""""))</f>
        <v/>
      </c>
      <c r="AZ203" s="7" t="str">
        <f>IF(AND(Table_Question_Sets[[#This Row],[Header]]&lt;&gt;"Yes",Table_Question_Sets[[#This Row],[Property]]&lt;&gt;"",Table_Question_Sets[[#This Row],[Summary Label]]&lt;&gt;""),""""&amp;Table_Question_Sets[[#This Row],[Key]]&amp;""": """&amp;Table_Question_Sets[[#This Row],[Summary Label]]&amp;"""","")</f>
        <v/>
      </c>
      <c r="BA203" s="14">
        <f ca="1">IF(Table_Question_Sets[[#This Row],[Header]]="Yes","",_xlfn.NUMBERVALUE(INDIRECT(SUBSTITUTE(ADDRESS(1,COLUMN(),4),"1","")&amp;ROW()-1))+IF(Table_Question_Sets[[#This Row],[Property]]&lt;&gt;"",1,0))</f>
        <v>0</v>
      </c>
      <c r="BB203" s="14">
        <f ca="1">IF(Table_Question_Sets[[#This Row],[Header]]="Yes","",_xlfn.NUMBERVALUE(INDIRECT(SUBSTITUTE(ADDRESS(1,COLUMN(),4),"1","")&amp;ROW()+1))+IF(Table_Question_Sets[[#This Row],[Property]]&lt;&gt;"",1,0))</f>
        <v>1</v>
      </c>
      <c r="BC203" s="7" t="str">
        <f t="array" aca="1" ref="BC20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203" s="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203" s="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03" s="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203" s="7"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203" s="7" t="str">
        <f xml:space="preserve">
IF(Table_Question_Sets[[#This Row],[Row]]="Yes","]},{""className"": ""row"",""fieldGroup"": [","")&amp;
SUBSTITUTE(Table_Question_Sets[[#This Row],[Config Field]],CHAR(10),"")</f>
        <v/>
      </c>
      <c r="BI20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"paymentOption","type": "buttons-field","className":"col-xs-12","templateOptions":{"defaultValue":"'Monthly'","options":[{"value":"Monthly","key":"Monthly"},{"value":"Fortnightly","key":"Fortnightly"},{"value":"Weekly","key":"Weekly"}],"label":"Select payment option","content":{"heading2":"Payment Options"}},"validators": {"validation": Validators.compose([ValidationService.required('true', '')])}}</v>
      </c>
      <c r="BJ20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03" s="7" t="str">
        <f>IF(AND(Table_Question_Sets[[#This Row],[Header]]="",Table_Question_Sets[[#This Row],[Property]]&lt;&gt;"",Table_Question_Sets[[#This Row],[Field Type]]&lt;&gt;""),
""""&amp;Table_Question_Sets[[#This Row],[Key]]&amp;"""","")</f>
        <v/>
      </c>
      <c r="BL20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v>
      </c>
      <c r="BM203" s="7" t="str">
        <f>IF(AND(Table_Question_Sets[[#This Row],[Header]]&lt;&gt;"Yes",Table_Question_Sets[[#This Row],[Property]]&lt;&gt;"",Table_Question_Sets[[#This Row],[Workflow Role]]&lt;&gt;""),
""""&amp;Table_Question_Sets[[#This Row],[Workflow Role]]&amp;""":"""&amp;Table_Question_Sets[[#This Row],[Key]]&amp;"""","")</f>
        <v/>
      </c>
      <c r="BN203" s="7">
        <f ca="1">IF(Table_Question_Sets[[#This Row],[Header]]="Yes","",_xlfn.NUMBERVALUE(INDIRECT(SUBSTITUTE(ADDRESS(1,COLUMN(),4),"1","")&amp;ROW()+1))+IF(OR(Table_Question_Sets[[#This Row],[Value]]&lt;&gt;"",AND(Table_Question_Sets[[#This Row],[Data Type]]="Repeating",Table_Question_Sets[[#This Row],[Calculation Repeating]]&lt;&gt;"")),1,0))</f>
        <v>0</v>
      </c>
      <c r="BO203" s="7" t="str">
        <f ca="1" xml:space="preserve">
IF(Table_Question_Sets[[#This Row],[Data Type]]="Repeating",
OFFSET(Table_Repeating_Question_Sets[[#Headers],[Property]],MATCH(Table_Question_Sets[[#This Row],[Property]],Table_Repeating_Question_Sets[Property],0),MATCH("Calculation",Table_Repeating_Question_Sets[#Headers],0)-1,1,1),
"")</f>
        <v/>
      </c>
      <c r="BP203"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0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"Monthly"</v>
      </c>
      <c r="BR203" s="7" t="str">
        <f ca="1">IF(ISNUMBER(Table_Question_Sets[[#This Row],[Config Use Row]]),INDEX(Table_Question_Sets[Config Rollup],Table_Question_Sets[[#This Row],[Config Use Row]]),"")</f>
        <v/>
      </c>
      <c r="BS203" s="7" t="str">
        <f ca="1">IF(ISNUMBER(Table_Question_Sets[[#This Row],[Config Use Row]]),INDEX(Table_Question_Sets[Config Keys Nested Rollup],Table_Question_Sets[[#This Row],[Config Use Row]]),"")</f>
        <v/>
      </c>
      <c r="BT203" s="7" t="str">
        <f ca="1">IF(ISNUMBER(Table_Question_Sets[[#This Row],[Config Use Row]]),INDEX(Table_Question_Sets[Calculation Rollup],Table_Question_Sets[[#This Row],[Config Use Row]]),"")</f>
        <v/>
      </c>
    </row>
    <row r="204" spans="2:72" s="11" customFormat="1" ht="21" customHeight="1">
      <c r="B204" s="8" t="s">
        <v>459</v>
      </c>
      <c r="C204" s="7"/>
      <c r="D204" s="7" t="str">
        <f ca="1">IF(Table_Question_Sets[[#This Row],[Header]]="Yes","",
IF(INDIRECT(SUBSTITUTE(ADDRESS(1,COLUMN(),4),"1","")&amp;ROW()-1)="",
INDIRECT(SUBSTITUTE(ADDRESS(1,COLUMN(Table_Question_Sets[[#This Row],[Property]]),4),"1","")&amp;ROW()-1),
INDIRECT(SUBSTITUTE(ADDRESS(1,COLUMN(),4),"1","")&amp;ROW()-1)))</f>
        <v>Payment Options</v>
      </c>
      <c r="E204"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v>
      </c>
      <c r="F204" s="7" t="str">
        <f>IF(Table_Question_Sets[[#This Row],[Header]]="Yes","",IF(Table_Question_Sets[[#This Row],[Property]]&lt;&gt;"",SUBSTITUTE(Table_Question_Sets[[#This Row],[Property]]," ",""),""))</f>
        <v>PaymentOption</v>
      </c>
      <c r="G204" s="49"/>
      <c r="H204" s="7" t="s">
        <v>49</v>
      </c>
      <c r="I204" s="7" t="s">
        <v>76</v>
      </c>
      <c r="J204" s="7" t="s">
        <v>458</v>
      </c>
      <c r="K204" s="35" t="s">
        <v>73</v>
      </c>
      <c r="L204" s="43"/>
      <c r="M204" s="43"/>
      <c r="N204" s="7"/>
      <c r="O204" s="33">
        <v>12</v>
      </c>
      <c r="P204" s="7"/>
      <c r="Q204" s="7"/>
      <c r="R204" s="7"/>
      <c r="S204" s="7"/>
      <c r="T204" s="111" t="s">
        <v>460</v>
      </c>
      <c r="U204" s="111"/>
      <c r="V204" s="7"/>
      <c r="W204" s="7"/>
      <c r="X204" s="7" t="s">
        <v>458</v>
      </c>
      <c r="Y204" s="7"/>
      <c r="Z204" s="7"/>
      <c r="AA204" s="7"/>
      <c r="AB204" s="7"/>
      <c r="AC204" s="7"/>
      <c r="AD204" s="7"/>
      <c r="AE204" s="7"/>
      <c r="AF204" s="7"/>
      <c r="AG204" s="7"/>
      <c r="AH204" s="43" t="str">
        <f ca="1">"'"&amp;OFFSET(Table_Payment_Options[#Headers],0,MATCH(TRUE,Payment_Options_Default,0)-1,1,1)&amp;"'"</f>
        <v>'Monthly'</v>
      </c>
      <c r="AI204" s="43"/>
      <c r="AJ204" s="43"/>
      <c r="AK204" s="43"/>
      <c r="AL204" s="7" t="str">
        <f ca="1">OFFSET(Table_Payment_Options[#Headers],0,MATCH(TRUE,Payment_Options_Default,0)-1,1,1)</f>
        <v>Monthly</v>
      </c>
      <c r="AM204" s="11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Monthly</v>
      </c>
      <c r="AN204" s="111"/>
      <c r="AO20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04" s="7"/>
      <c r="AR204" s="7"/>
      <c r="AS204" s="7"/>
      <c r="AT204" s="7"/>
      <c r="AU204" s="7"/>
      <c r="AV204" s="7"/>
      <c r="AW204" s="7"/>
      <c r="AX204" s="14"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Monthly</v>
      </c>
      <c r="AY204" s="7" t="str">
        <f ca="1">IF(OR(Table_Question_Sets[[#This Row],[Header]]="Yes",Table_Question_Sets[[#This Row],[Text]]=""),"",IF(OR(Table_Question_Sets[[#This Row],[Text]]="true",Table_Question_Sets[[#This Row],[Text]]="false",ISNUMBER(Table_Question_Sets[[#This Row],[Text]])),Table_Question_Sets[[#This Row],[Text]],""""&amp;Table_Question_Sets[[#This Row],[Text]]&amp;""""))</f>
        <v>"Monthly"</v>
      </c>
      <c r="AZ204" s="7" t="str">
        <f>IF(AND(Table_Question_Sets[[#This Row],[Header]]&lt;&gt;"Yes",Table_Question_Sets[[#This Row],[Property]]&lt;&gt;"",Table_Question_Sets[[#This Row],[Summary Label]]&lt;&gt;""),""""&amp;Table_Question_Sets[[#This Row],[Key]]&amp;""": """&amp;Table_Question_Sets[[#This Row],[Summary Label]]&amp;"""","")</f>
        <v/>
      </c>
      <c r="BA204" s="14">
        <f ca="1">IF(Table_Question_Sets[[#This Row],[Header]]="Yes","",_xlfn.NUMBERVALUE(INDIRECT(SUBSTITUTE(ADDRESS(1,COLUMN(),4),"1","")&amp;ROW()-1))+IF(Table_Question_Sets[[#This Row],[Property]]&lt;&gt;"",1,0))</f>
        <v>1</v>
      </c>
      <c r="BB204" s="14">
        <f ca="1">IF(Table_Question_Sets[[#This Row],[Header]]="Yes","",_xlfn.NUMBERVALUE(INDIRECT(SUBSTITUTE(ADDRESS(1,COLUMN(),4),"1","")&amp;ROW()+1))+IF(Table_Question_Sets[[#This Row],[Property]]&lt;&gt;"",1,0))</f>
        <v>1</v>
      </c>
      <c r="BC204" s="7" t="str">
        <f t="array" aca="1" ref="BC20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{"value":"Monthly","key":"Monthly"},{"value":"Fortnightly","key":"Fortnightly"},{"value":"Weekly","key":"Weekly"}</v>
      </c>
      <c r="BD204" s="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204" s="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04"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"templateOptions":{"defaultValue":"'Monthly'","options":[{"value":"Monthly","key":"Monthly"},{"value":"Fortnightly","key":"Fortnightly"},{"value":"Weekly","key":"Weekly"}],"label":"Select payment option","content":{"heading2":"Payment Options"}}</v>
      </c>
      <c r="BG204" s="7"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"paymentOption","type": "buttons-field","className":"col-xs-12","templateOptions":{"defaultValue":"'Monthly'","options":[{"value":"Monthly","key":"Monthly"},{"value":"Fortnightly","key":"Fortnightly"},{"value":"Weekly","key":"Weekly"}],"label":"Select payment option","content":{"heading2":"Payment Options"}},"validators": {"validation": Validators.compose([ValidationService.required('true', '')])}}</v>
      </c>
      <c r="BH204" s="7" t="str">
        <f ca="1" xml:space="preserve">
IF(Table_Question_Sets[[#This Row],[Row]]="Yes","]},{""className"": ""row"",""fieldGroup"": [","")&amp;
SUBSTITUTE(Table_Question_Sets[[#This Row],[Config Field]],CHAR(10),"")</f>
        <v>{"key": "paymentOption","type": "buttons-field","className":"col-xs-12","templateOptions":{"defaultValue":"'Monthly'","options":[{"value":"Monthly","key":"Monthly"},{"value":"Fortnightly","key":"Fortnightly"},{"value":"Weekly","key":"Weekly"}],"label":"Select payment option","content":{"heading2":"Payment Options"}},"validators": {"validation": Validators.compose([ValidationService.required('true', '')])}}</v>
      </c>
      <c r="BI20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"paymentOption","type": "buttons-field","className":"col-xs-12","templateOptions":{"defaultValue":"'Monthly'","options":[{"value":"Monthly","key":"Monthly"},{"value":"Fortnightly","key":"Fortnightly"},{"value":"Weekly","key":"Weekly"}],"label":"Select payment option","content":{"heading2":"Payment Options"}},"validators": {"validation": Validators.compose([ValidationService.required('true', '')])}}</v>
      </c>
      <c r="BJ20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04" s="7" t="str">
        <f>IF(AND(Table_Question_Sets[[#This Row],[Header]]="",Table_Question_Sets[[#This Row],[Property]]&lt;&gt;"",Table_Question_Sets[[#This Row],[Field Type]]&lt;&gt;""),
""""&amp;Table_Question_Sets[[#This Row],[Key]]&amp;"""","")</f>
        <v>"paymentOption"</v>
      </c>
      <c r="BL20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v>
      </c>
      <c r="BM204" s="7" t="str">
        <f>IF(AND(Table_Question_Sets[[#This Row],[Header]]&lt;&gt;"Yes",Table_Question_Sets[[#This Row],[Property]]&lt;&gt;"",Table_Question_Sets[[#This Row],[Workflow Role]]&lt;&gt;""),
""""&amp;Table_Question_Sets[[#This Row],[Workflow Role]]&amp;""":"""&amp;Table_Question_Sets[[#This Row],[Key]]&amp;"""","")</f>
        <v/>
      </c>
      <c r="BN204" s="7">
        <f ca="1">IF(Table_Question_Sets[[#This Row],[Header]]="Yes","",_xlfn.NUMBERVALUE(INDIRECT(SUBSTITUTE(ADDRESS(1,COLUMN(),4),"1","")&amp;ROW()+1))+IF(OR(Table_Question_Sets[[#This Row],[Value]]&lt;&gt;"",AND(Table_Question_Sets[[#This Row],[Data Type]]="Repeating",Table_Question_Sets[[#This Row],[Calculation Repeating]]&lt;&gt;"")),1,0))</f>
        <v>0</v>
      </c>
      <c r="BO204" s="7" t="str">
        <f ca="1" xml:space="preserve">
IF(Table_Question_Sets[[#This Row],[Data Type]]="Repeating",
OFFSET(Table_Repeating_Question_Sets[[#Headers],[Property]],MATCH(Table_Question_Sets[[#This Row],[Property]],Table_Repeating_Question_Sets[Property],0),MATCH("Calculation",Table_Repeating_Question_Sets[#Headers],0)-1,1,1),
"")</f>
        <v/>
      </c>
      <c r="BP204"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"paymentOption": "Monthly"</v>
      </c>
      <c r="BQ20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"Monthly"</v>
      </c>
      <c r="BR204" s="7" t="str">
        <f ca="1">IF(ISNUMBER(Table_Question_Sets[[#This Row],[Config Use Row]]),INDEX(Table_Question_Sets[Config Rollup],Table_Question_Sets[[#This Row],[Config Use Row]]),"")</f>
        <v/>
      </c>
      <c r="BS204" s="7" t="str">
        <f ca="1">IF(ISNUMBER(Table_Question_Sets[[#This Row],[Config Use Row]]),INDEX(Table_Question_Sets[Config Keys Nested Rollup],Table_Question_Sets[[#This Row],[Config Use Row]]),"")</f>
        <v/>
      </c>
      <c r="BT204" s="7" t="str">
        <f ca="1">IF(ISNUMBER(Table_Question_Sets[[#This Row],[Config Use Row]]),INDEX(Table_Question_Sets[Calculation Rollup],Table_Question_Sets[[#This Row],[Config Use Row]]),"")</f>
        <v/>
      </c>
    </row>
    <row r="205" spans="2:72" s="11" customFormat="1" ht="29.45" thickBot="1">
      <c r="B205" s="27" t="s">
        <v>461</v>
      </c>
      <c r="C205" s="27" t="s">
        <v>73</v>
      </c>
      <c r="D205" s="27" t="str">
        <f ca="1">IF(Table_Question_Sets[[#This Row],[Header]]="Yes","",
IF(INDIRECT(SUBSTITUTE(ADDRESS(1,COLUMN(),4),"1","")&amp;ROW()-1)="",
INDIRECT(SUBSTITUTE(ADDRESS(1,COLUMN(Table_Question_Sets[[#This Row],[Property]]),4),"1","")&amp;ROW()-1),
INDIRECT(SUBSTITUTE(ADDRESS(1,COLUMN(),4),"1","")&amp;ROW()-1)))</f>
        <v/>
      </c>
      <c r="E205" s="2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paymentMethods</v>
      </c>
      <c r="F205" s="27" t="str">
        <f>IF(Table_Question_Sets[[#This Row],[Header]]="Yes","",IF(Table_Question_Sets[[#This Row],[Property]]&lt;&gt;"",SUBSTITUTE(Table_Question_Sets[[#This Row],[Property]]," ",""),""))</f>
        <v/>
      </c>
      <c r="G205" s="26"/>
      <c r="H205" s="27"/>
      <c r="I205" s="27"/>
      <c r="J205" s="27"/>
      <c r="K205" s="26"/>
      <c r="L205" s="27"/>
      <c r="M205" s="27"/>
      <c r="N205" s="26"/>
      <c r="O205" s="26"/>
      <c r="P205" s="26"/>
      <c r="Q205" s="26"/>
      <c r="R205" s="26"/>
      <c r="S205" s="26"/>
      <c r="T205" s="27"/>
      <c r="U205" s="27"/>
      <c r="V205" s="27"/>
      <c r="W205" s="27"/>
      <c r="X205" s="27"/>
      <c r="Y205" s="27"/>
      <c r="Z205" s="27"/>
      <c r="AA205" s="27"/>
      <c r="AB205" s="27"/>
      <c r="AC205" s="27"/>
      <c r="AD205" s="27"/>
      <c r="AE205" s="27"/>
      <c r="AF205" s="27"/>
      <c r="AG205" s="27"/>
      <c r="AH205" s="27"/>
      <c r="AI205" s="27"/>
      <c r="AJ205" s="27"/>
      <c r="AK205" s="27"/>
      <c r="AL205" s="27"/>
      <c r="AM205" s="27"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05" s="27"/>
      <c r="AO205" s="2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5" s="2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05" s="27"/>
      <c r="AR205" s="26"/>
      <c r="AS205" s="27"/>
      <c r="AT205" s="27"/>
      <c r="AU205" s="27"/>
      <c r="AV205" s="27"/>
      <c r="AW205" s="27"/>
      <c r="AX205" s="2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05" s="26" t="str">
        <f>IF(OR(Table_Question_Sets[[#This Row],[Header]]="Yes",Table_Question_Sets[[#This Row],[Text]]=""),"",IF(OR(Table_Question_Sets[[#This Row],[Text]]="true",Table_Question_Sets[[#This Row],[Text]]="false",ISNUMBER(Table_Question_Sets[[#This Row],[Text]])),Table_Question_Sets[[#This Row],[Text]],""""&amp;Table_Question_Sets[[#This Row],[Text]]&amp;""""))</f>
        <v/>
      </c>
      <c r="AZ205" s="26" t="str">
        <f>IF(AND(Table_Question_Sets[[#This Row],[Header]]&lt;&gt;"Yes",Table_Question_Sets[[#This Row],[Property]]&lt;&gt;"",Table_Question_Sets[[#This Row],[Summary Label]]&lt;&gt;""),""""&amp;Table_Question_Sets[[#This Row],[Key]]&amp;""": """&amp;Table_Question_Sets[[#This Row],[Summary Label]]&amp;"""","")</f>
        <v/>
      </c>
      <c r="BA205" s="26" t="str">
        <f ca="1">IF(Table_Question_Sets[[#This Row],[Header]]="Yes","",_xlfn.NUMBERVALUE(INDIRECT(SUBSTITUTE(ADDRESS(1,COLUMN(),4),"1","")&amp;ROW()-1))+IF(Table_Question_Sets[[#This Row],[Property]]&lt;&gt;"",1,0))</f>
        <v/>
      </c>
      <c r="BB205" s="26" t="str">
        <f ca="1">IF(Table_Question_Sets[[#This Row],[Header]]="Yes","",_xlfn.NUMBERVALUE(INDIRECT(SUBSTITUTE(ADDRESS(1,COLUMN(),4),"1","")&amp;ROW()+1))+IF(Table_Question_Sets[[#This Row],[Property]]&lt;&gt;"",1,0))</f>
        <v/>
      </c>
      <c r="BC205" s="26" t="str">
        <f t="array" aca="1" ref="BC20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205" s="2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205" s="2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05" s="2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205" s="2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205" s="27" t="str">
        <f xml:space="preserve">
IF(Table_Question_Sets[[#This Row],[Row]]="Yes","]},{""className"": ""row"",""fieldGroup"": [","")&amp;
SUBSTITUTE(Table_Question_Sets[[#This Row],[Config Field]],CHAR(10),"")</f>
        <v/>
      </c>
      <c r="BI205" s="2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"paymentMethods":[{"className": "row","fieldGroup":[{"key": "paymentMethod","type": "buttons-field","className":"col-xs-12","templateOptions":{"defaultValue":"'EFT'","options":[{"value":"Direct Debit","key":"Direct Debit","hideCondition":"paymentOption == 'Yearly' || paymentOption == 'Monthly' || paymentOption == 'Fortnightly' || paymentOption == 'Weekly'"},{"value":"Visa","key":"Visa","hideCondition":"paymentOption == 'Yearly' || paymentOption == 'Monthly' || paymentOption == 'Fortnightly' || paymentOption == 'Weekly'"},{"value":"Mastercard","key":"Mastercard","hideCondition":"paymentOption == 'Yearly' || paymentOption == 'Monthly' || paymentOption == 'Fortnightly' || paymentOption == 'Weekly'"},{"value":"Amex","key":"Amex","hideCondition":"paymentOption == 'Yearly' || paymentOption == 'Monthly' || paymentOption == 'Fortnightly' || paymentOption == 'Weekly'"}],"label":"Select payment method","affectsPremium":"Yes"},"validators": {"validation": Validators.compose([ValidationService.required('true', '')])}}]}],</v>
      </c>
      <c r="BJ205" s="2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05" s="27" t="str">
        <f>IF(AND(Table_Question_Sets[[#This Row],[Header]]="",Table_Question_Sets[[#This Row],[Property]]&lt;&gt;"",Table_Question_Sets[[#This Row],[Field Type]]&lt;&gt;""),
""""&amp;Table_Question_Sets[[#This Row],[Key]]&amp;"""","")</f>
        <v/>
      </c>
      <c r="BL205" s="2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"paymentMethods":["paymentMethod"],</v>
      </c>
      <c r="BM205" s="27" t="str">
        <f>IF(AND(Table_Question_Sets[[#This Row],[Header]]&lt;&gt;"Yes",Table_Question_Sets[[#This Row],[Property]]&lt;&gt;"",Table_Question_Sets[[#This Row],[Workflow Role]]&lt;&gt;""),
""""&amp;Table_Question_Sets[[#This Row],[Workflow Role]]&amp;""":"""&amp;Table_Question_Sets[[#This Row],[Key]]&amp;"""","")</f>
        <v/>
      </c>
      <c r="BN205" s="27" t="str">
        <f ca="1">IF(Table_Question_Sets[[#This Row],[Header]]="Yes","",_xlfn.NUMBERVALUE(INDIRECT(SUBSTITUTE(ADDRESS(1,COLUMN(),4),"1","")&amp;ROW()+1))+IF(OR(Table_Question_Sets[[#This Row],[Value]]&lt;&gt;"",AND(Table_Question_Sets[[#This Row],[Data Type]]="Repeating",Table_Question_Sets[[#This Row],[Calculation Repeating]]&lt;&gt;"")),1,0))</f>
        <v/>
      </c>
      <c r="BO205" s="27" t="str">
        <f ca="1" xml:space="preserve">
IF(Table_Question_Sets[[#This Row],[Data Type]]="Repeating",
OFFSET(Table_Repeating_Question_Sets[[#Headers],[Property]],MATCH(Table_Question_Sets[[#This Row],[Property]],Table_Repeating_Question_Sets[Property],0),MATCH("Calculation",Table_Repeating_Question_Sets[#Headers],0)-1,1,1),
"")</f>
        <v/>
      </c>
      <c r="BP205" s="2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05" s="2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"paymentMethods":{"paymentMethod": "EFT"},</v>
      </c>
      <c r="BR205" s="27" t="str">
        <f ca="1">IF(ISNUMBER(Table_Question_Sets[[#This Row],[Config Use Row]]),INDEX(Table_Question_Sets[Config Rollup],Table_Question_Sets[[#This Row],[Config Use Row]]),"")</f>
        <v/>
      </c>
      <c r="BS205" s="27" t="str">
        <f ca="1">IF(ISNUMBER(Table_Question_Sets[[#This Row],[Config Use Row]]),INDEX(Table_Question_Sets[Config Keys Nested Rollup],Table_Question_Sets[[#This Row],[Config Use Row]]),"")</f>
        <v/>
      </c>
      <c r="BT205" s="27" t="str">
        <f ca="1">IF(ISNUMBER(Table_Question_Sets[[#This Row],[Config Use Row]]),INDEX(Table_Question_Sets[Calculation Rollup],Table_Question_Sets[[#This Row],[Config Use Row]]),"")</f>
        <v/>
      </c>
    </row>
    <row r="206" spans="2:72" s="11" customFormat="1" ht="21" hidden="1" customHeight="1">
      <c r="B206" s="7"/>
      <c r="C206" s="7"/>
      <c r="D206" s="7" t="str">
        <f ca="1">IF(Table_Question_Sets[[#This Row],[Header]]="Yes","",
IF(INDIRECT(SUBSTITUTE(ADDRESS(1,COLUMN(),4),"1","")&amp;ROW()-1)="",
INDIRECT(SUBSTITUTE(ADDRESS(1,COLUMN(Table_Question_Sets[[#This Row],[Property]]),4),"1","")&amp;ROW()-1),
INDIRECT(SUBSTITUTE(ADDRESS(1,COLUMN(),4),"1","")&amp;ROW()-1)))</f>
        <v>Payment Methods</v>
      </c>
      <c r="E206"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206" s="7" t="str">
        <f>IF(Table_Question_Sets[[#This Row],[Header]]="Yes","",IF(Table_Question_Sets[[#This Row],[Property]]&lt;&gt;"",SUBSTITUTE(Table_Question_Sets[[#This Row],[Property]]," ",""),""))</f>
        <v/>
      </c>
      <c r="G206" s="49"/>
      <c r="H206" s="7"/>
      <c r="I206" s="7"/>
      <c r="J206" s="7"/>
      <c r="K206" s="43"/>
      <c r="L206" s="43"/>
      <c r="M206" s="43"/>
      <c r="N206" s="7"/>
      <c r="O206" s="7"/>
      <c r="P206" s="7"/>
      <c r="Q206" s="7"/>
      <c r="R206" s="7"/>
      <c r="S206" s="7"/>
      <c r="T206" s="7"/>
      <c r="U206" s="7"/>
      <c r="V206" s="7"/>
      <c r="W206" s="7"/>
      <c r="X206" s="7"/>
      <c r="Y206" s="7"/>
      <c r="Z206" s="7"/>
      <c r="AA206" s="7"/>
      <c r="AB206" s="7"/>
      <c r="AC206" s="7"/>
      <c r="AD206" s="7"/>
      <c r="AE206" s="7"/>
      <c r="AF206" s="7"/>
      <c r="AG206" s="7"/>
      <c r="AH206" s="43"/>
      <c r="AI206" s="43"/>
      <c r="AJ206" s="43"/>
      <c r="AK206" s="43"/>
      <c r="AL206" s="7"/>
      <c r="AM206" s="11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06" s="111"/>
      <c r="AO20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06" s="7"/>
      <c r="AR206" s="7"/>
      <c r="AS206" s="7"/>
      <c r="AT206" s="7"/>
      <c r="AU206" s="7"/>
      <c r="AV206" s="7"/>
      <c r="AW206" s="7"/>
      <c r="AX206"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06" s="7" t="str">
        <f>IF(OR(Table_Question_Sets[[#This Row],[Header]]="Yes",Table_Question_Sets[[#This Row],[Text]]=""),"",IF(OR(Table_Question_Sets[[#This Row],[Text]]="true",Table_Question_Sets[[#This Row],[Text]]="false",ISNUMBER(Table_Question_Sets[[#This Row],[Text]])),Table_Question_Sets[[#This Row],[Text]],""""&amp;Table_Question_Sets[[#This Row],[Text]]&amp;""""))</f>
        <v/>
      </c>
      <c r="AZ206" s="7" t="str">
        <f>IF(AND(Table_Question_Sets[[#This Row],[Header]]&lt;&gt;"Yes",Table_Question_Sets[[#This Row],[Property]]&lt;&gt;"",Table_Question_Sets[[#This Row],[Summary Label]]&lt;&gt;""),""""&amp;Table_Question_Sets[[#This Row],[Key]]&amp;""": """&amp;Table_Question_Sets[[#This Row],[Summary Label]]&amp;"""","")</f>
        <v/>
      </c>
      <c r="BA206" s="14">
        <f ca="1">IF(Table_Question_Sets[[#This Row],[Header]]="Yes","",_xlfn.NUMBERVALUE(INDIRECT(SUBSTITUTE(ADDRESS(1,COLUMN(),4),"1","")&amp;ROW()-1))+IF(Table_Question_Sets[[#This Row],[Property]]&lt;&gt;"",1,0))</f>
        <v>0</v>
      </c>
      <c r="BB206" s="14">
        <f ca="1">IF(Table_Question_Sets[[#This Row],[Header]]="Yes","",_xlfn.NUMBERVALUE(INDIRECT(SUBSTITUTE(ADDRESS(1,COLUMN(),4),"1","")&amp;ROW()+1))+IF(Table_Question_Sets[[#This Row],[Property]]&lt;&gt;"",1,0))</f>
        <v>1</v>
      </c>
      <c r="BC206" s="7" t="str">
        <f t="array" aca="1" ref="BC20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206" s="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206" s="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06" s="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206" s="7"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206" s="7" t="str">
        <f xml:space="preserve">
IF(Table_Question_Sets[[#This Row],[Row]]="Yes","]},{""className"": ""row"",""fieldGroup"": [","")&amp;
SUBSTITUTE(Table_Question_Sets[[#This Row],[Config Field]],CHAR(10),"")</f>
        <v/>
      </c>
      <c r="BI20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"paymentMethod","type": "buttons-field","className":"col-xs-12","templateOptions":{"defaultValue":"'EFT'","options":[{"value":"Direct Debit","key":"Direct Debit","hideCondition":"paymentOption == 'Yearly' || paymentOption == 'Monthly' || paymentOption == 'Fortnightly' || paymentOption == 'Weekly'"},{"value":"Visa","key":"Visa","hideCondition":"paymentOption == 'Yearly' || paymentOption == 'Monthly' || paymentOption == 'Fortnightly' || paymentOption == 'Weekly'"},{"value":"Mastercard","key":"Mastercard","hideCondition":"paymentOption == 'Yearly' || paymentOption == 'Monthly' || paymentOption == 'Fortnightly' || paymentOption == 'Weekly'"},{"value":"Amex","key":"Amex","hideCondition":"paymentOption == 'Yearly' || paymentOption == 'Monthly' || paymentOption == 'Fortnightly' || paymentOption == 'Weekly'"}],"label":"Select payment method","affectsPremium":"Yes"},"validators": {"validation": Validators.compose([ValidationService.required('true', '')])}}</v>
      </c>
      <c r="BJ20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06" s="7" t="str">
        <f>IF(AND(Table_Question_Sets[[#This Row],[Header]]="",Table_Question_Sets[[#This Row],[Property]]&lt;&gt;"",Table_Question_Sets[[#This Row],[Field Type]]&lt;&gt;""),
""""&amp;Table_Question_Sets[[#This Row],[Key]]&amp;"""","")</f>
        <v/>
      </c>
      <c r="BL20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v>
      </c>
      <c r="BM206" s="7" t="str">
        <f>IF(AND(Table_Question_Sets[[#This Row],[Header]]&lt;&gt;"Yes",Table_Question_Sets[[#This Row],[Property]]&lt;&gt;"",Table_Question_Sets[[#This Row],[Workflow Role]]&lt;&gt;""),
""""&amp;Table_Question_Sets[[#This Row],[Workflow Role]]&amp;""":"""&amp;Table_Question_Sets[[#This Row],[Key]]&amp;"""","")</f>
        <v/>
      </c>
      <c r="BN206" s="7">
        <f ca="1">IF(Table_Question_Sets[[#This Row],[Header]]="Yes","",_xlfn.NUMBERVALUE(INDIRECT(SUBSTITUTE(ADDRESS(1,COLUMN(),4),"1","")&amp;ROW()+1))+IF(OR(Table_Question_Sets[[#This Row],[Value]]&lt;&gt;"",AND(Table_Question_Sets[[#This Row],[Data Type]]="Repeating",Table_Question_Sets[[#This Row],[Calculation Repeating]]&lt;&gt;"")),1,0))</f>
        <v>0</v>
      </c>
      <c r="BO206" s="7" t="str">
        <f ca="1" xml:space="preserve">
IF(Table_Question_Sets[[#This Row],[Data Type]]="Repeating",
OFFSET(Table_Repeating_Question_Sets[[#Headers],[Property]],MATCH(Table_Question_Sets[[#This Row],[Property]],Table_Repeating_Question_Sets[Property],0),MATCH("Calculation",Table_Repeating_Question_Sets[#Headers],0)-1,1,1),
"")</f>
        <v/>
      </c>
      <c r="BP206"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0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 "EFT"</v>
      </c>
      <c r="BR206" s="7" t="str">
        <f ca="1">IF(ISNUMBER(Table_Question_Sets[[#This Row],[Config Use Row]]),INDEX(Table_Question_Sets[Config Rollup],Table_Question_Sets[[#This Row],[Config Use Row]]),"")</f>
        <v/>
      </c>
      <c r="BS206" s="7" t="str">
        <f ca="1">IF(ISNUMBER(Table_Question_Sets[[#This Row],[Config Use Row]]),INDEX(Table_Question_Sets[Config Keys Nested Rollup],Table_Question_Sets[[#This Row],[Config Use Row]]),"")</f>
        <v/>
      </c>
      <c r="BT206" s="7" t="str">
        <f ca="1">IF(ISNUMBER(Table_Question_Sets[[#This Row],[Config Use Row]]),INDEX(Table_Question_Sets[Calculation Rollup],Table_Question_Sets[[#This Row],[Config Use Row]]),"")</f>
        <v/>
      </c>
    </row>
    <row r="207" spans="2:72" s="11" customFormat="1" ht="21" customHeight="1">
      <c r="B207" t="s">
        <v>462</v>
      </c>
      <c r="C207"/>
      <c r="D207" t="str">
        <f ca="1">IF(Table_Question_Sets[[#This Row],[Header]]="Yes","",
IF(INDIRECT(SUBSTITUTE(ADDRESS(1,COLUMN(),4),"1","")&amp;ROW()-1)="",
INDIRECT(SUBSTITUTE(ADDRESS(1,COLUMN(Table_Question_Sets[[#This Row],[Property]]),4),"1","")&amp;ROW()-1),
INDIRECT(SUBSTITUTE(ADDRESS(1,COLUMN(),4),"1","")&amp;ROW()-1)))</f>
        <v>Payment Methods</v>
      </c>
      <c r="E20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v>
      </c>
      <c r="F207" t="str">
        <f>IF(Table_Question_Sets[[#This Row],[Header]]="Yes","",IF(Table_Question_Sets[[#This Row],[Property]]&lt;&gt;"",SUBSTITUTE(Table_Question_Sets[[#This Row],[Property]]," ",""),""))</f>
        <v>PaymentMethod</v>
      </c>
      <c r="G207" s="76"/>
      <c r="H207" t="s">
        <v>49</v>
      </c>
      <c r="I207" t="s">
        <v>76</v>
      </c>
      <c r="J207" t="s">
        <v>461</v>
      </c>
      <c r="K207" t="s">
        <v>73</v>
      </c>
      <c r="L207"/>
      <c r="M207"/>
      <c r="N207"/>
      <c r="O207"/>
      <c r="P207"/>
      <c r="Q207"/>
      <c r="R207"/>
      <c r="S207"/>
      <c r="T207" t="s">
        <v>463</v>
      </c>
      <c r="U207"/>
      <c r="V207" s="7"/>
      <c r="W207"/>
      <c r="X207"/>
      <c r="Y207"/>
      <c r="Z207"/>
      <c r="AA207"/>
      <c r="AB207"/>
      <c r="AC207"/>
      <c r="AD207"/>
      <c r="AE207"/>
      <c r="AF207"/>
      <c r="AG207"/>
      <c r="AH207" s="73" t="str">
        <f ca="1">IF(OFFSET(Table_Payment_Options[],0,MATCH(Input_Payment_Option,Table_Payment_Options[#Headers],0)-1,1,1)="Funded",
"'"&amp;OFFSET(Table_Payment_Methods[#Headers],0,MATCH(TRUE,Payment_Methods_Funded_Default,0)-1,1,1)&amp;"'",
"'"&amp;OFFSET(Table_Payment_Methods[#Headers],0,MATCH(TRUE,Payment_Methods_Direct_Default,0)-1,1,1)&amp;"'")</f>
        <v>'EFT'</v>
      </c>
      <c r="AI207" s="73"/>
      <c r="AJ207" s="73"/>
      <c r="AK207" s="73"/>
      <c r="AL207" t="str">
        <f ca="1">IF(OFFSET(Table_Payment_Options[],0,MATCH(Input_Payment_Option,Table_Payment_Options[#Headers],0)-1,1,1)="Funded",
OFFSET(Table_Payment_Methods[#Headers],0,MATCH(TRUE,Payment_Methods_Funded_Default,0)-1,1,1),
OFFSET(Table_Payment_Methods[#Headers],0,MATCH(TRUE,Payment_Methods_Direct_Default,0)-1,1,1))</f>
        <v>EFT</v>
      </c>
      <c r="AM207"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EFT</v>
      </c>
      <c r="AN207"/>
      <c r="AO20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07"/>
      <c r="AR207"/>
      <c r="AS207" t="s">
        <v>73</v>
      </c>
      <c r="AT207"/>
      <c r="AU207"/>
      <c r="AV207"/>
      <c r="AW207"/>
      <c r="AX207" s="14"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EFT</v>
      </c>
      <c r="AY207" t="str">
        <f ca="1">IF(OR(Table_Question_Sets[[#This Row],[Header]]="Yes",Table_Question_Sets[[#This Row],[Text]]=""),"",IF(OR(Table_Question_Sets[[#This Row],[Text]]="true",Table_Question_Sets[[#This Row],[Text]]="false",ISNUMBER(Table_Question_Sets[[#This Row],[Text]])),Table_Question_Sets[[#This Row],[Text]],""""&amp;Table_Question_Sets[[#This Row],[Text]]&amp;""""))</f>
        <v>"EFT"</v>
      </c>
      <c r="AZ207" t="str">
        <f>IF(AND(Table_Question_Sets[[#This Row],[Header]]&lt;&gt;"Yes",Table_Question_Sets[[#This Row],[Property]]&lt;&gt;"",Table_Question_Sets[[#This Row],[Summary Label]]&lt;&gt;""),""""&amp;Table_Question_Sets[[#This Row],[Key]]&amp;""": """&amp;Table_Question_Sets[[#This Row],[Summary Label]]&amp;"""","")</f>
        <v/>
      </c>
      <c r="BA207" s="16">
        <f ca="1">IF(Table_Question_Sets[[#This Row],[Header]]="Yes","",_xlfn.NUMBERVALUE(INDIRECT(SUBSTITUTE(ADDRESS(1,COLUMN(),4),"1","")&amp;ROW()-1))+IF(Table_Question_Sets[[#This Row],[Property]]&lt;&gt;"",1,0))</f>
        <v>1</v>
      </c>
      <c r="BB207" s="16">
        <f ca="1">IF(Table_Question_Sets[[#This Row],[Header]]="Yes","",_xlfn.NUMBERVALUE(INDIRECT(SUBSTITUTE(ADDRESS(1,COLUMN(),4),"1","")&amp;ROW()+1))+IF(Table_Question_Sets[[#This Row],[Property]]&lt;&gt;"",1,0))</f>
        <v>1</v>
      </c>
      <c r="BC207" t="str">
        <f t="array" aca="1" ref="BC20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{"value":"Direct Debit","key":"Direct Debit","hideCondition":"paymentOption == 'Yearly' || paymentOption == 'Monthly' || paymentOption == 'Fortnightly' || paymentOption == 'Weekly'"},{"value":"Visa","key":"Visa","hideCondition":"paymentOption == 'Yearly' || paymentOption == 'Monthly' || paymentOption == 'Fortnightly' || paymentOption == 'Weekly'"},{"value":"Mastercard","key":"Mastercard","hideCondition":"paymentOption == 'Yearly' || paymentOption == 'Monthly' || paymentOption == 'Fortnightly' || paymentOption == 'Weekly'"},{"value":"Amex","key":"Amex","hideCondition":"paymentOption == 'Yearly' || paymentOption == 'Monthly' || paymentOption == 'Fortnightly' || paymentOption == 'Weekly'"}</v>
      </c>
      <c r="BD20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E20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0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"templateOptions":{"defaultValue":"'EFT'","options":[{"value":"Direct Debit","key":"Direct Debit","hideCondition":"paymentOption == 'Yearly' || paymentOption == 'Monthly' || paymentOption == 'Fortnightly' || paymentOption == 'Weekly'"},{"value":"Visa","key":"Visa","hideCondition":"paymentOption == 'Yearly' || paymentOption == 'Monthly' || paymentOption == 'Fortnightly' || paymentOption == 'Weekly'"},{"value":"Mastercard","key":"Mastercard","hideCondition":"paymentOption == 'Yearly' || paymentOption == 'Monthly' || paymentOption == 'Fortnightly' || paymentOption == 'Weekly'"},{"value":"Amex","key":"Amex","hideCondition":"paymentOption == 'Yearly' || paymentOption == 'Monthly' || paymentOption == 'Fortnightly' || paymentOption == 'Weekly'"}],"label":"Select payment method","affectsPremium":"Yes"}</v>
      </c>
      <c r="BG207"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"paymentMethod","type": "buttons-field","className":"col-xs-12","templateOptions":{"defaultValue":"'EFT'","options":[{"value":"Direct Debit","key":"Direct Debit","hideCondition":"paymentOption == 'Yearly' || paymentOption == 'Monthly' || paymentOption == 'Fortnightly' || paymentOption == 'Weekly'"},{"value":"Visa","key":"Visa","hideCondition":"paymentOption == 'Yearly' || paymentOption == 'Monthly' || paymentOption == 'Fortnightly' || paymentOption == 'Weekly'"},{"value":"Mastercard","key":"Mastercard","hideCondition":"paymentOption == 'Yearly' || paymentOption == 'Monthly' || paymentOption == 'Fortnightly' || paymentOption == 'Weekly'"},{"value":"Amex","key":"Amex","hideCondition":"paymentOption == 'Yearly' || paymentOption == 'Monthly' || paymentOption == 'Fortnightly' || paymentOption == 'Weekly'"}],"label":"Select payment method","affectsPremium":"Yes"},"validators": {"validation": Validators.compose([ValidationService.required('true', '')])}}</v>
      </c>
      <c r="BH207" t="str">
        <f ca="1" xml:space="preserve">
IF(Table_Question_Sets[[#This Row],[Row]]="Yes","]},{""className"": ""row"",""fieldGroup"": [","")&amp;
SUBSTITUTE(Table_Question_Sets[[#This Row],[Config Field]],CHAR(10),"")</f>
        <v>{"key": "paymentMethod","type": "buttons-field","className":"col-xs-12","templateOptions":{"defaultValue":"'EFT'","options":[{"value":"Direct Debit","key":"Direct Debit","hideCondition":"paymentOption == 'Yearly' || paymentOption == 'Monthly' || paymentOption == 'Fortnightly' || paymentOption == 'Weekly'"},{"value":"Visa","key":"Visa","hideCondition":"paymentOption == 'Yearly' || paymentOption == 'Monthly' || paymentOption == 'Fortnightly' || paymentOption == 'Weekly'"},{"value":"Mastercard","key":"Mastercard","hideCondition":"paymentOption == 'Yearly' || paymentOption == 'Monthly' || paymentOption == 'Fortnightly' || paymentOption == 'Weekly'"},{"value":"Amex","key":"Amex","hideCondition":"paymentOption == 'Yearly' || paymentOption == 'Monthly' || paymentOption == 'Fortnightly' || paymentOption == 'Weekly'"}],"label":"Select payment method","affectsPremium":"Yes"},"validators": {"validation": Validators.compose([ValidationService.required('true', '')])}}</v>
      </c>
      <c r="BI20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"paymentMethod","type": "buttons-field","className":"col-xs-12","templateOptions":{"defaultValue":"'EFT'","options":[{"value":"Direct Debit","key":"Direct Debit","hideCondition":"paymentOption == 'Yearly' || paymentOption == 'Monthly' || paymentOption == 'Fortnightly' || paymentOption == 'Weekly'"},{"value":"Visa","key":"Visa","hideCondition":"paymentOption == 'Yearly' || paymentOption == 'Monthly' || paymentOption == 'Fortnightly' || paymentOption == 'Weekly'"},{"value":"Mastercard","key":"Mastercard","hideCondition":"paymentOption == 'Yearly' || paymentOption == 'Monthly' || paymentOption == 'Fortnightly' || paymentOption == 'Weekly'"},{"value":"Amex","key":"Amex","hideCondition":"paymentOption == 'Yearly' || paymentOption == 'Monthly' || paymentOption == 'Fortnightly' || paymentOption == 'Weekly'"}],"label":"Select payment method","affectsPremium":"Yes"},"validators": {"validation": Validators.compose([ValidationService.required('true', '')])}}</v>
      </c>
      <c r="BJ20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07" t="str">
        <f>IF(AND(Table_Question_Sets[[#This Row],[Header]]="",Table_Question_Sets[[#This Row],[Property]]&lt;&gt;"",Table_Question_Sets[[#This Row],[Field Type]]&lt;&gt;""),
""""&amp;Table_Question_Sets[[#This Row],[Key]]&amp;"""","")</f>
        <v>"paymentMethod"</v>
      </c>
      <c r="BL20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v>
      </c>
      <c r="BM207" t="str">
        <f>IF(AND(Table_Question_Sets[[#This Row],[Header]]&lt;&gt;"Yes",Table_Question_Sets[[#This Row],[Property]]&lt;&gt;"",Table_Question_Sets[[#This Row],[Workflow Role]]&lt;&gt;""),
""""&amp;Table_Question_Sets[[#This Row],[Workflow Role]]&amp;""":"""&amp;Table_Question_Sets[[#This Row],[Key]]&amp;"""","")</f>
        <v/>
      </c>
      <c r="BN207">
        <f ca="1">IF(Table_Question_Sets[[#This Row],[Header]]="Yes","",_xlfn.NUMBERVALUE(INDIRECT(SUBSTITUTE(ADDRESS(1,COLUMN(),4),"1","")&amp;ROW()+1))+IF(OR(Table_Question_Sets[[#This Row],[Value]]&lt;&gt;"",AND(Table_Question_Sets[[#This Row],[Data Type]]="Repeating",Table_Question_Sets[[#This Row],[Calculation Repeating]]&lt;&gt;"")),1,0))</f>
        <v>0</v>
      </c>
      <c r="BO207" t="str">
        <f ca="1" xml:space="preserve">
IF(Table_Question_Sets[[#This Row],[Data Type]]="Repeating",
OFFSET(Table_Repeating_Question_Sets[[#Headers],[Property]],MATCH(Table_Question_Sets[[#This Row],[Property]],Table_Repeating_Question_Sets[Property],0),MATCH("Calculation",Table_Repeating_Question_Sets[#Headers],0)-1,1,1),
"")</f>
        <v/>
      </c>
      <c r="BP20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"paymentMethod": "EFT"</v>
      </c>
      <c r="BQ20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 "EFT"</v>
      </c>
      <c r="BR207" t="str">
        <f ca="1">IF(ISNUMBER(Table_Question_Sets[[#This Row],[Config Use Row]]),INDEX(Table_Question_Sets[Config Rollup],Table_Question_Sets[[#This Row],[Config Use Row]]),"")</f>
        <v/>
      </c>
      <c r="BS207" t="str">
        <f ca="1">IF(ISNUMBER(Table_Question_Sets[[#This Row],[Config Use Row]]),INDEX(Table_Question_Sets[Config Keys Nested Rollup],Table_Question_Sets[[#This Row],[Config Use Row]]),"")</f>
        <v/>
      </c>
      <c r="BT207" t="str">
        <f ca="1">IF(ISNUMBER(Table_Question_Sets[[#This Row],[Config Use Row]]),INDEX(Table_Question_Sets[Calculation Rollup],Table_Question_Sets[[#This Row],[Config Use Row]]),"")</f>
        <v/>
      </c>
    </row>
    <row r="208" spans="2:72" ht="29.45" thickBot="1">
      <c r="B208" s="27" t="s">
        <v>464</v>
      </c>
      <c r="C208" s="27" t="s">
        <v>73</v>
      </c>
      <c r="D208" s="27" t="str">
        <f ca="1">IF(Table_Question_Sets[[#This Row],[Header]]="Yes","",
IF(INDIRECT(SUBSTITUTE(ADDRESS(1,COLUMN(),4),"1","")&amp;ROW()-1)="",
INDIRECT(SUBSTITUTE(ADDRESS(1,COLUMN(Table_Question_Sets[[#This Row],[Property]]),4),"1","")&amp;ROW()-1),
INDIRECT(SUBSTITUTE(ADDRESS(1,COLUMN(),4),"1","")&amp;ROW()-1)))</f>
        <v/>
      </c>
      <c r="E208" s="2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legalTerms</v>
      </c>
      <c r="F208" s="27" t="str">
        <f>IF(Table_Question_Sets[[#This Row],[Header]]="Yes","",IF(Table_Question_Sets[[#This Row],[Property]]&lt;&gt;"",SUBSTITUTE(Table_Question_Sets[[#This Row],[Property]]," ",""),""))</f>
        <v/>
      </c>
      <c r="G208" s="26"/>
      <c r="H208" s="27"/>
      <c r="I208" s="27"/>
      <c r="J208" s="27"/>
      <c r="K208" s="26"/>
      <c r="L208" s="27"/>
      <c r="M208" s="27"/>
      <c r="N208" s="26"/>
      <c r="O208" s="26"/>
      <c r="P208" s="26"/>
      <c r="Q208" s="26"/>
      <c r="R208" s="26"/>
      <c r="S208" s="26"/>
      <c r="T208" s="27"/>
      <c r="U208" s="27"/>
      <c r="V208" s="27"/>
      <c r="W208" s="27"/>
      <c r="X208" s="27"/>
      <c r="Y208" s="27"/>
      <c r="Z208" s="27"/>
      <c r="AA208" s="27"/>
      <c r="AB208" s="27"/>
      <c r="AC208" s="27"/>
      <c r="AD208" s="27"/>
      <c r="AE208" s="27"/>
      <c r="AF208" s="27"/>
      <c r="AG208" s="27"/>
      <c r="AH208" s="27"/>
      <c r="AI208" s="27"/>
      <c r="AJ208" s="27"/>
      <c r="AK208" s="27"/>
      <c r="AL208" s="27"/>
      <c r="AM208" s="27"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08" s="27"/>
      <c r="AO208" s="2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8" s="2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08" s="27"/>
      <c r="AR208" s="26"/>
      <c r="AS208" s="27"/>
      <c r="AT208" s="27"/>
      <c r="AU208" s="27"/>
      <c r="AV208" s="27"/>
      <c r="AW208" s="27"/>
      <c r="AX208" s="2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08" s="26" t="str">
        <f>IF(OR(Table_Question_Sets[[#This Row],[Header]]="Yes",Table_Question_Sets[[#This Row],[Text]]=""),"",IF(OR(Table_Question_Sets[[#This Row],[Text]]="true",Table_Question_Sets[[#This Row],[Text]]="false",ISNUMBER(Table_Question_Sets[[#This Row],[Text]])),Table_Question_Sets[[#This Row],[Text]],""""&amp;Table_Question_Sets[[#This Row],[Text]]&amp;""""))</f>
        <v/>
      </c>
      <c r="AZ208" s="26" t="str">
        <f>IF(AND(Table_Question_Sets[[#This Row],[Header]]&lt;&gt;"Yes",Table_Question_Sets[[#This Row],[Property]]&lt;&gt;"",Table_Question_Sets[[#This Row],[Summary Label]]&lt;&gt;""),""""&amp;Table_Question_Sets[[#This Row],[Key]]&amp;""": """&amp;Table_Question_Sets[[#This Row],[Summary Label]]&amp;"""","")</f>
        <v/>
      </c>
      <c r="BA208" s="26" t="str">
        <f ca="1">IF(Table_Question_Sets[[#This Row],[Header]]="Yes","",_xlfn.NUMBERVALUE(INDIRECT(SUBSTITUTE(ADDRESS(1,COLUMN(),4),"1","")&amp;ROW()-1))+IF(Table_Question_Sets[[#This Row],[Property]]&lt;&gt;"",1,0))</f>
        <v/>
      </c>
      <c r="BB208" s="26" t="str">
        <f ca="1">IF(Table_Question_Sets[[#This Row],[Header]]="Yes","",_xlfn.NUMBERVALUE(INDIRECT(SUBSTITUTE(ADDRESS(1,COLUMN(),4),"1","")&amp;ROW()+1))+IF(Table_Question_Sets[[#This Row],[Property]]&lt;&gt;"",1,0))</f>
        <v/>
      </c>
      <c r="BC208" s="26" t="str">
        <f t="array" aca="1" ref="BC20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208" s="2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208" s="2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08" s="2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208" s="2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208" s="27" t="str">
        <f xml:space="preserve">
IF(Table_Question_Sets[[#This Row],[Row]]="Yes","]},{""className"": ""row"",""fieldGroup"": [","")&amp;
SUBSTITUTE(Table_Question_Sets[[#This Row],[Config Field]],CHAR(10),"")</f>
        <v/>
      </c>
      <c r="BI208" s="2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J208" s="2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08" s="27" t="str">
        <f>IF(AND(Table_Question_Sets[[#This Row],[Header]]="",Table_Question_Sets[[#This Row],[Property]]&lt;&gt;"",Table_Question_Sets[[#This Row],[Field Type]]&lt;&gt;""),
""""&amp;Table_Question_Sets[[#This Row],[Key]]&amp;"""","")</f>
        <v/>
      </c>
      <c r="BL208" s="2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"legalTerms":["termsAndConditions"],</v>
      </c>
      <c r="BM208" s="27" t="str">
        <f>IF(AND(Table_Question_Sets[[#This Row],[Header]]&lt;&gt;"Yes",Table_Question_Sets[[#This Row],[Property]]&lt;&gt;"",Table_Question_Sets[[#This Row],[Workflow Role]]&lt;&gt;""),
""""&amp;Table_Question_Sets[[#This Row],[Workflow Role]]&amp;""":"""&amp;Table_Question_Sets[[#This Row],[Key]]&amp;"""","")</f>
        <v/>
      </c>
      <c r="BN208" s="27" t="str">
        <f ca="1">IF(Table_Question_Sets[[#This Row],[Header]]="Yes","",_xlfn.NUMBERVALUE(INDIRECT(SUBSTITUTE(ADDRESS(1,COLUMN(),4),"1","")&amp;ROW()+1))+IF(OR(Table_Question_Sets[[#This Row],[Value]]&lt;&gt;"",AND(Table_Question_Sets[[#This Row],[Data Type]]="Repeating",Table_Question_Sets[[#This Row],[Calculation Repeating]]&lt;&gt;"")),1,0))</f>
        <v/>
      </c>
      <c r="BO208" s="27" t="str">
        <f ca="1" xml:space="preserve">
IF(Table_Question_Sets[[#This Row],[Data Type]]="Repeating",
OFFSET(Table_Repeating_Question_Sets[[#Headers],[Property]],MATCH(Table_Question_Sets[[#This Row],[Property]],Table_Repeating_Question_Sets[Property],0),MATCH("Calculation",Table_Repeating_Question_Sets[#Headers],0)-1,1,1),
"")</f>
        <v/>
      </c>
      <c r="BP208" s="2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08" s="2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"legalTerms":{},</v>
      </c>
      <c r="BR208" s="27" t="str">
        <f ca="1">IF(ISNUMBER(Table_Question_Sets[[#This Row],[Config Use Row]]),INDEX(Table_Question_Sets[Config Rollup],Table_Question_Sets[[#This Row],[Config Use Row]]),"")</f>
        <v/>
      </c>
      <c r="BS208" s="27" t="str">
        <f ca="1">IF(ISNUMBER(Table_Question_Sets[[#This Row],[Config Use Row]]),INDEX(Table_Question_Sets[Config Keys Nested Rollup],Table_Question_Sets[[#This Row],[Config Use Row]]),"")</f>
        <v/>
      </c>
      <c r="BT208" s="27" t="str">
        <f ca="1">IF(ISNUMBER(Table_Question_Sets[[#This Row],[Config Use Row]]),INDEX(Table_Question_Sets[Calculation Rollup],Table_Question_Sets[[#This Row],[Config Use Row]]),"")</f>
        <v/>
      </c>
    </row>
    <row r="209" spans="2:72" ht="21" hidden="1" customHeight="1">
      <c r="B209" s="7"/>
      <c r="C209" s="7"/>
      <c r="D209" s="7" t="str">
        <f ca="1">IF(Table_Question_Sets[[#This Row],[Header]]="Yes","",
IF(INDIRECT(SUBSTITUTE(ADDRESS(1,COLUMN(),4),"1","")&amp;ROW()-1)="",
INDIRECT(SUBSTITUTE(ADDRESS(1,COLUMN(Table_Question_Sets[[#This Row],[Property]]),4),"1","")&amp;ROW()-1),
INDIRECT(SUBSTITUTE(ADDRESS(1,COLUMN(),4),"1","")&amp;ROW()-1)))</f>
        <v>Legal Terms</v>
      </c>
      <c r="E209" s="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209" s="7" t="str">
        <f>IF(Table_Question_Sets[[#This Row],[Header]]="Yes","",IF(Table_Question_Sets[[#This Row],[Property]]&lt;&gt;"",SUBSTITUTE(Table_Question_Sets[[#This Row],[Property]]," ",""),""))</f>
        <v/>
      </c>
      <c r="G209" s="77"/>
      <c r="H209" s="7"/>
      <c r="I209" s="7"/>
      <c r="J209" s="7"/>
      <c r="K209" s="33"/>
      <c r="L209" s="43"/>
      <c r="M209" s="43"/>
      <c r="N209" s="33"/>
      <c r="O209" s="33"/>
      <c r="P209" s="33"/>
      <c r="Q209" s="33"/>
      <c r="R209" s="33"/>
      <c r="S209" s="33"/>
      <c r="T209" s="7"/>
      <c r="U209" s="7"/>
      <c r="V209" s="7"/>
      <c r="W209" s="7"/>
      <c r="X209" s="7"/>
      <c r="Y209" s="7"/>
      <c r="Z209" s="7"/>
      <c r="AA209" s="7"/>
      <c r="AB209" s="7"/>
      <c r="AC209" s="7"/>
      <c r="AD209" s="7"/>
      <c r="AE209" s="7"/>
      <c r="AF209" s="7"/>
      <c r="AG209" s="7"/>
      <c r="AH209" s="43"/>
      <c r="AI209" s="43"/>
      <c r="AJ209" s="43"/>
      <c r="AK209" s="43"/>
      <c r="AL209" s="7"/>
      <c r="AM209" s="7"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09" s="7"/>
      <c r="AO20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09" s="7"/>
      <c r="AR209" s="14"/>
      <c r="AS209" s="7"/>
      <c r="AT209" s="7"/>
      <c r="AU209" s="7"/>
      <c r="AV209" s="7"/>
      <c r="AW209" s="7"/>
      <c r="AX209"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09" s="14" t="str">
        <f>IF(OR(Table_Question_Sets[[#This Row],[Header]]="Yes",Table_Question_Sets[[#This Row],[Text]]=""),"",IF(OR(Table_Question_Sets[[#This Row],[Text]]="true",Table_Question_Sets[[#This Row],[Text]]="false",ISNUMBER(Table_Question_Sets[[#This Row],[Text]])),Table_Question_Sets[[#This Row],[Text]],""""&amp;Table_Question_Sets[[#This Row],[Text]]&amp;""""))</f>
        <v/>
      </c>
      <c r="AZ209" s="14" t="str">
        <f>IF(AND(Table_Question_Sets[[#This Row],[Header]]&lt;&gt;"Yes",Table_Question_Sets[[#This Row],[Property]]&lt;&gt;"",Table_Question_Sets[[#This Row],[Summary Label]]&lt;&gt;""),""""&amp;Table_Question_Sets[[#This Row],[Key]]&amp;""": """&amp;Table_Question_Sets[[#This Row],[Summary Label]]&amp;"""","")</f>
        <v/>
      </c>
      <c r="BA209" s="14">
        <f ca="1">IF(Table_Question_Sets[[#This Row],[Header]]="Yes","",_xlfn.NUMBERVALUE(INDIRECT(SUBSTITUTE(ADDRESS(1,COLUMN(),4),"1","")&amp;ROW()-1))+IF(Table_Question_Sets[[#This Row],[Property]]&lt;&gt;"",1,0))</f>
        <v>0</v>
      </c>
      <c r="BB209" s="14">
        <f ca="1">IF(Table_Question_Sets[[#This Row],[Header]]="Yes","",_xlfn.NUMBERVALUE(INDIRECT(SUBSTITUTE(ADDRESS(1,COLUMN(),4),"1","")&amp;ROW()+1))+IF(Table_Question_Sets[[#This Row],[Property]]&lt;&gt;"",1,0))</f>
        <v>1</v>
      </c>
      <c r="BC209" s="14" t="str">
        <f t="array" aca="1" ref="BC20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D209" s="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E209" s="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09" s="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G209" s="14"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H209" s="7" t="str">
        <f xml:space="preserve">
IF(Table_Question_Sets[[#This Row],[Row]]="Yes","]},{""className"": ""row"",""fieldGroup"": [","")&amp;
SUBSTITUTE(Table_Question_Sets[[#This Row],[Config Field]],CHAR(10),"")</f>
        <v/>
      </c>
      <c r="BI20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J20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09" s="7" t="str">
        <f>IF(AND(Table_Question_Sets[[#This Row],[Header]]="",Table_Question_Sets[[#This Row],[Property]]&lt;&gt;"",Table_Question_Sets[[#This Row],[Field Type]]&lt;&gt;""),
""""&amp;Table_Question_Sets[[#This Row],[Key]]&amp;"""","")</f>
        <v/>
      </c>
      <c r="BL20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"termsAndConditions"</v>
      </c>
      <c r="BM209" s="7" t="str">
        <f>IF(AND(Table_Question_Sets[[#This Row],[Header]]&lt;&gt;"Yes",Table_Question_Sets[[#This Row],[Property]]&lt;&gt;"",Table_Question_Sets[[#This Row],[Workflow Role]]&lt;&gt;""),
""""&amp;Table_Question_Sets[[#This Row],[Workflow Role]]&amp;""":"""&amp;Table_Question_Sets[[#This Row],[Key]]&amp;"""","")</f>
        <v/>
      </c>
      <c r="BN209" s="7">
        <f ca="1">IF(Table_Question_Sets[[#This Row],[Header]]="Yes","",_xlfn.NUMBERVALUE(INDIRECT(SUBSTITUTE(ADDRESS(1,COLUMN(),4),"1","")&amp;ROW()+1))+IF(OR(Table_Question_Sets[[#This Row],[Value]]&lt;&gt;"",AND(Table_Question_Sets[[#This Row],[Data Type]]="Repeating",Table_Question_Sets[[#This Row],[Calculation Repeating]]&lt;&gt;"")),1,0))</f>
        <v>0</v>
      </c>
      <c r="BO209" s="7" t="str">
        <f ca="1" xml:space="preserve">
IF(Table_Question_Sets[[#This Row],[Data Type]]="Repeating",
OFFSET(Table_Repeating_Question_Sets[[#Headers],[Property]],MATCH(Table_Question_Sets[[#This Row],[Property]],Table_Repeating_Question_Sets[Property],0),MATCH("Calculation",Table_Repeating_Question_Sets[#Headers],0)-1,1,1),
"")</f>
        <v/>
      </c>
      <c r="BP209" s="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0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209" s="7" t="str">
        <f ca="1">IF(ISNUMBER(Table_Question_Sets[[#This Row],[Config Use Row]]),INDEX(Table_Question_Sets[Config Rollup],Table_Question_Sets[[#This Row],[Config Use Row]]),"")</f>
        <v/>
      </c>
      <c r="BS209" s="7" t="str">
        <f ca="1">IF(ISNUMBER(Table_Question_Sets[[#This Row],[Config Use Row]]),INDEX(Table_Question_Sets[Config Keys Nested Rollup],Table_Question_Sets[[#This Row],[Config Use Row]]),"")</f>
        <v/>
      </c>
      <c r="BT209" s="7" t="str">
        <f ca="1">IF(ISNUMBER(Table_Question_Sets[[#This Row],[Config Use Row]]),INDEX(Table_Question_Sets[Calculation Rollup],Table_Question_Sets[[#This Row],[Config Use Row]]),"")</f>
        <v/>
      </c>
    </row>
    <row r="210" spans="2:72" ht="21" customHeight="1">
      <c r="B210" t="s">
        <v>465</v>
      </c>
      <c r="C210"/>
      <c r="D210" t="str">
        <f ca="1">IF(Table_Question_Sets[[#This Row],[Header]]="Yes","",
IF(INDIRECT(SUBSTITUTE(ADDRESS(1,COLUMN(),4),"1","")&amp;ROW()-1)="",
INDIRECT(SUBSTITUTE(ADDRESS(1,COLUMN(Table_Question_Sets[[#This Row],[Property]]),4),"1","")&amp;ROW()-1),
INDIRECT(SUBSTITUTE(ADDRESS(1,COLUMN(),4),"1","")&amp;ROW()-1)))</f>
        <v>Legal Terms</v>
      </c>
      <c r="E2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termsAndConditions</v>
      </c>
      <c r="F210" t="str">
        <f>IF(Table_Question_Sets[[#This Row],[Header]]="Yes","",IF(Table_Question_Sets[[#This Row],[Property]]&lt;&gt;"",SUBSTITUTE(Table_Question_Sets[[#This Row],[Property]]," ",""),""))</f>
        <v>TermsAndConditions</v>
      </c>
      <c r="G210" s="76"/>
      <c r="H210" s="7" t="s">
        <v>49</v>
      </c>
      <c r="I210" s="7" t="s">
        <v>76</v>
      </c>
      <c r="J210" s="7" t="s">
        <v>158</v>
      </c>
      <c r="K210" t="s">
        <v>73</v>
      </c>
      <c r="L210"/>
      <c r="M210"/>
      <c r="N210"/>
      <c r="O210"/>
      <c r="P210"/>
      <c r="Q210"/>
      <c r="R210"/>
      <c r="S210"/>
      <c r="T210" s="8" t="s">
        <v>466</v>
      </c>
      <c r="U210"/>
      <c r="V210" s="7"/>
      <c r="W210" s="8" t="s">
        <v>455</v>
      </c>
      <c r="X210"/>
      <c r="Y210" s="7" t="s">
        <v>467</v>
      </c>
      <c r="Z210" s="111"/>
      <c r="AA210" s="111" t="str">
        <f>"I accept the following terms and conditions:&lt;br&gt;&lt;br&gt;"</f>
        <v>I accept the following terms and conditions:&lt;br&gt;&lt;br&gt;</v>
      </c>
      <c r="AB210" s="111"/>
      <c r="AC210" s="113" t="s">
        <v>468</v>
      </c>
      <c r="AD210"/>
      <c r="AE210"/>
      <c r="AF210"/>
      <c r="AG210"/>
      <c r="AH210"/>
      <c r="AI210"/>
      <c r="AJ210"/>
      <c r="AK210"/>
      <c r="AL210"/>
      <c r="AM210"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IF(NOT(ISERR(FIND(CHAR(10),Table_Question_Sets[[#This Row],[Assumed Value]]))),SUBSTITUTE(Table_Question_Sets[[#This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IF(NOT(ISERR(FIND(CHAR(10),Table_Question_Sets[Value]))),SUBSTITUTE(Table_Question_Sets[Value],CHAR(10),"\n"),Table_Question_Sets[Value])))))))</f>
        <v/>
      </c>
      <c r="AN210"/>
      <c r="AO2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2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210"/>
      <c r="AR210"/>
      <c r="AS210"/>
      <c r="AT210"/>
      <c r="AU210"/>
      <c r="AV210"/>
      <c r="AW210"/>
      <c r="AX210" s="1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Y210" t="str">
        <f>IF(OR(Table_Question_Sets[[#This Row],[Header]]="Yes",Table_Question_Sets[[#This Row],[Text]]=""),"",IF(OR(Table_Question_Sets[[#This Row],[Text]]="true",Table_Question_Sets[[#This Row],[Text]]="false",ISNUMBER(Table_Question_Sets[[#This Row],[Text]])),Table_Question_Sets[[#This Row],[Text]],""""&amp;Table_Question_Sets[[#This Row],[Text]]&amp;""""))</f>
        <v/>
      </c>
      <c r="AZ210" t="str">
        <f>IF(AND(Table_Question_Sets[[#This Row],[Header]]&lt;&gt;"Yes",Table_Question_Sets[[#This Row],[Property]]&lt;&gt;"",Table_Question_Sets[[#This Row],[Summary Label]]&lt;&gt;""),""""&amp;Table_Question_Sets[[#This Row],[Key]]&amp;""": """&amp;Table_Question_Sets[[#This Row],[Summary Label]]&amp;"""","")</f>
        <v/>
      </c>
      <c r="BA210" s="16">
        <f ca="1">IF(Table_Question_Sets[[#This Row],[Header]]="Yes","",_xlfn.NUMBERVALUE(INDIRECT(SUBSTITUTE(ADDRESS(1,COLUMN(),4),"1","")&amp;ROW()-1))+IF(Table_Question_Sets[[#This Row],[Property]]&lt;&gt;"",1,0))</f>
        <v>1</v>
      </c>
      <c r="BB210" s="16">
        <f ca="1">IF(Table_Question_Sets[[#This Row],[Header]]="Yes","",_xlfn.NUMBERVALUE(INDIRECT(SUBSTITUTE(ADDRESS(1,COLUMN(),4),"1","")&amp;ROW()+1))+IF(Table_Question_Sets[[#This Row],[Property]]&lt;&gt;"",1,0))</f>
        <v>1</v>
      </c>
      <c r="BC210" t="str">
        <f t="array" aca="1" ref="BC21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D2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ValidationService.acceptedDeclaration()])}</v>
      </c>
      <c r="BE2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F21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
      </c>
      <c r="BG21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H210" t="str">
        <f ca="1" xml:space="preserve">
IF(Table_Question_Sets[[#This Row],[Row]]="Yes","]},{""className"": ""row"",""fieldGroup"": [","")&amp;
SUBSTITUTE(Table_Question_Sets[[#This Row],[Config Field]],CHAR(10),"")</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I2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J2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K210" t="str">
        <f>IF(AND(Table_Question_Sets[[#This Row],[Header]]="",Table_Question_Sets[[#This Row],[Property]]&lt;&gt;"",Table_Question_Sets[[#This Row],[Field Type]]&lt;&gt;""),
""""&amp;Table_Question_Sets[[#This Row],[Key]]&amp;"""","")</f>
        <v>"termsAndConditions"</v>
      </c>
      <c r="BL2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"termsAndConditions"</v>
      </c>
      <c r="BM210" t="str">
        <f>IF(AND(Table_Question_Sets[[#This Row],[Header]]&lt;&gt;"Yes",Table_Question_Sets[[#This Row],[Property]]&lt;&gt;"",Table_Question_Sets[[#This Row],[Workflow Role]]&lt;&gt;""),
""""&amp;Table_Question_Sets[[#This Row],[Workflow Role]]&amp;""":"""&amp;Table_Question_Sets[[#This Row],[Key]]&amp;"""","")</f>
        <v/>
      </c>
      <c r="BN210">
        <f ca="1">IF(Table_Question_Sets[[#This Row],[Header]]="Yes","",_xlfn.NUMBERVALUE(INDIRECT(SUBSTITUTE(ADDRESS(1,COLUMN(),4),"1","")&amp;ROW()+1))+IF(OR(Table_Question_Sets[[#This Row],[Value]]&lt;&gt;"",AND(Table_Question_Sets[[#This Row],[Data Type]]="Repeating",Table_Question_Sets[[#This Row],[Calculation Repeating]]&lt;&gt;"")),1,0))</f>
        <v>0</v>
      </c>
      <c r="BO210" t="str">
        <f ca="1" xml:space="preserve">
IF(Table_Question_Sets[[#This Row],[Data Type]]="Repeating",
OFFSET(Table_Repeating_Question_Sets[[#Headers],[Property]],MATCH(Table_Question_Sets[[#This Row],[Property]],Table_Repeating_Question_Sets[Property],0),MATCH("Calculation",Table_Repeating_Question_Sets[#Headers],0)-1,1,1),
"")</f>
        <v/>
      </c>
      <c r="BP2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Q2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R210" t="str">
        <f ca="1">IF(ISNUMBER(Table_Question_Sets[[#This Row],[Config Use Row]]),INDEX(Table_Question_Sets[Config Rollup],Table_Question_Sets[[#This Row],[Config Use Row]]),"")</f>
        <v/>
      </c>
      <c r="BS210" t="str">
        <f ca="1">IF(ISNUMBER(Table_Question_Sets[[#This Row],[Config Use Row]]),INDEX(Table_Question_Sets[Config Keys Nested Rollup],Table_Question_Sets[[#This Row],[Config Use Row]]),"")</f>
        <v/>
      </c>
      <c r="BT210" t="str">
        <f ca="1">IF(ISNUMBER(Table_Question_Sets[[#This Row],[Config Use Row]]),INDEX(Table_Question_Sets[Calculation Rollup],Table_Question_Sets[[#This Row],[Config Use Row]]),"")</f>
        <v/>
      </c>
    </row>
  </sheetData>
  <sheetProtection insertRows="0" deleteRows="0"/>
  <dataValidations disablePrompts="1" count="4">
    <dataValidation type="whole" allowBlank="1" showInputMessage="1" showErrorMessage="1" sqref="L1:M4 AR208:AR210 AM211:AM1048576" xr:uid="{00000000-0002-0000-0000-000000000000}">
      <formula1>0</formula1>
      <formula2>10</formula2>
    </dataValidation>
    <dataValidation type="list" allowBlank="1" showInputMessage="1" showErrorMessage="1" sqref="I5:I210" xr:uid="{00000000-0002-0000-0000-000001000000}">
      <formula1>Select_Input_Type</formula1>
    </dataValidation>
    <dataValidation type="list" allowBlank="1" showInputMessage="1" showErrorMessage="1" sqref="H5:H210" xr:uid="{00000000-0002-0000-0000-000002000000}">
      <formula1>Select_Data_Type</formula1>
    </dataValidation>
    <dataValidation type="list" allowBlank="1" showInputMessage="1" showErrorMessage="1" sqref="N5:N210" xr:uid="{00000000-0002-0000-0000-000003000000}">
      <formula1>Select_Yes_No</formula1>
    </dataValidation>
  </dataValidation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1F5F34"/>
  </sheetPr>
  <dimension ref="B1:CQ14"/>
  <sheetViews>
    <sheetView workbookViewId="0" xr3:uid="{958C4451-9541-5A59-BF78-D2F731DF1C81}">
      <pane xSplit="8" topLeftCell="I1" activePane="topRight" state="frozen"/>
      <selection pane="topRight" activeCell="M4" sqref="M4"/>
    </sheetView>
  </sheetViews>
  <sheetFormatPr defaultColWidth="9.125" defaultRowHeight="21" customHeight="1"/>
  <cols>
    <col min="1" max="1" width="9.125" style="2" customWidth="1"/>
    <col min="2" max="2" width="49.5" style="2" customWidth="1"/>
    <col min="3" max="3" width="15.375" style="2" hidden="1" customWidth="1"/>
    <col min="4" max="4" width="16.5" style="2" hidden="1" customWidth="1"/>
    <col min="5" max="8" width="21.875" style="2" hidden="1" customWidth="1"/>
    <col min="9" max="22" width="10.625" style="2" customWidth="1"/>
    <col min="23" max="23" width="17.875" style="2" customWidth="1"/>
    <col min="24" max="24" width="9.375" style="2" customWidth="1"/>
    <col min="25" max="25" width="7.125" style="2" customWidth="1"/>
    <col min="26" max="29" width="3.5" style="2" customWidth="1"/>
    <col min="30" max="30" width="7.625" style="2" customWidth="1"/>
    <col min="31" max="31" width="21.5" style="2" customWidth="1"/>
    <col min="32" max="32" width="57.125" style="2" customWidth="1"/>
    <col min="33" max="34" width="28.5" style="2" customWidth="1"/>
    <col min="35" max="46" width="21.5" style="2" customWidth="1"/>
    <col min="47" max="50" width="17.875" style="2" customWidth="1"/>
    <col min="51" max="80" width="7.125" style="2" customWidth="1"/>
    <col min="81" max="85" width="14.375" style="2" customWidth="1"/>
    <col min="86" max="95" width="28.5" style="2" customWidth="1"/>
    <col min="96" max="97" width="8.625" style="2" customWidth="1"/>
    <col min="98" max="98" width="23" style="2" customWidth="1"/>
    <col min="99" max="99" width="17" style="2" customWidth="1"/>
    <col min="100" max="100" width="19.5" style="2" customWidth="1"/>
    <col min="101" max="101" width="17.375" style="2" customWidth="1"/>
    <col min="102" max="102" width="22.125" style="2" customWidth="1"/>
    <col min="103" max="103" width="42.125" style="2" customWidth="1"/>
    <col min="104" max="104" width="21.875" style="2" customWidth="1"/>
    <col min="105" max="105" width="32.625" style="2" customWidth="1"/>
    <col min="106" max="109" width="15.125" style="2" customWidth="1"/>
    <col min="110" max="110" width="15.375" style="2" customWidth="1"/>
    <col min="111" max="111" width="25.375" style="2" customWidth="1"/>
    <col min="112" max="112" width="32.375" style="2" customWidth="1"/>
    <col min="113" max="113" width="24.5" style="2" customWidth="1"/>
    <col min="114" max="115" width="15.375" style="2" customWidth="1"/>
    <col min="116" max="117" width="16.375" style="2" customWidth="1"/>
    <col min="118" max="118" width="80.125" style="2" customWidth="1"/>
    <col min="119" max="121" width="16.375" style="2" customWidth="1"/>
    <col min="122" max="122" width="21.5" style="2" customWidth="1"/>
    <col min="123" max="125" width="81" style="2" customWidth="1"/>
    <col min="126" max="126" width="22.375" style="2" customWidth="1"/>
    <col min="127" max="127" width="19.5" style="2" customWidth="1"/>
    <col min="128" max="128" width="16" style="2" customWidth="1"/>
    <col min="129" max="16384" width="9.125" style="2"/>
  </cols>
  <sheetData>
    <row r="1" spans="2:95" ht="21" customHeight="1">
      <c r="I1" s="34"/>
      <c r="J1" s="34"/>
      <c r="K1" s="34"/>
      <c r="L1" s="34"/>
      <c r="M1" s="34"/>
      <c r="N1" s="34"/>
      <c r="O1" s="34"/>
      <c r="P1" s="34"/>
      <c r="Q1" s="34"/>
      <c r="R1" s="34"/>
      <c r="S1" s="12"/>
      <c r="T1" s="12"/>
      <c r="X1" s="34"/>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row>
    <row r="2" spans="2:95" ht="46.9" thickBot="1">
      <c r="B2" s="10" t="s">
        <v>469</v>
      </c>
      <c r="C2" s="10"/>
      <c r="D2" s="10"/>
      <c r="E2" s="10"/>
      <c r="F2" s="10"/>
      <c r="G2" s="10"/>
      <c r="H2" s="10"/>
      <c r="I2" s="30"/>
      <c r="J2" s="30"/>
      <c r="K2" s="30"/>
      <c r="L2" s="30"/>
      <c r="M2" s="30"/>
      <c r="N2" s="30"/>
      <c r="O2" s="30"/>
      <c r="P2" s="30"/>
      <c r="Q2" s="30"/>
      <c r="R2" s="30"/>
      <c r="S2" s="13"/>
      <c r="T2" s="13"/>
      <c r="U2" s="10"/>
      <c r="V2" s="10"/>
      <c r="W2" s="10"/>
      <c r="X2" s="3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0"/>
      <c r="CO2" s="10"/>
      <c r="CP2" s="13"/>
      <c r="CQ2" s="10"/>
    </row>
    <row r="3" spans="2:95" ht="21" customHeight="1">
      <c r="I3" s="34"/>
      <c r="J3" s="34"/>
      <c r="K3" s="34"/>
      <c r="L3" s="34"/>
      <c r="M3" s="34"/>
      <c r="N3" s="34"/>
      <c r="O3" s="34"/>
      <c r="P3" s="34"/>
      <c r="Q3" s="34"/>
      <c r="R3" s="34"/>
      <c r="S3" s="12"/>
      <c r="T3" s="12"/>
      <c r="X3" s="34"/>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row>
    <row r="4" spans="2:95" ht="14.45">
      <c r="B4" t="s">
        <v>1</v>
      </c>
      <c r="C4" t="s">
        <v>2</v>
      </c>
      <c r="D4" t="s">
        <v>3</v>
      </c>
      <c r="E4" t="s">
        <v>4</v>
      </c>
      <c r="F4" t="s">
        <v>470</v>
      </c>
      <c r="G4" t="s">
        <v>471</v>
      </c>
      <c r="H4" t="s">
        <v>5</v>
      </c>
      <c r="I4" s="47" t="s">
        <v>472</v>
      </c>
      <c r="J4" s="47" t="s">
        <v>473</v>
      </c>
      <c r="K4" s="47" t="s">
        <v>474</v>
      </c>
      <c r="L4" s="47" t="s">
        <v>475</v>
      </c>
      <c r="M4" s="47" t="s">
        <v>476</v>
      </c>
      <c r="N4" s="47" t="s">
        <v>477</v>
      </c>
      <c r="O4" s="47" t="s">
        <v>478</v>
      </c>
      <c r="P4" s="47" t="s">
        <v>479</v>
      </c>
      <c r="Q4" s="47" t="s">
        <v>480</v>
      </c>
      <c r="R4" s="47" t="s">
        <v>481</v>
      </c>
      <c r="S4" s="16" t="s">
        <v>482</v>
      </c>
      <c r="T4" s="16" t="s">
        <v>483</v>
      </c>
      <c r="U4" t="s">
        <v>7</v>
      </c>
      <c r="V4" s="109" t="s">
        <v>8</v>
      </c>
      <c r="W4" s="109" t="s">
        <v>9</v>
      </c>
      <c r="X4" s="109" t="s">
        <v>10</v>
      </c>
      <c r="Y4" s="36" t="s">
        <v>13</v>
      </c>
      <c r="Z4" s="36" t="s">
        <v>14</v>
      </c>
      <c r="AA4" s="36" t="s">
        <v>15</v>
      </c>
      <c r="AB4" s="36" t="s">
        <v>16</v>
      </c>
      <c r="AC4" s="36" t="s">
        <v>17</v>
      </c>
      <c r="AD4" s="36" t="s">
        <v>18</v>
      </c>
      <c r="AE4" s="1" t="s">
        <v>19</v>
      </c>
      <c r="AF4" s="1" t="s">
        <v>20</v>
      </c>
      <c r="AG4" t="s">
        <v>21</v>
      </c>
      <c r="AH4" t="s">
        <v>22</v>
      </c>
      <c r="AI4" t="s">
        <v>23</v>
      </c>
      <c r="AJ4" t="s">
        <v>24</v>
      </c>
      <c r="AK4" t="s">
        <v>25</v>
      </c>
      <c r="AL4" t="s">
        <v>26</v>
      </c>
      <c r="AM4" t="s">
        <v>28</v>
      </c>
      <c r="AN4" t="s">
        <v>29</v>
      </c>
      <c r="AO4" t="s">
        <v>30</v>
      </c>
      <c r="AP4" t="s">
        <v>31</v>
      </c>
      <c r="AQ4" t="s">
        <v>32</v>
      </c>
      <c r="AR4" t="s">
        <v>33</v>
      </c>
      <c r="AS4" t="s">
        <v>484</v>
      </c>
      <c r="AT4" t="s">
        <v>42</v>
      </c>
      <c r="AU4" t="s">
        <v>44</v>
      </c>
      <c r="AV4" t="s">
        <v>45</v>
      </c>
      <c r="AW4" s="1" t="s">
        <v>47</v>
      </c>
      <c r="AX4" s="1" t="s">
        <v>48</v>
      </c>
      <c r="AY4" t="s">
        <v>485</v>
      </c>
      <c r="AZ4" t="s">
        <v>486</v>
      </c>
      <c r="BA4" t="s">
        <v>487</v>
      </c>
      <c r="BB4" t="s">
        <v>488</v>
      </c>
      <c r="BC4" t="s">
        <v>489</v>
      </c>
      <c r="BD4" t="s">
        <v>490</v>
      </c>
      <c r="BE4" t="s">
        <v>491</v>
      </c>
      <c r="BF4" t="s">
        <v>492</v>
      </c>
      <c r="BG4" t="s">
        <v>493</v>
      </c>
      <c r="BH4" t="s">
        <v>494</v>
      </c>
      <c r="BI4" t="s">
        <v>495</v>
      </c>
      <c r="BJ4" t="s">
        <v>496</v>
      </c>
      <c r="BK4" t="s">
        <v>497</v>
      </c>
      <c r="BL4" t="s">
        <v>498</v>
      </c>
      <c r="BM4" t="s">
        <v>499</v>
      </c>
      <c r="BN4" t="s">
        <v>500</v>
      </c>
      <c r="BO4" t="s">
        <v>501</v>
      </c>
      <c r="BP4" t="s">
        <v>502</v>
      </c>
      <c r="BQ4" t="s">
        <v>503</v>
      </c>
      <c r="BR4" t="s">
        <v>504</v>
      </c>
      <c r="BS4" t="s">
        <v>505</v>
      </c>
      <c r="BT4" t="s">
        <v>506</v>
      </c>
      <c r="BU4" t="s">
        <v>507</v>
      </c>
      <c r="BV4" t="s">
        <v>508</v>
      </c>
      <c r="BW4" t="s">
        <v>509</v>
      </c>
      <c r="BX4" t="s">
        <v>510</v>
      </c>
      <c r="BY4" t="s">
        <v>511</v>
      </c>
      <c r="BZ4" t="s">
        <v>512</v>
      </c>
      <c r="CA4" t="s">
        <v>513</v>
      </c>
      <c r="CB4" t="s">
        <v>514</v>
      </c>
      <c r="CC4" t="s">
        <v>40</v>
      </c>
      <c r="CD4" t="s">
        <v>67</v>
      </c>
      <c r="CE4" s="36" t="s">
        <v>52</v>
      </c>
      <c r="CF4" s="36" t="s">
        <v>53</v>
      </c>
      <c r="CG4" s="1" t="s">
        <v>54</v>
      </c>
      <c r="CH4" s="1" t="s">
        <v>55</v>
      </c>
      <c r="CI4" s="1" t="s">
        <v>57</v>
      </c>
      <c r="CJ4" s="1" t="s">
        <v>58</v>
      </c>
      <c r="CK4" s="1" t="s">
        <v>59</v>
      </c>
      <c r="CL4" s="109" t="s">
        <v>60</v>
      </c>
      <c r="CM4" s="109" t="s">
        <v>61</v>
      </c>
      <c r="CN4" s="7" t="s">
        <v>62</v>
      </c>
      <c r="CO4" s="8" t="s">
        <v>63</v>
      </c>
      <c r="CP4" s="1" t="s">
        <v>69</v>
      </c>
      <c r="CQ4" s="8" t="s">
        <v>70</v>
      </c>
    </row>
    <row r="5" spans="2:95" ht="29.45" thickBot="1">
      <c r="B5" s="27" t="s">
        <v>515</v>
      </c>
      <c r="C5" s="3" t="s">
        <v>73</v>
      </c>
      <c r="D5" s="3" t="str">
        <f ca="1">IF(Table_Repeating_Question_Sets[[#This Row],[Header]]="Yes","",
IF(INDIRECT(SUBSTITUTE(ADDRESS(1,COLUMN(),4),"1","")&amp;ROW()-1)="",
INDIRECT(SUBSTITUTE(ADDRESS(1,COLUMN(Table_Repeating_Question_Sets[[#This Row],[Property]]),4),"1","")&amp;ROW()-1),
INDIRECT(SUBSTITUTE(ADDRESS(1,COLUMN(),4),"1","")&amp;ROW()-1)))</f>
        <v/>
      </c>
      <c r="E5" s="3"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repeating1</v>
      </c>
      <c r="F5" s="3" t="str">
        <f ca="1">IF(Table_Repeating_Question_Sets[[#This Row],[Header]]="Yes","",IF(INDIRECT(SUBSTITUTE(ADDRESS(1,COLUMN(),4),"1","")&amp;ROW()-1)="",
INDIRECT(SUBSTITUTE(ADDRESS(1,COLUMN(Table_Repeating_Question_Sets[[#This Row],[Property]]),4),"1","")&amp;ROW()-1),INDIRECT(SUBSTITUTE(ADDRESS(1,COLUMN(),4),"1","")&amp;ROW()-1)))</f>
        <v/>
      </c>
      <c r="G5" s="3"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[XX].repeating1</v>
      </c>
      <c r="H5" s="3" t="str">
        <f>IF(Table_Repeating_Question_Sets[[#This Row],[Header]]="Yes","",IF(Table_Repeating_Question_Sets[[#This Row],[Property]]&lt;&gt;"",SUBSTITUTE(Table_Repeating_Question_Sets[[#This Row],[Property]]," ",""),""))</f>
        <v/>
      </c>
      <c r="I5" s="32"/>
      <c r="J5" s="32"/>
      <c r="K5" s="32"/>
      <c r="L5" s="32"/>
      <c r="M5" s="32"/>
      <c r="N5" s="32"/>
      <c r="O5" s="32"/>
      <c r="P5" s="32"/>
      <c r="Q5" s="32"/>
      <c r="R5" s="32"/>
      <c r="S5" s="17"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5" s="17" t="str">
        <f>IF(Table_Repeating_Question_Sets[[#This Row],[Header]]&lt;&gt;"Yes",COUNTA(Table_Repeating_Question_Sets[[#This Row],[Value 1]:[Value 10]]),"")</f>
        <v/>
      </c>
      <c r="U5" s="3"/>
      <c r="V5" s="3"/>
      <c r="W5" s="3"/>
      <c r="X5" s="42"/>
      <c r="Y5" s="3"/>
      <c r="Z5" s="3"/>
      <c r="AA5" s="3"/>
      <c r="AB5" s="3"/>
      <c r="AC5" s="3"/>
      <c r="AD5" s="3"/>
      <c r="AE5" s="3"/>
      <c r="AF5" s="3"/>
      <c r="AG5" s="3"/>
      <c r="AH5" s="3"/>
      <c r="AI5" s="3"/>
      <c r="AJ5" s="3"/>
      <c r="AK5" s="3"/>
      <c r="AL5" s="3"/>
      <c r="AM5" s="3"/>
      <c r="AN5" s="3"/>
      <c r="AO5" s="3"/>
      <c r="AP5" s="3"/>
      <c r="AQ5" s="3"/>
      <c r="AR5" s="3"/>
      <c r="AS5" s="3"/>
      <c r="AT5" s="3"/>
      <c r="AU5" s="3"/>
      <c r="AV5" s="3"/>
      <c r="AW5" s="3"/>
      <c r="AX5" s="3"/>
      <c r="AY5" s="3" t="str">
        <f ca="1">IF(Table_Repeating_Question_Sets[[#This Row],[Header]]="Yes","",_xlfn.NUMBERVALUE(INDIRECT(SUBSTITUTE(ADDRESS(1,COLUMN(Table_Repeating_Question_Sets[[#This Row],[Count 1]]),4),"1","")&amp;ROW(Table_Repeating_Question_Sets[[#This Row],[Count 1]])+1))+IF(Table_Repeating_Question_Sets[[#This Row],[Value 1]]&lt;&gt;"",1,0))</f>
        <v/>
      </c>
      <c r="AZ5" s="3"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5" s="3"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5" s="3" t="str">
        <f ca="1">IF(Table_Repeating_Question_Sets[[#This Row],[Header]]="Yes","",_xlfn.NUMBERVALUE(INDIRECT(SUBSTITUTE(ADDRESS(1,COLUMN(Table_Repeating_Question_Sets[[#This Row],[Count 2]]),4),"1","")&amp;ROW(Table_Repeating_Question_Sets[[#This Row],[Count 2]])+1))+IF(Table_Repeating_Question_Sets[[#This Row],[Value 2]]&lt;&gt;"",1,0))</f>
        <v/>
      </c>
      <c r="BC5" s="3"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5" s="3"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5" s="3" t="str">
        <f ca="1">IF(Table_Repeating_Question_Sets[[#This Row],[Header]]="Yes","",_xlfn.NUMBERVALUE(INDIRECT(SUBSTITUTE(ADDRESS(1,COLUMN(Table_Repeating_Question_Sets[[#This Row],[Count 3]]),4),"1","")&amp;ROW(Table_Repeating_Question_Sets[[#This Row],[Count 3]])+1))+IF(Table_Repeating_Question_Sets[[#This Row],[Value 3]]&lt;&gt;"",1,0))</f>
        <v/>
      </c>
      <c r="BF5" s="3"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5" s="3"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5" s="3" t="str">
        <f ca="1">IF(Table_Repeating_Question_Sets[[#This Row],[Header]]="Yes","",_xlfn.NUMBERVALUE(INDIRECT(SUBSTITUTE(ADDRESS(1,COLUMN(Table_Repeating_Question_Sets[[#This Row],[Count 4]]),4),"1","")&amp;ROW(Table_Repeating_Question_Sets[[#This Row],[Count 4]])+1))+IF(Table_Repeating_Question_Sets[[#This Row],[Value 4]]&lt;&gt;"",1,0))</f>
        <v/>
      </c>
      <c r="BI5" s="3"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5" s="3"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5" s="3" t="str">
        <f ca="1">IF(Table_Repeating_Question_Sets[[#This Row],[Header]]="Yes","",_xlfn.NUMBERVALUE(INDIRECT(SUBSTITUTE(ADDRESS(1,COLUMN(Table_Repeating_Question_Sets[[#This Row],[Count 5]]),4),"1","")&amp;ROW(Table_Repeating_Question_Sets[[#This Row],[Count 5]])+1))+IF(Table_Repeating_Question_Sets[[#This Row],[Value 5]]&lt;&gt;"",1,0))</f>
        <v/>
      </c>
      <c r="BL5" s="3"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5" s="3"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5" s="3" t="str">
        <f ca="1">IF(Table_Repeating_Question_Sets[[#This Row],[Header]]="Yes","",_xlfn.NUMBERVALUE(INDIRECT(SUBSTITUTE(ADDRESS(1,COLUMN(Table_Repeating_Question_Sets[[#This Row],[Count 6]]),4),"1","")&amp;ROW(Table_Repeating_Question_Sets[[#This Row],[Count 6]])+1))+IF(Table_Repeating_Question_Sets[[#This Row],[Value 6]]&lt;&gt;"",1,0))</f>
        <v/>
      </c>
      <c r="BO5" s="3"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5" s="3"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5" s="3" t="str">
        <f ca="1">IF(Table_Repeating_Question_Sets[[#This Row],[Header]]="Yes","",_xlfn.NUMBERVALUE(INDIRECT(SUBSTITUTE(ADDRESS(1,COLUMN(Table_Repeating_Question_Sets[[#This Row],[Count 7]]),4),"1","")&amp;ROW(Table_Repeating_Question_Sets[[#This Row],[Count 7]])+1))+IF(Table_Repeating_Question_Sets[[#This Row],[Value 7]]&lt;&gt;"",1,0))</f>
        <v/>
      </c>
      <c r="BR5" s="3"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5" s="3"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5" s="3" t="str">
        <f ca="1">IF(Table_Repeating_Question_Sets[[#This Row],[Header]]="Yes","",_xlfn.NUMBERVALUE(INDIRECT(SUBSTITUTE(ADDRESS(1,COLUMN(Table_Repeating_Question_Sets[[#This Row],[Count 8]]),4),"1","")&amp;ROW(Table_Repeating_Question_Sets[[#This Row],[Count 8]])+1))+IF(Table_Repeating_Question_Sets[[#This Row],[Value 8]]&lt;&gt;"",1,0))</f>
        <v/>
      </c>
      <c r="BU5" s="3"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5" s="3"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5" s="3" t="str">
        <f ca="1">IF(Table_Repeating_Question_Sets[[#This Row],[Header]]="Yes","",_xlfn.NUMBERVALUE(INDIRECT(SUBSTITUTE(ADDRESS(1,COLUMN(Table_Repeating_Question_Sets[[#This Row],[Count 9]]),4),"1","")&amp;ROW(Table_Repeating_Question_Sets[[#This Row],[Count 9]])+1))+IF(Table_Repeating_Question_Sets[[#This Row],[Value 9]]&lt;&gt;"",1,0))</f>
        <v/>
      </c>
      <c r="BX5" s="3"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5" s="3"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5" s="3" t="str">
        <f ca="1">IF(Table_Repeating_Question_Sets[[#This Row],[Header]]="Yes","",_xlfn.NUMBERVALUE(INDIRECT(SUBSTITUTE(ADDRESS(1,COLUMN(Table_Repeating_Question_Sets[[#This Row],[Count 10]]),4),"1","")&amp;ROW(Table_Repeating_Question_Sets[[#This Row],[Count 10]])+1))+IF(Table_Repeating_Question_Sets[[#This Row],[Value 10]]&lt;&gt;"",1,0))</f>
        <v/>
      </c>
      <c r="CA5" s="3"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5" s="3"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5" s="3"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5" s="3"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5" s="3"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5" s="3"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5" s="3" t="str">
        <f t="array" aca="1" ref="CG5"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5" s="3"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5" s="3"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5" s="3" t="str">
        <f xml:space="preserve">
IF(AND(Table_Repeating_Question_Sets[[#This Row],[Header]]="",Table_Repeating_Question_Sets[[#This Row],[Property]]&lt;&gt;"",Table_Repeating_Question_Sets[[#This Row],[Field Type]]&lt;&gt;""),
"{"&amp;
_xlfn.TEXTJOIN(",",TRUE,
LEFT("/****** BASE ATTRIBUTES ******/",0),
"""key"":"""&amp;Table_Repeating_Question_Sets[[#This Row],[Field Key]]&amp;"""",
"""type"":"""&amp;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Type]]="Text Area","textarea-field",
IF(Table_Repeating_Question_Sets[[#This Row],[Field Type]]="Hidden","hidden-field",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5" s="3" t="str">
        <f xml:space="preserve">
IF(Table_Repeating_Question_Sets[[#This Row],[Row]]="Yes","]},{""className"": ""row"",""fieldGroup"": [","")&amp;
Table_Repeating_Question_Sets[[#This Row],[Config Field]]</f>
        <v/>
      </c>
      <c r="CL5" s="3"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"repeating1":[{"className": "row","fieldGroup":[]}],</v>
      </c>
      <c r="CM5" s="3">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1</v>
      </c>
      <c r="CN5" s="27" t="str">
        <f>IF(AND(Table_Repeating_Question_Sets[[#This Row],[Header]]="",Table_Repeating_Question_Sets[[#This Row],[Property]]&lt;&gt;"",Table_Repeating_Question_Sets[[#This Row],[Field Type]]&lt;&gt;""),
""""&amp;Table_Repeating_Question_Sets[[#This Row],[Key]]&amp;"""","")</f>
        <v/>
      </c>
      <c r="CO5" s="2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"repeating1":[],</v>
      </c>
      <c r="CP5" s="3" t="str">
        <f ca="1">IF(ISNUMBER(Table_Repeating_Question_Sets[[#This Row],[Config Use Row]]),INDEX(Table_Repeating_Question_Sets[Config Rollup],Table_Repeating_Question_Sets[[#This Row],[Config Use Row]]),"")</f>
        <v>"repeating1":[{"className": "row","fieldGroup":[]}],</v>
      </c>
      <c r="CQ5" s="27" t="str">
        <f ca="1">IF(ISNUMBER(Table_Repeating_Question_Sets[[#This Row],[Config Use Row]]),INDEX(Table_Repeating_Question_Sets[Config Keys Nested Rollup],Table_Repeating_Question_Sets[[#This Row],[Config Use Row]]),"")</f>
        <v>"repeating1":[],</v>
      </c>
    </row>
    <row r="6" spans="2:95" s="11" customFormat="1" ht="21" hidden="1" customHeight="1">
      <c r="B6" s="7"/>
      <c r="C6" s="7"/>
      <c r="D6" s="7" t="str">
        <f ca="1">IF(Table_Repeating_Question_Sets[[#This Row],[Header]]="Yes","",
IF(INDIRECT(SUBSTITUTE(ADDRESS(1,COLUMN(),4),"1","")&amp;ROW()-1)="",
INDIRECT(SUBSTITUTE(ADDRESS(1,COLUMN(Table_Repeating_Question_Sets[[#This Row],[Property]]),4),"1","")&amp;ROW()-1),
INDIRECT(SUBSTITUTE(ADDRESS(1,COLUMN(),4),"1","")&amp;ROW()-1)))</f>
        <v>Repeating 1</v>
      </c>
      <c r="E6" s="7"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6" s="7" t="str">
        <f ca="1">IF(Table_Repeating_Question_Sets[[#This Row],[Header]]="Yes","",IF(INDIRECT(SUBSTITUTE(ADDRESS(1,COLUMN(),4),"1","")&amp;ROW()-1)="",
INDIRECT(SUBSTITUTE(ADDRESS(1,COLUMN(Table_Repeating_Question_Sets[[#This Row],[Property]]),4),"1","")&amp;ROW()-1),INDIRECT(SUBSTITUTE(ADDRESS(1,COLUMN(),4),"1","")&amp;ROW()-1)))</f>
        <v>Repeating 1</v>
      </c>
      <c r="G6" s="7"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6" s="7" t="str">
        <f>IF(Table_Repeating_Question_Sets[[#This Row],[Header]]="Yes","",IF(Table_Repeating_Question_Sets[[#This Row],[Property]]&lt;&gt;"",SUBSTITUTE(Table_Repeating_Question_Sets[[#This Row],[Property]]," ",""),""))</f>
        <v/>
      </c>
      <c r="I6" s="48"/>
      <c r="J6" s="48"/>
      <c r="K6" s="48"/>
      <c r="L6" s="48"/>
      <c r="M6" s="48"/>
      <c r="N6" s="48"/>
      <c r="O6" s="48"/>
      <c r="P6" s="48"/>
      <c r="Q6" s="48"/>
      <c r="R6" s="48"/>
      <c r="S6" s="49">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6" s="49">
        <f>IF(Table_Repeating_Question_Sets[[#This Row],[Header]]&lt;&gt;"Yes",COUNTA(Table_Repeating_Question_Sets[[#This Row],[Value 1]:[Value 10]]),"")</f>
        <v>0</v>
      </c>
      <c r="U6" s="7"/>
      <c r="V6" s="7"/>
      <c r="W6" s="7"/>
      <c r="X6" s="43"/>
      <c r="Y6" s="7"/>
      <c r="Z6" s="7"/>
      <c r="AA6" s="7"/>
      <c r="AB6" s="7"/>
      <c r="AC6" s="7"/>
      <c r="AD6" s="7"/>
      <c r="AE6" s="7"/>
      <c r="AF6" s="7"/>
      <c r="AG6" s="7"/>
      <c r="AH6" s="7"/>
      <c r="AI6" s="7"/>
      <c r="AJ6" s="7"/>
      <c r="AK6" s="7"/>
      <c r="AL6" s="7"/>
      <c r="AM6" s="7"/>
      <c r="AN6" s="7"/>
      <c r="AO6" s="7"/>
      <c r="AP6" s="7"/>
      <c r="AQ6" s="7"/>
      <c r="AR6" s="7"/>
      <c r="AS6" s="7"/>
      <c r="AT6" s="7"/>
      <c r="AU6" s="7"/>
      <c r="AV6" s="7"/>
      <c r="AW6" s="7"/>
      <c r="AX6" s="7"/>
      <c r="AY6" s="7">
        <f ca="1">IF(Table_Repeating_Question_Sets[[#This Row],[Header]]="Yes","",_xlfn.NUMBERVALUE(INDIRECT(SUBSTITUTE(ADDRESS(1,COLUMN(Table_Repeating_Question_Sets[[#This Row],[Count 1]]),4),"1","")&amp;ROW(Table_Repeating_Question_Sets[[#This Row],[Count 1]])+1))+IF(Table_Repeating_Question_Sets[[#This Row],[Value 1]]&lt;&gt;"",1,0))</f>
        <v>0</v>
      </c>
      <c r="AZ6" s="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6" s="7"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6" s="7">
        <f ca="1">IF(Table_Repeating_Question_Sets[[#This Row],[Header]]="Yes","",_xlfn.NUMBERVALUE(INDIRECT(SUBSTITUTE(ADDRESS(1,COLUMN(Table_Repeating_Question_Sets[[#This Row],[Count 2]]),4),"1","")&amp;ROW(Table_Repeating_Question_Sets[[#This Row],[Count 2]])+1))+IF(Table_Repeating_Question_Sets[[#This Row],[Value 2]]&lt;&gt;"",1,0))</f>
        <v>0</v>
      </c>
      <c r="BC6" s="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6" s="7"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6" s="7">
        <f ca="1">IF(Table_Repeating_Question_Sets[[#This Row],[Header]]="Yes","",_xlfn.NUMBERVALUE(INDIRECT(SUBSTITUTE(ADDRESS(1,COLUMN(Table_Repeating_Question_Sets[[#This Row],[Count 3]]),4),"1","")&amp;ROW(Table_Repeating_Question_Sets[[#This Row],[Count 3]])+1))+IF(Table_Repeating_Question_Sets[[#This Row],[Value 3]]&lt;&gt;"",1,0))</f>
        <v>0</v>
      </c>
      <c r="BF6" s="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6" s="7"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6" s="7">
        <f ca="1">IF(Table_Repeating_Question_Sets[[#This Row],[Header]]="Yes","",_xlfn.NUMBERVALUE(INDIRECT(SUBSTITUTE(ADDRESS(1,COLUMN(Table_Repeating_Question_Sets[[#This Row],[Count 4]]),4),"1","")&amp;ROW(Table_Repeating_Question_Sets[[#This Row],[Count 4]])+1))+IF(Table_Repeating_Question_Sets[[#This Row],[Value 4]]&lt;&gt;"",1,0))</f>
        <v>0</v>
      </c>
      <c r="BI6" s="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6" s="7"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6" s="7">
        <f ca="1">IF(Table_Repeating_Question_Sets[[#This Row],[Header]]="Yes","",_xlfn.NUMBERVALUE(INDIRECT(SUBSTITUTE(ADDRESS(1,COLUMN(Table_Repeating_Question_Sets[[#This Row],[Count 5]]),4),"1","")&amp;ROW(Table_Repeating_Question_Sets[[#This Row],[Count 5]])+1))+IF(Table_Repeating_Question_Sets[[#This Row],[Value 5]]&lt;&gt;"",1,0))</f>
        <v>0</v>
      </c>
      <c r="BL6" s="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6" s="7"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6" s="7">
        <f ca="1">IF(Table_Repeating_Question_Sets[[#This Row],[Header]]="Yes","",_xlfn.NUMBERVALUE(INDIRECT(SUBSTITUTE(ADDRESS(1,COLUMN(Table_Repeating_Question_Sets[[#This Row],[Count 6]]),4),"1","")&amp;ROW(Table_Repeating_Question_Sets[[#This Row],[Count 6]])+1))+IF(Table_Repeating_Question_Sets[[#This Row],[Value 6]]&lt;&gt;"",1,0))</f>
        <v>0</v>
      </c>
      <c r="BO6" s="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6" s="7"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6" s="7">
        <f ca="1">IF(Table_Repeating_Question_Sets[[#This Row],[Header]]="Yes","",_xlfn.NUMBERVALUE(INDIRECT(SUBSTITUTE(ADDRESS(1,COLUMN(Table_Repeating_Question_Sets[[#This Row],[Count 7]]),4),"1","")&amp;ROW(Table_Repeating_Question_Sets[[#This Row],[Count 7]])+1))+IF(Table_Repeating_Question_Sets[[#This Row],[Value 7]]&lt;&gt;"",1,0))</f>
        <v>0</v>
      </c>
      <c r="BR6" s="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6" s="7"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6" s="7">
        <f ca="1">IF(Table_Repeating_Question_Sets[[#This Row],[Header]]="Yes","",_xlfn.NUMBERVALUE(INDIRECT(SUBSTITUTE(ADDRESS(1,COLUMN(Table_Repeating_Question_Sets[[#This Row],[Count 8]]),4),"1","")&amp;ROW(Table_Repeating_Question_Sets[[#This Row],[Count 8]])+1))+IF(Table_Repeating_Question_Sets[[#This Row],[Value 8]]&lt;&gt;"",1,0))</f>
        <v>0</v>
      </c>
      <c r="BU6" s="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6" s="7"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6" s="7">
        <f ca="1">IF(Table_Repeating_Question_Sets[[#This Row],[Header]]="Yes","",_xlfn.NUMBERVALUE(INDIRECT(SUBSTITUTE(ADDRESS(1,COLUMN(Table_Repeating_Question_Sets[[#This Row],[Count 9]]),4),"1","")&amp;ROW(Table_Repeating_Question_Sets[[#This Row],[Count 9]])+1))+IF(Table_Repeating_Question_Sets[[#This Row],[Value 9]]&lt;&gt;"",1,0))</f>
        <v>0</v>
      </c>
      <c r="BX6" s="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6" s="7"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6" s="7">
        <f ca="1">IF(Table_Repeating_Question_Sets[[#This Row],[Header]]="Yes","",_xlfn.NUMBERVALUE(INDIRECT(SUBSTITUTE(ADDRESS(1,COLUMN(Table_Repeating_Question_Sets[[#This Row],[Count 10]]),4),"1","")&amp;ROW(Table_Repeating_Question_Sets[[#This Row],[Count 10]])+1))+IF(Table_Repeating_Question_Sets[[#This Row],[Value 10]]&lt;&gt;"",1,0))</f>
        <v>0</v>
      </c>
      <c r="CA6" s="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6" s="7"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6" s="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6" s="7"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6" s="7">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6" s="7">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6" s="7" t="str">
        <f t="array" aca="1" ref="CG6"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6" s="7"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6" s="7"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6" s="7" t="str">
        <f xml:space="preserve">
IF(AND(Table_Repeating_Question_Sets[[#This Row],[Header]]="",Table_Repeating_Question_Sets[[#This Row],[Property]]&lt;&gt;"",Table_Repeating_Question_Sets[[#This Row],[Field Type]]&lt;&gt;""),
"{"&amp;
_xlfn.TEXTJOIN(",",TRUE,
LEFT("/****** BASE ATTRIBUTES ******/",0),
"""key"":"""&amp;Table_Repeating_Question_Sets[[#This Row],[Field Key]]&amp;"""",
"""type"":"""&amp;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Type]]="Text Area","textarea-field",
IF(Table_Repeating_Question_Sets[[#This Row],[Field Type]]="Hidden","hidden-field",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6" s="7" t="str">
        <f xml:space="preserve">
IF(Table_Repeating_Question_Sets[[#This Row],[Row]]="Yes","]},{""className"": ""row"",""fieldGroup"": [","")&amp;
Table_Repeating_Question_Sets[[#This Row],[Config Field]]</f>
        <v/>
      </c>
      <c r="CL6" s="7"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6" s="7">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3</v>
      </c>
      <c r="CN6" s="7" t="str">
        <f>IF(AND(Table_Repeating_Question_Sets[[#This Row],[Header]]="",Table_Repeating_Question_Sets[[#This Row],[Property]]&lt;&gt;"",Table_Repeating_Question_Sets[[#This Row],[Field Type]]&lt;&gt;""),
""""&amp;Table_Repeating_Question_Sets[[#This Row],[Key]]&amp;"""","")</f>
        <v/>
      </c>
      <c r="CO6" s="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6" s="7" t="str">
        <f ca="1">IF(ISNUMBER(Table_Repeating_Question_Sets[[#This Row],[Config Use Row]]),INDEX(Table_Repeating_Question_Sets[Config Rollup],Table_Repeating_Question_Sets[[#This Row],[Config Use Row]]),"")</f>
        <v>"repeating2":[{"className": "row","fieldGroup":[]}],</v>
      </c>
      <c r="CQ6" s="7" t="str">
        <f ca="1">IF(ISNUMBER(Table_Repeating_Question_Sets[[#This Row],[Config Use Row]]),INDEX(Table_Repeating_Question_Sets[Config Keys Nested Rollup],Table_Repeating_Question_Sets[[#This Row],[Config Use Row]]),"")</f>
        <v>"repeating2":[],</v>
      </c>
    </row>
    <row r="7" spans="2:95" ht="29.45" thickBot="1">
      <c r="B7" s="27" t="s">
        <v>516</v>
      </c>
      <c r="C7" s="3" t="s">
        <v>73</v>
      </c>
      <c r="D7" s="3" t="str">
        <f ca="1">IF(Table_Repeating_Question_Sets[[#This Row],[Header]]="Yes","",
IF(INDIRECT(SUBSTITUTE(ADDRESS(1,COLUMN(),4),"1","")&amp;ROW()-1)="",
INDIRECT(SUBSTITUTE(ADDRESS(1,COLUMN(Table_Repeating_Question_Sets[[#This Row],[Property]]),4),"1","")&amp;ROW()-1),
INDIRECT(SUBSTITUTE(ADDRESS(1,COLUMN(),4),"1","")&amp;ROW()-1)))</f>
        <v/>
      </c>
      <c r="E7" s="3"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repeating2</v>
      </c>
      <c r="F7" s="3" t="str">
        <f ca="1">IF(Table_Repeating_Question_Sets[[#This Row],[Header]]="Yes","",IF(INDIRECT(SUBSTITUTE(ADDRESS(1,COLUMN(),4),"1","")&amp;ROW()-1)="",
INDIRECT(SUBSTITUTE(ADDRESS(1,COLUMN(Table_Repeating_Question_Sets[[#This Row],[Property]]),4),"1","")&amp;ROW()-1),INDIRECT(SUBSTITUTE(ADDRESS(1,COLUMN(),4),"1","")&amp;ROW()-1)))</f>
        <v/>
      </c>
      <c r="G7" s="3"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[XX].repeating2</v>
      </c>
      <c r="H7" s="3" t="str">
        <f>IF(Table_Repeating_Question_Sets[[#This Row],[Header]]="Yes","",IF(Table_Repeating_Question_Sets[[#This Row],[Property]]&lt;&gt;"",SUBSTITUTE(Table_Repeating_Question_Sets[[#This Row],[Property]]," ",""),""))</f>
        <v/>
      </c>
      <c r="I7" s="32"/>
      <c r="J7" s="32"/>
      <c r="K7" s="32"/>
      <c r="L7" s="32"/>
      <c r="M7" s="32"/>
      <c r="N7" s="32"/>
      <c r="O7" s="32"/>
      <c r="P7" s="32"/>
      <c r="Q7" s="32"/>
      <c r="R7" s="32"/>
      <c r="S7" s="17"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7" s="17" t="str">
        <f>IF(Table_Repeating_Question_Sets[[#This Row],[Header]]&lt;&gt;"Yes",COUNTA(Table_Repeating_Question_Sets[[#This Row],[Value 1]:[Value 10]]),"")</f>
        <v/>
      </c>
      <c r="U7" s="3"/>
      <c r="V7" s="3"/>
      <c r="W7" s="3"/>
      <c r="X7" s="42"/>
      <c r="Y7" s="3"/>
      <c r="Z7" s="3"/>
      <c r="AA7" s="3"/>
      <c r="AB7" s="3"/>
      <c r="AC7" s="3"/>
      <c r="AD7" s="3"/>
      <c r="AE7" s="3"/>
      <c r="AF7" s="3"/>
      <c r="AG7" s="3"/>
      <c r="AH7" s="3"/>
      <c r="AI7" s="3"/>
      <c r="AJ7" s="3"/>
      <c r="AK7" s="3"/>
      <c r="AL7" s="3"/>
      <c r="AM7" s="3"/>
      <c r="AN7" s="3"/>
      <c r="AO7" s="3"/>
      <c r="AP7" s="3"/>
      <c r="AQ7" s="3"/>
      <c r="AR7" s="3"/>
      <c r="AS7" s="3"/>
      <c r="AT7" s="3"/>
      <c r="AU7" s="3"/>
      <c r="AV7" s="3"/>
      <c r="AW7" s="3"/>
      <c r="AX7" s="3"/>
      <c r="AY7" s="3" t="str">
        <f ca="1">IF(Table_Repeating_Question_Sets[[#This Row],[Header]]="Yes","",_xlfn.NUMBERVALUE(INDIRECT(SUBSTITUTE(ADDRESS(1,COLUMN(Table_Repeating_Question_Sets[[#This Row],[Count 1]]),4),"1","")&amp;ROW(Table_Repeating_Question_Sets[[#This Row],[Count 1]])+1))+IF(Table_Repeating_Question_Sets[[#This Row],[Value 1]]&lt;&gt;"",1,0))</f>
        <v/>
      </c>
      <c r="AZ7" s="3"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7" s="3"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7" s="3" t="str">
        <f ca="1">IF(Table_Repeating_Question_Sets[[#This Row],[Header]]="Yes","",_xlfn.NUMBERVALUE(INDIRECT(SUBSTITUTE(ADDRESS(1,COLUMN(Table_Repeating_Question_Sets[[#This Row],[Count 2]]),4),"1","")&amp;ROW(Table_Repeating_Question_Sets[[#This Row],[Count 2]])+1))+IF(Table_Repeating_Question_Sets[[#This Row],[Value 2]]&lt;&gt;"",1,0))</f>
        <v/>
      </c>
      <c r="BC7" s="3"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7" s="3"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7" s="3" t="str">
        <f ca="1">IF(Table_Repeating_Question_Sets[[#This Row],[Header]]="Yes","",_xlfn.NUMBERVALUE(INDIRECT(SUBSTITUTE(ADDRESS(1,COLUMN(Table_Repeating_Question_Sets[[#This Row],[Count 3]]),4),"1","")&amp;ROW(Table_Repeating_Question_Sets[[#This Row],[Count 3]])+1))+IF(Table_Repeating_Question_Sets[[#This Row],[Value 3]]&lt;&gt;"",1,0))</f>
        <v/>
      </c>
      <c r="BF7" s="3"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7" s="3"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7" s="3" t="str">
        <f ca="1">IF(Table_Repeating_Question_Sets[[#This Row],[Header]]="Yes","",_xlfn.NUMBERVALUE(INDIRECT(SUBSTITUTE(ADDRESS(1,COLUMN(Table_Repeating_Question_Sets[[#This Row],[Count 4]]),4),"1","")&amp;ROW(Table_Repeating_Question_Sets[[#This Row],[Count 4]])+1))+IF(Table_Repeating_Question_Sets[[#This Row],[Value 4]]&lt;&gt;"",1,0))</f>
        <v/>
      </c>
      <c r="BI7" s="3"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7" s="3"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7" s="3" t="str">
        <f ca="1">IF(Table_Repeating_Question_Sets[[#This Row],[Header]]="Yes","",_xlfn.NUMBERVALUE(INDIRECT(SUBSTITUTE(ADDRESS(1,COLUMN(Table_Repeating_Question_Sets[[#This Row],[Count 5]]),4),"1","")&amp;ROW(Table_Repeating_Question_Sets[[#This Row],[Count 5]])+1))+IF(Table_Repeating_Question_Sets[[#This Row],[Value 5]]&lt;&gt;"",1,0))</f>
        <v/>
      </c>
      <c r="BL7" s="3"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7" s="3"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7" s="3" t="str">
        <f ca="1">IF(Table_Repeating_Question_Sets[[#This Row],[Header]]="Yes","",_xlfn.NUMBERVALUE(INDIRECT(SUBSTITUTE(ADDRESS(1,COLUMN(Table_Repeating_Question_Sets[[#This Row],[Count 6]]),4),"1","")&amp;ROW(Table_Repeating_Question_Sets[[#This Row],[Count 6]])+1))+IF(Table_Repeating_Question_Sets[[#This Row],[Value 6]]&lt;&gt;"",1,0))</f>
        <v/>
      </c>
      <c r="BO7" s="3"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7" s="3"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7" s="3" t="str">
        <f ca="1">IF(Table_Repeating_Question_Sets[[#This Row],[Header]]="Yes","",_xlfn.NUMBERVALUE(INDIRECT(SUBSTITUTE(ADDRESS(1,COLUMN(Table_Repeating_Question_Sets[[#This Row],[Count 7]]),4),"1","")&amp;ROW(Table_Repeating_Question_Sets[[#This Row],[Count 7]])+1))+IF(Table_Repeating_Question_Sets[[#This Row],[Value 7]]&lt;&gt;"",1,0))</f>
        <v/>
      </c>
      <c r="BR7" s="3"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7" s="3"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7" s="3" t="str">
        <f ca="1">IF(Table_Repeating_Question_Sets[[#This Row],[Header]]="Yes","",_xlfn.NUMBERVALUE(INDIRECT(SUBSTITUTE(ADDRESS(1,COLUMN(Table_Repeating_Question_Sets[[#This Row],[Count 8]]),4),"1","")&amp;ROW(Table_Repeating_Question_Sets[[#This Row],[Count 8]])+1))+IF(Table_Repeating_Question_Sets[[#This Row],[Value 8]]&lt;&gt;"",1,0))</f>
        <v/>
      </c>
      <c r="BU7" s="3"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7" s="3"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7" s="3" t="str">
        <f ca="1">IF(Table_Repeating_Question_Sets[[#This Row],[Header]]="Yes","",_xlfn.NUMBERVALUE(INDIRECT(SUBSTITUTE(ADDRESS(1,COLUMN(Table_Repeating_Question_Sets[[#This Row],[Count 9]]),4),"1","")&amp;ROW(Table_Repeating_Question_Sets[[#This Row],[Count 9]])+1))+IF(Table_Repeating_Question_Sets[[#This Row],[Value 9]]&lt;&gt;"",1,0))</f>
        <v/>
      </c>
      <c r="BX7" s="3"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7" s="3"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7" s="3" t="str">
        <f ca="1">IF(Table_Repeating_Question_Sets[[#This Row],[Header]]="Yes","",_xlfn.NUMBERVALUE(INDIRECT(SUBSTITUTE(ADDRESS(1,COLUMN(Table_Repeating_Question_Sets[[#This Row],[Count 10]]),4),"1","")&amp;ROW(Table_Repeating_Question_Sets[[#This Row],[Count 10]])+1))+IF(Table_Repeating_Question_Sets[[#This Row],[Value 10]]&lt;&gt;"",1,0))</f>
        <v/>
      </c>
      <c r="CA7" s="3"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7" s="3"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7" s="3"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7" s="3"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7" s="3"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7" s="3"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7" s="3" t="str">
        <f t="array" aca="1" ref="CG7"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7" s="3"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7" s="3"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7" s="3" t="str">
        <f xml:space="preserve">
IF(AND(Table_Repeating_Question_Sets[[#This Row],[Header]]="",Table_Repeating_Question_Sets[[#This Row],[Property]]&lt;&gt;"",Table_Repeating_Question_Sets[[#This Row],[Field Type]]&lt;&gt;""),
"{"&amp;
_xlfn.TEXTJOIN(",",TRUE,
LEFT("/****** BASE ATTRIBUTES ******/",0),
"""key"":"""&amp;Table_Repeating_Question_Sets[[#This Row],[Field Key]]&amp;"""",
"""type"":"""&amp;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Type]]="Text Area","textarea-field",
IF(Table_Repeating_Question_Sets[[#This Row],[Field Type]]="Hidden","hidden-field",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7" s="3" t="str">
        <f xml:space="preserve">
IF(Table_Repeating_Question_Sets[[#This Row],[Row]]="Yes","]},{""className"": ""row"",""fieldGroup"": [","")&amp;
Table_Repeating_Question_Sets[[#This Row],[Config Field]]</f>
        <v/>
      </c>
      <c r="CL7" s="3"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"repeating2":[{"className": "row","fieldGroup":[]}],</v>
      </c>
      <c r="CM7" s="3">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5</v>
      </c>
      <c r="CN7" s="27" t="str">
        <f>IF(AND(Table_Repeating_Question_Sets[[#This Row],[Header]]="",Table_Repeating_Question_Sets[[#This Row],[Property]]&lt;&gt;"",Table_Repeating_Question_Sets[[#This Row],[Field Type]]&lt;&gt;""),
""""&amp;Table_Repeating_Question_Sets[[#This Row],[Key]]&amp;"""","")</f>
        <v/>
      </c>
      <c r="CO7" s="2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"repeating2":[],</v>
      </c>
      <c r="CP7" s="3" t="str">
        <f ca="1">IF(ISNUMBER(Table_Repeating_Question_Sets[[#This Row],[Config Use Row]]),INDEX(Table_Repeating_Question_Sets[Config Rollup],Table_Repeating_Question_Sets[[#This Row],[Config Use Row]]),"")</f>
        <v>"repeating3":[{"className": "row","fieldGroup":[]}],</v>
      </c>
      <c r="CQ7" s="27" t="str">
        <f ca="1">IF(ISNUMBER(Table_Repeating_Question_Sets[[#This Row],[Config Use Row]]),INDEX(Table_Repeating_Question_Sets[Config Keys Nested Rollup],Table_Repeating_Question_Sets[[#This Row],[Config Use Row]]),"")</f>
        <v>"repeating3":[],</v>
      </c>
    </row>
    <row r="8" spans="2:95" s="11" customFormat="1" ht="21" hidden="1" customHeight="1">
      <c r="B8" s="7"/>
      <c r="C8" s="7"/>
      <c r="D8" s="7" t="str">
        <f ca="1">IF(Table_Repeating_Question_Sets[[#This Row],[Header]]="Yes","",
IF(INDIRECT(SUBSTITUTE(ADDRESS(1,COLUMN(),4),"1","")&amp;ROW()-1)="",
INDIRECT(SUBSTITUTE(ADDRESS(1,COLUMN(Table_Repeating_Question_Sets[[#This Row],[Property]]),4),"1","")&amp;ROW()-1),
INDIRECT(SUBSTITUTE(ADDRESS(1,COLUMN(),4),"1","")&amp;ROW()-1)))</f>
        <v>Repeating 2</v>
      </c>
      <c r="E8" s="7"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8" s="7" t="str">
        <f ca="1">IF(Table_Repeating_Question_Sets[[#This Row],[Header]]="Yes","",IF(INDIRECT(SUBSTITUTE(ADDRESS(1,COLUMN(),4),"1","")&amp;ROW()-1)="",
INDIRECT(SUBSTITUTE(ADDRESS(1,COLUMN(Table_Repeating_Question_Sets[[#This Row],[Property]]),4),"1","")&amp;ROW()-1),INDIRECT(SUBSTITUTE(ADDRESS(1,COLUMN(),4),"1","")&amp;ROW()-1)))</f>
        <v>Repeating 2</v>
      </c>
      <c r="G8" s="7"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8" s="7" t="str">
        <f>IF(Table_Repeating_Question_Sets[[#This Row],[Header]]="Yes","",IF(Table_Repeating_Question_Sets[[#This Row],[Property]]&lt;&gt;"",SUBSTITUTE(Table_Repeating_Question_Sets[[#This Row],[Property]]," ",""),""))</f>
        <v/>
      </c>
      <c r="I8" s="48"/>
      <c r="J8" s="48"/>
      <c r="K8" s="48"/>
      <c r="L8" s="48"/>
      <c r="M8" s="48"/>
      <c r="N8" s="48"/>
      <c r="O8" s="48"/>
      <c r="P8" s="48"/>
      <c r="Q8" s="48"/>
      <c r="R8" s="48"/>
      <c r="S8" s="49">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8" s="49">
        <f>IF(Table_Repeating_Question_Sets[[#This Row],[Header]]&lt;&gt;"Yes",COUNTA(Table_Repeating_Question_Sets[[#This Row],[Value 1]:[Value 10]]),"")</f>
        <v>0</v>
      </c>
      <c r="U8" s="7"/>
      <c r="V8" s="7"/>
      <c r="W8" s="7"/>
      <c r="X8" s="43"/>
      <c r="Y8" s="7"/>
      <c r="Z8" s="7"/>
      <c r="AA8" s="7"/>
      <c r="AB8" s="7"/>
      <c r="AC8" s="7"/>
      <c r="AD8" s="7"/>
      <c r="AE8" s="7"/>
      <c r="AF8" s="7"/>
      <c r="AG8" s="7"/>
      <c r="AH8" s="7"/>
      <c r="AI8" s="7"/>
      <c r="AJ8" s="7"/>
      <c r="AK8" s="7"/>
      <c r="AL8" s="7"/>
      <c r="AM8" s="7"/>
      <c r="AN8" s="7"/>
      <c r="AO8" s="7"/>
      <c r="AP8" s="7"/>
      <c r="AQ8" s="7"/>
      <c r="AR8" s="7"/>
      <c r="AS8" s="7"/>
      <c r="AT8" s="7"/>
      <c r="AU8" s="7"/>
      <c r="AV8" s="7"/>
      <c r="AW8" s="7"/>
      <c r="AX8" s="7"/>
      <c r="AY8" s="7">
        <f ca="1">IF(Table_Repeating_Question_Sets[[#This Row],[Header]]="Yes","",_xlfn.NUMBERVALUE(INDIRECT(SUBSTITUTE(ADDRESS(1,COLUMN(Table_Repeating_Question_Sets[[#This Row],[Count 1]]),4),"1","")&amp;ROW(Table_Repeating_Question_Sets[[#This Row],[Count 1]])+1))+IF(Table_Repeating_Question_Sets[[#This Row],[Value 1]]&lt;&gt;"",1,0))</f>
        <v>0</v>
      </c>
      <c r="AZ8" s="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8" s="7"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8" s="7">
        <f ca="1">IF(Table_Repeating_Question_Sets[[#This Row],[Header]]="Yes","",_xlfn.NUMBERVALUE(INDIRECT(SUBSTITUTE(ADDRESS(1,COLUMN(Table_Repeating_Question_Sets[[#This Row],[Count 2]]),4),"1","")&amp;ROW(Table_Repeating_Question_Sets[[#This Row],[Count 2]])+1))+IF(Table_Repeating_Question_Sets[[#This Row],[Value 2]]&lt;&gt;"",1,0))</f>
        <v>0</v>
      </c>
      <c r="BC8" s="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8" s="7"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8" s="7">
        <f ca="1">IF(Table_Repeating_Question_Sets[[#This Row],[Header]]="Yes","",_xlfn.NUMBERVALUE(INDIRECT(SUBSTITUTE(ADDRESS(1,COLUMN(Table_Repeating_Question_Sets[[#This Row],[Count 3]]),4),"1","")&amp;ROW(Table_Repeating_Question_Sets[[#This Row],[Count 3]])+1))+IF(Table_Repeating_Question_Sets[[#This Row],[Value 3]]&lt;&gt;"",1,0))</f>
        <v>0</v>
      </c>
      <c r="BF8" s="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8" s="7"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8" s="7">
        <f ca="1">IF(Table_Repeating_Question_Sets[[#This Row],[Header]]="Yes","",_xlfn.NUMBERVALUE(INDIRECT(SUBSTITUTE(ADDRESS(1,COLUMN(Table_Repeating_Question_Sets[[#This Row],[Count 4]]),4),"1","")&amp;ROW(Table_Repeating_Question_Sets[[#This Row],[Count 4]])+1))+IF(Table_Repeating_Question_Sets[[#This Row],[Value 4]]&lt;&gt;"",1,0))</f>
        <v>0</v>
      </c>
      <c r="BI8" s="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8" s="7"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8" s="7">
        <f ca="1">IF(Table_Repeating_Question_Sets[[#This Row],[Header]]="Yes","",_xlfn.NUMBERVALUE(INDIRECT(SUBSTITUTE(ADDRESS(1,COLUMN(Table_Repeating_Question_Sets[[#This Row],[Count 5]]),4),"1","")&amp;ROW(Table_Repeating_Question_Sets[[#This Row],[Count 5]])+1))+IF(Table_Repeating_Question_Sets[[#This Row],[Value 5]]&lt;&gt;"",1,0))</f>
        <v>0</v>
      </c>
      <c r="BL8" s="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8" s="7"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8" s="7">
        <f ca="1">IF(Table_Repeating_Question_Sets[[#This Row],[Header]]="Yes","",_xlfn.NUMBERVALUE(INDIRECT(SUBSTITUTE(ADDRESS(1,COLUMN(Table_Repeating_Question_Sets[[#This Row],[Count 6]]),4),"1","")&amp;ROW(Table_Repeating_Question_Sets[[#This Row],[Count 6]])+1))+IF(Table_Repeating_Question_Sets[[#This Row],[Value 6]]&lt;&gt;"",1,0))</f>
        <v>0</v>
      </c>
      <c r="BO8" s="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8" s="7"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8" s="7">
        <f ca="1">IF(Table_Repeating_Question_Sets[[#This Row],[Header]]="Yes","",_xlfn.NUMBERVALUE(INDIRECT(SUBSTITUTE(ADDRESS(1,COLUMN(Table_Repeating_Question_Sets[[#This Row],[Count 7]]),4),"1","")&amp;ROW(Table_Repeating_Question_Sets[[#This Row],[Count 7]])+1))+IF(Table_Repeating_Question_Sets[[#This Row],[Value 7]]&lt;&gt;"",1,0))</f>
        <v>0</v>
      </c>
      <c r="BR8" s="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8" s="7"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8" s="7">
        <f ca="1">IF(Table_Repeating_Question_Sets[[#This Row],[Header]]="Yes","",_xlfn.NUMBERVALUE(INDIRECT(SUBSTITUTE(ADDRESS(1,COLUMN(Table_Repeating_Question_Sets[[#This Row],[Count 8]]),4),"1","")&amp;ROW(Table_Repeating_Question_Sets[[#This Row],[Count 8]])+1))+IF(Table_Repeating_Question_Sets[[#This Row],[Value 8]]&lt;&gt;"",1,0))</f>
        <v>0</v>
      </c>
      <c r="BU8" s="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8" s="7"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8" s="7">
        <f ca="1">IF(Table_Repeating_Question_Sets[[#This Row],[Header]]="Yes","",_xlfn.NUMBERVALUE(INDIRECT(SUBSTITUTE(ADDRESS(1,COLUMN(Table_Repeating_Question_Sets[[#This Row],[Count 9]]),4),"1","")&amp;ROW(Table_Repeating_Question_Sets[[#This Row],[Count 9]])+1))+IF(Table_Repeating_Question_Sets[[#This Row],[Value 9]]&lt;&gt;"",1,0))</f>
        <v>0</v>
      </c>
      <c r="BX8" s="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8" s="7"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8" s="7">
        <f ca="1">IF(Table_Repeating_Question_Sets[[#This Row],[Header]]="Yes","",_xlfn.NUMBERVALUE(INDIRECT(SUBSTITUTE(ADDRESS(1,COLUMN(Table_Repeating_Question_Sets[[#This Row],[Count 10]]),4),"1","")&amp;ROW(Table_Repeating_Question_Sets[[#This Row],[Count 10]])+1))+IF(Table_Repeating_Question_Sets[[#This Row],[Value 10]]&lt;&gt;"",1,0))</f>
        <v>0</v>
      </c>
      <c r="CA8" s="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8" s="7"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8" s="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8" s="7"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8" s="7">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8" s="7">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8" s="7" t="str">
        <f t="array" aca="1" ref="CG8"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8" s="7"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8" s="7"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8" s="7" t="str">
        <f xml:space="preserve">
IF(AND(Table_Repeating_Question_Sets[[#This Row],[Header]]="",Table_Repeating_Question_Sets[[#This Row],[Property]]&lt;&gt;"",Table_Repeating_Question_Sets[[#This Row],[Field Type]]&lt;&gt;""),
"{"&amp;
_xlfn.TEXTJOIN(",",TRUE,
LEFT("/****** BASE ATTRIBUTES ******/",0),
"""key"":"""&amp;Table_Repeating_Question_Sets[[#This Row],[Field Key]]&amp;"""",
"""type"":"""&amp;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Type]]="Text Area","textarea-field",
IF(Table_Repeating_Question_Sets[[#This Row],[Field Type]]="Hidden","hidden-field",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8" s="7" t="str">
        <f xml:space="preserve">
IF(Table_Repeating_Question_Sets[[#This Row],[Row]]="Yes","]},{""className"": ""row"",""fieldGroup"": [","")&amp;
Table_Repeating_Question_Sets[[#This Row],[Config Field]]</f>
        <v/>
      </c>
      <c r="CL8" s="7"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8" s="7">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7</v>
      </c>
      <c r="CN8" s="7" t="str">
        <f>IF(AND(Table_Repeating_Question_Sets[[#This Row],[Header]]="",Table_Repeating_Question_Sets[[#This Row],[Property]]&lt;&gt;"",Table_Repeating_Question_Sets[[#This Row],[Field Type]]&lt;&gt;""),
""""&amp;Table_Repeating_Question_Sets[[#This Row],[Key]]&amp;"""","")</f>
        <v/>
      </c>
      <c r="CO8" s="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8" s="7" t="str">
        <f ca="1">IF(ISNUMBER(Table_Repeating_Question_Sets[[#This Row],[Config Use Row]]),INDEX(Table_Repeating_Question_Sets[Config Rollup],Table_Repeating_Question_Sets[[#This Row],[Config Use Row]]),"")</f>
        <v>"repeating4":[{"className": "row","fieldGroup":[]}],</v>
      </c>
      <c r="CQ8" s="7" t="str">
        <f ca="1">IF(ISNUMBER(Table_Repeating_Question_Sets[[#This Row],[Config Use Row]]),INDEX(Table_Repeating_Question_Sets[Config Keys Nested Rollup],Table_Repeating_Question_Sets[[#This Row],[Config Use Row]]),"")</f>
        <v>"repeating4":[],</v>
      </c>
    </row>
    <row r="9" spans="2:95" ht="29.45" thickBot="1">
      <c r="B9" s="27" t="s">
        <v>517</v>
      </c>
      <c r="C9" s="3" t="s">
        <v>73</v>
      </c>
      <c r="D9" s="3" t="str">
        <f ca="1">IF(Table_Repeating_Question_Sets[[#This Row],[Header]]="Yes","",
IF(INDIRECT(SUBSTITUTE(ADDRESS(1,COLUMN(),4),"1","")&amp;ROW()-1)="",
INDIRECT(SUBSTITUTE(ADDRESS(1,COLUMN(Table_Repeating_Question_Sets[[#This Row],[Property]]),4),"1","")&amp;ROW()-1),
INDIRECT(SUBSTITUTE(ADDRESS(1,COLUMN(),4),"1","")&amp;ROW()-1)))</f>
        <v/>
      </c>
      <c r="E9" s="3"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repeating3</v>
      </c>
      <c r="F9" s="3" t="str">
        <f ca="1">IF(Table_Repeating_Question_Sets[[#This Row],[Header]]="Yes","",IF(INDIRECT(SUBSTITUTE(ADDRESS(1,COLUMN(),4),"1","")&amp;ROW()-1)="",
INDIRECT(SUBSTITUTE(ADDRESS(1,COLUMN(Table_Repeating_Question_Sets[[#This Row],[Property]]),4),"1","")&amp;ROW()-1),INDIRECT(SUBSTITUTE(ADDRESS(1,COLUMN(),4),"1","")&amp;ROW()-1)))</f>
        <v/>
      </c>
      <c r="G9" s="3"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[XX].repeating3</v>
      </c>
      <c r="H9" s="3" t="str">
        <f>IF(Table_Repeating_Question_Sets[[#This Row],[Header]]="Yes","",IF(Table_Repeating_Question_Sets[[#This Row],[Property]]&lt;&gt;"",SUBSTITUTE(Table_Repeating_Question_Sets[[#This Row],[Property]]," ",""),""))</f>
        <v/>
      </c>
      <c r="I9" s="32"/>
      <c r="J9" s="32"/>
      <c r="K9" s="32"/>
      <c r="L9" s="32"/>
      <c r="M9" s="32"/>
      <c r="N9" s="32"/>
      <c r="O9" s="32"/>
      <c r="P9" s="32"/>
      <c r="Q9" s="32"/>
      <c r="R9" s="32"/>
      <c r="S9" s="17"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9" s="17" t="str">
        <f>IF(Table_Repeating_Question_Sets[[#This Row],[Header]]&lt;&gt;"Yes",COUNTA(Table_Repeating_Question_Sets[[#This Row],[Value 1]:[Value 10]]),"")</f>
        <v/>
      </c>
      <c r="U9" s="3"/>
      <c r="V9" s="3"/>
      <c r="W9" s="3"/>
      <c r="X9" s="42"/>
      <c r="Y9" s="3"/>
      <c r="Z9" s="3"/>
      <c r="AA9" s="3"/>
      <c r="AB9" s="3"/>
      <c r="AC9" s="3"/>
      <c r="AD9" s="3"/>
      <c r="AE9" s="3"/>
      <c r="AF9" s="3"/>
      <c r="AG9" s="3"/>
      <c r="AH9" s="3"/>
      <c r="AI9" s="3"/>
      <c r="AJ9" s="3"/>
      <c r="AK9" s="3"/>
      <c r="AL9" s="3"/>
      <c r="AM9" s="3"/>
      <c r="AN9" s="3"/>
      <c r="AO9" s="3"/>
      <c r="AP9" s="3"/>
      <c r="AQ9" s="3"/>
      <c r="AR9" s="3"/>
      <c r="AS9" s="3"/>
      <c r="AT9" s="3"/>
      <c r="AU9" s="3"/>
      <c r="AV9" s="3"/>
      <c r="AW9" s="3"/>
      <c r="AX9" s="3"/>
      <c r="AY9" s="3" t="str">
        <f ca="1">IF(Table_Repeating_Question_Sets[[#This Row],[Header]]="Yes","",_xlfn.NUMBERVALUE(INDIRECT(SUBSTITUTE(ADDRESS(1,COLUMN(Table_Repeating_Question_Sets[[#This Row],[Count 1]]),4),"1","")&amp;ROW(Table_Repeating_Question_Sets[[#This Row],[Count 1]])+1))+IF(Table_Repeating_Question_Sets[[#This Row],[Value 1]]&lt;&gt;"",1,0))</f>
        <v/>
      </c>
      <c r="AZ9" s="3"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9" s="3"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9" s="3" t="str">
        <f ca="1">IF(Table_Repeating_Question_Sets[[#This Row],[Header]]="Yes","",_xlfn.NUMBERVALUE(INDIRECT(SUBSTITUTE(ADDRESS(1,COLUMN(Table_Repeating_Question_Sets[[#This Row],[Count 2]]),4),"1","")&amp;ROW(Table_Repeating_Question_Sets[[#This Row],[Count 2]])+1))+IF(Table_Repeating_Question_Sets[[#This Row],[Value 2]]&lt;&gt;"",1,0))</f>
        <v/>
      </c>
      <c r="BC9" s="3"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9" s="3"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9" s="3" t="str">
        <f ca="1">IF(Table_Repeating_Question_Sets[[#This Row],[Header]]="Yes","",_xlfn.NUMBERVALUE(INDIRECT(SUBSTITUTE(ADDRESS(1,COLUMN(Table_Repeating_Question_Sets[[#This Row],[Count 3]]),4),"1","")&amp;ROW(Table_Repeating_Question_Sets[[#This Row],[Count 3]])+1))+IF(Table_Repeating_Question_Sets[[#This Row],[Value 3]]&lt;&gt;"",1,0))</f>
        <v/>
      </c>
      <c r="BF9" s="3"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9" s="3"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9" s="3" t="str">
        <f ca="1">IF(Table_Repeating_Question_Sets[[#This Row],[Header]]="Yes","",_xlfn.NUMBERVALUE(INDIRECT(SUBSTITUTE(ADDRESS(1,COLUMN(Table_Repeating_Question_Sets[[#This Row],[Count 4]]),4),"1","")&amp;ROW(Table_Repeating_Question_Sets[[#This Row],[Count 4]])+1))+IF(Table_Repeating_Question_Sets[[#This Row],[Value 4]]&lt;&gt;"",1,0))</f>
        <v/>
      </c>
      <c r="BI9" s="3"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9" s="3"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9" s="3" t="str">
        <f ca="1">IF(Table_Repeating_Question_Sets[[#This Row],[Header]]="Yes","",_xlfn.NUMBERVALUE(INDIRECT(SUBSTITUTE(ADDRESS(1,COLUMN(Table_Repeating_Question_Sets[[#This Row],[Count 5]]),4),"1","")&amp;ROW(Table_Repeating_Question_Sets[[#This Row],[Count 5]])+1))+IF(Table_Repeating_Question_Sets[[#This Row],[Value 5]]&lt;&gt;"",1,0))</f>
        <v/>
      </c>
      <c r="BL9" s="3"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9" s="3"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9" s="3" t="str">
        <f ca="1">IF(Table_Repeating_Question_Sets[[#This Row],[Header]]="Yes","",_xlfn.NUMBERVALUE(INDIRECT(SUBSTITUTE(ADDRESS(1,COLUMN(Table_Repeating_Question_Sets[[#This Row],[Count 6]]),4),"1","")&amp;ROW(Table_Repeating_Question_Sets[[#This Row],[Count 6]])+1))+IF(Table_Repeating_Question_Sets[[#This Row],[Value 6]]&lt;&gt;"",1,0))</f>
        <v/>
      </c>
      <c r="BO9" s="3"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9" s="3"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9" s="3" t="str">
        <f ca="1">IF(Table_Repeating_Question_Sets[[#This Row],[Header]]="Yes","",_xlfn.NUMBERVALUE(INDIRECT(SUBSTITUTE(ADDRESS(1,COLUMN(Table_Repeating_Question_Sets[[#This Row],[Count 7]]),4),"1","")&amp;ROW(Table_Repeating_Question_Sets[[#This Row],[Count 7]])+1))+IF(Table_Repeating_Question_Sets[[#This Row],[Value 7]]&lt;&gt;"",1,0))</f>
        <v/>
      </c>
      <c r="BR9" s="3"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9" s="3"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9" s="3" t="str">
        <f ca="1">IF(Table_Repeating_Question_Sets[[#This Row],[Header]]="Yes","",_xlfn.NUMBERVALUE(INDIRECT(SUBSTITUTE(ADDRESS(1,COLUMN(Table_Repeating_Question_Sets[[#This Row],[Count 8]]),4),"1","")&amp;ROW(Table_Repeating_Question_Sets[[#This Row],[Count 8]])+1))+IF(Table_Repeating_Question_Sets[[#This Row],[Value 8]]&lt;&gt;"",1,0))</f>
        <v/>
      </c>
      <c r="BU9" s="3"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9" s="3"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9" s="3" t="str">
        <f ca="1">IF(Table_Repeating_Question_Sets[[#This Row],[Header]]="Yes","",_xlfn.NUMBERVALUE(INDIRECT(SUBSTITUTE(ADDRESS(1,COLUMN(Table_Repeating_Question_Sets[[#This Row],[Count 9]]),4),"1","")&amp;ROW(Table_Repeating_Question_Sets[[#This Row],[Count 9]])+1))+IF(Table_Repeating_Question_Sets[[#This Row],[Value 9]]&lt;&gt;"",1,0))</f>
        <v/>
      </c>
      <c r="BX9" s="3"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9" s="3"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9" s="3" t="str">
        <f ca="1">IF(Table_Repeating_Question_Sets[[#This Row],[Header]]="Yes","",_xlfn.NUMBERVALUE(INDIRECT(SUBSTITUTE(ADDRESS(1,COLUMN(Table_Repeating_Question_Sets[[#This Row],[Count 10]]),4),"1","")&amp;ROW(Table_Repeating_Question_Sets[[#This Row],[Count 10]])+1))+IF(Table_Repeating_Question_Sets[[#This Row],[Value 10]]&lt;&gt;"",1,0))</f>
        <v/>
      </c>
      <c r="CA9" s="3"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9" s="3"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9" s="3"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9" s="3"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9" s="3"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9" s="3"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9" s="3" t="str">
        <f t="array" aca="1" ref="CG9"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9" s="3"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9" s="3"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9" s="3" t="str">
        <f xml:space="preserve">
IF(AND(Table_Repeating_Question_Sets[[#This Row],[Header]]="",Table_Repeating_Question_Sets[[#This Row],[Property]]&lt;&gt;"",Table_Repeating_Question_Sets[[#This Row],[Field Type]]&lt;&gt;""),
"{"&amp;
_xlfn.TEXTJOIN(",",TRUE,
LEFT("/****** BASE ATTRIBUTES ******/",0),
"""key"":"""&amp;Table_Repeating_Question_Sets[[#This Row],[Field Key]]&amp;"""",
"""type"":"""&amp;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Type]]="Text Area","textarea-field",
IF(Table_Repeating_Question_Sets[[#This Row],[Field Type]]="Hidden","hidden-field",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9" s="3" t="str">
        <f xml:space="preserve">
IF(Table_Repeating_Question_Sets[[#This Row],[Row]]="Yes","]},{""className"": ""row"",""fieldGroup"": [","")&amp;
Table_Repeating_Question_Sets[[#This Row],[Config Field]]</f>
        <v/>
      </c>
      <c r="CL9" s="3"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"repeating3":[{"className": "row","fieldGroup":[]}],</v>
      </c>
      <c r="CM9" s="3">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9</v>
      </c>
      <c r="CN9" s="27" t="str">
        <f>IF(AND(Table_Repeating_Question_Sets[[#This Row],[Header]]="",Table_Repeating_Question_Sets[[#This Row],[Property]]&lt;&gt;"",Table_Repeating_Question_Sets[[#This Row],[Field Type]]&lt;&gt;""),
""""&amp;Table_Repeating_Question_Sets[[#This Row],[Key]]&amp;"""","")</f>
        <v/>
      </c>
      <c r="CO9" s="2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"repeating3":[],</v>
      </c>
      <c r="CP9" s="3" t="str">
        <f ca="1">IF(ISNUMBER(Table_Repeating_Question_Sets[[#This Row],[Config Use Row]]),INDEX(Table_Repeating_Question_Sets[Config Rollup],Table_Repeating_Question_Sets[[#This Row],[Config Use Row]]),"")</f>
        <v>"repeating5":[{"className": "row","fieldGroup":[]}],</v>
      </c>
      <c r="CQ9" s="27" t="str">
        <f ca="1">IF(ISNUMBER(Table_Repeating_Question_Sets[[#This Row],[Config Use Row]]),INDEX(Table_Repeating_Question_Sets[Config Keys Nested Rollup],Table_Repeating_Question_Sets[[#This Row],[Config Use Row]]),"")</f>
        <v>"repeating5":[],</v>
      </c>
    </row>
    <row r="10" spans="2:95" s="11" customFormat="1" ht="21" hidden="1" customHeight="1">
      <c r="B10" s="7"/>
      <c r="C10" s="7"/>
      <c r="D10" s="7" t="str">
        <f ca="1">IF(Table_Repeating_Question_Sets[[#This Row],[Header]]="Yes","",
IF(INDIRECT(SUBSTITUTE(ADDRESS(1,COLUMN(),4),"1","")&amp;ROW()-1)="",
INDIRECT(SUBSTITUTE(ADDRESS(1,COLUMN(Table_Repeating_Question_Sets[[#This Row],[Property]]),4),"1","")&amp;ROW()-1),
INDIRECT(SUBSTITUTE(ADDRESS(1,COLUMN(),4),"1","")&amp;ROW()-1)))</f>
        <v>Repeating 3</v>
      </c>
      <c r="E10" s="7"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0" s="7" t="str">
        <f ca="1">IF(Table_Repeating_Question_Sets[[#This Row],[Header]]="Yes","",IF(INDIRECT(SUBSTITUTE(ADDRESS(1,COLUMN(),4),"1","")&amp;ROW()-1)="",
INDIRECT(SUBSTITUTE(ADDRESS(1,COLUMN(Table_Repeating_Question_Sets[[#This Row],[Property]]),4),"1","")&amp;ROW()-1),INDIRECT(SUBSTITUTE(ADDRESS(1,COLUMN(),4),"1","")&amp;ROW()-1)))</f>
        <v>Repeating 3</v>
      </c>
      <c r="G10" s="7"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0" s="7" t="str">
        <f>IF(Table_Repeating_Question_Sets[[#This Row],[Header]]="Yes","",IF(Table_Repeating_Question_Sets[[#This Row],[Property]]&lt;&gt;"",SUBSTITUTE(Table_Repeating_Question_Sets[[#This Row],[Property]]," ",""),""))</f>
        <v/>
      </c>
      <c r="I10" s="48"/>
      <c r="J10" s="48"/>
      <c r="K10" s="48"/>
      <c r="L10" s="48"/>
      <c r="M10" s="48"/>
      <c r="N10" s="48"/>
      <c r="O10" s="48"/>
      <c r="P10" s="48"/>
      <c r="Q10" s="48"/>
      <c r="R10" s="48"/>
      <c r="S10" s="49">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0" s="49">
        <f>IF(Table_Repeating_Question_Sets[[#This Row],[Header]]&lt;&gt;"Yes",COUNTA(Table_Repeating_Question_Sets[[#This Row],[Value 1]:[Value 10]]),"")</f>
        <v>0</v>
      </c>
      <c r="U10" s="7"/>
      <c r="V10" s="7"/>
      <c r="W10" s="7"/>
      <c r="X10" s="43"/>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f ca="1">IF(Table_Repeating_Question_Sets[[#This Row],[Header]]="Yes","",_xlfn.NUMBERVALUE(INDIRECT(SUBSTITUTE(ADDRESS(1,COLUMN(Table_Repeating_Question_Sets[[#This Row],[Count 1]]),4),"1","")&amp;ROW(Table_Repeating_Question_Sets[[#This Row],[Count 1]])+1))+IF(Table_Repeating_Question_Sets[[#This Row],[Value 1]]&lt;&gt;"",1,0))</f>
        <v>0</v>
      </c>
      <c r="AZ10" s="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0" s="7"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0" s="7">
        <f ca="1">IF(Table_Repeating_Question_Sets[[#This Row],[Header]]="Yes","",_xlfn.NUMBERVALUE(INDIRECT(SUBSTITUTE(ADDRESS(1,COLUMN(Table_Repeating_Question_Sets[[#This Row],[Count 2]]),4),"1","")&amp;ROW(Table_Repeating_Question_Sets[[#This Row],[Count 2]])+1))+IF(Table_Repeating_Question_Sets[[#This Row],[Value 2]]&lt;&gt;"",1,0))</f>
        <v>0</v>
      </c>
      <c r="BC10" s="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0" s="7"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0" s="7">
        <f ca="1">IF(Table_Repeating_Question_Sets[[#This Row],[Header]]="Yes","",_xlfn.NUMBERVALUE(INDIRECT(SUBSTITUTE(ADDRESS(1,COLUMN(Table_Repeating_Question_Sets[[#This Row],[Count 3]]),4),"1","")&amp;ROW(Table_Repeating_Question_Sets[[#This Row],[Count 3]])+1))+IF(Table_Repeating_Question_Sets[[#This Row],[Value 3]]&lt;&gt;"",1,0))</f>
        <v>0</v>
      </c>
      <c r="BF10" s="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0" s="7"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0" s="7">
        <f ca="1">IF(Table_Repeating_Question_Sets[[#This Row],[Header]]="Yes","",_xlfn.NUMBERVALUE(INDIRECT(SUBSTITUTE(ADDRESS(1,COLUMN(Table_Repeating_Question_Sets[[#This Row],[Count 4]]),4),"1","")&amp;ROW(Table_Repeating_Question_Sets[[#This Row],[Count 4]])+1))+IF(Table_Repeating_Question_Sets[[#This Row],[Value 4]]&lt;&gt;"",1,0))</f>
        <v>0</v>
      </c>
      <c r="BI10" s="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0" s="7"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0" s="7">
        <f ca="1">IF(Table_Repeating_Question_Sets[[#This Row],[Header]]="Yes","",_xlfn.NUMBERVALUE(INDIRECT(SUBSTITUTE(ADDRESS(1,COLUMN(Table_Repeating_Question_Sets[[#This Row],[Count 5]]),4),"1","")&amp;ROW(Table_Repeating_Question_Sets[[#This Row],[Count 5]])+1))+IF(Table_Repeating_Question_Sets[[#This Row],[Value 5]]&lt;&gt;"",1,0))</f>
        <v>0</v>
      </c>
      <c r="BL10" s="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0" s="7"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0" s="7">
        <f ca="1">IF(Table_Repeating_Question_Sets[[#This Row],[Header]]="Yes","",_xlfn.NUMBERVALUE(INDIRECT(SUBSTITUTE(ADDRESS(1,COLUMN(Table_Repeating_Question_Sets[[#This Row],[Count 6]]),4),"1","")&amp;ROW(Table_Repeating_Question_Sets[[#This Row],[Count 6]])+1))+IF(Table_Repeating_Question_Sets[[#This Row],[Value 6]]&lt;&gt;"",1,0))</f>
        <v>0</v>
      </c>
      <c r="BO10" s="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0" s="7"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0" s="7">
        <f ca="1">IF(Table_Repeating_Question_Sets[[#This Row],[Header]]="Yes","",_xlfn.NUMBERVALUE(INDIRECT(SUBSTITUTE(ADDRESS(1,COLUMN(Table_Repeating_Question_Sets[[#This Row],[Count 7]]),4),"1","")&amp;ROW(Table_Repeating_Question_Sets[[#This Row],[Count 7]])+1))+IF(Table_Repeating_Question_Sets[[#This Row],[Value 7]]&lt;&gt;"",1,0))</f>
        <v>0</v>
      </c>
      <c r="BR10" s="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0" s="7"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0" s="7">
        <f ca="1">IF(Table_Repeating_Question_Sets[[#This Row],[Header]]="Yes","",_xlfn.NUMBERVALUE(INDIRECT(SUBSTITUTE(ADDRESS(1,COLUMN(Table_Repeating_Question_Sets[[#This Row],[Count 8]]),4),"1","")&amp;ROW(Table_Repeating_Question_Sets[[#This Row],[Count 8]])+1))+IF(Table_Repeating_Question_Sets[[#This Row],[Value 8]]&lt;&gt;"",1,0))</f>
        <v>0</v>
      </c>
      <c r="BU10" s="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0" s="7"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0" s="7">
        <f ca="1">IF(Table_Repeating_Question_Sets[[#This Row],[Header]]="Yes","",_xlfn.NUMBERVALUE(INDIRECT(SUBSTITUTE(ADDRESS(1,COLUMN(Table_Repeating_Question_Sets[[#This Row],[Count 9]]),4),"1","")&amp;ROW(Table_Repeating_Question_Sets[[#This Row],[Count 9]])+1))+IF(Table_Repeating_Question_Sets[[#This Row],[Value 9]]&lt;&gt;"",1,0))</f>
        <v>0</v>
      </c>
      <c r="BX10" s="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0" s="7"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0" s="7">
        <f ca="1">IF(Table_Repeating_Question_Sets[[#This Row],[Header]]="Yes","",_xlfn.NUMBERVALUE(INDIRECT(SUBSTITUTE(ADDRESS(1,COLUMN(Table_Repeating_Question_Sets[[#This Row],[Count 10]]),4),"1","")&amp;ROW(Table_Repeating_Question_Sets[[#This Row],[Count 10]])+1))+IF(Table_Repeating_Question_Sets[[#This Row],[Value 10]]&lt;&gt;"",1,0))</f>
        <v>0</v>
      </c>
      <c r="CA10" s="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0" s="7"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0" s="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0" s="7"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0" s="7">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0" s="7">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0" s="7" t="str">
        <f t="array" aca="1" ref="CG10"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0" s="7"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0" s="7"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0" s="7" t="str">
        <f xml:space="preserve">
IF(AND(Table_Repeating_Question_Sets[[#This Row],[Header]]="",Table_Repeating_Question_Sets[[#This Row],[Property]]&lt;&gt;"",Table_Repeating_Question_Sets[[#This Row],[Field Type]]&lt;&gt;""),
"{"&amp;
_xlfn.TEXTJOIN(",",TRUE,
LEFT("/****** BASE ATTRIBUTES ******/",0),
"""key"":"""&amp;Table_Repeating_Question_Sets[[#This Row],[Field Key]]&amp;"""",
"""type"":"""&amp;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Type]]="Text Area","textarea-field",
IF(Table_Repeating_Question_Sets[[#This Row],[Field Type]]="Hidden","hidden-field",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0" s="7" t="str">
        <f xml:space="preserve">
IF(Table_Repeating_Question_Sets[[#This Row],[Row]]="Yes","]},{""className"": ""row"",""fieldGroup"": [","")&amp;
Table_Repeating_Question_Sets[[#This Row],[Config Field]]</f>
        <v/>
      </c>
      <c r="CL10" s="7"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0" s="7"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0" s="7" t="str">
        <f>IF(AND(Table_Repeating_Question_Sets[[#This Row],[Header]]="",Table_Repeating_Question_Sets[[#This Row],[Property]]&lt;&gt;"",Table_Repeating_Question_Sets[[#This Row],[Field Type]]&lt;&gt;""),
""""&amp;Table_Repeating_Question_Sets[[#This Row],[Key]]&amp;"""","")</f>
        <v/>
      </c>
      <c r="CO10" s="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0" s="7" t="str">
        <f ca="1">IF(ISNUMBER(Table_Repeating_Question_Sets[[#This Row],[Config Use Row]]),INDEX(Table_Repeating_Question_Sets[Config Rollup],Table_Repeating_Question_Sets[[#This Row],[Config Use Row]]),"")</f>
        <v/>
      </c>
      <c r="CQ10" s="7" t="str">
        <f ca="1">IF(ISNUMBER(Table_Repeating_Question_Sets[[#This Row],[Config Use Row]]),INDEX(Table_Repeating_Question_Sets[Config Keys Nested Rollup],Table_Repeating_Question_Sets[[#This Row],[Config Use Row]]),"")</f>
        <v/>
      </c>
    </row>
    <row r="11" spans="2:95" ht="29.45" thickBot="1">
      <c r="B11" s="27" t="s">
        <v>518</v>
      </c>
      <c r="C11" s="3" t="s">
        <v>73</v>
      </c>
      <c r="D11" s="3" t="str">
        <f ca="1">IF(Table_Repeating_Question_Sets[[#This Row],[Header]]="Yes","",
IF(INDIRECT(SUBSTITUTE(ADDRESS(1,COLUMN(),4),"1","")&amp;ROW()-1)="",
INDIRECT(SUBSTITUTE(ADDRESS(1,COLUMN(Table_Repeating_Question_Sets[[#This Row],[Property]]),4),"1","")&amp;ROW()-1),
INDIRECT(SUBSTITUTE(ADDRESS(1,COLUMN(),4),"1","")&amp;ROW()-1)))</f>
        <v/>
      </c>
      <c r="E11" s="3"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repeating4</v>
      </c>
      <c r="F11" s="3" t="str">
        <f ca="1">IF(Table_Repeating_Question_Sets[[#This Row],[Header]]="Yes","",IF(INDIRECT(SUBSTITUTE(ADDRESS(1,COLUMN(),4),"1","")&amp;ROW()-1)="",
INDIRECT(SUBSTITUTE(ADDRESS(1,COLUMN(Table_Repeating_Question_Sets[[#This Row],[Property]]),4),"1","")&amp;ROW()-1),INDIRECT(SUBSTITUTE(ADDRESS(1,COLUMN(),4),"1","")&amp;ROW()-1)))</f>
        <v/>
      </c>
      <c r="G11" s="3"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[XX].repeating4</v>
      </c>
      <c r="H11" s="3" t="str">
        <f>IF(Table_Repeating_Question_Sets[[#This Row],[Header]]="Yes","",IF(Table_Repeating_Question_Sets[[#This Row],[Property]]&lt;&gt;"",SUBSTITUTE(Table_Repeating_Question_Sets[[#This Row],[Property]]," ",""),""))</f>
        <v/>
      </c>
      <c r="I11" s="32"/>
      <c r="J11" s="32"/>
      <c r="K11" s="32"/>
      <c r="L11" s="32"/>
      <c r="M11" s="32"/>
      <c r="N11" s="32"/>
      <c r="O11" s="32"/>
      <c r="P11" s="32"/>
      <c r="Q11" s="32"/>
      <c r="R11" s="32"/>
      <c r="S11" s="17"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1" s="17" t="str">
        <f>IF(Table_Repeating_Question_Sets[[#This Row],[Header]]&lt;&gt;"Yes",COUNTA(Table_Repeating_Question_Sets[[#This Row],[Value 1]:[Value 10]]),"")</f>
        <v/>
      </c>
      <c r="U11" s="3"/>
      <c r="V11" s="3"/>
      <c r="W11" s="3"/>
      <c r="X11" s="42"/>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t="str">
        <f ca="1">IF(Table_Repeating_Question_Sets[[#This Row],[Header]]="Yes","",_xlfn.NUMBERVALUE(INDIRECT(SUBSTITUTE(ADDRESS(1,COLUMN(Table_Repeating_Question_Sets[[#This Row],[Count 1]]),4),"1","")&amp;ROW(Table_Repeating_Question_Sets[[#This Row],[Count 1]])+1))+IF(Table_Repeating_Question_Sets[[#This Row],[Value 1]]&lt;&gt;"",1,0))</f>
        <v/>
      </c>
      <c r="AZ11" s="3"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1" s="3"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1" s="3" t="str">
        <f ca="1">IF(Table_Repeating_Question_Sets[[#This Row],[Header]]="Yes","",_xlfn.NUMBERVALUE(INDIRECT(SUBSTITUTE(ADDRESS(1,COLUMN(Table_Repeating_Question_Sets[[#This Row],[Count 2]]),4),"1","")&amp;ROW(Table_Repeating_Question_Sets[[#This Row],[Count 2]])+1))+IF(Table_Repeating_Question_Sets[[#This Row],[Value 2]]&lt;&gt;"",1,0))</f>
        <v/>
      </c>
      <c r="BC11" s="3"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1" s="3"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1" s="3" t="str">
        <f ca="1">IF(Table_Repeating_Question_Sets[[#This Row],[Header]]="Yes","",_xlfn.NUMBERVALUE(INDIRECT(SUBSTITUTE(ADDRESS(1,COLUMN(Table_Repeating_Question_Sets[[#This Row],[Count 3]]),4),"1","")&amp;ROW(Table_Repeating_Question_Sets[[#This Row],[Count 3]])+1))+IF(Table_Repeating_Question_Sets[[#This Row],[Value 3]]&lt;&gt;"",1,0))</f>
        <v/>
      </c>
      <c r="BF11" s="3"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1" s="3"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1" s="3" t="str">
        <f ca="1">IF(Table_Repeating_Question_Sets[[#This Row],[Header]]="Yes","",_xlfn.NUMBERVALUE(INDIRECT(SUBSTITUTE(ADDRESS(1,COLUMN(Table_Repeating_Question_Sets[[#This Row],[Count 4]]),4),"1","")&amp;ROW(Table_Repeating_Question_Sets[[#This Row],[Count 4]])+1))+IF(Table_Repeating_Question_Sets[[#This Row],[Value 4]]&lt;&gt;"",1,0))</f>
        <v/>
      </c>
      <c r="BI11" s="3"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1" s="3"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1" s="3" t="str">
        <f ca="1">IF(Table_Repeating_Question_Sets[[#This Row],[Header]]="Yes","",_xlfn.NUMBERVALUE(INDIRECT(SUBSTITUTE(ADDRESS(1,COLUMN(Table_Repeating_Question_Sets[[#This Row],[Count 5]]),4),"1","")&amp;ROW(Table_Repeating_Question_Sets[[#This Row],[Count 5]])+1))+IF(Table_Repeating_Question_Sets[[#This Row],[Value 5]]&lt;&gt;"",1,0))</f>
        <v/>
      </c>
      <c r="BL11" s="3"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1" s="3"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1" s="3" t="str">
        <f ca="1">IF(Table_Repeating_Question_Sets[[#This Row],[Header]]="Yes","",_xlfn.NUMBERVALUE(INDIRECT(SUBSTITUTE(ADDRESS(1,COLUMN(Table_Repeating_Question_Sets[[#This Row],[Count 6]]),4),"1","")&amp;ROW(Table_Repeating_Question_Sets[[#This Row],[Count 6]])+1))+IF(Table_Repeating_Question_Sets[[#This Row],[Value 6]]&lt;&gt;"",1,0))</f>
        <v/>
      </c>
      <c r="BO11" s="3"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1" s="3"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1" s="3" t="str">
        <f ca="1">IF(Table_Repeating_Question_Sets[[#This Row],[Header]]="Yes","",_xlfn.NUMBERVALUE(INDIRECT(SUBSTITUTE(ADDRESS(1,COLUMN(Table_Repeating_Question_Sets[[#This Row],[Count 7]]),4),"1","")&amp;ROW(Table_Repeating_Question_Sets[[#This Row],[Count 7]])+1))+IF(Table_Repeating_Question_Sets[[#This Row],[Value 7]]&lt;&gt;"",1,0))</f>
        <v/>
      </c>
      <c r="BR11" s="3"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1" s="3"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1" s="3" t="str">
        <f ca="1">IF(Table_Repeating_Question_Sets[[#This Row],[Header]]="Yes","",_xlfn.NUMBERVALUE(INDIRECT(SUBSTITUTE(ADDRESS(1,COLUMN(Table_Repeating_Question_Sets[[#This Row],[Count 8]]),4),"1","")&amp;ROW(Table_Repeating_Question_Sets[[#This Row],[Count 8]])+1))+IF(Table_Repeating_Question_Sets[[#This Row],[Value 8]]&lt;&gt;"",1,0))</f>
        <v/>
      </c>
      <c r="BU11" s="3"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1" s="3"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1" s="3" t="str">
        <f ca="1">IF(Table_Repeating_Question_Sets[[#This Row],[Header]]="Yes","",_xlfn.NUMBERVALUE(INDIRECT(SUBSTITUTE(ADDRESS(1,COLUMN(Table_Repeating_Question_Sets[[#This Row],[Count 9]]),4),"1","")&amp;ROW(Table_Repeating_Question_Sets[[#This Row],[Count 9]])+1))+IF(Table_Repeating_Question_Sets[[#This Row],[Value 9]]&lt;&gt;"",1,0))</f>
        <v/>
      </c>
      <c r="BX11" s="3"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1" s="3"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1" s="3" t="str">
        <f ca="1">IF(Table_Repeating_Question_Sets[[#This Row],[Header]]="Yes","",_xlfn.NUMBERVALUE(INDIRECT(SUBSTITUTE(ADDRESS(1,COLUMN(Table_Repeating_Question_Sets[[#This Row],[Count 10]]),4),"1","")&amp;ROW(Table_Repeating_Question_Sets[[#This Row],[Count 10]])+1))+IF(Table_Repeating_Question_Sets[[#This Row],[Value 10]]&lt;&gt;"",1,0))</f>
        <v/>
      </c>
      <c r="CA11" s="3"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1" s="3"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1" s="3"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1" s="3"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1" s="3"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1" s="3"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1" s="3" t="str">
        <f t="array" aca="1" ref="CG11"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1" s="3"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1" s="3"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1" s="3" t="str">
        <f xml:space="preserve">
IF(AND(Table_Repeating_Question_Sets[[#This Row],[Header]]="",Table_Repeating_Question_Sets[[#This Row],[Property]]&lt;&gt;"",Table_Repeating_Question_Sets[[#This Row],[Field Type]]&lt;&gt;""),
"{"&amp;
_xlfn.TEXTJOIN(",",TRUE,
LEFT("/****** BASE ATTRIBUTES ******/",0),
"""key"":"""&amp;Table_Repeating_Question_Sets[[#This Row],[Field Key]]&amp;"""",
"""type"":"""&amp;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Type]]="Text Area","textarea-field",
IF(Table_Repeating_Question_Sets[[#This Row],[Field Type]]="Hidden","hidden-field",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1" s="3" t="str">
        <f xml:space="preserve">
IF(Table_Repeating_Question_Sets[[#This Row],[Row]]="Yes","]},{""className"": ""row"",""fieldGroup"": [","")&amp;
Table_Repeating_Question_Sets[[#This Row],[Config Field]]</f>
        <v/>
      </c>
      <c r="CL11" s="3"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"repeating4":[{"className": "row","fieldGroup":[]}],</v>
      </c>
      <c r="CM11" s="3"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1" s="27" t="str">
        <f>IF(AND(Table_Repeating_Question_Sets[[#This Row],[Header]]="",Table_Repeating_Question_Sets[[#This Row],[Property]]&lt;&gt;"",Table_Repeating_Question_Sets[[#This Row],[Field Type]]&lt;&gt;""),
""""&amp;Table_Repeating_Question_Sets[[#This Row],[Key]]&amp;"""","")</f>
        <v/>
      </c>
      <c r="CO11" s="2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"repeating4":[],</v>
      </c>
      <c r="CP11" s="3" t="str">
        <f ca="1">IF(ISNUMBER(Table_Repeating_Question_Sets[[#This Row],[Config Use Row]]),INDEX(Table_Repeating_Question_Sets[Config Rollup],Table_Repeating_Question_Sets[[#This Row],[Config Use Row]]),"")</f>
        <v/>
      </c>
      <c r="CQ11" s="27" t="str">
        <f ca="1">IF(ISNUMBER(Table_Repeating_Question_Sets[[#This Row],[Config Use Row]]),INDEX(Table_Repeating_Question_Sets[Config Keys Nested Rollup],Table_Repeating_Question_Sets[[#This Row],[Config Use Row]]),"")</f>
        <v/>
      </c>
    </row>
    <row r="12" spans="2:95" s="11" customFormat="1" ht="21" hidden="1" customHeight="1">
      <c r="B12" s="7"/>
      <c r="C12" s="7"/>
      <c r="D12" s="7" t="str">
        <f ca="1">IF(Table_Repeating_Question_Sets[[#This Row],[Header]]="Yes","",
IF(INDIRECT(SUBSTITUTE(ADDRESS(1,COLUMN(),4),"1","")&amp;ROW()-1)="",
INDIRECT(SUBSTITUTE(ADDRESS(1,COLUMN(Table_Repeating_Question_Sets[[#This Row],[Property]]),4),"1","")&amp;ROW()-1),
INDIRECT(SUBSTITUTE(ADDRESS(1,COLUMN(),4),"1","")&amp;ROW()-1)))</f>
        <v>Repeating 4</v>
      </c>
      <c r="E12" s="7"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2" s="7" t="str">
        <f ca="1">IF(Table_Repeating_Question_Sets[[#This Row],[Header]]="Yes","",IF(INDIRECT(SUBSTITUTE(ADDRESS(1,COLUMN(),4),"1","")&amp;ROW()-1)="",
INDIRECT(SUBSTITUTE(ADDRESS(1,COLUMN(Table_Repeating_Question_Sets[[#This Row],[Property]]),4),"1","")&amp;ROW()-1),INDIRECT(SUBSTITUTE(ADDRESS(1,COLUMN(),4),"1","")&amp;ROW()-1)))</f>
        <v>Repeating 4</v>
      </c>
      <c r="G12" s="7"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2" s="7" t="str">
        <f>IF(Table_Repeating_Question_Sets[[#This Row],[Header]]="Yes","",IF(Table_Repeating_Question_Sets[[#This Row],[Property]]&lt;&gt;"",SUBSTITUTE(Table_Repeating_Question_Sets[[#This Row],[Property]]," ",""),""))</f>
        <v/>
      </c>
      <c r="I12" s="48"/>
      <c r="J12" s="48"/>
      <c r="K12" s="48"/>
      <c r="L12" s="48"/>
      <c r="M12" s="48"/>
      <c r="N12" s="48"/>
      <c r="O12" s="48"/>
      <c r="P12" s="48"/>
      <c r="Q12" s="48"/>
      <c r="R12" s="48"/>
      <c r="S12" s="49">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2" s="49">
        <f>IF(Table_Repeating_Question_Sets[[#This Row],[Header]]&lt;&gt;"Yes",COUNTA(Table_Repeating_Question_Sets[[#This Row],[Value 1]:[Value 10]]),"")</f>
        <v>0</v>
      </c>
      <c r="U12" s="7"/>
      <c r="V12" s="7"/>
      <c r="W12" s="7"/>
      <c r="X12" s="43"/>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f ca="1">IF(Table_Repeating_Question_Sets[[#This Row],[Header]]="Yes","",_xlfn.NUMBERVALUE(INDIRECT(SUBSTITUTE(ADDRESS(1,COLUMN(Table_Repeating_Question_Sets[[#This Row],[Count 1]]),4),"1","")&amp;ROW(Table_Repeating_Question_Sets[[#This Row],[Count 1]])+1))+IF(Table_Repeating_Question_Sets[[#This Row],[Value 1]]&lt;&gt;"",1,0))</f>
        <v>0</v>
      </c>
      <c r="AZ12" s="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2" s="7"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2" s="7">
        <f ca="1">IF(Table_Repeating_Question_Sets[[#This Row],[Header]]="Yes","",_xlfn.NUMBERVALUE(INDIRECT(SUBSTITUTE(ADDRESS(1,COLUMN(Table_Repeating_Question_Sets[[#This Row],[Count 2]]),4),"1","")&amp;ROW(Table_Repeating_Question_Sets[[#This Row],[Count 2]])+1))+IF(Table_Repeating_Question_Sets[[#This Row],[Value 2]]&lt;&gt;"",1,0))</f>
        <v>0</v>
      </c>
      <c r="BC12" s="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2" s="7"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2" s="7">
        <f ca="1">IF(Table_Repeating_Question_Sets[[#This Row],[Header]]="Yes","",_xlfn.NUMBERVALUE(INDIRECT(SUBSTITUTE(ADDRESS(1,COLUMN(Table_Repeating_Question_Sets[[#This Row],[Count 3]]),4),"1","")&amp;ROW(Table_Repeating_Question_Sets[[#This Row],[Count 3]])+1))+IF(Table_Repeating_Question_Sets[[#This Row],[Value 3]]&lt;&gt;"",1,0))</f>
        <v>0</v>
      </c>
      <c r="BF12" s="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2" s="7"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2" s="7">
        <f ca="1">IF(Table_Repeating_Question_Sets[[#This Row],[Header]]="Yes","",_xlfn.NUMBERVALUE(INDIRECT(SUBSTITUTE(ADDRESS(1,COLUMN(Table_Repeating_Question_Sets[[#This Row],[Count 4]]),4),"1","")&amp;ROW(Table_Repeating_Question_Sets[[#This Row],[Count 4]])+1))+IF(Table_Repeating_Question_Sets[[#This Row],[Value 4]]&lt;&gt;"",1,0))</f>
        <v>0</v>
      </c>
      <c r="BI12" s="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2" s="7"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2" s="7">
        <f ca="1">IF(Table_Repeating_Question_Sets[[#This Row],[Header]]="Yes","",_xlfn.NUMBERVALUE(INDIRECT(SUBSTITUTE(ADDRESS(1,COLUMN(Table_Repeating_Question_Sets[[#This Row],[Count 5]]),4),"1","")&amp;ROW(Table_Repeating_Question_Sets[[#This Row],[Count 5]])+1))+IF(Table_Repeating_Question_Sets[[#This Row],[Value 5]]&lt;&gt;"",1,0))</f>
        <v>0</v>
      </c>
      <c r="BL12" s="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2" s="7"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2" s="7">
        <f ca="1">IF(Table_Repeating_Question_Sets[[#This Row],[Header]]="Yes","",_xlfn.NUMBERVALUE(INDIRECT(SUBSTITUTE(ADDRESS(1,COLUMN(Table_Repeating_Question_Sets[[#This Row],[Count 6]]),4),"1","")&amp;ROW(Table_Repeating_Question_Sets[[#This Row],[Count 6]])+1))+IF(Table_Repeating_Question_Sets[[#This Row],[Value 6]]&lt;&gt;"",1,0))</f>
        <v>0</v>
      </c>
      <c r="BO12" s="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2" s="7"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2" s="7">
        <f ca="1">IF(Table_Repeating_Question_Sets[[#This Row],[Header]]="Yes","",_xlfn.NUMBERVALUE(INDIRECT(SUBSTITUTE(ADDRESS(1,COLUMN(Table_Repeating_Question_Sets[[#This Row],[Count 7]]),4),"1","")&amp;ROW(Table_Repeating_Question_Sets[[#This Row],[Count 7]])+1))+IF(Table_Repeating_Question_Sets[[#This Row],[Value 7]]&lt;&gt;"",1,0))</f>
        <v>0</v>
      </c>
      <c r="BR12" s="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2" s="7"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2" s="7">
        <f ca="1">IF(Table_Repeating_Question_Sets[[#This Row],[Header]]="Yes","",_xlfn.NUMBERVALUE(INDIRECT(SUBSTITUTE(ADDRESS(1,COLUMN(Table_Repeating_Question_Sets[[#This Row],[Count 8]]),4),"1","")&amp;ROW(Table_Repeating_Question_Sets[[#This Row],[Count 8]])+1))+IF(Table_Repeating_Question_Sets[[#This Row],[Value 8]]&lt;&gt;"",1,0))</f>
        <v>0</v>
      </c>
      <c r="BU12" s="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2" s="7"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2" s="7">
        <f ca="1">IF(Table_Repeating_Question_Sets[[#This Row],[Header]]="Yes","",_xlfn.NUMBERVALUE(INDIRECT(SUBSTITUTE(ADDRESS(1,COLUMN(Table_Repeating_Question_Sets[[#This Row],[Count 9]]),4),"1","")&amp;ROW(Table_Repeating_Question_Sets[[#This Row],[Count 9]])+1))+IF(Table_Repeating_Question_Sets[[#This Row],[Value 9]]&lt;&gt;"",1,0))</f>
        <v>0</v>
      </c>
      <c r="BX12" s="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2" s="7"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2" s="7">
        <f ca="1">IF(Table_Repeating_Question_Sets[[#This Row],[Header]]="Yes","",_xlfn.NUMBERVALUE(INDIRECT(SUBSTITUTE(ADDRESS(1,COLUMN(Table_Repeating_Question_Sets[[#This Row],[Count 10]]),4),"1","")&amp;ROW(Table_Repeating_Question_Sets[[#This Row],[Count 10]])+1))+IF(Table_Repeating_Question_Sets[[#This Row],[Value 10]]&lt;&gt;"",1,0))</f>
        <v>0</v>
      </c>
      <c r="CA12" s="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2" s="7"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2" s="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2" s="7"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2" s="7">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2" s="7">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2" s="7" t="str">
        <f t="array" aca="1" ref="CG12"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2" s="7"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2" s="7"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2" s="7" t="str">
        <f xml:space="preserve">
IF(AND(Table_Repeating_Question_Sets[[#This Row],[Header]]="",Table_Repeating_Question_Sets[[#This Row],[Property]]&lt;&gt;"",Table_Repeating_Question_Sets[[#This Row],[Field Type]]&lt;&gt;""),
"{"&amp;
_xlfn.TEXTJOIN(",",TRUE,
LEFT("/****** BASE ATTRIBUTES ******/",0),
"""key"":"""&amp;Table_Repeating_Question_Sets[[#This Row],[Field Key]]&amp;"""",
"""type"":"""&amp;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Type]]="Text Area","textarea-field",
IF(Table_Repeating_Question_Sets[[#This Row],[Field Type]]="Hidden","hidden-field",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2" s="7" t="str">
        <f xml:space="preserve">
IF(Table_Repeating_Question_Sets[[#This Row],[Row]]="Yes","]},{""className"": ""row"",""fieldGroup"": [","")&amp;
Table_Repeating_Question_Sets[[#This Row],[Config Field]]</f>
        <v/>
      </c>
      <c r="CL12" s="7"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2" s="7"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2" s="7" t="str">
        <f>IF(AND(Table_Repeating_Question_Sets[[#This Row],[Header]]="",Table_Repeating_Question_Sets[[#This Row],[Property]]&lt;&gt;"",Table_Repeating_Question_Sets[[#This Row],[Field Type]]&lt;&gt;""),
""""&amp;Table_Repeating_Question_Sets[[#This Row],[Key]]&amp;"""","")</f>
        <v/>
      </c>
      <c r="CO12" s="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2" s="7" t="str">
        <f ca="1">IF(ISNUMBER(Table_Repeating_Question_Sets[[#This Row],[Config Use Row]]),INDEX(Table_Repeating_Question_Sets[Config Rollup],Table_Repeating_Question_Sets[[#This Row],[Config Use Row]]),"")</f>
        <v/>
      </c>
      <c r="CQ12" s="7" t="str">
        <f ca="1">IF(ISNUMBER(Table_Repeating_Question_Sets[[#This Row],[Config Use Row]]),INDEX(Table_Repeating_Question_Sets[Config Keys Nested Rollup],Table_Repeating_Question_Sets[[#This Row],[Config Use Row]]),"")</f>
        <v/>
      </c>
    </row>
    <row r="13" spans="2:95" ht="29.45" thickBot="1">
      <c r="B13" s="27" t="s">
        <v>519</v>
      </c>
      <c r="C13" s="3" t="s">
        <v>73</v>
      </c>
      <c r="D13" s="3" t="str">
        <f ca="1">IF(Table_Repeating_Question_Sets[[#This Row],[Header]]="Yes","",
IF(INDIRECT(SUBSTITUTE(ADDRESS(1,COLUMN(),4),"1","")&amp;ROW()-1)="",
INDIRECT(SUBSTITUTE(ADDRESS(1,COLUMN(Table_Repeating_Question_Sets[[#This Row],[Property]]),4),"1","")&amp;ROW()-1),
INDIRECT(SUBSTITUTE(ADDRESS(1,COLUMN(),4),"1","")&amp;ROW()-1)))</f>
        <v/>
      </c>
      <c r="E13" s="3"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repeating5</v>
      </c>
      <c r="F13" s="3" t="str">
        <f ca="1">IF(Table_Repeating_Question_Sets[[#This Row],[Header]]="Yes","",IF(INDIRECT(SUBSTITUTE(ADDRESS(1,COLUMN(),4),"1","")&amp;ROW()-1)="",
INDIRECT(SUBSTITUTE(ADDRESS(1,COLUMN(Table_Repeating_Question_Sets[[#This Row],[Property]]),4),"1","")&amp;ROW()-1),INDIRECT(SUBSTITUTE(ADDRESS(1,COLUMN(),4),"1","")&amp;ROW()-1)))</f>
        <v/>
      </c>
      <c r="G13" s="3"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[XX].repeating5</v>
      </c>
      <c r="H13" s="3" t="str">
        <f>IF(Table_Repeating_Question_Sets[[#This Row],[Header]]="Yes","",IF(Table_Repeating_Question_Sets[[#This Row],[Property]]&lt;&gt;"",SUBSTITUTE(Table_Repeating_Question_Sets[[#This Row],[Property]]," ",""),""))</f>
        <v/>
      </c>
      <c r="I13" s="32"/>
      <c r="J13" s="32"/>
      <c r="K13" s="32"/>
      <c r="L13" s="32"/>
      <c r="M13" s="32"/>
      <c r="N13" s="32"/>
      <c r="O13" s="32"/>
      <c r="P13" s="32"/>
      <c r="Q13" s="32"/>
      <c r="R13" s="32"/>
      <c r="S13" s="17"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3" s="17" t="str">
        <f>IF(Table_Repeating_Question_Sets[[#This Row],[Header]]&lt;&gt;"Yes",COUNTA(Table_Repeating_Question_Sets[[#This Row],[Value 1]:[Value 10]]),"")</f>
        <v/>
      </c>
      <c r="U13" s="3"/>
      <c r="V13" s="3"/>
      <c r="W13" s="3"/>
      <c r="X13" s="42"/>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t="str">
        <f ca="1">IF(Table_Repeating_Question_Sets[[#This Row],[Header]]="Yes","",_xlfn.NUMBERVALUE(INDIRECT(SUBSTITUTE(ADDRESS(1,COLUMN(Table_Repeating_Question_Sets[[#This Row],[Count 1]]),4),"1","")&amp;ROW(Table_Repeating_Question_Sets[[#This Row],[Count 1]])+1))+IF(Table_Repeating_Question_Sets[[#This Row],[Value 1]]&lt;&gt;"",1,0))</f>
        <v/>
      </c>
      <c r="AZ13" s="3"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3" s="3"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3" s="3" t="str">
        <f ca="1">IF(Table_Repeating_Question_Sets[[#This Row],[Header]]="Yes","",_xlfn.NUMBERVALUE(INDIRECT(SUBSTITUTE(ADDRESS(1,COLUMN(Table_Repeating_Question_Sets[[#This Row],[Count 2]]),4),"1","")&amp;ROW(Table_Repeating_Question_Sets[[#This Row],[Count 2]])+1))+IF(Table_Repeating_Question_Sets[[#This Row],[Value 2]]&lt;&gt;"",1,0))</f>
        <v/>
      </c>
      <c r="BC13" s="3"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3" s="3"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3" s="3" t="str">
        <f ca="1">IF(Table_Repeating_Question_Sets[[#This Row],[Header]]="Yes","",_xlfn.NUMBERVALUE(INDIRECT(SUBSTITUTE(ADDRESS(1,COLUMN(Table_Repeating_Question_Sets[[#This Row],[Count 3]]),4),"1","")&amp;ROW(Table_Repeating_Question_Sets[[#This Row],[Count 3]])+1))+IF(Table_Repeating_Question_Sets[[#This Row],[Value 3]]&lt;&gt;"",1,0))</f>
        <v/>
      </c>
      <c r="BF13" s="3"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3" s="3"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3" s="3" t="str">
        <f ca="1">IF(Table_Repeating_Question_Sets[[#This Row],[Header]]="Yes","",_xlfn.NUMBERVALUE(INDIRECT(SUBSTITUTE(ADDRESS(1,COLUMN(Table_Repeating_Question_Sets[[#This Row],[Count 4]]),4),"1","")&amp;ROW(Table_Repeating_Question_Sets[[#This Row],[Count 4]])+1))+IF(Table_Repeating_Question_Sets[[#This Row],[Value 4]]&lt;&gt;"",1,0))</f>
        <v/>
      </c>
      <c r="BI13" s="3"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3" s="3"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3" s="3" t="str">
        <f ca="1">IF(Table_Repeating_Question_Sets[[#This Row],[Header]]="Yes","",_xlfn.NUMBERVALUE(INDIRECT(SUBSTITUTE(ADDRESS(1,COLUMN(Table_Repeating_Question_Sets[[#This Row],[Count 5]]),4),"1","")&amp;ROW(Table_Repeating_Question_Sets[[#This Row],[Count 5]])+1))+IF(Table_Repeating_Question_Sets[[#This Row],[Value 5]]&lt;&gt;"",1,0))</f>
        <v/>
      </c>
      <c r="BL13" s="3"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3" s="3"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3" s="3" t="str">
        <f ca="1">IF(Table_Repeating_Question_Sets[[#This Row],[Header]]="Yes","",_xlfn.NUMBERVALUE(INDIRECT(SUBSTITUTE(ADDRESS(1,COLUMN(Table_Repeating_Question_Sets[[#This Row],[Count 6]]),4),"1","")&amp;ROW(Table_Repeating_Question_Sets[[#This Row],[Count 6]])+1))+IF(Table_Repeating_Question_Sets[[#This Row],[Value 6]]&lt;&gt;"",1,0))</f>
        <v/>
      </c>
      <c r="BO13" s="3"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3" s="3"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3" s="3" t="str">
        <f ca="1">IF(Table_Repeating_Question_Sets[[#This Row],[Header]]="Yes","",_xlfn.NUMBERVALUE(INDIRECT(SUBSTITUTE(ADDRESS(1,COLUMN(Table_Repeating_Question_Sets[[#This Row],[Count 7]]),4),"1","")&amp;ROW(Table_Repeating_Question_Sets[[#This Row],[Count 7]])+1))+IF(Table_Repeating_Question_Sets[[#This Row],[Value 7]]&lt;&gt;"",1,0))</f>
        <v/>
      </c>
      <c r="BR13" s="3"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3" s="3"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3" s="3" t="str">
        <f ca="1">IF(Table_Repeating_Question_Sets[[#This Row],[Header]]="Yes","",_xlfn.NUMBERVALUE(INDIRECT(SUBSTITUTE(ADDRESS(1,COLUMN(Table_Repeating_Question_Sets[[#This Row],[Count 8]]),4),"1","")&amp;ROW(Table_Repeating_Question_Sets[[#This Row],[Count 8]])+1))+IF(Table_Repeating_Question_Sets[[#This Row],[Value 8]]&lt;&gt;"",1,0))</f>
        <v/>
      </c>
      <c r="BU13" s="3"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3" s="3"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3" s="3" t="str">
        <f ca="1">IF(Table_Repeating_Question_Sets[[#This Row],[Header]]="Yes","",_xlfn.NUMBERVALUE(INDIRECT(SUBSTITUTE(ADDRESS(1,COLUMN(Table_Repeating_Question_Sets[[#This Row],[Count 9]]),4),"1","")&amp;ROW(Table_Repeating_Question_Sets[[#This Row],[Count 9]])+1))+IF(Table_Repeating_Question_Sets[[#This Row],[Value 9]]&lt;&gt;"",1,0))</f>
        <v/>
      </c>
      <c r="BX13" s="3"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3" s="3"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3" s="3" t="str">
        <f ca="1">IF(Table_Repeating_Question_Sets[[#This Row],[Header]]="Yes","",_xlfn.NUMBERVALUE(INDIRECT(SUBSTITUTE(ADDRESS(1,COLUMN(Table_Repeating_Question_Sets[[#This Row],[Count 10]]),4),"1","")&amp;ROW(Table_Repeating_Question_Sets[[#This Row],[Count 10]])+1))+IF(Table_Repeating_Question_Sets[[#This Row],[Value 10]]&lt;&gt;"",1,0))</f>
        <v/>
      </c>
      <c r="CA13" s="3"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3" s="3"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3" s="3"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3" s="3"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3" s="3"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3" s="3"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3" s="3" t="str">
        <f t="array" aca="1" ref="CG13"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3" s="3"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3" s="3"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3" s="3" t="str">
        <f xml:space="preserve">
IF(AND(Table_Repeating_Question_Sets[[#This Row],[Header]]="",Table_Repeating_Question_Sets[[#This Row],[Property]]&lt;&gt;"",Table_Repeating_Question_Sets[[#This Row],[Field Type]]&lt;&gt;""),
"{"&amp;
_xlfn.TEXTJOIN(",",TRUE,
LEFT("/****** BASE ATTRIBUTES ******/",0),
"""key"":"""&amp;Table_Repeating_Question_Sets[[#This Row],[Field Key]]&amp;"""",
"""type"":"""&amp;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Type]]="Text Area","textarea-field",
IF(Table_Repeating_Question_Sets[[#This Row],[Field Type]]="Hidden","hidden-field",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3" s="3" t="str">
        <f xml:space="preserve">
IF(Table_Repeating_Question_Sets[[#This Row],[Row]]="Yes","]},{""className"": ""row"",""fieldGroup"": [","")&amp;
Table_Repeating_Question_Sets[[#This Row],[Config Field]]</f>
        <v/>
      </c>
      <c r="CL13" s="3"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"repeating5":[{"className": "row","fieldGroup":[]}],</v>
      </c>
      <c r="CM13" s="3"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3" s="27" t="str">
        <f>IF(AND(Table_Repeating_Question_Sets[[#This Row],[Header]]="",Table_Repeating_Question_Sets[[#This Row],[Property]]&lt;&gt;"",Table_Repeating_Question_Sets[[#This Row],[Field Type]]&lt;&gt;""),
""""&amp;Table_Repeating_Question_Sets[[#This Row],[Key]]&amp;"""","")</f>
        <v/>
      </c>
      <c r="CO13" s="2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"repeating5":[],</v>
      </c>
      <c r="CP13" s="3" t="str">
        <f ca="1">IF(ISNUMBER(Table_Repeating_Question_Sets[[#This Row],[Config Use Row]]),INDEX(Table_Repeating_Question_Sets[Config Rollup],Table_Repeating_Question_Sets[[#This Row],[Config Use Row]]),"")</f>
        <v/>
      </c>
      <c r="CQ13" s="27" t="str">
        <f ca="1">IF(ISNUMBER(Table_Repeating_Question_Sets[[#This Row],[Config Use Row]]),INDEX(Table_Repeating_Question_Sets[Config Keys Nested Rollup],Table_Repeating_Question_Sets[[#This Row],[Config Use Row]]),"")</f>
        <v/>
      </c>
    </row>
    <row r="14" spans="2:95" s="11" customFormat="1" ht="21" hidden="1" customHeight="1">
      <c r="B14" s="7"/>
      <c r="C14" s="7"/>
      <c r="D14" s="7" t="str">
        <f ca="1">IF(Table_Repeating_Question_Sets[[#This Row],[Header]]="Yes","",
IF(INDIRECT(SUBSTITUTE(ADDRESS(1,COLUMN(),4),"1","")&amp;ROW()-1)="",
INDIRECT(SUBSTITUTE(ADDRESS(1,COLUMN(Table_Repeating_Question_Sets[[#This Row],[Property]]),4),"1","")&amp;ROW()-1),
INDIRECT(SUBSTITUTE(ADDRESS(1,COLUMN(),4),"1","")&amp;ROW()-1)))</f>
        <v>Repeating 5</v>
      </c>
      <c r="E14" s="7"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4" s="7" t="str">
        <f ca="1">IF(Table_Repeating_Question_Sets[[#This Row],[Header]]="Yes","",IF(INDIRECT(SUBSTITUTE(ADDRESS(1,COLUMN(),4),"1","")&amp;ROW()-1)="",
INDIRECT(SUBSTITUTE(ADDRESS(1,COLUMN(Table_Repeating_Question_Sets[[#This Row],[Property]]),4),"1","")&amp;ROW()-1),INDIRECT(SUBSTITUTE(ADDRESS(1,COLUMN(),4),"1","")&amp;ROW()-1)))</f>
        <v>Repeating 5</v>
      </c>
      <c r="G14" s="7"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4" s="7" t="str">
        <f>IF(Table_Repeating_Question_Sets[[#This Row],[Header]]="Yes","",IF(Table_Repeating_Question_Sets[[#This Row],[Property]]&lt;&gt;"",SUBSTITUTE(Table_Repeating_Question_Sets[[#This Row],[Property]]," ",""),""))</f>
        <v/>
      </c>
      <c r="I14" s="48"/>
      <c r="J14" s="48"/>
      <c r="K14" s="48"/>
      <c r="L14" s="48"/>
      <c r="M14" s="48"/>
      <c r="N14" s="48"/>
      <c r="O14" s="48"/>
      <c r="P14" s="48"/>
      <c r="Q14" s="48"/>
      <c r="R14" s="48"/>
      <c r="S14" s="49">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4" s="49">
        <f>IF(Table_Repeating_Question_Sets[[#This Row],[Header]]&lt;&gt;"Yes",COUNTA(Table_Repeating_Question_Sets[[#This Row],[Value 1]:[Value 10]]),"")</f>
        <v>0</v>
      </c>
      <c r="U14" s="7"/>
      <c r="V14" s="7"/>
      <c r="W14" s="7"/>
      <c r="X14" s="43"/>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f ca="1">IF(Table_Repeating_Question_Sets[[#This Row],[Header]]="Yes","",_xlfn.NUMBERVALUE(INDIRECT(SUBSTITUTE(ADDRESS(1,COLUMN(Table_Repeating_Question_Sets[[#This Row],[Count 1]]),4),"1","")&amp;ROW(Table_Repeating_Question_Sets[[#This Row],[Count 1]])+1))+IF(Table_Repeating_Question_Sets[[#This Row],[Value 1]]&lt;&gt;"",1,0))</f>
        <v>0</v>
      </c>
      <c r="AZ14" s="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4" s="7"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4" s="7">
        <f ca="1">IF(Table_Repeating_Question_Sets[[#This Row],[Header]]="Yes","",_xlfn.NUMBERVALUE(INDIRECT(SUBSTITUTE(ADDRESS(1,COLUMN(Table_Repeating_Question_Sets[[#This Row],[Count 2]]),4),"1","")&amp;ROW(Table_Repeating_Question_Sets[[#This Row],[Count 2]])+1))+IF(Table_Repeating_Question_Sets[[#This Row],[Value 2]]&lt;&gt;"",1,0))</f>
        <v>0</v>
      </c>
      <c r="BC14" s="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4" s="7"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4" s="7">
        <f ca="1">IF(Table_Repeating_Question_Sets[[#This Row],[Header]]="Yes","",_xlfn.NUMBERVALUE(INDIRECT(SUBSTITUTE(ADDRESS(1,COLUMN(Table_Repeating_Question_Sets[[#This Row],[Count 3]]),4),"1","")&amp;ROW(Table_Repeating_Question_Sets[[#This Row],[Count 3]])+1))+IF(Table_Repeating_Question_Sets[[#This Row],[Value 3]]&lt;&gt;"",1,0))</f>
        <v>0</v>
      </c>
      <c r="BF14" s="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4" s="7"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4" s="7">
        <f ca="1">IF(Table_Repeating_Question_Sets[[#This Row],[Header]]="Yes","",_xlfn.NUMBERVALUE(INDIRECT(SUBSTITUTE(ADDRESS(1,COLUMN(Table_Repeating_Question_Sets[[#This Row],[Count 4]]),4),"1","")&amp;ROW(Table_Repeating_Question_Sets[[#This Row],[Count 4]])+1))+IF(Table_Repeating_Question_Sets[[#This Row],[Value 4]]&lt;&gt;"",1,0))</f>
        <v>0</v>
      </c>
      <c r="BI14" s="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4" s="7"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4" s="7">
        <f ca="1">IF(Table_Repeating_Question_Sets[[#This Row],[Header]]="Yes","",_xlfn.NUMBERVALUE(INDIRECT(SUBSTITUTE(ADDRESS(1,COLUMN(Table_Repeating_Question_Sets[[#This Row],[Count 5]]),4),"1","")&amp;ROW(Table_Repeating_Question_Sets[[#This Row],[Count 5]])+1))+IF(Table_Repeating_Question_Sets[[#This Row],[Value 5]]&lt;&gt;"",1,0))</f>
        <v>0</v>
      </c>
      <c r="BL14" s="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4" s="7"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4" s="7">
        <f ca="1">IF(Table_Repeating_Question_Sets[[#This Row],[Header]]="Yes","",_xlfn.NUMBERVALUE(INDIRECT(SUBSTITUTE(ADDRESS(1,COLUMN(Table_Repeating_Question_Sets[[#This Row],[Count 6]]),4),"1","")&amp;ROW(Table_Repeating_Question_Sets[[#This Row],[Count 6]])+1))+IF(Table_Repeating_Question_Sets[[#This Row],[Value 6]]&lt;&gt;"",1,0))</f>
        <v>0</v>
      </c>
      <c r="BO14" s="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4" s="7"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4" s="7">
        <f ca="1">IF(Table_Repeating_Question_Sets[[#This Row],[Header]]="Yes","",_xlfn.NUMBERVALUE(INDIRECT(SUBSTITUTE(ADDRESS(1,COLUMN(Table_Repeating_Question_Sets[[#This Row],[Count 7]]),4),"1","")&amp;ROW(Table_Repeating_Question_Sets[[#This Row],[Count 7]])+1))+IF(Table_Repeating_Question_Sets[[#This Row],[Value 7]]&lt;&gt;"",1,0))</f>
        <v>0</v>
      </c>
      <c r="BR14" s="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4" s="7"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4" s="7">
        <f ca="1">IF(Table_Repeating_Question_Sets[[#This Row],[Header]]="Yes","",_xlfn.NUMBERVALUE(INDIRECT(SUBSTITUTE(ADDRESS(1,COLUMN(Table_Repeating_Question_Sets[[#This Row],[Count 8]]),4),"1","")&amp;ROW(Table_Repeating_Question_Sets[[#This Row],[Count 8]])+1))+IF(Table_Repeating_Question_Sets[[#This Row],[Value 8]]&lt;&gt;"",1,0))</f>
        <v>0</v>
      </c>
      <c r="BU14" s="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4" s="7"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4" s="7">
        <f ca="1">IF(Table_Repeating_Question_Sets[[#This Row],[Header]]="Yes","",_xlfn.NUMBERVALUE(INDIRECT(SUBSTITUTE(ADDRESS(1,COLUMN(Table_Repeating_Question_Sets[[#This Row],[Count 9]]),4),"1","")&amp;ROW(Table_Repeating_Question_Sets[[#This Row],[Count 9]])+1))+IF(Table_Repeating_Question_Sets[[#This Row],[Value 9]]&lt;&gt;"",1,0))</f>
        <v>0</v>
      </c>
      <c r="BX14" s="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4" s="7"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4" s="7">
        <f ca="1">IF(Table_Repeating_Question_Sets[[#This Row],[Header]]="Yes","",_xlfn.NUMBERVALUE(INDIRECT(SUBSTITUTE(ADDRESS(1,COLUMN(Table_Repeating_Question_Sets[[#This Row],[Count 10]]),4),"1","")&amp;ROW(Table_Repeating_Question_Sets[[#This Row],[Count 10]])+1))+IF(Table_Repeating_Question_Sets[[#This Row],[Value 10]]&lt;&gt;"",1,0))</f>
        <v>0</v>
      </c>
      <c r="CA14" s="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4" s="7"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4" s="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4" s="7"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4" s="7">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4" s="7">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4" s="7" t="str">
        <f t="array" aca="1" ref="CG14"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4" s="7"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4" s="7"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4" s="7" t="str">
        <f xml:space="preserve">
IF(AND(Table_Repeating_Question_Sets[[#This Row],[Header]]="",Table_Repeating_Question_Sets[[#This Row],[Property]]&lt;&gt;"",Table_Repeating_Question_Sets[[#This Row],[Field Type]]&lt;&gt;""),
"{"&amp;
_xlfn.TEXTJOIN(",",TRUE,
LEFT("/****** BASE ATTRIBUTES ******/",0),
"""key"":"""&amp;Table_Repeating_Question_Sets[[#This Row],[Field Key]]&amp;"""",
"""type"":"""&amp;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Type]]="Text Area","textarea-field",
IF(Table_Repeating_Question_Sets[[#This Row],[Field Type]]="Hidden","hidden-field",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4" s="7" t="str">
        <f xml:space="preserve">
IF(Table_Repeating_Question_Sets[[#This Row],[Row]]="Yes","]},{""className"": ""row"",""fieldGroup"": [","")&amp;
Table_Repeating_Question_Sets[[#This Row],[Config Field]]</f>
        <v/>
      </c>
      <c r="CL14" s="7"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4" s="7"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4" s="7" t="str">
        <f>IF(AND(Table_Repeating_Question_Sets[[#This Row],[Header]]="",Table_Repeating_Question_Sets[[#This Row],[Property]]&lt;&gt;"",Table_Repeating_Question_Sets[[#This Row],[Field Type]]&lt;&gt;""),
""""&amp;Table_Repeating_Question_Sets[[#This Row],[Key]]&amp;"""","")</f>
        <v/>
      </c>
      <c r="CO14" s="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4" s="7" t="str">
        <f ca="1">IF(ISNUMBER(Table_Repeating_Question_Sets[[#This Row],[Config Use Row]]),INDEX(Table_Repeating_Question_Sets[Config Rollup],Table_Repeating_Question_Sets[[#This Row],[Config Use Row]]),"")</f>
        <v/>
      </c>
      <c r="CQ14" s="7" t="str">
        <f ca="1">IF(ISNUMBER(Table_Repeating_Question_Sets[[#This Row],[Config Use Row]]),INDEX(Table_Repeating_Question_Sets[Config Keys Nested Rollup],Table_Repeating_Question_Sets[[#This Row],[Config Use Row]]),"")</f>
        <v/>
      </c>
    </row>
  </sheetData>
  <sheetProtection insertRows="0" deleteRows="0"/>
  <dataValidations count="3">
    <dataValidation type="list" allowBlank="1" showInputMessage="1" showErrorMessage="1" sqref="V5:V14" xr:uid="{00000000-0002-0000-0100-000000000000}">
      <formula1>Select_Input_Type</formula1>
    </dataValidation>
    <dataValidation type="list" allowBlank="1" showInputMessage="1" showErrorMessage="1" sqref="U5:U14" xr:uid="{00000000-0002-0000-0100-000001000000}">
      <formula1>Select_Repeating_Data_Type</formula1>
    </dataValidation>
    <dataValidation type="list" allowBlank="1" showInputMessage="1" showErrorMessage="1" sqref="X5:X14" xr:uid="{00000000-0002-0000-0100-000002000000}">
      <formula1>Select_Yes_No</formula1>
    </dataValidation>
  </dataValidations>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1F5F34"/>
  </sheetPr>
  <dimension ref="B3:I115"/>
  <sheetViews>
    <sheetView workbookViewId="0" xr3:uid="{842E5F09-E766-5B8D-85AF-A39847EA96FD}">
      <selection activeCell="E9" sqref="D9:E9"/>
    </sheetView>
  </sheetViews>
  <sheetFormatPr defaultColWidth="9.125" defaultRowHeight="14.45"/>
  <cols>
    <col min="1" max="1" width="9.125" style="2"/>
    <col min="2" max="2" width="34.5" style="2" customWidth="1"/>
    <col min="3" max="3" width="13.875" style="2" customWidth="1"/>
    <col min="4" max="4" width="29.125" style="2" customWidth="1"/>
    <col min="5" max="5" width="25.875" style="2" customWidth="1"/>
    <col min="6" max="6" width="114.375" style="2" customWidth="1"/>
    <col min="7" max="7" width="47.125" style="2" hidden="1" customWidth="1"/>
    <col min="8" max="9" width="37" style="2" hidden="1" customWidth="1"/>
    <col min="10" max="16384" width="9.125" style="2"/>
  </cols>
  <sheetData>
    <row r="3" spans="2:9" ht="46.9" thickBot="1">
      <c r="B3" s="10" t="s">
        <v>520</v>
      </c>
      <c r="C3" s="10"/>
      <c r="D3" s="10"/>
      <c r="E3" s="10"/>
      <c r="F3" s="10"/>
      <c r="G3" s="10"/>
      <c r="H3" s="10"/>
      <c r="I3" s="10"/>
    </row>
    <row r="5" spans="2:9">
      <c r="B5" t="s">
        <v>6</v>
      </c>
      <c r="C5" t="s">
        <v>2</v>
      </c>
      <c r="D5" t="s">
        <v>521</v>
      </c>
      <c r="E5" t="s">
        <v>32</v>
      </c>
      <c r="F5" t="s">
        <v>21</v>
      </c>
      <c r="G5" s="1" t="s">
        <v>522</v>
      </c>
      <c r="H5" t="s">
        <v>523</v>
      </c>
      <c r="I5" t="s">
        <v>524</v>
      </c>
    </row>
    <row r="6" spans="2:9" ht="29.45" thickBot="1">
      <c r="B6" s="45" t="s">
        <v>77</v>
      </c>
      <c r="C6" s="3" t="s">
        <v>73</v>
      </c>
      <c r="D6" s="3"/>
      <c r="E6" s="3"/>
      <c r="F6" s="3"/>
      <c r="G6"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 spans="2:9" s="11" customFormat="1" ht="21" hidden="1" customHeight="1">
      <c r="B7" s="43"/>
      <c r="C7" s="7"/>
      <c r="D7" s="7"/>
      <c r="E7" s="7"/>
      <c r="F7" s="7"/>
      <c r="G7"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 spans="2:9" s="11" customFormat="1" ht="21" customHeight="1">
      <c r="B8" s="115" t="s">
        <v>525</v>
      </c>
      <c r="C8" s="7"/>
      <c r="D8" s="115" t="s">
        <v>525</v>
      </c>
      <c r="E8" s="8" t="s">
        <v>526</v>
      </c>
      <c r="F8" s="7"/>
      <c r="G8"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{"value":"Small","key":"Small","icon":"icon-small"}</v>
      </c>
      <c r="H8"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{"value":"Small","key":"Small"}</v>
      </c>
      <c r="I8"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{"label":"Small","value":"Small"}</v>
      </c>
    </row>
    <row r="9" spans="2:9" s="11" customFormat="1" ht="21" customHeight="1">
      <c r="B9" s="69" t="s">
        <v>527</v>
      </c>
      <c r="C9" s="7"/>
      <c r="D9" s="69" t="s">
        <v>527</v>
      </c>
      <c r="E9" s="111" t="s">
        <v>528</v>
      </c>
      <c r="F9" s="7"/>
      <c r="G9"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{"value":"Medium","key":"Medium","icon":"icon-medium"}</v>
      </c>
      <c r="H9"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{"value":"Medium","key":"Medium"}</v>
      </c>
      <c r="I9"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{"label":"Medium","value":"Medium"}</v>
      </c>
    </row>
    <row r="10" spans="2:9" s="11" customFormat="1" ht="21" customHeight="1">
      <c r="B10" s="69" t="s">
        <v>75</v>
      </c>
      <c r="C10" s="7"/>
      <c r="D10" s="69" t="s">
        <v>75</v>
      </c>
      <c r="E10" s="111" t="s">
        <v>529</v>
      </c>
      <c r="F10" s="7"/>
      <c r="G10"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{"value":"Large","key":"Large","icon":"icon-large"}</v>
      </c>
      <c r="H10"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{"value":"Large","key":"Large"}</v>
      </c>
      <c r="I10"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{"label":"Large","value":"Large"}</v>
      </c>
    </row>
    <row r="11" spans="2:9" s="11" customFormat="1" ht="21" customHeight="1">
      <c r="B11" s="69" t="s">
        <v>530</v>
      </c>
      <c r="C11" s="7"/>
      <c r="D11" s="69" t="s">
        <v>530</v>
      </c>
      <c r="E11" s="111" t="s">
        <v>531</v>
      </c>
      <c r="F11" s="7"/>
      <c r="G11"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{"value":"4 Wheel Drive","key":"4 Wheel Drive","icon":"icon-4x4"}</v>
      </c>
      <c r="H11"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{"value":"4 Wheel Drive","key":"4 Wheel Drive"}</v>
      </c>
      <c r="I11"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{"label":"4 Wheel Drive","value":"4 Wheel Drive"}</v>
      </c>
    </row>
    <row r="12" spans="2:9" s="11" customFormat="1" ht="21" customHeight="1">
      <c r="B12" s="69" t="s">
        <v>532</v>
      </c>
      <c r="C12" s="7"/>
      <c r="D12" s="69" t="s">
        <v>532</v>
      </c>
      <c r="E12" s="111" t="s">
        <v>533</v>
      </c>
      <c r="F12" s="7"/>
      <c r="G12"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{"value":"Luxury","key":"Luxury","icon":"icon-luxury"}</v>
      </c>
      <c r="H12"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{"value":"Luxury","key":"Luxury"}</v>
      </c>
      <c r="I12"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{"label":"Luxury","value":"Luxury"}</v>
      </c>
    </row>
    <row r="13" spans="2:9" s="11" customFormat="1" ht="21" customHeight="1">
      <c r="B13" s="69" t="s">
        <v>534</v>
      </c>
      <c r="C13" s="7"/>
      <c r="D13" s="69" t="s">
        <v>534</v>
      </c>
      <c r="E13" s="111" t="s">
        <v>535</v>
      </c>
      <c r="F13" s="7"/>
      <c r="G13"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{"value":"Sports","key":"Sports","icon":"icon-sports"}</v>
      </c>
      <c r="H13"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{"value":"Sports","key":"Sports"}</v>
      </c>
      <c r="I13"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{"label":"Sports","value":"Sports"}</v>
      </c>
    </row>
    <row r="14" spans="2:9" ht="29.45" thickBot="1">
      <c r="B14" s="45" t="s">
        <v>98</v>
      </c>
      <c r="C14" s="3" t="s">
        <v>73</v>
      </c>
      <c r="D14" s="3"/>
      <c r="E14" s="3"/>
      <c r="F14" s="3"/>
      <c r="G14"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4"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4"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5" spans="2:9" s="11" customFormat="1" ht="21" hidden="1" customHeight="1">
      <c r="B15" s="43"/>
      <c r="C15" s="7"/>
      <c r="D15" s="7"/>
      <c r="E15" s="7"/>
      <c r="F15" s="7"/>
      <c r="G15"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5"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5"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6" spans="2:9" s="11" customFormat="1" ht="21" customHeight="1">
      <c r="B16" s="84" t="s">
        <v>113</v>
      </c>
      <c r="C16" s="9"/>
      <c r="D16" s="116" t="s">
        <v>536</v>
      </c>
      <c r="E16" s="7"/>
      <c r="F16" s="7"/>
      <c r="G16"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Year","key":"12"}</v>
      </c>
      <c r="H16"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Year","key":"12"}</v>
      </c>
      <c r="I16"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Year","value":"12"}</v>
      </c>
    </row>
    <row r="17" spans="2:9" s="11" customFormat="1" ht="21" customHeight="1">
      <c r="B17" s="69" t="s">
        <v>537</v>
      </c>
      <c r="C17" s="9"/>
      <c r="D17" s="111" t="s">
        <v>538</v>
      </c>
      <c r="E17" s="7"/>
      <c r="F17" s="7"/>
      <c r="G17"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{"value":"2 Years","key":"24"}</v>
      </c>
      <c r="H17"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{"value":"2 Years","key":"24"}</v>
      </c>
      <c r="I17"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{"label":"2 Years","value":"24"}</v>
      </c>
    </row>
    <row r="18" spans="2:9" s="11" customFormat="1" ht="21" customHeight="1">
      <c r="B18" s="69" t="s">
        <v>539</v>
      </c>
      <c r="C18" s="9"/>
      <c r="D18" s="111" t="s">
        <v>540</v>
      </c>
      <c r="E18" s="7"/>
      <c r="F18" s="7"/>
      <c r="G18"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{"value":"3 Years","key":"36"}</v>
      </c>
      <c r="H18"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{"value":"3 Years","key":"36"}</v>
      </c>
      <c r="I18"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{"label":"3 Years","value":"36"}</v>
      </c>
    </row>
    <row r="19" spans="2:9" s="11" customFormat="1" ht="21" customHeight="1">
      <c r="B19" s="84" t="s">
        <v>541</v>
      </c>
      <c r="C19" s="9"/>
      <c r="D19" s="116" t="s">
        <v>542</v>
      </c>
      <c r="E19" s="7"/>
      <c r="F19" s="7"/>
      <c r="G19"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{"value":"4 Years","key":"48"}</v>
      </c>
      <c r="H19"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{"value":"4 Years","key":"48"}</v>
      </c>
      <c r="I19"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{"label":"4 Years","value":"48"}</v>
      </c>
    </row>
    <row r="20" spans="2:9" s="11" customFormat="1" ht="21" customHeight="1">
      <c r="B20" s="84" t="s">
        <v>97</v>
      </c>
      <c r="C20" s="9"/>
      <c r="D20" s="116" t="s">
        <v>543</v>
      </c>
      <c r="E20" s="7"/>
      <c r="F20" s="7"/>
      <c r="G20"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{"value":"5 Years","key":"60"}</v>
      </c>
      <c r="H20"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{"value":"5 Years","key":"60"}</v>
      </c>
      <c r="I20"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{"label":"5 Years","value":"60"}</v>
      </c>
    </row>
    <row r="21" spans="2:9" ht="29.45" thickBot="1">
      <c r="B21" s="45" t="s">
        <v>176</v>
      </c>
      <c r="C21" s="3" t="s">
        <v>73</v>
      </c>
      <c r="D21" s="3"/>
      <c r="E21" s="3"/>
      <c r="F21" s="3"/>
      <c r="G21"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21"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21"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22" spans="2:9" s="11" customFormat="1" ht="21" hidden="1" customHeight="1">
      <c r="B22" s="43"/>
      <c r="C22" s="7"/>
      <c r="D22" s="7"/>
      <c r="E22" s="7"/>
      <c r="F22" s="7"/>
      <c r="G22"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22"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22"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23" spans="2:9" s="11" customFormat="1" ht="21" customHeight="1">
      <c r="B23" s="87" t="s">
        <v>544</v>
      </c>
      <c r="C23" s="9"/>
      <c r="D23" s="43" t="s">
        <v>544</v>
      </c>
      <c r="E23" s="8" t="s">
        <v>545</v>
      </c>
      <c r="F23" s="8"/>
      <c r="G23"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{"value":"Home owner","key":"Home owner","icon":"icon-homeowner"}</v>
      </c>
      <c r="H23"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{"value":"Home owner","key":"Home owner"}</v>
      </c>
      <c r="I23"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{"label":"Home owner","value":"Home owner"}</v>
      </c>
    </row>
    <row r="24" spans="2:9" s="11" customFormat="1" ht="21" customHeight="1">
      <c r="B24" s="33" t="s">
        <v>546</v>
      </c>
      <c r="C24" s="9"/>
      <c r="D24" s="7" t="s">
        <v>546</v>
      </c>
      <c r="E24" s="8" t="s">
        <v>547</v>
      </c>
      <c r="F24" s="7"/>
      <c r="G24"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{"value":"Renting","key":"Renting","icon":"icon-renting"}</v>
      </c>
      <c r="H24"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{"value":"Renting","key":"Renting"}</v>
      </c>
      <c r="I24"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{"label":"Renting","value":"Renting"}</v>
      </c>
    </row>
    <row r="25" spans="2:9" s="11" customFormat="1" ht="21" customHeight="1">
      <c r="B25" s="86" t="s">
        <v>548</v>
      </c>
      <c r="C25" s="9"/>
      <c r="D25" s="43" t="s">
        <v>548</v>
      </c>
      <c r="E25" s="8" t="s">
        <v>549</v>
      </c>
      <c r="F25" s="7"/>
      <c r="G25"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{"value":"Boarding","key":"Boarding","icon":"icon-boarding"}</v>
      </c>
      <c r="H25"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{"value":"Boarding","key":"Boarding"}</v>
      </c>
      <c r="I25"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{"label":"Boarding","value":"Boarding"}</v>
      </c>
    </row>
    <row r="26" spans="2:9" s="11" customFormat="1" ht="21" customHeight="1">
      <c r="B26" s="86" t="s">
        <v>550</v>
      </c>
      <c r="C26" s="9"/>
      <c r="D26" s="43" t="s">
        <v>550</v>
      </c>
      <c r="E26" s="111" t="s">
        <v>551</v>
      </c>
      <c r="F26" s="7"/>
      <c r="G26"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{"value":"Living with parents","key":"Living with parents","icon":"icon-livingwithparents"}</v>
      </c>
      <c r="H26"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{"value":"Living with parents","key":"Living with parents"}</v>
      </c>
      <c r="I26"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{"label":"Living with parents","value":"Living with parents"}</v>
      </c>
    </row>
    <row r="27" spans="2:9" ht="29.45" thickBot="1">
      <c r="B27" s="45" t="s">
        <v>175</v>
      </c>
      <c r="C27" s="3" t="s">
        <v>73</v>
      </c>
      <c r="D27" s="3"/>
      <c r="E27" s="3"/>
      <c r="F27" s="3"/>
      <c r="G27"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27"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27"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28" spans="2:9" s="11" customFormat="1" ht="21" hidden="1" customHeight="1">
      <c r="B28" s="43"/>
      <c r="C28" s="7"/>
      <c r="D28" s="7"/>
      <c r="E28" s="7"/>
      <c r="F28" s="7"/>
      <c r="G28"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28"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28"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29" spans="2:9" s="11" customFormat="1" ht="21" customHeight="1">
      <c r="B29" s="117" t="s">
        <v>552</v>
      </c>
      <c r="C29" s="7"/>
      <c r="D29" s="7"/>
      <c r="E29" s="111"/>
      <c r="F29" s="7"/>
      <c r="G29"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{"value":"Male","key":"Male"}</v>
      </c>
      <c r="H29"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{"value":"Male","key":"Male"}</v>
      </c>
      <c r="I29"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{"label":"Male","value":"Male"}</v>
      </c>
    </row>
    <row r="30" spans="2:9" s="11" customFormat="1" ht="21" customHeight="1">
      <c r="B30" s="117" t="s">
        <v>553</v>
      </c>
      <c r="C30" s="7"/>
      <c r="D30" s="7"/>
      <c r="E30" s="7"/>
      <c r="F30" s="7"/>
      <c r="G30"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{"value":"Female","key":"Female"}</v>
      </c>
      <c r="H30"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{"value":"Female","key":"Female"}</v>
      </c>
      <c r="I30"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{"label":"Female","value":"Female"}</v>
      </c>
    </row>
    <row r="31" spans="2:9" ht="29.45" thickBot="1">
      <c r="B31" s="45" t="s">
        <v>158</v>
      </c>
      <c r="C31" s="3" t="s">
        <v>73</v>
      </c>
      <c r="D31" s="3"/>
      <c r="E31" s="3"/>
      <c r="F31" s="3"/>
      <c r="G31"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31"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31"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32" spans="2:9" s="11" customFormat="1" ht="21" hidden="1" customHeight="1">
      <c r="B32" s="43"/>
      <c r="C32" s="7"/>
      <c r="D32" s="7"/>
      <c r="E32" s="7"/>
      <c r="F32" s="7"/>
      <c r="G32"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32"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32"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33" spans="2:9" s="11" customFormat="1" ht="21" customHeight="1">
      <c r="B33" s="7" t="s">
        <v>73</v>
      </c>
      <c r="C33" s="7"/>
      <c r="D33" s="7"/>
      <c r="E33" s="8" t="s">
        <v>554</v>
      </c>
      <c r="F33" s="7"/>
      <c r="G33"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{"value":"Yes","key":"Yes","icon":"glyphicon glyphicon-ok md"}</v>
      </c>
      <c r="H33"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{"value":"Yes","key":"Yes"}</v>
      </c>
      <c r="I33"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{"label":"Yes","value":"Yes"}</v>
      </c>
    </row>
    <row r="34" spans="2:9" s="11" customFormat="1" ht="21" customHeight="1">
      <c r="B34" s="7" t="s">
        <v>555</v>
      </c>
      <c r="C34" s="7"/>
      <c r="D34" s="7"/>
      <c r="E34" s="8" t="s">
        <v>556</v>
      </c>
      <c r="F34" s="7"/>
      <c r="G34"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{"value":"No","key":"No","icon":"glyphicon glyphicon-remove md"}</v>
      </c>
      <c r="H34"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{"value":"No","key":"No"}</v>
      </c>
      <c r="I34"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{"label":"No","value":"No"}</v>
      </c>
    </row>
    <row r="35" spans="2:9" ht="29.45" thickBot="1">
      <c r="B35" s="45" t="s">
        <v>183</v>
      </c>
      <c r="C35" s="3" t="s">
        <v>73</v>
      </c>
      <c r="D35" s="3"/>
      <c r="E35" s="3"/>
      <c r="F35" s="3"/>
      <c r="G35"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35"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35"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36" spans="2:9" s="11" customFormat="1" ht="21" hidden="1" customHeight="1">
      <c r="B36" s="43"/>
      <c r="C36" s="7"/>
      <c r="D36" s="7"/>
      <c r="E36" s="7"/>
      <c r="F36" s="7"/>
      <c r="G36"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36"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36"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37" spans="2:9" s="11" customFormat="1" ht="21" customHeight="1">
      <c r="B37" s="69" t="s">
        <v>557</v>
      </c>
      <c r="C37" s="7"/>
      <c r="D37" s="7"/>
      <c r="E37" s="8"/>
      <c r="F37" s="7"/>
      <c r="G37"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{"value":"Married","key":"Married"}</v>
      </c>
      <c r="H37"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{"value":"Married","key":"Married"}</v>
      </c>
      <c r="I37"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{"label":"Married","value":"Married"}</v>
      </c>
    </row>
    <row r="38" spans="2:9" s="11" customFormat="1" ht="21" customHeight="1">
      <c r="B38" s="69" t="s">
        <v>558</v>
      </c>
      <c r="C38" s="7"/>
      <c r="D38" s="7"/>
      <c r="E38" s="7"/>
      <c r="F38" s="7"/>
      <c r="G38"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{"value":"Defacto","key":"Defacto"}</v>
      </c>
      <c r="H38"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{"value":"Defacto","key":"Defacto"}</v>
      </c>
      <c r="I38"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{"label":"Defacto","value":"Defacto"}</v>
      </c>
    </row>
    <row r="39" spans="2:9" s="11" customFormat="1" ht="21" customHeight="1">
      <c r="B39" s="69" t="s">
        <v>559</v>
      </c>
      <c r="C39" s="7"/>
      <c r="D39" s="7"/>
      <c r="E39" s="7"/>
      <c r="F39" s="7"/>
      <c r="G39"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{"value":"Single","key":"Single"}</v>
      </c>
      <c r="H39"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{"value":"Single","key":"Single"}</v>
      </c>
      <c r="I39"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{"label":"Single","value":"Single"}</v>
      </c>
    </row>
    <row r="40" spans="2:9" s="11" customFormat="1" ht="21" customHeight="1">
      <c r="B40" s="69" t="s">
        <v>560</v>
      </c>
      <c r="C40" s="7"/>
      <c r="D40" s="7"/>
      <c r="E40" s="7"/>
      <c r="F40" s="7"/>
      <c r="G40"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{"value":"Divorced","key":"Divorced"}</v>
      </c>
      <c r="H40"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{"value":"Divorced","key":"Divorced"}</v>
      </c>
      <c r="I40"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{"label":"Divorced","value":"Divorced"}</v>
      </c>
    </row>
    <row r="41" spans="2:9" s="11" customFormat="1" ht="21" customHeight="1">
      <c r="B41" s="69" t="s">
        <v>561</v>
      </c>
      <c r="C41" s="7"/>
      <c r="D41" s="7"/>
      <c r="E41" s="7"/>
      <c r="F41" s="7"/>
      <c r="G41"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{"value":"Separated","key":"Separated"}</v>
      </c>
      <c r="H41"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{"value":"Separated","key":"Separated"}</v>
      </c>
      <c r="I41"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{"label":"Separated","value":"Separated"}</v>
      </c>
    </row>
    <row r="42" spans="2:9" s="11" customFormat="1" ht="21" customHeight="1">
      <c r="B42" s="69" t="s">
        <v>562</v>
      </c>
      <c r="C42" s="7"/>
      <c r="D42" s="7"/>
      <c r="E42" s="7"/>
      <c r="F42" s="7"/>
      <c r="G42"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{"value":"Widowed","key":"Widowed"}</v>
      </c>
      <c r="H42"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{"value":"Widowed","key":"Widowed"}</v>
      </c>
      <c r="I42"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{"label":"Widowed","value":"Widowed"}</v>
      </c>
    </row>
    <row r="43" spans="2:9" ht="29.45" thickBot="1">
      <c r="B43" s="45" t="s">
        <v>209</v>
      </c>
      <c r="C43" s="3" t="s">
        <v>73</v>
      </c>
      <c r="D43" s="3"/>
      <c r="E43" s="3"/>
      <c r="F43" s="3"/>
      <c r="G43"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3"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3"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44" spans="2:9" s="11" customFormat="1" ht="21" hidden="1" customHeight="1">
      <c r="B44" s="43"/>
      <c r="C44" s="7"/>
      <c r="D44" s="7"/>
      <c r="E44" s="7"/>
      <c r="F44" s="7"/>
      <c r="G44"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4"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4"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45" spans="2:9" s="11" customFormat="1" ht="21" customHeight="1">
      <c r="B45" s="69" t="s">
        <v>563</v>
      </c>
      <c r="C45" s="7"/>
      <c r="D45" s="69" t="s">
        <v>564</v>
      </c>
      <c r="E45" s="8"/>
      <c r="F45" s="7"/>
      <c r="G45"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{"value":"Full FBT payable","key":"Full FBT Payable"}</v>
      </c>
      <c r="H45"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{"value":"Full FBT payable","key":"Full FBT Payable"}</v>
      </c>
      <c r="I45"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{"label":"Full FBT payable","value":"Full FBT Payable"}</v>
      </c>
    </row>
    <row r="46" spans="2:9" s="11" customFormat="1" ht="21" customHeight="1">
      <c r="B46" s="69" t="s">
        <v>565</v>
      </c>
      <c r="C46" s="7"/>
      <c r="D46" s="69" t="s">
        <v>566</v>
      </c>
      <c r="E46" s="7"/>
      <c r="F46" s="7"/>
      <c r="G46"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{"value":"Concessional $30,000 exempt","key":"$30k Exempt"}</v>
      </c>
      <c r="H46"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{"value":"Concessional $30,000 exempt","key":"$30k Exempt"}</v>
      </c>
      <c r="I46"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{"label":"Concessional $30,000 exempt","value":"$30k Exempt"}</v>
      </c>
    </row>
    <row r="47" spans="2:9" s="11" customFormat="1" ht="21" customHeight="1">
      <c r="B47" s="69" t="s">
        <v>567</v>
      </c>
      <c r="C47" s="7"/>
      <c r="D47" s="69" t="s">
        <v>568</v>
      </c>
      <c r="E47" s="7"/>
      <c r="F47" s="7"/>
      <c r="G47"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{"value":"Concessional $17,000 exempt","key":"$17k Exempt"}</v>
      </c>
      <c r="H47"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{"value":"Concessional $17,000 exempt","key":"$17k Exempt"}</v>
      </c>
      <c r="I47"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{"label":"Concessional $17,000 exempt","value":"$17k Exempt"}</v>
      </c>
    </row>
    <row r="48" spans="2:9" s="11" customFormat="1" ht="21" customHeight="1">
      <c r="B48" s="69" t="s">
        <v>569</v>
      </c>
      <c r="C48" s="7"/>
      <c r="D48" s="69" t="s">
        <v>570</v>
      </c>
      <c r="E48" s="7"/>
      <c r="F48" s="7"/>
      <c r="G48"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{"value":"Rebateable 48% of $30,000","key":"Rebateable"}</v>
      </c>
      <c r="H48"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{"value":"Rebateable 48% of $30,000","key":"Rebateable"}</v>
      </c>
      <c r="I48"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{"label":"Rebateable 48% of $30,000","value":"Rebateable"}</v>
      </c>
    </row>
    <row r="49" spans="2:9" s="11" customFormat="1" ht="21" customHeight="1">
      <c r="B49" s="69" t="s">
        <v>571</v>
      </c>
      <c r="C49" s="7"/>
      <c r="D49" s="69" t="s">
        <v>572</v>
      </c>
      <c r="E49" s="7"/>
      <c r="F49" s="7"/>
      <c r="G49"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{"value":"Queensland government","key":"QLD Gov"}</v>
      </c>
      <c r="H49"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{"value":"Queensland government","key":"QLD Gov"}</v>
      </c>
      <c r="I49"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{"label":"Queensland government","value":"QLD Gov"}</v>
      </c>
    </row>
    <row r="50" spans="2:9" ht="29.45" thickBot="1">
      <c r="B50" s="45" t="s">
        <v>285</v>
      </c>
      <c r="C50" s="3" t="s">
        <v>73</v>
      </c>
      <c r="D50" s="3"/>
      <c r="E50" s="3"/>
      <c r="F50" s="3"/>
      <c r="G50"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0"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0"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1" spans="2:9" s="11" customFormat="1" ht="21" hidden="1" customHeight="1">
      <c r="B51" s="43"/>
      <c r="C51" s="7"/>
      <c r="D51" s="7"/>
      <c r="E51" s="7"/>
      <c r="F51" s="7"/>
      <c r="G51"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1"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1"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2" spans="2:9" s="11" customFormat="1" ht="21" customHeight="1">
      <c r="B52" s="43" t="s">
        <v>573</v>
      </c>
      <c r="C52" s="7"/>
      <c r="D52" s="7"/>
      <c r="E52" s="7"/>
      <c r="F52" s="7"/>
      <c r="G52"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{"value":"Dealer","key":"Dealer"}</v>
      </c>
      <c r="H52"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{"value":"Dealer","key":"Dealer"}</v>
      </c>
      <c r="I52"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{"label":"Dealer","value":"Dealer"}</v>
      </c>
    </row>
    <row r="53" spans="2:9" s="11" customFormat="1" ht="21" customHeight="1">
      <c r="B53" s="43" t="s">
        <v>574</v>
      </c>
      <c r="C53" s="7"/>
      <c r="D53" s="7"/>
      <c r="E53" s="7"/>
      <c r="F53" s="7"/>
      <c r="G53"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{"value":"Private sale","key":"Private sale"}</v>
      </c>
      <c r="H53"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{"value":"Private sale","key":"Private sale"}</v>
      </c>
      <c r="I53"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{"label":"Private sale","value":"Private sale"}</v>
      </c>
    </row>
    <row r="54" spans="2:9" s="11" customFormat="1" ht="21" customHeight="1">
      <c r="B54" s="43" t="s">
        <v>575</v>
      </c>
      <c r="C54" s="7"/>
      <c r="D54" s="7"/>
      <c r="E54" s="7"/>
      <c r="F54" s="7"/>
      <c r="G54"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{"value":"Sale and leaseback","key":"Sale and leaseback"}</v>
      </c>
      <c r="H54"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{"value":"Sale and leaseback","key":"Sale and leaseback"}</v>
      </c>
      <c r="I54"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{"label":"Sale and leaseback","value":"Sale and leaseback"}</v>
      </c>
    </row>
    <row r="55" spans="2:9" s="11" customFormat="1" ht="21" customHeight="1">
      <c r="B55" s="43" t="s">
        <v>576</v>
      </c>
      <c r="C55" s="7"/>
      <c r="D55" s="7"/>
      <c r="E55" s="7"/>
      <c r="F55" s="7"/>
      <c r="G55"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{"value":"Refinance","key":"Refinance"}</v>
      </c>
      <c r="H55"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{"value":"Refinance","key":"Refinance"}</v>
      </c>
      <c r="I55"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{"label":"Refinance","value":"Refinance"}</v>
      </c>
    </row>
    <row r="56" spans="2:9" ht="29.45" thickBot="1">
      <c r="B56" s="45" t="s">
        <v>138</v>
      </c>
      <c r="C56" s="3" t="s">
        <v>73</v>
      </c>
      <c r="D56" s="3"/>
      <c r="E56" s="3"/>
      <c r="F56" s="3"/>
      <c r="G56"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6"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6"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7" spans="2:9" s="11" customFormat="1" ht="21" hidden="1" customHeight="1">
      <c r="B57" s="43"/>
      <c r="C57" s="37"/>
      <c r="D57" s="7"/>
      <c r="E57" s="7"/>
      <c r="F57" s="7"/>
      <c r="G57"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7"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7"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8" spans="2:9" s="11" customFormat="1" ht="21" customHeight="1">
      <c r="B58" s="43" t="s">
        <v>577</v>
      </c>
      <c r="C58" s="37"/>
      <c r="D58" s="7"/>
      <c r="E58" s="7"/>
      <c r="F58" s="7"/>
      <c r="G58"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{"value":"ACT","key":"ACT"}</v>
      </c>
      <c r="H58"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{"value":"ACT","key":"ACT"}</v>
      </c>
      <c r="I58"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{"label":"ACT","value":"ACT"}</v>
      </c>
    </row>
    <row r="59" spans="2:9" s="11" customFormat="1" ht="21" customHeight="1">
      <c r="B59" s="43" t="s">
        <v>578</v>
      </c>
      <c r="C59" s="37"/>
      <c r="D59" s="7"/>
      <c r="E59" s="7"/>
      <c r="F59" s="7"/>
      <c r="G59"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{"value":"NSW","key":"NSW"}</v>
      </c>
      <c r="H59"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{"value":"NSW","key":"NSW"}</v>
      </c>
      <c r="I59"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{"label":"NSW","value":"NSW"}</v>
      </c>
    </row>
    <row r="60" spans="2:9" s="11" customFormat="1" ht="21" customHeight="1">
      <c r="B60" s="43" t="s">
        <v>579</v>
      </c>
      <c r="C60" s="37"/>
      <c r="D60" s="7"/>
      <c r="E60" s="7"/>
      <c r="F60" s="7"/>
      <c r="G60"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{"value":"NT","key":"NT"}</v>
      </c>
      <c r="H60"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{"value":"NT","key":"NT"}</v>
      </c>
      <c r="I60"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{"label":"NT","value":"NT"}</v>
      </c>
    </row>
    <row r="61" spans="2:9" s="11" customFormat="1" ht="21" customHeight="1">
      <c r="B61" s="43" t="s">
        <v>580</v>
      </c>
      <c r="C61" s="37"/>
      <c r="D61" s="7"/>
      <c r="E61" s="7"/>
      <c r="F61" s="7"/>
      <c r="G61"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{"value":"QLD","key":"QLD"}</v>
      </c>
      <c r="H61"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{"value":"QLD","key":"QLD"}</v>
      </c>
      <c r="I61"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{"label":"QLD","value":"QLD"}</v>
      </c>
    </row>
    <row r="62" spans="2:9" s="11" customFormat="1" ht="21" customHeight="1">
      <c r="B62" s="43" t="s">
        <v>581</v>
      </c>
      <c r="C62" s="37"/>
      <c r="D62" s="7"/>
      <c r="E62" s="7"/>
      <c r="F62" s="7"/>
      <c r="G62"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{"value":"SA","key":"SA"}</v>
      </c>
      <c r="H62"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{"value":"SA","key":"SA"}</v>
      </c>
      <c r="I62"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{"label":"SA","value":"SA"}</v>
      </c>
    </row>
    <row r="63" spans="2:9" s="11" customFormat="1" ht="21" customHeight="1">
      <c r="B63" s="43" t="s">
        <v>582</v>
      </c>
      <c r="C63" s="37"/>
      <c r="D63" s="7"/>
      <c r="E63" s="7"/>
      <c r="F63" s="7"/>
      <c r="G63"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{"value":"TAS","key":"TAS"}</v>
      </c>
      <c r="H63"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{"value":"TAS","key":"TAS"}</v>
      </c>
      <c r="I63"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{"label":"TAS","value":"TAS"}</v>
      </c>
    </row>
    <row r="64" spans="2:9" s="11" customFormat="1" ht="21" customHeight="1">
      <c r="B64" s="43" t="s">
        <v>583</v>
      </c>
      <c r="C64" s="37"/>
      <c r="D64" s="7"/>
      <c r="E64" s="7"/>
      <c r="F64" s="7"/>
      <c r="G64"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{"value":"VIC","key":"VIC"}</v>
      </c>
      <c r="H64"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{"value":"VIC","key":"VIC"}</v>
      </c>
      <c r="I64"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{"label":"VIC","value":"VIC"}</v>
      </c>
    </row>
    <row r="65" spans="2:9" s="11" customFormat="1" ht="21" customHeight="1">
      <c r="B65" s="43" t="s">
        <v>584</v>
      </c>
      <c r="C65" s="37"/>
      <c r="D65" s="7"/>
      <c r="E65" s="7"/>
      <c r="F65" s="7"/>
      <c r="G65"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{"value":"WA","key":"WA"}</v>
      </c>
      <c r="H65"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{"value":"WA","key":"WA"}</v>
      </c>
      <c r="I65"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{"label":"WA","value":"WA"}</v>
      </c>
    </row>
    <row r="66" spans="2:9" ht="29.45" thickBot="1">
      <c r="B66" s="45" t="s">
        <v>118</v>
      </c>
      <c r="C66" s="3" t="s">
        <v>73</v>
      </c>
      <c r="D66" s="3"/>
      <c r="E66" s="3"/>
      <c r="F66" s="3"/>
      <c r="G66"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6"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6"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7" spans="2:9" s="11" customFormat="1" ht="21" hidden="1" customHeight="1">
      <c r="B67" s="43"/>
      <c r="C67" s="37"/>
      <c r="D67" s="7"/>
      <c r="E67" s="7"/>
      <c r="F67" s="7"/>
      <c r="G67"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7"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7"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8" spans="2:9" s="11" customFormat="1" ht="21" customHeight="1">
      <c r="B68" s="69" t="s">
        <v>585</v>
      </c>
      <c r="C68" s="37"/>
      <c r="D68" s="7"/>
      <c r="E68" s="7"/>
      <c r="F68" s="7"/>
      <c r="G68"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{"value":"Mr","key":"Mr"}</v>
      </c>
      <c r="H68"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{"value":"Mr","key":"Mr"}</v>
      </c>
      <c r="I68"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{"label":"Mr","value":"Mr"}</v>
      </c>
    </row>
    <row r="69" spans="2:9" s="11" customFormat="1" ht="21" customHeight="1">
      <c r="B69" s="69" t="s">
        <v>586</v>
      </c>
      <c r="C69" s="37"/>
      <c r="D69" s="7"/>
      <c r="E69" s="7"/>
      <c r="F69" s="7"/>
      <c r="G69"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{"value":"Mrs","key":"Mrs"}</v>
      </c>
      <c r="H69"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{"value":"Mrs","key":"Mrs"}</v>
      </c>
      <c r="I69"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{"label":"Mrs","value":"Mrs"}</v>
      </c>
    </row>
    <row r="70" spans="2:9" s="11" customFormat="1" ht="21" customHeight="1">
      <c r="B70" s="69" t="s">
        <v>587</v>
      </c>
      <c r="C70" s="37"/>
      <c r="D70" s="7"/>
      <c r="E70" s="7"/>
      <c r="F70" s="7"/>
      <c r="G70"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{"value":"Ms","key":"Ms"}</v>
      </c>
      <c r="H70"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{"value":"Ms","key":"Ms"}</v>
      </c>
      <c r="I70"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{"label":"Ms","value":"Ms"}</v>
      </c>
    </row>
    <row r="71" spans="2:9" s="11" customFormat="1" ht="21" customHeight="1">
      <c r="B71" s="69" t="s">
        <v>588</v>
      </c>
      <c r="C71" s="37"/>
      <c r="D71" s="7"/>
      <c r="E71" s="7"/>
      <c r="F71" s="7"/>
      <c r="G71"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{"value":"Miss","key":"Miss"}</v>
      </c>
      <c r="H71"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{"value":"Miss","key":"Miss"}</v>
      </c>
      <c r="I71"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{"label":"Miss","value":"Miss"}</v>
      </c>
    </row>
    <row r="72" spans="2:9" s="11" customFormat="1" ht="21" customHeight="1">
      <c r="B72" s="69" t="s">
        <v>589</v>
      </c>
      <c r="C72" s="37"/>
      <c r="D72" s="7"/>
      <c r="E72" s="7"/>
      <c r="F72" s="7"/>
      <c r="G72"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{"value":"Other","key":"Other"}</v>
      </c>
      <c r="H72"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{"value":"Other","key":"Other"}</v>
      </c>
      <c r="I72"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{"label":"Other","value":"Other"}</v>
      </c>
    </row>
    <row r="73" spans="2:9" ht="29.45" thickBot="1">
      <c r="B73" s="45" t="s">
        <v>237</v>
      </c>
      <c r="C73" s="3" t="s">
        <v>73</v>
      </c>
      <c r="D73" s="3"/>
      <c r="E73" s="3"/>
      <c r="F73" s="3"/>
      <c r="G73"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3"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3"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4" spans="2:9" s="11" customFormat="1" ht="21" hidden="1" customHeight="1">
      <c r="B74" s="43"/>
      <c r="C74" s="37"/>
      <c r="D74" s="7"/>
      <c r="E74" s="7"/>
      <c r="F74" s="7"/>
      <c r="G74"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4"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4"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5" spans="2:9" s="11" customFormat="1" ht="21" customHeight="1">
      <c r="B75" s="69" t="s">
        <v>590</v>
      </c>
      <c r="C75" s="37"/>
      <c r="D75" s="7" t="s">
        <v>590</v>
      </c>
      <c r="E75" s="8" t="s">
        <v>591</v>
      </c>
      <c r="F75" s="7"/>
      <c r="G75"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{"value":"New","key":"New","icon":"icon-new"}</v>
      </c>
      <c r="H75"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{"value":"New","key":"New"}</v>
      </c>
      <c r="I75"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{"label":"New","value":"New"}</v>
      </c>
    </row>
    <row r="76" spans="2:9" s="11" customFormat="1" ht="21" customHeight="1">
      <c r="B76" s="69" t="s">
        <v>592</v>
      </c>
      <c r="C76" s="37"/>
      <c r="D76" s="7" t="s">
        <v>592</v>
      </c>
      <c r="E76" s="8" t="s">
        <v>593</v>
      </c>
      <c r="F76" s="7"/>
      <c r="G76"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{"value":"Used","key":"Used","icon":"icon-used"}</v>
      </c>
      <c r="H76"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{"value":"Used","key":"Used"}</v>
      </c>
      <c r="I76"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{"label":"Used","value":"Used"}</v>
      </c>
    </row>
    <row r="77" spans="2:9" s="11" customFormat="1" ht="21" customHeight="1">
      <c r="B77" s="69" t="s">
        <v>594</v>
      </c>
      <c r="C77" s="37"/>
      <c r="D77" s="7" t="s">
        <v>594</v>
      </c>
      <c r="E77" s="8" t="s">
        <v>595</v>
      </c>
      <c r="F77" s="7"/>
      <c r="G77"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{"value":"Demo","key":"Demo","icon":"icon-demo"}</v>
      </c>
      <c r="H77"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{"value":"Demo","key":"Demo"}</v>
      </c>
      <c r="I77"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{"label":"Demo","value":"Demo"}</v>
      </c>
    </row>
    <row r="78" spans="2:9" ht="29.45" thickBot="1">
      <c r="B78" s="45" t="s">
        <v>596</v>
      </c>
      <c r="C78" s="3" t="s">
        <v>73</v>
      </c>
      <c r="D78" s="3"/>
      <c r="E78" s="3"/>
      <c r="F78" s="3"/>
      <c r="G78"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8"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8"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9" spans="2:9" s="11" customFormat="1" ht="21" hidden="1" customHeight="1">
      <c r="B79" s="43"/>
      <c r="C79" s="37"/>
      <c r="D79" s="7"/>
      <c r="E79" s="7"/>
      <c r="F79" s="7"/>
      <c r="G79"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9"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9"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0" spans="2:9" ht="29.45" thickBot="1">
      <c r="B80" s="45" t="s">
        <v>597</v>
      </c>
      <c r="C80" s="3" t="s">
        <v>73</v>
      </c>
      <c r="D80" s="3"/>
      <c r="E80" s="3"/>
      <c r="F80" s="3"/>
      <c r="G80"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0"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0"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1" spans="2:9" s="11" customFormat="1" ht="21" hidden="1" customHeight="1">
      <c r="B81" s="43"/>
      <c r="C81" s="37"/>
      <c r="D81" s="7"/>
      <c r="E81" s="7"/>
      <c r="F81" s="7"/>
      <c r="G81"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1"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1"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2" spans="2:9" ht="29.45" thickBot="1">
      <c r="B82" s="45" t="s">
        <v>598</v>
      </c>
      <c r="C82" s="3" t="s">
        <v>73</v>
      </c>
      <c r="D82" s="3"/>
      <c r="E82" s="3"/>
      <c r="F82" s="3"/>
      <c r="G82"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2"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2"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3" spans="2:9" s="11" customFormat="1" ht="21" hidden="1" customHeight="1">
      <c r="B83" s="43"/>
      <c r="C83" s="37"/>
      <c r="D83" s="7"/>
      <c r="E83" s="7"/>
      <c r="F83" s="7"/>
      <c r="G83"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3"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3"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4" spans="2:9" ht="29.45" thickBot="1">
      <c r="B84" s="45" t="s">
        <v>599</v>
      </c>
      <c r="C84" s="3" t="s">
        <v>73</v>
      </c>
      <c r="D84" s="3"/>
      <c r="E84" s="3"/>
      <c r="F84" s="3"/>
      <c r="G84"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4"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4"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5" spans="2:9" s="11" customFormat="1" ht="21" hidden="1" customHeight="1">
      <c r="B85" s="43"/>
      <c r="C85" s="37"/>
      <c r="D85" s="7"/>
      <c r="E85" s="7"/>
      <c r="F85" s="7"/>
      <c r="G85"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5"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5"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6" spans="2:9" ht="29.45" thickBot="1">
      <c r="B86" s="45" t="s">
        <v>600</v>
      </c>
      <c r="C86" s="3" t="s">
        <v>73</v>
      </c>
      <c r="D86" s="3"/>
      <c r="E86" s="3"/>
      <c r="F86" s="3"/>
      <c r="G86"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6"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6"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7" spans="2:9" s="11" customFormat="1" ht="21" hidden="1" customHeight="1">
      <c r="B87" s="43"/>
      <c r="C87" s="37"/>
      <c r="D87" s="7"/>
      <c r="E87" s="7"/>
      <c r="F87" s="7"/>
      <c r="G87"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7"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7"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8" spans="2:9" ht="29.45" thickBot="1">
      <c r="B88" s="45" t="s">
        <v>601</v>
      </c>
      <c r="C88" s="3" t="s">
        <v>73</v>
      </c>
      <c r="D88" s="3"/>
      <c r="E88" s="3"/>
      <c r="F88" s="3"/>
      <c r="G88"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8"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8"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9" spans="2:9" s="11" customFormat="1" ht="21" hidden="1" customHeight="1">
      <c r="B89" s="43"/>
      <c r="C89" s="37"/>
      <c r="D89" s="7"/>
      <c r="E89" s="7"/>
      <c r="F89" s="7"/>
      <c r="G89"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9"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9"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0" spans="2:9" ht="29.45" thickBot="1">
      <c r="B90" s="45" t="s">
        <v>602</v>
      </c>
      <c r="C90" s="3" t="s">
        <v>73</v>
      </c>
      <c r="D90" s="3"/>
      <c r="E90" s="3"/>
      <c r="F90" s="3"/>
      <c r="G90"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0"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0"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1" spans="2:9" s="11" customFormat="1" ht="21" hidden="1" customHeight="1">
      <c r="B91" s="43"/>
      <c r="C91" s="37"/>
      <c r="D91" s="7"/>
      <c r="E91" s="7"/>
      <c r="F91" s="7"/>
      <c r="G91"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1"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1"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2" spans="2:9" ht="29.45" thickBot="1">
      <c r="B92" s="45" t="s">
        <v>603</v>
      </c>
      <c r="C92" s="3" t="s">
        <v>73</v>
      </c>
      <c r="D92" s="3"/>
      <c r="E92" s="3"/>
      <c r="F92" s="3"/>
      <c r="G92"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2"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2"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3" spans="2:9" s="11" customFormat="1" ht="21" hidden="1" customHeight="1">
      <c r="B93" s="43"/>
      <c r="C93" s="37"/>
      <c r="D93" s="7"/>
      <c r="E93" s="7"/>
      <c r="F93" s="7"/>
      <c r="G93"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3"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3"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4" spans="2:9" ht="29.45" thickBot="1">
      <c r="B94" s="45" t="s">
        <v>604</v>
      </c>
      <c r="C94" s="3" t="s">
        <v>73</v>
      </c>
      <c r="D94" s="3"/>
      <c r="E94" s="3"/>
      <c r="F94" s="3"/>
      <c r="G94"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4"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4"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5" spans="2:9" s="11" customFormat="1" ht="21" hidden="1" customHeight="1">
      <c r="B95" s="43"/>
      <c r="C95" s="37"/>
      <c r="D95" s="7"/>
      <c r="E95" s="7"/>
      <c r="F95" s="7"/>
      <c r="G95"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5"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5"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6" spans="2:9" ht="29.45" thickBot="1">
      <c r="B96" s="45" t="s">
        <v>605</v>
      </c>
      <c r="C96" s="3" t="s">
        <v>73</v>
      </c>
      <c r="D96" s="3"/>
      <c r="E96" s="3"/>
      <c r="F96" s="3"/>
      <c r="G96"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6"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6"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7" spans="2:9" s="11" customFormat="1" ht="21" hidden="1" customHeight="1">
      <c r="B97" s="43"/>
      <c r="C97" s="37"/>
      <c r="D97" s="7"/>
      <c r="E97" s="7"/>
      <c r="F97" s="7"/>
      <c r="G97"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7"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7"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8" spans="2:9" ht="29.45" thickBot="1">
      <c r="B98" s="45" t="s">
        <v>606</v>
      </c>
      <c r="C98" s="3" t="s">
        <v>73</v>
      </c>
      <c r="D98" s="3"/>
      <c r="E98" s="3"/>
      <c r="F98" s="3"/>
      <c r="G98"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8"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8"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9" spans="2:9" s="11" customFormat="1" ht="21" hidden="1" customHeight="1">
      <c r="B99" s="43"/>
      <c r="C99" s="37"/>
      <c r="D99" s="7"/>
      <c r="E99" s="7"/>
      <c r="F99" s="7"/>
      <c r="G99"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9"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9"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0" spans="2:9" ht="29.45" thickBot="1">
      <c r="B100" s="45" t="s">
        <v>607</v>
      </c>
      <c r="C100" s="3" t="s">
        <v>73</v>
      </c>
      <c r="D100" s="3"/>
      <c r="E100" s="3"/>
      <c r="F100" s="3"/>
      <c r="G100"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0"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0"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1" spans="2:9" s="11" customFormat="1" ht="21" hidden="1" customHeight="1">
      <c r="B101" s="43"/>
      <c r="C101" s="37"/>
      <c r="D101" s="7"/>
      <c r="E101" s="7"/>
      <c r="F101" s="7"/>
      <c r="G101"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1"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1"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2" spans="2:9" ht="29.45" thickBot="1">
      <c r="B102" s="45" t="s">
        <v>608</v>
      </c>
      <c r="C102" s="3" t="s">
        <v>73</v>
      </c>
      <c r="D102" s="3"/>
      <c r="E102" s="3"/>
      <c r="F102" s="3"/>
      <c r="G102"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2" s="3"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2" s="3"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3" spans="2:9" s="11" customFormat="1" ht="21" customHeight="1">
      <c r="B103" s="43"/>
      <c r="C103" s="37"/>
      <c r="D103" s="7"/>
      <c r="E103" s="7"/>
      <c r="F103" s="7"/>
      <c r="G103"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3"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3"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4" spans="2:9" s="11" customFormat="1" ht="29.45" thickBot="1">
      <c r="B104" s="45" t="s">
        <v>458</v>
      </c>
      <c r="C104" s="27" t="s">
        <v>73</v>
      </c>
      <c r="D104" s="27"/>
      <c r="E104" s="27"/>
      <c r="F104" s="27"/>
      <c r="G104"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4"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4"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5" spans="2:9" s="11" customFormat="1" ht="21" customHeight="1">
      <c r="B105" s="43"/>
      <c r="C105" s="37"/>
      <c r="D105" s="7"/>
      <c r="E105" s="7"/>
      <c r="F105" s="7"/>
      <c r="G105"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5"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5"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6" spans="2:9" s="11" customFormat="1" ht="21" customHeight="1">
      <c r="B106" s="69" t="s">
        <v>609</v>
      </c>
      <c r="C106" s="37"/>
      <c r="D106" s="69"/>
      <c r="E106" s="7"/>
      <c r="F106" s="7"/>
      <c r="G106"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{"value":"Monthly","key":"Monthly"}</v>
      </c>
      <c r="H106"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{"value":"Monthly","key":"Monthly"}</v>
      </c>
      <c r="I106"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{"label":"Monthly","value":"Monthly"}</v>
      </c>
    </row>
    <row r="107" spans="2:9" s="11" customFormat="1" ht="21" customHeight="1">
      <c r="B107" s="69" t="s">
        <v>610</v>
      </c>
      <c r="C107" s="37"/>
      <c r="D107" s="69"/>
      <c r="E107" s="7"/>
      <c r="F107" s="7"/>
      <c r="G107"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{"value":"Fortnightly","key":"Fortnightly"}</v>
      </c>
      <c r="H107"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{"value":"Fortnightly","key":"Fortnightly"}</v>
      </c>
      <c r="I107"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{"label":"Fortnightly","value":"Fortnightly"}</v>
      </c>
    </row>
    <row r="108" spans="2:9" s="11" customFormat="1" ht="21" customHeight="1">
      <c r="B108" s="69" t="s">
        <v>611</v>
      </c>
      <c r="C108" s="37"/>
      <c r="D108" s="69"/>
      <c r="E108" s="7"/>
      <c r="F108" s="7"/>
      <c r="G108"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{"value":"Weekly","key":"Weekly"}</v>
      </c>
      <c r="H108"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{"value":"Weekly","key":"Weekly"}</v>
      </c>
      <c r="I108"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{"label":"Weekly","value":"Weekly"}</v>
      </c>
    </row>
    <row r="109" spans="2:9" s="11" customFormat="1" ht="29.45" thickBot="1">
      <c r="B109" s="45" t="s">
        <v>461</v>
      </c>
      <c r="C109" s="27" t="s">
        <v>73</v>
      </c>
      <c r="D109" s="27"/>
      <c r="E109" s="27"/>
      <c r="F109" s="27"/>
      <c r="G109"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9"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9"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10" spans="2:9" s="11" customFormat="1" ht="21" customHeight="1">
      <c r="B110" s="43"/>
      <c r="C110" s="37"/>
      <c r="D110" s="7"/>
      <c r="E110" s="7"/>
      <c r="F110" s="7"/>
      <c r="G110" s="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10" s="3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10" s="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11" spans="2:9" s="11" customFormat="1" ht="21" customHeight="1">
      <c r="B111" s="43" t="s">
        <v>612</v>
      </c>
      <c r="C111" s="37"/>
      <c r="D111" s="7"/>
      <c r="E111" s="7"/>
      <c r="F111" s="7"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'Yearly' || paymentOption == 'Monthly' || paymentOption == 'Fortnightly' || paymentOption == 'Weekly'</v>
      </c>
      <c r="G111"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{"value":"Direct Debit","key":"Direct Debit","hideCondition":"paymentOption == 'Yearly' || paymentOption == 'Monthly' || paymentOption == 'Fortnightly' || paymentOption == 'Weekly'"}</v>
      </c>
      <c r="H111"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{"value":"Direct Debit","key":"Direct Debit","hideCondition":"paymentOption == 'Yearly' || paymentOption == 'Monthly' || paymentOption == 'Fortnightly' || paymentOption == 'Weekly'"}</v>
      </c>
      <c r="I111"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{"label":"Direct Debit","value":"Direct Debit","hideCondition":"paymentOption == 'Yearly' || paymentOption == 'Monthly' || paymentOption == 'Fortnightly' || paymentOption == 'Weekly'"}</v>
      </c>
    </row>
    <row r="112" spans="2:9" s="11" customFormat="1" ht="21" customHeight="1">
      <c r="B112" s="43" t="s">
        <v>613</v>
      </c>
      <c r="C112" s="37"/>
      <c r="D112" s="7"/>
      <c r="E112" s="7"/>
      <c r="F112" s="7"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'Yearly' || paymentOption == 'Monthly' || paymentOption == 'Fortnightly' || paymentOption == 'Weekly'</v>
      </c>
      <c r="G112"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{"value":"Visa","key":"Visa","hideCondition":"paymentOption == 'Yearly' || paymentOption == 'Monthly' || paymentOption == 'Fortnightly' || paymentOption == 'Weekly'"}</v>
      </c>
      <c r="H112"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{"value":"Visa","key":"Visa","hideCondition":"paymentOption == 'Yearly' || paymentOption == 'Monthly' || paymentOption == 'Fortnightly' || paymentOption == 'Weekly'"}</v>
      </c>
      <c r="I112"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{"label":"Visa","value":"Visa","hideCondition":"paymentOption == 'Yearly' || paymentOption == 'Monthly' || paymentOption == 'Fortnightly' || paymentOption == 'Weekly'"}</v>
      </c>
    </row>
    <row r="113" spans="2:9" s="11" customFormat="1" ht="21" customHeight="1">
      <c r="B113" s="43" t="s">
        <v>614</v>
      </c>
      <c r="C113" s="37"/>
      <c r="D113" s="7"/>
      <c r="E113" s="7"/>
      <c r="F113" s="7"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'Yearly' || paymentOption == 'Monthly' || paymentOption == 'Fortnightly' || paymentOption == 'Weekly'</v>
      </c>
      <c r="G113"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{"value":"Mastercard","key":"Mastercard","hideCondition":"paymentOption == 'Yearly' || paymentOption == 'Monthly' || paymentOption == 'Fortnightly' || paymentOption == 'Weekly'"}</v>
      </c>
      <c r="H113"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{"value":"Mastercard","key":"Mastercard","hideCondition":"paymentOption == 'Yearly' || paymentOption == 'Monthly' || paymentOption == 'Fortnightly' || paymentOption == 'Weekly'"}</v>
      </c>
      <c r="I113"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{"label":"Mastercard","value":"Mastercard","hideCondition":"paymentOption == 'Yearly' || paymentOption == 'Monthly' || paymentOption == 'Fortnightly' || paymentOption == 'Weekly'"}</v>
      </c>
    </row>
    <row r="114" spans="2:9" s="11" customFormat="1" ht="21" customHeight="1">
      <c r="B114" s="69" t="s">
        <v>615</v>
      </c>
      <c r="C114" s="37"/>
      <c r="D114" s="7"/>
      <c r="E114" s="7"/>
      <c r="F114" s="7"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'Yearly' || paymentOption == 'Monthly' || paymentOption == 'Fortnightly' || paymentOption == 'Weekly'</v>
      </c>
      <c r="G114"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{"value":"Amex","key":"Amex","hideCondition":"paymentOption == 'Yearly' || paymentOption == 'Monthly' || paymentOption == 'Fortnightly' || paymentOption == 'Weekly'"}</v>
      </c>
      <c r="H114"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{"value":"Amex","key":"Amex","hideCondition":"paymentOption == 'Yearly' || paymentOption == 'Monthly' || paymentOption == 'Fortnightly' || paymentOption == 'Weekly'"}</v>
      </c>
      <c r="I114"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{"label":"Amex","value":"Amex","hideCondition":"paymentOption == 'Yearly' || paymentOption == 'Monthly' || paymentOption == 'Fortnightly' || paymentOption == 'Weekly'"}</v>
      </c>
    </row>
    <row r="115" spans="2:9" s="11" customFormat="1" ht="29.45" thickBot="1">
      <c r="B115" s="27" t="s">
        <v>616</v>
      </c>
      <c r="C115" s="27" t="s">
        <v>73</v>
      </c>
      <c r="D115" s="27"/>
      <c r="E115" s="27"/>
      <c r="F115" s="27"/>
      <c r="G115"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15" s="2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15" s="2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sheetData>
  <sheetProtection insertRows="0" deleteRows="0"/>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1F5F34"/>
  </sheetPr>
  <dimension ref="B2:P13"/>
  <sheetViews>
    <sheetView workbookViewId="0" xr3:uid="{51F8DEE0-4D01-5F28-A812-FC0BD7CAC4A5}">
      <selection activeCell="B17" sqref="B17"/>
    </sheetView>
  </sheetViews>
  <sheetFormatPr defaultColWidth="9.125" defaultRowHeight="21" customHeight="1"/>
  <cols>
    <col min="1" max="1" width="9.125" style="2" customWidth="1"/>
    <col min="2" max="2" width="57.125" style="2" customWidth="1"/>
    <col min="3" max="3" width="13.875" style="2" hidden="1" customWidth="1"/>
    <col min="4" max="4" width="24" style="2" hidden="1" customWidth="1"/>
    <col min="5" max="6" width="34" style="2" hidden="1" customWidth="1"/>
    <col min="7" max="7" width="30.5" style="2" hidden="1" customWidth="1"/>
    <col min="8" max="10" width="69.625" style="2" hidden="1" customWidth="1"/>
    <col min="11" max="13" width="31.375" style="2" hidden="1" customWidth="1"/>
    <col min="14" max="14" width="33.5" style="2" hidden="1" customWidth="1"/>
    <col min="15" max="15" width="28.5" style="2" customWidth="1"/>
    <col min="16" max="16" width="250.625" style="2" customWidth="1"/>
    <col min="17" max="21" width="9.125" style="2"/>
    <col min="22" max="22" width="20.625" style="2" customWidth="1"/>
    <col min="23" max="16384" width="9.125" style="2"/>
  </cols>
  <sheetData>
    <row r="2" spans="2:16" ht="46.9" thickBot="1">
      <c r="B2" s="10" t="s">
        <v>617</v>
      </c>
      <c r="C2" s="10"/>
      <c r="D2" s="10"/>
      <c r="E2" s="10"/>
      <c r="F2" s="10"/>
      <c r="G2" s="10"/>
      <c r="H2" s="10"/>
      <c r="I2" s="10"/>
      <c r="J2" s="10"/>
      <c r="K2" s="10"/>
      <c r="L2" s="10"/>
      <c r="M2" s="10"/>
      <c r="N2" s="10"/>
      <c r="O2" s="10"/>
      <c r="P2" s="10"/>
    </row>
    <row r="4" spans="2:16" ht="14.45">
      <c r="B4" t="s">
        <v>1</v>
      </c>
      <c r="C4" t="s">
        <v>2</v>
      </c>
      <c r="D4" t="s">
        <v>3</v>
      </c>
      <c r="E4" t="s">
        <v>4</v>
      </c>
      <c r="F4" t="s">
        <v>5</v>
      </c>
      <c r="G4" t="s">
        <v>49</v>
      </c>
      <c r="H4" t="s">
        <v>618</v>
      </c>
      <c r="I4" s="109" t="s">
        <v>60</v>
      </c>
      <c r="J4" s="109" t="s">
        <v>61</v>
      </c>
      <c r="K4" s="1" t="s">
        <v>69</v>
      </c>
      <c r="L4" s="1" t="s">
        <v>67</v>
      </c>
      <c r="M4" s="1" t="s">
        <v>68</v>
      </c>
      <c r="N4" s="1" t="s">
        <v>71</v>
      </c>
      <c r="O4" t="s">
        <v>6</v>
      </c>
      <c r="P4" t="s">
        <v>619</v>
      </c>
    </row>
    <row r="5" spans="2:16" ht="29.45" thickBot="1">
      <c r="B5" s="3" t="s">
        <v>620</v>
      </c>
      <c r="C5" s="3" t="s">
        <v>73</v>
      </c>
      <c r="D5" s="3"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5" s="3"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softReferral</v>
      </c>
      <c r="F5" s="3" t="str">
        <f>IF(Table_Triggers[[#This Row],[Header]]="Yes","",IF(Table_Triggers[[#This Row],[Property]]&lt;&gt;"",SUBSTITUTE(Table_Triggers[[#This Row],[Type]]," ","")&amp;SUBSTITUTE(Table_Triggers[[#This Row],[Property]]," ",""),""))</f>
        <v/>
      </c>
      <c r="G5" s="3" t="str">
        <f>IF(Table_Triggers[[#This Row],[Header]]&lt;&gt;"Yes",IF(Table_Triggers[[#This Row],[Value]]=FALSE,"false",IF(Table_Triggers[[#This Row],[Value]]=TRUE,"true","")),"")</f>
        <v/>
      </c>
      <c r="H5" s="3" t="str">
        <f xml:space="preserve">
IF(AND(Table_Triggers[[#This Row],[Header]]&lt;&gt;"Yes",Table_Triggers[[#This Row],[Property]]&lt;&gt;"",Table_Triggers[[#This Row],[Text]]&lt;&gt;""),
"""" &amp;  Table_Triggers[[#This Row],[Key]] &amp; """: """ &amp; Table_Triggers[[#This Row],[Message]] &amp; """",
"")</f>
        <v/>
      </c>
      <c r="I5" s="3"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"softReferral":{},</v>
      </c>
      <c r="J5" s="3">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1</v>
      </c>
      <c r="K5" s="3" t="str">
        <f ca="1">IF(ISNUMBER(Table_Triggers[[#This Row],[Config Use Row]]),INDEX(Table_Triggers[Config Rollup],Table_Triggers[[#This Row],[Config Use Row]]),"")</f>
        <v>"softReferral":{},</v>
      </c>
      <c r="L5" s="3" t="str">
        <f xml:space="preserve">
IF(AND(Table_Triggers[[#This Row],[Header]]&lt;&gt;"Yes",Table_Triggers[[#This Row],[Property]]&lt;&gt;"",Table_Triggers[[#This Row],[Text]]&lt;&gt;""),
""""&amp;Table_Triggers[[#This Row],[Key]]&amp;""":"&amp;Table_Triggers[[#This Row],[Text]],
"")</f>
        <v/>
      </c>
      <c r="M5" s="3"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"softReferral":{},</v>
      </c>
      <c r="N5" s="3" t="str">
        <f ca="1">IF(ISNUMBER(Table_Triggers[[#This Row],[Config Use Row]]),INDEX(Table_Triggers[Calculation Rollup],Table_Triggers[[#This Row],[Config Use Row]]),"")</f>
        <v>"softReferral":{},</v>
      </c>
      <c r="O5" s="3"/>
      <c r="P5" s="3"/>
    </row>
    <row r="6" spans="2:16" ht="21" hidden="1" customHeight="1" thickBot="1">
      <c r="B6" s="7"/>
      <c r="C6" s="7"/>
      <c r="D6" s="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Soft Referral</v>
      </c>
      <c r="E6" s="7"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6" s="27" t="str">
        <f>IF(Table_Triggers[[#This Row],[Header]]="Yes","",IF(Table_Triggers[[#This Row],[Property]]&lt;&gt;"",SUBSTITUTE(Table_Triggers[[#This Row],[Type]]," ","")&amp;SUBSTITUTE(Table_Triggers[[#This Row],[Property]]," ",""),""))</f>
        <v/>
      </c>
      <c r="G6" s="7" t="str">
        <f>IF(Table_Triggers[[#This Row],[Header]]&lt;&gt;"Yes",IF(Table_Triggers[[#This Row],[Value]]=FALSE,"false",IF(Table_Triggers[[#This Row],[Value]]=TRUE,"true","")),"")</f>
        <v>false</v>
      </c>
      <c r="H6" s="27" t="str">
        <f xml:space="preserve">
IF(AND(Table_Triggers[[#This Row],[Header]]&lt;&gt;"Yes",Table_Triggers[[#This Row],[Property]]&lt;&gt;"",Table_Triggers[[#This Row],[Text]]&lt;&gt;""),
"""" &amp;  Table_Triggers[[#This Row],[Key]] &amp; """: """ &amp; Table_Triggers[[#This Row],[Message]] &amp; """",
"")</f>
        <v/>
      </c>
      <c r="I6" s="82"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6" s="82">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3</v>
      </c>
      <c r="K6" s="27" t="str">
        <f ca="1">IF(ISNUMBER(Table_Triggers[[#This Row],[Config Use Row]]),INDEX(Table_Triggers[Config Rollup],Table_Triggers[[#This Row],[Config Use Row]]),"")</f>
        <v>"hardReferral":{},</v>
      </c>
      <c r="L6" s="82" t="str">
        <f xml:space="preserve">
IF(AND(Table_Triggers[[#This Row],[Header]]&lt;&gt;"Yes",Table_Triggers[[#This Row],[Property]]&lt;&gt;"",Table_Triggers[[#This Row],[Text]]&lt;&gt;""),
""""&amp;Table_Triggers[[#This Row],[Key]]&amp;""":"&amp;Table_Triggers[[#This Row],[Text]],
"")</f>
        <v/>
      </c>
      <c r="M6" s="82"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6" s="27" t="str">
        <f ca="1">IF(ISNUMBER(Table_Triggers[[#This Row],[Config Use Row]]),INDEX(Table_Triggers[Calculation Rollup],Table_Triggers[[#This Row],[Config Use Row]]),"")</f>
        <v>"hardReferral":{},</v>
      </c>
      <c r="O6" s="7"/>
      <c r="P6" s="7"/>
    </row>
    <row r="7" spans="2:16" ht="29.45" thickBot="1">
      <c r="B7" s="3" t="s">
        <v>621</v>
      </c>
      <c r="C7" s="3" t="s">
        <v>73</v>
      </c>
      <c r="D7" s="3"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7" s="3"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hardReferral</v>
      </c>
      <c r="F7" s="3" t="str">
        <f>IF(Table_Triggers[[#This Row],[Header]]="Yes","",IF(Table_Triggers[[#This Row],[Property]]&lt;&gt;"",SUBSTITUTE(Table_Triggers[[#This Row],[Type]]," ","")&amp;SUBSTITUTE(Table_Triggers[[#This Row],[Property]]," ",""),""))</f>
        <v/>
      </c>
      <c r="G7" s="3" t="str">
        <f>IF(Table_Triggers[[#This Row],[Header]]&lt;&gt;"Yes",IF(Table_Triggers[[#This Row],[Value]]=FALSE,"false",IF(Table_Triggers[[#This Row],[Value]]=TRUE,"true","")),"")</f>
        <v/>
      </c>
      <c r="H7" s="3" t="str">
        <f xml:space="preserve">
IF(AND(Table_Triggers[[#This Row],[Header]]&lt;&gt;"Yes",Table_Triggers[[#This Row],[Property]]&lt;&gt;"",Table_Triggers[[#This Row],[Text]]&lt;&gt;""),
"""" &amp;  Table_Triggers[[#This Row],[Key]] &amp; """: """ &amp; Table_Triggers[[#This Row],[Message]] &amp; """",
"")</f>
        <v/>
      </c>
      <c r="I7" s="3"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"hardReferral":{},</v>
      </c>
      <c r="J7" s="3">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5</v>
      </c>
      <c r="K7" s="3" t="str">
        <f ca="1">IF(ISNUMBER(Table_Triggers[[#This Row],[Config Use Row]]),INDEX(Table_Triggers[Config Rollup],Table_Triggers[[#This Row],[Config Use Row]]),"")</f>
        <v>"decline":{},</v>
      </c>
      <c r="L7" s="3" t="str">
        <f xml:space="preserve">
IF(AND(Table_Triggers[[#This Row],[Header]]&lt;&gt;"Yes",Table_Triggers[[#This Row],[Property]]&lt;&gt;"",Table_Triggers[[#This Row],[Text]]&lt;&gt;""),
""""&amp;Table_Triggers[[#This Row],[Key]]&amp;""":"&amp;Table_Triggers[[#This Row],[Text]],
"")</f>
        <v/>
      </c>
      <c r="M7" s="3"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"hardReferral":{},</v>
      </c>
      <c r="N7" s="3" t="str">
        <f ca="1">IF(ISNUMBER(Table_Triggers[[#This Row],[Config Use Row]]),INDEX(Table_Triggers[Calculation Rollup],Table_Triggers[[#This Row],[Config Use Row]]),"")</f>
        <v>"decline":{},</v>
      </c>
      <c r="O7" s="3"/>
      <c r="P7" s="3"/>
    </row>
    <row r="8" spans="2:16" ht="21" hidden="1" customHeight="1" thickBot="1">
      <c r="B8" s="7"/>
      <c r="C8" s="7"/>
      <c r="D8" s="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Hard Referral</v>
      </c>
      <c r="E8" s="7"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8" s="27" t="str">
        <f>IF(Table_Triggers[[#This Row],[Header]]="Yes","",IF(Table_Triggers[[#This Row],[Property]]&lt;&gt;"",SUBSTITUTE(Table_Triggers[[#This Row],[Type]]," ","")&amp;SUBSTITUTE(Table_Triggers[[#This Row],[Property]]," ",""),""))</f>
        <v/>
      </c>
      <c r="G8" s="7" t="str">
        <f>IF(Table_Triggers[[#This Row],[Header]]&lt;&gt;"Yes",IF(Table_Triggers[[#This Row],[Value]]=FALSE,"false",IF(Table_Triggers[[#This Row],[Value]]=TRUE,"true","")),"")</f>
        <v>false</v>
      </c>
      <c r="H8" s="27" t="str">
        <f xml:space="preserve">
IF(AND(Table_Triggers[[#This Row],[Header]]&lt;&gt;"Yes",Table_Triggers[[#This Row],[Property]]&lt;&gt;"",Table_Triggers[[#This Row],[Text]]&lt;&gt;""),
"""" &amp;  Table_Triggers[[#This Row],[Key]] &amp; """: """ &amp; Table_Triggers[[#This Row],[Message]] &amp; """",
"")</f>
        <v/>
      </c>
      <c r="I8" s="82"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8" s="82">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7</v>
      </c>
      <c r="K8" s="27" t="str">
        <f ca="1">IF(ISNUMBER(Table_Triggers[[#This Row],[Config Use Row]]),INDEX(Table_Triggers[Config Rollup],Table_Triggers[[#This Row],[Config Use Row]]),"")</f>
        <v>"error":{"noCoverSelected": ""},</v>
      </c>
      <c r="L8" s="82" t="str">
        <f xml:space="preserve">
IF(AND(Table_Triggers[[#This Row],[Header]]&lt;&gt;"Yes",Table_Triggers[[#This Row],[Property]]&lt;&gt;"",Table_Triggers[[#This Row],[Text]]&lt;&gt;""),
""""&amp;Table_Triggers[[#This Row],[Key]]&amp;""":"&amp;Table_Triggers[[#This Row],[Text]],
"")</f>
        <v/>
      </c>
      <c r="M8" s="82"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8" s="27" t="str">
        <f ca="1">IF(ISNUMBER(Table_Triggers[[#This Row],[Config Use Row]]),INDEX(Table_Triggers[Calculation Rollup],Table_Triggers[[#This Row],[Config Use Row]]),"")</f>
        <v>"error":{"noCoverSelected":false},</v>
      </c>
      <c r="O8" s="7"/>
      <c r="P8" s="7"/>
    </row>
    <row r="9" spans="2:16" ht="29.45" thickBot="1">
      <c r="B9" s="3" t="s">
        <v>622</v>
      </c>
      <c r="C9" s="3" t="s">
        <v>73</v>
      </c>
      <c r="D9" s="3"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9" s="3"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decline</v>
      </c>
      <c r="F9" s="3" t="str">
        <f>IF(Table_Triggers[[#This Row],[Header]]="Yes","",IF(Table_Triggers[[#This Row],[Property]]&lt;&gt;"",SUBSTITUTE(Table_Triggers[[#This Row],[Type]]," ","")&amp;SUBSTITUTE(Table_Triggers[[#This Row],[Property]]," ",""),""))</f>
        <v/>
      </c>
      <c r="G9" s="3" t="str">
        <f>IF(Table_Triggers[[#This Row],[Header]]&lt;&gt;"Yes",IF(Table_Triggers[[#This Row],[Value]]=FALSE,"false",IF(Table_Triggers[[#This Row],[Value]]=TRUE,"true","")),"")</f>
        <v/>
      </c>
      <c r="H9" s="3" t="str">
        <f xml:space="preserve">
IF(AND(Table_Triggers[[#This Row],[Header]]&lt;&gt;"Yes",Table_Triggers[[#This Row],[Property]]&lt;&gt;"",Table_Triggers[[#This Row],[Text]]&lt;&gt;""),
"""" &amp;  Table_Triggers[[#This Row],[Key]] &amp; """: """ &amp; Table_Triggers[[#This Row],[Message]] &amp; """",
"")</f>
        <v/>
      </c>
      <c r="I9" s="3"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"decline":{},</v>
      </c>
      <c r="J9" s="3"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9" s="3" t="str">
        <f ca="1">IF(ISNUMBER(Table_Triggers[[#This Row],[Config Use Row]]),INDEX(Table_Triggers[Config Rollup],Table_Triggers[[#This Row],[Config Use Row]]),"")</f>
        <v/>
      </c>
      <c r="L9" s="3" t="str">
        <f xml:space="preserve">
IF(AND(Table_Triggers[[#This Row],[Header]]&lt;&gt;"Yes",Table_Triggers[[#This Row],[Property]]&lt;&gt;"",Table_Triggers[[#This Row],[Text]]&lt;&gt;""),
""""&amp;Table_Triggers[[#This Row],[Key]]&amp;""":"&amp;Table_Triggers[[#This Row],[Text]],
"")</f>
        <v/>
      </c>
      <c r="M9" s="3"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"decline":{},</v>
      </c>
      <c r="N9" s="3" t="str">
        <f ca="1">IF(ISNUMBER(Table_Triggers[[#This Row],[Config Use Row]]),INDEX(Table_Triggers[Calculation Rollup],Table_Triggers[[#This Row],[Config Use Row]]),"")</f>
        <v/>
      </c>
      <c r="O9" s="3"/>
      <c r="P9" s="3"/>
    </row>
    <row r="10" spans="2:16" ht="21" hidden="1" customHeight="1" thickBot="1">
      <c r="B10" s="7"/>
      <c r="C10" s="7"/>
      <c r="D10" s="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Decline</v>
      </c>
      <c r="E10" s="7"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10" s="27" t="str">
        <f>IF(Table_Triggers[[#This Row],[Header]]="Yes","",IF(Table_Triggers[[#This Row],[Property]]&lt;&gt;"",SUBSTITUTE(Table_Triggers[[#This Row],[Type]]," ","")&amp;SUBSTITUTE(Table_Triggers[[#This Row],[Property]]," ",""),""))</f>
        <v/>
      </c>
      <c r="G10" s="7" t="str">
        <f>IF(Table_Triggers[[#This Row],[Header]]&lt;&gt;"Yes",IF(Table_Triggers[[#This Row],[Value]]=FALSE,"false",IF(Table_Triggers[[#This Row],[Value]]=TRUE,"true","")),"")</f>
        <v>false</v>
      </c>
      <c r="H10" s="27" t="str">
        <f xml:space="preserve">
IF(AND(Table_Triggers[[#This Row],[Header]]&lt;&gt;"Yes",Table_Triggers[[#This Row],[Property]]&lt;&gt;"",Table_Triggers[[#This Row],[Text]]&lt;&gt;""),
"""" &amp;  Table_Triggers[[#This Row],[Key]] &amp; """: """ &amp; Table_Triggers[[#This Row],[Message]] &amp; """",
"")</f>
        <v/>
      </c>
      <c r="I10" s="82"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10" s="82"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0" s="27" t="str">
        <f ca="1">IF(ISNUMBER(Table_Triggers[[#This Row],[Config Use Row]]),INDEX(Table_Triggers[Config Rollup],Table_Triggers[[#This Row],[Config Use Row]]),"")</f>
        <v/>
      </c>
      <c r="L10" s="82" t="str">
        <f xml:space="preserve">
IF(AND(Table_Triggers[[#This Row],[Header]]&lt;&gt;"Yes",Table_Triggers[[#This Row],[Property]]&lt;&gt;"",Table_Triggers[[#This Row],[Text]]&lt;&gt;""),
""""&amp;Table_Triggers[[#This Row],[Key]]&amp;""":"&amp;Table_Triggers[[#This Row],[Text]],
"")</f>
        <v/>
      </c>
      <c r="M10" s="82"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10" s="27" t="str">
        <f ca="1">IF(ISNUMBER(Table_Triggers[[#This Row],[Config Use Row]]),INDEX(Table_Triggers[Calculation Rollup],Table_Triggers[[#This Row],[Config Use Row]]),"")</f>
        <v/>
      </c>
      <c r="O10" s="7"/>
      <c r="P10" s="7"/>
    </row>
    <row r="11" spans="2:16" ht="29.45" thickBot="1">
      <c r="B11" s="3" t="s">
        <v>623</v>
      </c>
      <c r="C11" s="3" t="s">
        <v>73</v>
      </c>
      <c r="D11" s="3"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11" s="3"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error</v>
      </c>
      <c r="F11" s="3" t="str">
        <f>IF(Table_Triggers[[#This Row],[Header]]="Yes","",IF(Table_Triggers[[#This Row],[Property]]&lt;&gt;"",SUBSTITUTE(Table_Triggers[[#This Row],[Type]]," ","")&amp;SUBSTITUTE(Table_Triggers[[#This Row],[Property]]," ",""),""))</f>
        <v/>
      </c>
      <c r="G11" s="3" t="str">
        <f>IF(Table_Triggers[[#This Row],[Header]]&lt;&gt;"Yes",IF(Table_Triggers[[#This Row],[Value]]=FALSE,"false",IF(Table_Triggers[[#This Row],[Value]]=TRUE,"true","")),"")</f>
        <v/>
      </c>
      <c r="H11" s="3" t="str">
        <f xml:space="preserve">
IF(AND(Table_Triggers[[#This Row],[Header]]&lt;&gt;"Yes",Table_Triggers[[#This Row],[Property]]&lt;&gt;"",Table_Triggers[[#This Row],[Text]]&lt;&gt;""),
"""" &amp;  Table_Triggers[[#This Row],[Key]] &amp; """: """ &amp; Table_Triggers[[#This Row],[Message]] &amp; """",
"")</f>
        <v/>
      </c>
      <c r="I11" s="3"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"error":{"noCoverSelected": ""},</v>
      </c>
      <c r="J11" s="3"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1" s="3" t="str">
        <f ca="1">IF(ISNUMBER(Table_Triggers[[#This Row],[Config Use Row]]),INDEX(Table_Triggers[Config Rollup],Table_Triggers[[#This Row],[Config Use Row]]),"")</f>
        <v/>
      </c>
      <c r="L11" s="3" t="str">
        <f xml:space="preserve">
IF(AND(Table_Triggers[[#This Row],[Header]]&lt;&gt;"Yes",Table_Triggers[[#This Row],[Property]]&lt;&gt;"",Table_Triggers[[#This Row],[Text]]&lt;&gt;""),
""""&amp;Table_Triggers[[#This Row],[Key]]&amp;""":"&amp;Table_Triggers[[#This Row],[Text]],
"")</f>
        <v/>
      </c>
      <c r="M11" s="3"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"error":{"noCoverSelected":false},</v>
      </c>
      <c r="N11" s="3" t="str">
        <f ca="1">IF(ISNUMBER(Table_Triggers[[#This Row],[Config Use Row]]),INDEX(Table_Triggers[Calculation Rollup],Table_Triggers[[#This Row],[Config Use Row]]),"")</f>
        <v/>
      </c>
      <c r="O11" s="3"/>
      <c r="P11" s="3"/>
    </row>
    <row r="12" spans="2:16" s="11" customFormat="1" ht="21" hidden="1" customHeight="1">
      <c r="B12" s="7"/>
      <c r="C12" s="7"/>
      <c r="D12" s="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Error</v>
      </c>
      <c r="E12" s="7"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12" s="7" t="str">
        <f>IF(Table_Triggers[[#This Row],[Header]]="Yes","",IF(Table_Triggers[[#This Row],[Property]]&lt;&gt;"",SUBSTITUTE(Table_Triggers[[#This Row],[Type]]," ","")&amp;SUBSTITUTE(Table_Triggers[[#This Row],[Property]]," ",""),""))</f>
        <v/>
      </c>
      <c r="G12" s="7" t="str">
        <f>IF(Table_Triggers[[#This Row],[Header]]&lt;&gt;"Yes",IF(Table_Triggers[[#This Row],[Value]]=FALSE,"false",IF(Table_Triggers[[#This Row],[Value]]=TRUE,"true","")),"")</f>
        <v>false</v>
      </c>
      <c r="H12" s="7" t="str">
        <f xml:space="preserve">
IF(AND(Table_Triggers[[#This Row],[Header]]&lt;&gt;"Yes",Table_Triggers[[#This Row],[Property]]&lt;&gt;"",Table_Triggers[[#This Row],[Text]]&lt;&gt;""),
"""" &amp;  Table_Triggers[[#This Row],[Key]] &amp; """: """ &amp; Table_Triggers[[#This Row],[Message]] &amp; """",
"")</f>
        <v/>
      </c>
      <c r="I12" s="7"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"noCoverSelected": ""</v>
      </c>
      <c r="J12" s="7"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2" s="7" t="str">
        <f ca="1">IF(ISNUMBER(Table_Triggers[[#This Row],[Config Use Row]]),INDEX(Table_Triggers[Config Rollup],Table_Triggers[[#This Row],[Config Use Row]]),"")</f>
        <v/>
      </c>
      <c r="L12" s="7" t="str">
        <f xml:space="preserve">
IF(AND(Table_Triggers[[#This Row],[Header]]&lt;&gt;"Yes",Table_Triggers[[#This Row],[Property]]&lt;&gt;"",Table_Triggers[[#This Row],[Text]]&lt;&gt;""),
""""&amp;Table_Triggers[[#This Row],[Key]]&amp;""":"&amp;Table_Triggers[[#This Row],[Text]],
"")</f>
        <v/>
      </c>
      <c r="M12" s="7"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"noCoverSelected":false</v>
      </c>
      <c r="N12" s="7" t="str">
        <f ca="1">IF(ISNUMBER(Table_Triggers[[#This Row],[Config Use Row]]),INDEX(Table_Triggers[Calculation Rollup],Table_Triggers[[#This Row],[Config Use Row]]),"")</f>
        <v/>
      </c>
      <c r="O12" s="7"/>
      <c r="P12" s="7"/>
    </row>
    <row r="13" spans="2:16" s="11" customFormat="1" ht="21" customHeight="1">
      <c r="B13" s="7" t="s">
        <v>624</v>
      </c>
      <c r="C13" s="7"/>
      <c r="D13" s="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Error</v>
      </c>
      <c r="E13" s="7"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noCoverSelected</v>
      </c>
      <c r="F13" s="7" t="str">
        <f ca="1">IF(Table_Triggers[[#This Row],[Header]]="Yes","",IF(Table_Triggers[[#This Row],[Property]]&lt;&gt;"",SUBSTITUTE(Table_Triggers[[#This Row],[Type]]," ","")&amp;SUBSTITUTE(Table_Triggers[[#This Row],[Property]]," ",""),""))</f>
        <v>ErrorNoCoverSelected</v>
      </c>
      <c r="G13" s="7" t="str">
        <f>IF(Table_Triggers[[#This Row],[Header]]&lt;&gt;"Yes",IF(Table_Triggers[[#This Row],[Value]]=FALSE,"false",IF(Table_Triggers[[#This Row],[Value]]=TRUE,"true","")),"")</f>
        <v>false</v>
      </c>
      <c r="H13" s="7" t="str">
        <f xml:space="preserve">
IF(AND(Table_Triggers[[#This Row],[Header]]&lt;&gt;"Yes",Table_Triggers[[#This Row],[Property]]&lt;&gt;"",Table_Triggers[[#This Row],[Text]]&lt;&gt;""),
"""" &amp;  Table_Triggers[[#This Row],[Key]] &amp; """: """ &amp; Table_Triggers[[#This Row],[Message]] &amp; """",
"")</f>
        <v>"noCoverSelected": ""</v>
      </c>
      <c r="I13" s="7"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"noCoverSelected": ""</v>
      </c>
      <c r="J13" s="7"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3" s="7" t="str">
        <f ca="1">IF(ISNUMBER(Table_Triggers[[#This Row],[Config Use Row]]),INDEX(Table_Triggers[Config Rollup],Table_Triggers[[#This Row],[Config Use Row]]),"")</f>
        <v/>
      </c>
      <c r="L13" s="7" t="str">
        <f xml:space="preserve">
IF(AND(Table_Triggers[[#This Row],[Header]]&lt;&gt;"Yes",Table_Triggers[[#This Row],[Property]]&lt;&gt;"",Table_Triggers[[#This Row],[Text]]&lt;&gt;""),
""""&amp;Table_Triggers[[#This Row],[Key]]&amp;""":"&amp;Table_Triggers[[#This Row],[Text]],
"")</f>
        <v>"noCoverSelected":false</v>
      </c>
      <c r="M13" s="7"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"noCoverSelected":false</v>
      </c>
      <c r="N13" s="7" t="str">
        <f ca="1">IF(ISNUMBER(Table_Triggers[[#This Row],[Config Use Row]]),INDEX(Table_Triggers[Calculation Rollup],Table_Triggers[[#This Row],[Config Use Row]]),"")</f>
        <v/>
      </c>
      <c r="O13" s="7" t="b">
        <f>FALSE</f>
        <v>0</v>
      </c>
      <c r="P13" s="7"/>
    </row>
  </sheetData>
  <sheetProtection insertRows="0" deleteRows="0"/>
  <conditionalFormatting sqref="O5:O13">
    <cfRule type="cellIs" dxfId="370" priority="1" operator="equal">
      <formula>TRUE</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1F5F34"/>
  </sheetPr>
  <dimension ref="B2:N110"/>
  <sheetViews>
    <sheetView topLeftCell="A54" workbookViewId="0" xr3:uid="{F9CF3CF3-643B-5BE6-8B46-32C596A47465}">
      <selection activeCell="J42" sqref="J42"/>
    </sheetView>
  </sheetViews>
  <sheetFormatPr defaultColWidth="9.125" defaultRowHeight="21" customHeight="1"/>
  <cols>
    <col min="1" max="1" width="9.125" style="2" customWidth="1"/>
    <col min="2" max="2" width="57.125" style="2" customWidth="1"/>
    <col min="3" max="3" width="12.5" style="2" hidden="1" customWidth="1"/>
    <col min="4" max="4" width="19.875" style="2" hidden="1" customWidth="1"/>
    <col min="5" max="7" width="36.5" style="2" hidden="1" customWidth="1"/>
    <col min="8" max="8" width="29.875" style="2" hidden="1" customWidth="1"/>
    <col min="9" max="9" width="51.125" style="2" hidden="1" customWidth="1"/>
    <col min="10" max="10" width="29.875" style="2" customWidth="1"/>
    <col min="11" max="14" width="24.875" style="2" hidden="1" customWidth="1"/>
    <col min="15" max="18" width="15" style="2" customWidth="1"/>
    <col min="19" max="22" width="9.125" style="2"/>
    <col min="23" max="23" width="41.625" style="2" customWidth="1"/>
    <col min="24" max="24" width="34.625" style="2" customWidth="1"/>
    <col min="25" max="16384" width="9.125" style="2"/>
  </cols>
  <sheetData>
    <row r="2" spans="2:14" ht="46.9" thickBot="1">
      <c r="B2" s="10" t="str">
        <f>"Risk 1 - " &amp; Risk_1_Name</f>
        <v>Risk 1 - Savings</v>
      </c>
      <c r="C2" s="10"/>
      <c r="D2" s="10"/>
      <c r="E2" s="10"/>
      <c r="F2" s="10"/>
      <c r="G2" s="10"/>
      <c r="H2" s="10"/>
      <c r="I2" s="10"/>
      <c r="J2" s="10"/>
      <c r="K2" s="10"/>
      <c r="L2" s="10"/>
      <c r="M2" s="10"/>
      <c r="N2" s="10"/>
    </row>
    <row r="4" spans="2:14" ht="14.45">
      <c r="B4" t="s">
        <v>1</v>
      </c>
      <c r="C4" t="s">
        <v>2</v>
      </c>
      <c r="D4" t="s">
        <v>3</v>
      </c>
      <c r="E4" t="s">
        <v>4</v>
      </c>
      <c r="F4" t="s">
        <v>5</v>
      </c>
      <c r="G4" t="s">
        <v>49</v>
      </c>
      <c r="H4" t="s">
        <v>50</v>
      </c>
      <c r="I4" s="1" t="s">
        <v>71</v>
      </c>
      <c r="J4" t="s">
        <v>6</v>
      </c>
      <c r="K4" t="s">
        <v>625</v>
      </c>
      <c r="L4" t="s">
        <v>626</v>
      </c>
      <c r="M4" t="s">
        <v>627</v>
      </c>
      <c r="N4" t="s">
        <v>628</v>
      </c>
    </row>
    <row r="5" spans="2:14" ht="29.45" thickBot="1">
      <c r="B5" s="3" t="s">
        <v>629</v>
      </c>
      <c r="C5" s="3" t="s">
        <v>73</v>
      </c>
      <c r="D5" s="3"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5" s="3"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settings</v>
      </c>
      <c r="F5" s="3" t="str">
        <f>IF(Table_Risk_1[[#This Row],[Header]]="Yes","",IF(Table_Risk_1[[#This Row],[Property]]&lt;&gt;"",Risk_1_Prefix&amp;SUBSTITUTE(Table_Risk_1[[#This Row],[Type]]," ","")&amp;SUBSTITUTE(Table_Risk_1[[#This Row],[Property]]," ",""),""))</f>
        <v/>
      </c>
      <c r="G5" s="3"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5" s="3" t="str">
        <f>IF(OR(Table_Risk_1[[#This Row],[Header]]="Yes",Table_Risk_1[[#This Row],[Property]]=""),"",IF(OR(Table_Risk_1[[#This Row],[Text]]="true",Table_Risk_1[[#This Row],[Text]]="false",ISNUMBER(Table_Risk_1[[#This Row],[Text]])),Table_Risk_1[[#This Row],[Text]],""""&amp;Table_Risk_1[[#This Row],[Text]]&amp;""""))</f>
        <v/>
      </c>
      <c r="I5" s="3"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"settings":{</v>
      </c>
      <c r="J5" s="3"/>
      <c r="K5" s="3"/>
      <c r="L5" s="3"/>
      <c r="M5" s="3"/>
      <c r="N5" s="3"/>
    </row>
    <row r="6" spans="2:14" s="11" customFormat="1" ht="21" hidden="1" customHeight="1">
      <c r="B6" s="7"/>
      <c r="C6" s="7"/>
      <c r="D6"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6"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6" s="7" t="str">
        <f>IF(Table_Risk_1[[#This Row],[Header]]="Yes","",IF(Table_Risk_1[[#This Row],[Property]]&lt;&gt;"",Risk_1_Prefix&amp;SUBSTITUTE(Table_Risk_1[[#This Row],[Type]]," ","")&amp;SUBSTITUTE(Table_Risk_1[[#This Row],[Property]]," ",""),""))</f>
        <v/>
      </c>
      <c r="G6"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6" s="7" t="str">
        <f>IF(OR(Table_Risk_1[[#This Row],[Header]]="Yes",Table_Risk_1[[#This Row],[Property]]=""),"",IF(OR(Table_Risk_1[[#This Row],[Text]]="true",Table_Risk_1[[#This Row],[Text]]="false",ISNUMBER(Table_Risk_1[[#This Row],[Text]])),Table_Risk_1[[#This Row],[Text]],""""&amp;Table_Risk_1[[#This Row],[Text]]&amp;""""))</f>
        <v/>
      </c>
      <c r="I6"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6" s="7"/>
      <c r="K6" s="7"/>
      <c r="L6" s="7"/>
      <c r="M6" s="7"/>
      <c r="N6" s="7"/>
    </row>
    <row r="7" spans="2:14" s="11" customFormat="1" ht="21" customHeight="1">
      <c r="B7" s="7" t="s">
        <v>630</v>
      </c>
      <c r="C7" s="7"/>
      <c r="D7"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7"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riskName</v>
      </c>
      <c r="F7" s="7" t="str">
        <f ca="1">IF(Table_Risk_1[[#This Row],[Header]]="Yes","",IF(Table_Risk_1[[#This Row],[Property]]&lt;&gt;"",Risk_1_Prefix&amp;SUBSTITUTE(Table_Risk_1[[#This Row],[Type]]," ","")&amp;SUBSTITUTE(Table_Risk_1[[#This Row],[Property]]," ",""),""))</f>
        <v>SSettingRiskName</v>
      </c>
      <c r="G7"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Savings</v>
      </c>
      <c r="H7" s="7" t="str">
        <f ca="1">IF(OR(Table_Risk_1[[#This Row],[Header]]="Yes",Table_Risk_1[[#This Row],[Property]]=""),"",IF(OR(Table_Risk_1[[#This Row],[Text]]="true",Table_Risk_1[[#This Row],[Text]]="false",ISNUMBER(Table_Risk_1[[#This Row],[Text]])),Table_Risk_1[[#This Row],[Text]],""""&amp;Table_Risk_1[[#This Row],[Text]]&amp;""""))</f>
        <v>"Savings"</v>
      </c>
      <c r="I7"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"riskName":"Savings",</v>
      </c>
      <c r="J7" s="111" t="s">
        <v>631</v>
      </c>
      <c r="K7" s="7"/>
      <c r="L7" s="7"/>
      <c r="M7" s="7"/>
      <c r="N7" s="7"/>
    </row>
    <row r="8" spans="2:14" s="11" customFormat="1" ht="21" customHeight="1">
      <c r="B8" s="7" t="s">
        <v>632</v>
      </c>
      <c r="C8" s="7"/>
      <c r="D8"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8"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fieldCodePrefix</v>
      </c>
      <c r="F8" s="7" t="str">
        <f ca="1">IF(Table_Risk_1[[#This Row],[Header]]="Yes","",IF(Table_Risk_1[[#This Row],[Property]]&lt;&gt;"",Risk_1_Prefix&amp;SUBSTITUTE(Table_Risk_1[[#This Row],[Type]]," ","")&amp;SUBSTITUTE(Table_Risk_1[[#This Row],[Property]]," ",""),""))</f>
        <v>SSettingFieldCodePrefix</v>
      </c>
      <c r="G8"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S</v>
      </c>
      <c r="H8" s="7" t="str">
        <f ca="1">IF(OR(Table_Risk_1[[#This Row],[Header]]="Yes",Table_Risk_1[[#This Row],[Property]]=""),"",IF(OR(Table_Risk_1[[#This Row],[Text]]="true",Table_Risk_1[[#This Row],[Text]]="false",ISNUMBER(Table_Risk_1[[#This Row],[Text]])),Table_Risk_1[[#This Row],[Text]],""""&amp;Table_Risk_1[[#This Row],[Text]]&amp;""""))</f>
        <v>"S"</v>
      </c>
      <c r="I8"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"fieldCodePrefix":"S"},</v>
      </c>
      <c r="J8" s="111" t="s">
        <v>15</v>
      </c>
      <c r="K8" s="7"/>
      <c r="L8" s="7"/>
      <c r="M8" s="7"/>
      <c r="N8" s="7"/>
    </row>
    <row r="9" spans="2:14" ht="29.45" thickBot="1">
      <c r="B9" s="3" t="s">
        <v>633</v>
      </c>
      <c r="C9" s="3" t="s">
        <v>73</v>
      </c>
      <c r="D9" s="3"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9" s="3"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ratingFactors</v>
      </c>
      <c r="F9" s="3" t="str">
        <f>IF(Table_Risk_1[[#This Row],[Header]]="Yes","",IF(Table_Risk_1[[#This Row],[Property]]&lt;&gt;"",Risk_1_Prefix&amp;SUBSTITUTE(Table_Risk_1[[#This Row],[Type]]," ","")&amp;SUBSTITUTE(Table_Risk_1[[#This Row],[Property]]," ",""),""))</f>
        <v/>
      </c>
      <c r="G9" s="3"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9" s="3" t="str">
        <f>IF(OR(Table_Risk_1[[#This Row],[Header]]="Yes",Table_Risk_1[[#This Row],[Property]]=""),"",IF(OR(Table_Risk_1[[#This Row],[Text]]="true",Table_Risk_1[[#This Row],[Text]]="false",ISNUMBER(Table_Risk_1[[#This Row],[Text]])),Table_Risk_1[[#This Row],[Text]],""""&amp;Table_Risk_1[[#This Row],[Text]]&amp;""""))</f>
        <v/>
      </c>
      <c r="I9" s="3"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"ratingFactors":{</v>
      </c>
      <c r="J9" s="3"/>
      <c r="K9" s="3"/>
      <c r="L9" s="3"/>
      <c r="M9" s="3"/>
      <c r="N9" s="3"/>
    </row>
    <row r="10" spans="2:14" s="11" customFormat="1" ht="21" hidden="1" customHeight="1">
      <c r="B10" s="7"/>
      <c r="C10" s="7"/>
      <c r="D10"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0"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10" s="7" t="str">
        <f>IF(Table_Risk_1[[#This Row],[Header]]="Yes","",IF(Table_Risk_1[[#This Row],[Property]]&lt;&gt;"",Risk_1_Prefix&amp;SUBSTITUTE(Table_Risk_1[[#This Row],[Type]]," ","")&amp;SUBSTITUTE(Table_Risk_1[[#This Row],[Property]]," ",""),""))</f>
        <v/>
      </c>
      <c r="G10"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0" s="7" t="str">
        <f>IF(OR(Table_Risk_1[[#This Row],[Header]]="Yes",Table_Risk_1[[#This Row],[Property]]=""),"",IF(OR(Table_Risk_1[[#This Row],[Text]]="true",Table_Risk_1[[#This Row],[Text]]="false",ISNUMBER(Table_Risk_1[[#This Row],[Text]])),Table_Risk_1[[#This Row],[Text]],""""&amp;Table_Risk_1[[#This Row],[Text]]&amp;""""))</f>
        <v/>
      </c>
      <c r="I10"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10" s="7"/>
      <c r="K10" s="7"/>
      <c r="L10" s="7"/>
      <c r="M10" s="7"/>
      <c r="N10" s="7"/>
    </row>
    <row r="11" spans="2:14" s="11" customFormat="1" ht="21" customHeight="1">
      <c r="B11" s="7" t="s">
        <v>74</v>
      </c>
      <c r="C11" s="7"/>
      <c r="D11"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1"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estimateVehicleType</v>
      </c>
      <c r="F11" s="7" t="str">
        <f ca="1">IF(Table_Risk_1[[#This Row],[Header]]="Yes","",IF(Table_Risk_1[[#This Row],[Property]]&lt;&gt;"",Risk_1_Prefix&amp;SUBSTITUTE(Table_Risk_1[[#This Row],[Type]]," ","")&amp;SUBSTITUTE(Table_Risk_1[[#This Row],[Property]]," ",""),""))</f>
        <v>SRatingFactorEstimateVehicleType</v>
      </c>
      <c r="G11"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Large</v>
      </c>
      <c r="H11" s="7" t="str">
        <f ca="1">IF(OR(Table_Risk_1[[#This Row],[Header]]="Yes",Table_Risk_1[[#This Row],[Property]]=""),"",IF(OR(Table_Risk_1[[#This Row],[Text]]="true",Table_Risk_1[[#This Row],[Text]]="false",ISNUMBER(Table_Risk_1[[#This Row],[Text]])),Table_Risk_1[[#This Row],[Text]],""""&amp;Table_Risk_1[[#This Row],[Text]]&amp;""""))</f>
        <v>"Large"</v>
      </c>
      <c r="I11"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"estimateVehicleType":"Large",</v>
      </c>
      <c r="J11" s="78" t="str">
        <f>INDEX(Table_Question_Sets[Used Value],MATCH(Table_Risk_1[[#This Row],[Property]],Table_Question_Sets[Property],0),0)</f>
        <v>Large</v>
      </c>
      <c r="K11" s="79"/>
      <c r="L11" s="79"/>
      <c r="M11" s="79"/>
      <c r="N11" s="81"/>
    </row>
    <row r="12" spans="2:14" s="11" customFormat="1" ht="21" customHeight="1">
      <c r="B12" s="7" t="s">
        <v>83</v>
      </c>
      <c r="C12" s="7"/>
      <c r="D12"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2"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estimateVehicleCost</v>
      </c>
      <c r="F12" s="7" t="str">
        <f ca="1">IF(Table_Risk_1[[#This Row],[Header]]="Yes","",IF(Table_Risk_1[[#This Row],[Property]]&lt;&gt;"",Risk_1_Prefix&amp;SUBSTITUTE(Table_Risk_1[[#This Row],[Type]]," ","")&amp;SUBSTITUTE(Table_Risk_1[[#This Row],[Property]]," ",""),""))</f>
        <v>SRatingFactorEstimateVehicleCost</v>
      </c>
      <c r="G12"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60000</v>
      </c>
      <c r="H12" s="7" t="str">
        <f ca="1">IF(OR(Table_Risk_1[[#This Row],[Header]]="Yes",Table_Risk_1[[#This Row],[Property]]=""),"",IF(OR(Table_Risk_1[[#This Row],[Text]]="true",Table_Risk_1[[#This Row],[Text]]="false",ISNUMBER(Table_Risk_1[[#This Row],[Text]])),Table_Risk_1[[#This Row],[Text]],""""&amp;Table_Risk_1[[#This Row],[Text]]&amp;""""))</f>
        <v>"60000"</v>
      </c>
      <c r="I12"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"estimateVehicleCost":"60000",</v>
      </c>
      <c r="J12" s="85">
        <f>INDEX(Table_Question_Sets[Used Value],MATCH(Table_Risk_1[[#This Row],[Property]],Table_Question_Sets[Property],0),0)</f>
        <v>60000</v>
      </c>
      <c r="K12" s="80"/>
      <c r="L12" s="80"/>
      <c r="M12" s="80"/>
      <c r="N12" s="80"/>
    </row>
    <row r="13" spans="2:14" s="11" customFormat="1" ht="21" customHeight="1">
      <c r="B13" s="7" t="s">
        <v>88</v>
      </c>
      <c r="C13" s="7"/>
      <c r="D13"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3"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estimateAnnualSalary</v>
      </c>
      <c r="F13" s="7" t="str">
        <f ca="1">IF(Table_Risk_1[[#This Row],[Header]]="Yes","",IF(Table_Risk_1[[#This Row],[Property]]&lt;&gt;"",Risk_1_Prefix&amp;SUBSTITUTE(Table_Risk_1[[#This Row],[Type]]," ","")&amp;SUBSTITUTE(Table_Risk_1[[#This Row],[Property]]," ",""),""))</f>
        <v>SRatingFactorEstimateAnnualSalary</v>
      </c>
      <c r="G13"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100000</v>
      </c>
      <c r="H13" s="7">
        <f ca="1">IF(OR(Table_Risk_1[[#This Row],[Header]]="Yes",Table_Risk_1[[#This Row],[Property]]=""),"",IF(OR(Table_Risk_1[[#This Row],[Text]]="true",Table_Risk_1[[#This Row],[Text]]="false",ISNUMBER(Table_Risk_1[[#This Row],[Text]])),Table_Risk_1[[#This Row],[Text]],""""&amp;Table_Risk_1[[#This Row],[Text]]&amp;""""))</f>
        <v>100000</v>
      </c>
      <c r="I13"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"estimateAnnualSalary":100000,</v>
      </c>
      <c r="J13" s="85">
        <f>INDEX(Table_Question_Sets[Used Value],MATCH(Table_Risk_1[[#This Row],[Property]],Table_Question_Sets[Property],0),0)</f>
        <v>100000</v>
      </c>
      <c r="K13" s="80"/>
      <c r="L13" s="80"/>
      <c r="M13" s="80"/>
      <c r="N13" s="80"/>
    </row>
    <row r="14" spans="2:14" s="11" customFormat="1" ht="21" customHeight="1">
      <c r="B14" s="7" t="s">
        <v>91</v>
      </c>
      <c r="C14" s="7"/>
      <c r="D14"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4"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estimateAnnualKilometers</v>
      </c>
      <c r="F14" s="7" t="str">
        <f ca="1">IF(Table_Risk_1[[#This Row],[Header]]="Yes","",IF(Table_Risk_1[[#This Row],[Property]]&lt;&gt;"",Risk_1_Prefix&amp;SUBSTITUTE(Table_Risk_1[[#This Row],[Type]]," ","")&amp;SUBSTITUTE(Table_Risk_1[[#This Row],[Property]]," ",""),""))</f>
        <v>SRatingFactorEstimateAnnualKilometers</v>
      </c>
      <c r="G14"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10000</v>
      </c>
      <c r="H14" s="7" t="str">
        <f ca="1">IF(OR(Table_Risk_1[[#This Row],[Header]]="Yes",Table_Risk_1[[#This Row],[Property]]=""),"",IF(OR(Table_Risk_1[[#This Row],[Text]]="true",Table_Risk_1[[#This Row],[Text]]="false",ISNUMBER(Table_Risk_1[[#This Row],[Text]])),Table_Risk_1[[#This Row],[Text]],""""&amp;Table_Risk_1[[#This Row],[Text]]&amp;""""))</f>
        <v>"10000"</v>
      </c>
      <c r="I14"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"estimateAnnualKilometers":"10000",</v>
      </c>
      <c r="J14" s="85">
        <f>INDEX(Table_Question_Sets[Used Value],MATCH(Table_Risk_1[[#This Row],[Property]],Table_Question_Sets[Property],0),0)</f>
        <v>10000</v>
      </c>
      <c r="K14" s="80"/>
      <c r="L14" s="80"/>
      <c r="M14" s="80"/>
      <c r="N14" s="80"/>
    </row>
    <row r="15" spans="2:14" s="11" customFormat="1" ht="21" customHeight="1">
      <c r="B15" s="7" t="s">
        <v>96</v>
      </c>
      <c r="C15" s="7"/>
      <c r="D15"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5"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estimateLeaseTerm</v>
      </c>
      <c r="F15" s="7" t="str">
        <f ca="1">IF(Table_Risk_1[[#This Row],[Header]]="Yes","",IF(Table_Risk_1[[#This Row],[Property]]&lt;&gt;"",Risk_1_Prefix&amp;SUBSTITUTE(Table_Risk_1[[#This Row],[Type]]," ","")&amp;SUBSTITUTE(Table_Risk_1[[#This Row],[Property]]," ",""),""))</f>
        <v>SRatingFactorEstimateLeaseTerm</v>
      </c>
      <c r="G15"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60</v>
      </c>
      <c r="H15" s="7" t="str">
        <f ca="1">IF(OR(Table_Risk_1[[#This Row],[Header]]="Yes",Table_Risk_1[[#This Row],[Property]]=""),"",IF(OR(Table_Risk_1[[#This Row],[Text]]="true",Table_Risk_1[[#This Row],[Text]]="false",ISNUMBER(Table_Risk_1[[#This Row],[Text]])),Table_Risk_1[[#This Row],[Text]],""""&amp;Table_Risk_1[[#This Row],[Text]]&amp;""""))</f>
        <v>"60"</v>
      </c>
      <c r="I15"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"estimateLeaseTerm":"60"},</v>
      </c>
      <c r="J15" s="7" t="str">
        <f>INDEX(Table_Question_Sets[Used Value],MATCH(Table_Risk_1[[#This Row],[Property]],Table_Question_Sets[Property],0),0)</f>
        <v>60</v>
      </c>
      <c r="K15" s="80"/>
      <c r="L15" s="80"/>
      <c r="M15" s="80"/>
      <c r="N15" s="80"/>
    </row>
    <row r="16" spans="2:14" ht="29.45" thickBot="1">
      <c r="B16" s="3" t="s">
        <v>634</v>
      </c>
      <c r="C16" s="3" t="s">
        <v>73</v>
      </c>
      <c r="D16" s="3"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16" s="3"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checks</v>
      </c>
      <c r="F16" s="3" t="str">
        <f>IF(Table_Risk_1[[#This Row],[Header]]="Yes","",IF(Table_Risk_1[[#This Row],[Property]]&lt;&gt;"",Risk_1_Prefix&amp;SUBSTITUTE(Table_Risk_1[[#This Row],[Type]]," ","")&amp;SUBSTITUTE(Table_Risk_1[[#This Row],[Property]]," ",""),""))</f>
        <v/>
      </c>
      <c r="G16" s="3"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6" s="3" t="str">
        <f>IF(OR(Table_Risk_1[[#This Row],[Header]]="Yes",Table_Risk_1[[#This Row],[Property]]=""),"",IF(OR(Table_Risk_1[[#This Row],[Text]]="true",Table_Risk_1[[#This Row],[Text]]="false",ISNUMBER(Table_Risk_1[[#This Row],[Text]])),Table_Risk_1[[#This Row],[Text]],""""&amp;Table_Risk_1[[#This Row],[Text]]&amp;""""))</f>
        <v/>
      </c>
      <c r="I16" s="3"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"checks":{</v>
      </c>
      <c r="J16" s="3"/>
      <c r="K16" s="3"/>
      <c r="L16" s="3"/>
      <c r="M16" s="3"/>
      <c r="N16" s="3"/>
    </row>
    <row r="17" spans="2:14" s="11" customFormat="1" ht="21" hidden="1" customHeight="1">
      <c r="B17" s="7"/>
      <c r="C17" s="7"/>
      <c r="D17"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17"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17" s="7" t="str">
        <f>IF(Table_Risk_1[[#This Row],[Header]]="Yes","",IF(Table_Risk_1[[#This Row],[Property]]&lt;&gt;"",Risk_1_Prefix&amp;SUBSTITUTE(Table_Risk_1[[#This Row],[Type]]," ","")&amp;SUBSTITUTE(Table_Risk_1[[#This Row],[Property]]," ",""),""))</f>
        <v/>
      </c>
      <c r="G17"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7" s="7" t="str">
        <f>IF(OR(Table_Risk_1[[#This Row],[Header]]="Yes",Table_Risk_1[[#This Row],[Property]]=""),"",IF(OR(Table_Risk_1[[#This Row],[Text]]="true",Table_Risk_1[[#This Row],[Text]]="false",ISNUMBER(Table_Risk_1[[#This Row],[Text]])),Table_Risk_1[[#This Row],[Text]],""""&amp;Table_Risk_1[[#This Row],[Text]]&amp;""""))</f>
        <v/>
      </c>
      <c r="I17"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17" s="7"/>
      <c r="K17" s="7"/>
      <c r="L17" s="7"/>
      <c r="M17" s="7"/>
      <c r="N17" s="7"/>
    </row>
    <row r="18" spans="2:14" s="11" customFormat="1" ht="21" customHeight="1">
      <c r="B18" s="7" t="s">
        <v>635</v>
      </c>
      <c r="C18" s="7"/>
      <c r="D18"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18"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includeRisk</v>
      </c>
      <c r="F18" s="7" t="str">
        <f ca="1">IF(Table_Risk_1[[#This Row],[Header]]="Yes","",IF(Table_Risk_1[[#This Row],[Property]]&lt;&gt;"",Risk_1_Prefix&amp;SUBSTITUTE(Table_Risk_1[[#This Row],[Type]]," ","")&amp;SUBSTITUTE(Table_Risk_1[[#This Row],[Property]]," ",""),""))</f>
        <v>SCheckIncludeRisk</v>
      </c>
      <c r="G18"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18" s="7" t="str">
        <f ca="1">IF(OR(Table_Risk_1[[#This Row],[Header]]="Yes",Table_Risk_1[[#This Row],[Property]]=""),"",IF(OR(Table_Risk_1[[#This Row],[Text]]="true",Table_Risk_1[[#This Row],[Text]]="false",ISNUMBER(Table_Risk_1[[#This Row],[Text]])),Table_Risk_1[[#This Row],[Text]],""""&amp;Table_Risk_1[[#This Row],[Text]]&amp;""""))</f>
        <v>true</v>
      </c>
      <c r="I18"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"includeRisk":true},</v>
      </c>
      <c r="J18" s="7" t="b">
        <v>1</v>
      </c>
      <c r="K18" s="7" t="b">
        <v>1</v>
      </c>
      <c r="L18" s="7" t="b">
        <v>1</v>
      </c>
      <c r="M18" s="7" t="b">
        <v>1</v>
      </c>
      <c r="N18" s="7" t="b">
        <v>1</v>
      </c>
    </row>
    <row r="19" spans="2:14" ht="29.45" thickBot="1">
      <c r="B19" s="3" t="s">
        <v>636</v>
      </c>
      <c r="C19" s="3" t="s">
        <v>73</v>
      </c>
      <c r="D19" s="3"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19" s="3"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dealerInvoice</v>
      </c>
      <c r="F19" s="3" t="str">
        <f>IF(Table_Risk_1[[#This Row],[Header]]="Yes","",IF(Table_Risk_1[[#This Row],[Property]]&lt;&gt;"",Risk_1_Prefix&amp;SUBSTITUTE(Table_Risk_1[[#This Row],[Type]]," ","")&amp;SUBSTITUTE(Table_Risk_1[[#This Row],[Property]]," ",""),""))</f>
        <v/>
      </c>
      <c r="G19" s="3"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9" s="3" t="str">
        <f>IF(OR(Table_Risk_1[[#This Row],[Header]]="Yes",Table_Risk_1[[#This Row],[Property]]=""),"",IF(OR(Table_Risk_1[[#This Row],[Text]]="true",Table_Risk_1[[#This Row],[Text]]="false",ISNUMBER(Table_Risk_1[[#This Row],[Text]])),Table_Risk_1[[#This Row],[Text]],""""&amp;Table_Risk_1[[#This Row],[Text]]&amp;""""))</f>
        <v/>
      </c>
      <c r="I19" s="3"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"dealerInvoice":{</v>
      </c>
      <c r="J19" s="3"/>
      <c r="K19" s="3"/>
      <c r="L19" s="3"/>
      <c r="M19" s="3"/>
      <c r="N19" s="3"/>
    </row>
    <row r="20" spans="2:14" s="11" customFormat="1" ht="21" hidden="1" customHeight="1">
      <c r="B20" s="7"/>
      <c r="C20" s="7"/>
      <c r="D20"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Dealer Invoice</v>
      </c>
      <c r="E20"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20" s="7" t="str">
        <f>IF(Table_Risk_1[[#This Row],[Header]]="Yes","",IF(Table_Risk_1[[#This Row],[Property]]&lt;&gt;"",Risk_1_Prefix&amp;SUBSTITUTE(Table_Risk_1[[#This Row],[Type]]," ","")&amp;SUBSTITUTE(Table_Risk_1[[#This Row],[Property]]," ",""),""))</f>
        <v/>
      </c>
      <c r="G20"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0" s="7" t="str">
        <f>IF(OR(Table_Risk_1[[#This Row],[Header]]="Yes",Table_Risk_1[[#This Row],[Property]]=""),"",IF(OR(Table_Risk_1[[#This Row],[Text]]="true",Table_Risk_1[[#This Row],[Text]]="false",ISNUMBER(Table_Risk_1[[#This Row],[Text]])),Table_Risk_1[[#This Row],[Text]],""""&amp;Table_Risk_1[[#This Row],[Text]]&amp;""""))</f>
        <v/>
      </c>
      <c r="I20"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20" s="7"/>
      <c r="K20" s="7"/>
      <c r="L20" s="7"/>
      <c r="M20" s="7"/>
      <c r="N20" s="7"/>
    </row>
    <row r="21" spans="2:14" s="11" customFormat="1" ht="21" customHeight="1">
      <c r="B21" s="8" t="s">
        <v>637</v>
      </c>
      <c r="C21" s="7"/>
      <c r="D21"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Dealer Invoice</v>
      </c>
      <c r="E21"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listPrice</v>
      </c>
      <c r="F21" s="7" t="str">
        <f ca="1">IF(Table_Risk_1[[#This Row],[Header]]="Yes","",IF(Table_Risk_1[[#This Row],[Property]]&lt;&gt;"",Risk_1_Prefix&amp;SUBSTITUTE(Table_Risk_1[[#This Row],[Type]]," ","")&amp;SUBSTITUTE(Table_Risk_1[[#This Row],[Property]]," ",""),""))</f>
        <v>SDealerInvoiceListPrice</v>
      </c>
      <c r="G21"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52303.618711385701</v>
      </c>
      <c r="H21" s="7">
        <f ca="1">IF(OR(Table_Risk_1[[#This Row],[Header]]="Yes",Table_Risk_1[[#This Row],[Property]]=""),"",IF(OR(Table_Risk_1[[#This Row],[Text]]="true",Table_Risk_1[[#This Row],[Text]]="false",ISNUMBER(Table_Risk_1[[#This Row],[Text]])),Table_Risk_1[[#This Row],[Text]],""""&amp;Table_Risk_1[[#This Row],[Text]]&amp;""""))</f>
        <v>52303.618711385701</v>
      </c>
      <c r="I21"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"listPrice":52303.6187113857,</v>
      </c>
      <c r="J21" s="9">
        <f>J12-J24-J23-J22</f>
        <v>52303.618711385701</v>
      </c>
      <c r="K21" s="7"/>
      <c r="L21" s="7"/>
      <c r="M21" s="7"/>
      <c r="N21" s="7"/>
    </row>
    <row r="22" spans="2:14" s="11" customFormat="1" ht="21" customHeight="1">
      <c r="B22" s="8" t="s">
        <v>638</v>
      </c>
      <c r="C22" s="7"/>
      <c r="D22"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Dealer Invoice</v>
      </c>
      <c r="E22"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v>
      </c>
      <c r="F22" s="7" t="str">
        <f ca="1">IF(Table_Risk_1[[#This Row],[Header]]="Yes","",IF(Table_Risk_1[[#This Row],[Property]]&lt;&gt;"",Risk_1_Prefix&amp;SUBSTITUTE(Table_Risk_1[[#This Row],[Type]]," ","")&amp;SUBSTITUTE(Table_Risk_1[[#This Row],[Property]]," ",""),""))</f>
        <v>SDealerInvoiceGST</v>
      </c>
      <c r="G22"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5230.3618711385716</v>
      </c>
      <c r="H22" s="7">
        <f ca="1">IF(OR(Table_Risk_1[[#This Row],[Header]]="Yes",Table_Risk_1[[#This Row],[Property]]=""),"",IF(OR(Table_Risk_1[[#This Row],[Text]]="true",Table_Risk_1[[#This Row],[Text]]="false",ISNUMBER(Table_Risk_1[[#This Row],[Text]])),Table_Risk_1[[#This Row],[Text]],""""&amp;Table_Risk_1[[#This Row],[Text]]&amp;""""))</f>
        <v>5230.3618711385716</v>
      </c>
      <c r="I22"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"GST":5230.36187113857,</v>
      </c>
      <c r="J22" s="9">
        <f>(J12-J24-J23)-(J12-J24-J23)/(1+INDEX(Table_General_Rating_Factors[],MATCH("GST Rate",Table_General_Rating_Factors[Factor],0),MATCH("Value",Table_General_Rating_Factors[#Headers],0)))</f>
        <v>5230.3618711385716</v>
      </c>
      <c r="K22" s="7"/>
      <c r="L22" s="7"/>
      <c r="M22" s="7"/>
      <c r="N22" s="7"/>
    </row>
    <row r="23" spans="2:14" s="11" customFormat="1" ht="21" customHeight="1">
      <c r="B23" s="8" t="s">
        <v>639</v>
      </c>
      <c r="C23" s="7"/>
      <c r="D23"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Dealer Invoice</v>
      </c>
      <c r="E23"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stampDuty</v>
      </c>
      <c r="F23" s="7" t="str">
        <f ca="1">IF(Table_Risk_1[[#This Row],[Header]]="Yes","",IF(Table_Risk_1[[#This Row],[Property]]&lt;&gt;"",Risk_1_Prefix&amp;SUBSTITUTE(Table_Risk_1[[#This Row],[Type]]," ","")&amp;SUBSTITUTE(Table_Risk_1[[#This Row],[Property]]," ",""),""))</f>
        <v>SDealerInvoiceStampDuty</v>
      </c>
      <c r="G23"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1726.0194174757271</v>
      </c>
      <c r="H23" s="7">
        <f ca="1">IF(OR(Table_Risk_1[[#This Row],[Header]]="Yes",Table_Risk_1[[#This Row],[Property]]=""),"",IF(OR(Table_Risk_1[[#This Row],[Text]]="true",Table_Risk_1[[#This Row],[Text]]="false",ISNUMBER(Table_Risk_1[[#This Row],[Text]])),Table_Risk_1[[#This Row],[Text]],""""&amp;Table_Risk_1[[#This Row],[Text]]&amp;""""))</f>
        <v>1726.0194174757271</v>
      </c>
      <c r="I23"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"stampDuty":1726.01941747573,</v>
      </c>
      <c r="J23" s="9">
        <f>(J12-J24)-(J12-J24)/(1+INDEX(Table_General_Rating_Factors[],MATCH("Stamp Duty Rate",Table_General_Rating_Factors[Factor],0),MATCH("Value",Table_General_Rating_Factors[#Headers],0)))</f>
        <v>1726.0194174757271</v>
      </c>
      <c r="K23" s="7"/>
      <c r="L23" s="7"/>
      <c r="M23" s="7"/>
      <c r="N23" s="7"/>
    </row>
    <row r="24" spans="2:14" s="11" customFormat="1" ht="21" customHeight="1">
      <c r="B24" s="8" t="s">
        <v>640</v>
      </c>
      <c r="C24" s="7"/>
      <c r="D24"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Dealer Invoice</v>
      </c>
      <c r="E24"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registration</v>
      </c>
      <c r="F24" s="7" t="str">
        <f ca="1">IF(Table_Risk_1[[#This Row],[Header]]="Yes","",IF(Table_Risk_1[[#This Row],[Property]]&lt;&gt;"",Risk_1_Prefix&amp;SUBSTITUTE(Table_Risk_1[[#This Row],[Type]]," ","")&amp;SUBSTITUTE(Table_Risk_1[[#This Row],[Property]]," ",""),""))</f>
        <v>SDealerInvoiceRegistration</v>
      </c>
      <c r="G24"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740</v>
      </c>
      <c r="H24" s="7">
        <f ca="1">IF(OR(Table_Risk_1[[#This Row],[Header]]="Yes",Table_Risk_1[[#This Row],[Property]]=""),"",IF(OR(Table_Risk_1[[#This Row],[Text]]="true",Table_Risk_1[[#This Row],[Text]]="false",ISNUMBER(Table_Risk_1[[#This Row],[Text]])),Table_Risk_1[[#This Row],[Text]],""""&amp;Table_Risk_1[[#This Row],[Text]]&amp;""""))</f>
        <v>740</v>
      </c>
      <c r="I24"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"registration":740,</v>
      </c>
      <c r="J24" s="9">
        <f>INDEX(Table_General_Rating_Factors[], MATCH("Registration Cost",Table_General_Rating_Factors[Factor], 0), MATCH("Value",Table_General_Rating_Factors[#Headers],0))</f>
        <v>740</v>
      </c>
      <c r="K24" s="7"/>
      <c r="L24" s="7"/>
      <c r="M24" s="7"/>
      <c r="N24" s="7"/>
    </row>
    <row r="25" spans="2:14" s="11" customFormat="1" ht="21" customHeight="1">
      <c r="B25" s="8" t="s">
        <v>641</v>
      </c>
      <c r="C25" s="7"/>
      <c r="D25"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Dealer Invoice</v>
      </c>
      <c r="E25"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totalInvoice</v>
      </c>
      <c r="F25" s="7" t="str">
        <f ca="1">IF(Table_Risk_1[[#This Row],[Header]]="Yes","",IF(Table_Risk_1[[#This Row],[Property]]&lt;&gt;"",Risk_1_Prefix&amp;SUBSTITUTE(Table_Risk_1[[#This Row],[Type]]," ","")&amp;SUBSTITUTE(Table_Risk_1[[#This Row],[Property]]," ",""),""))</f>
        <v>SDealerInvoiceTotalInvoice</v>
      </c>
      <c r="G25"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60000</v>
      </c>
      <c r="H25" s="7">
        <f ca="1">IF(OR(Table_Risk_1[[#This Row],[Header]]="Yes",Table_Risk_1[[#This Row],[Property]]=""),"",IF(OR(Table_Risk_1[[#This Row],[Text]]="true",Table_Risk_1[[#This Row],[Text]]="false",ISNUMBER(Table_Risk_1[[#This Row],[Text]])),Table_Risk_1[[#This Row],[Text]],""""&amp;Table_Risk_1[[#This Row],[Text]]&amp;""""))</f>
        <v>60000</v>
      </c>
      <c r="I25"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"totalInvoice":60000,</v>
      </c>
      <c r="J25" s="25">
        <f>SUM(J21:J24)</f>
        <v>60000</v>
      </c>
      <c r="K25" s="7"/>
      <c r="L25" s="7"/>
      <c r="M25" s="7"/>
      <c r="N25" s="7"/>
    </row>
    <row r="26" spans="2:14" s="11" customFormat="1" ht="21" customHeight="1">
      <c r="B26" s="8" t="s">
        <v>642</v>
      </c>
      <c r="C26" s="7"/>
      <c r="D26"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Dealer Invoice</v>
      </c>
      <c r="E26"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FBTValue</v>
      </c>
      <c r="F26" s="7" t="str">
        <f ca="1">IF(Table_Risk_1[[#This Row],[Header]]="Yes","",IF(Table_Risk_1[[#This Row],[Property]]&lt;&gt;"",Risk_1_Prefix&amp;SUBSTITUTE(Table_Risk_1[[#This Row],[Type]]," ","")&amp;SUBSTITUTE(Table_Risk_1[[#This Row],[Property]]," ",""),""))</f>
        <v>SDealerInvoiceFBTValue</v>
      </c>
      <c r="G26"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57533.980582524273</v>
      </c>
      <c r="H26" s="7">
        <f ca="1">IF(OR(Table_Risk_1[[#This Row],[Header]]="Yes",Table_Risk_1[[#This Row],[Property]]=""),"",IF(OR(Table_Risk_1[[#This Row],[Text]]="true",Table_Risk_1[[#This Row],[Text]]="false",ISNUMBER(Table_Risk_1[[#This Row],[Text]])),Table_Risk_1[[#This Row],[Text]],""""&amp;Table_Risk_1[[#This Row],[Text]]&amp;""""))</f>
        <v>57533.980582524273</v>
      </c>
      <c r="I26"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"FBTValue":57533.9805825243},</v>
      </c>
      <c r="J26" s="25">
        <f>J25-(J24+J23)</f>
        <v>57533.980582524273</v>
      </c>
      <c r="K26" s="7"/>
      <c r="L26" s="7"/>
      <c r="M26" s="7"/>
      <c r="N26" s="7"/>
    </row>
    <row r="27" spans="2:14" s="11" customFormat="1" ht="29.45" thickBot="1">
      <c r="B27" s="27" t="s">
        <v>643</v>
      </c>
      <c r="C27" s="3" t="s">
        <v>73</v>
      </c>
      <c r="D27"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27" s="2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finance</v>
      </c>
      <c r="F27" s="27" t="str">
        <f>IF(Table_Risk_1[[#This Row],[Header]]="Yes","",IF(Table_Risk_1[[#This Row],[Property]]&lt;&gt;"",Risk_1_Prefix&amp;SUBSTITUTE(Table_Risk_1[[#This Row],[Type]]," ","")&amp;SUBSTITUTE(Table_Risk_1[[#This Row],[Property]]," ",""),""))</f>
        <v/>
      </c>
      <c r="G27" s="27"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7" s="27" t="str">
        <f>IF(OR(Table_Risk_1[[#This Row],[Header]]="Yes",Table_Risk_1[[#This Row],[Property]]=""),"",IF(OR(Table_Risk_1[[#This Row],[Text]]="true",Table_Risk_1[[#This Row],[Text]]="false",ISNUMBER(Table_Risk_1[[#This Row],[Text]])),Table_Risk_1[[#This Row],[Text]],""""&amp;Table_Risk_1[[#This Row],[Text]]&amp;""""))</f>
        <v/>
      </c>
      <c r="I27"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"finance":{</v>
      </c>
      <c r="J27" s="27"/>
      <c r="K27" s="27"/>
      <c r="L27" s="27"/>
      <c r="M27" s="27"/>
      <c r="N27" s="27"/>
    </row>
    <row r="28" spans="2:14" s="11" customFormat="1" ht="21" hidden="1" customHeight="1" thickBot="1">
      <c r="B28" s="7"/>
      <c r="C28" s="7"/>
      <c r="D28"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Finance</v>
      </c>
      <c r="E28"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28" s="27" t="str">
        <f>IF(Table_Risk_1[[#This Row],[Header]]="Yes","",IF(Table_Risk_1[[#This Row],[Property]]&lt;&gt;"",Risk_1_Prefix&amp;SUBSTITUTE(Table_Risk_1[[#This Row],[Type]]," ","")&amp;SUBSTITUTE(Table_Risk_1[[#This Row],[Property]]," ",""),""))</f>
        <v/>
      </c>
      <c r="G28" s="2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8" s="7" t="str">
        <f>IF(OR(Table_Risk_1[[#This Row],[Header]]="Yes",Table_Risk_1[[#This Row],[Property]]=""),"",IF(OR(Table_Risk_1[[#This Row],[Text]]="true",Table_Risk_1[[#This Row],[Text]]="false",ISNUMBER(Table_Risk_1[[#This Row],[Text]])),Table_Risk_1[[#This Row],[Text]],""""&amp;Table_Risk_1[[#This Row],[Text]]&amp;""""))</f>
        <v/>
      </c>
      <c r="I28"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28" s="7"/>
      <c r="K28" s="7"/>
      <c r="L28" s="7"/>
      <c r="M28" s="7"/>
      <c r="N28" s="7"/>
    </row>
    <row r="29" spans="2:14" s="11" customFormat="1" ht="21" customHeight="1">
      <c r="B29" s="8" t="s">
        <v>644</v>
      </c>
      <c r="C29" s="7"/>
      <c r="D29"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Finance</v>
      </c>
      <c r="E29"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GSTClaimable</v>
      </c>
      <c r="F29" s="7" t="str">
        <f ca="1">IF(Table_Risk_1[[#This Row],[Header]]="Yes","",IF(Table_Risk_1[[#This Row],[Property]]&lt;&gt;"",Risk_1_Prefix&amp;SUBSTITUTE(Table_Risk_1[[#This Row],[Type]]," ","")&amp;SUBSTITUTE(Table_Risk_1[[#This Row],[Property]]," ",""),""))</f>
        <v>SFinanceGSTClaimable</v>
      </c>
      <c r="G29"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5230.3618711385716</v>
      </c>
      <c r="H29" s="7">
        <f ca="1">IF(OR(Table_Risk_1[[#This Row],[Header]]="Yes",Table_Risk_1[[#This Row],[Property]]=""),"",IF(OR(Table_Risk_1[[#This Row],[Text]]="true",Table_Risk_1[[#This Row],[Text]]="false",ISNUMBER(Table_Risk_1[[#This Row],[Text]])),Table_Risk_1[[#This Row],[Text]],""""&amp;Table_Risk_1[[#This Row],[Text]]&amp;""""))</f>
        <v>5230.3618711385716</v>
      </c>
      <c r="I29"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"GSTClaimable":5230.36187113857,</v>
      </c>
      <c r="J29" s="25">
        <f>MIN(J22,INDEX(Table_General_Rating_Factors[],MATCH("Max GST Claimable",Table_General_Rating_Factors[Factor],0),MATCH("Value",Table_General_Rating_Factors[#Headers],0)))</f>
        <v>5230.3618711385716</v>
      </c>
      <c r="K29" s="7"/>
      <c r="L29" s="7"/>
      <c r="M29" s="7"/>
      <c r="N29" s="7"/>
    </row>
    <row r="30" spans="2:14" s="11" customFormat="1" ht="21" customHeight="1">
      <c r="B30" s="8" t="s">
        <v>645</v>
      </c>
      <c r="C30" s="7"/>
      <c r="D30"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Finance</v>
      </c>
      <c r="E30"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v>
      </c>
      <c r="F30" s="7" t="str">
        <f ca="1">IF(Table_Risk_1[[#This Row],[Header]]="Yes","",IF(Table_Risk_1[[#This Row],[Property]]&lt;&gt;"",Risk_1_Prefix&amp;SUBSTITUTE(Table_Risk_1[[#This Row],[Type]]," ","")&amp;SUBSTITUTE(Table_Risk_1[[#This Row],[Property]]," ",""),""))</f>
        <v>SFinanceInsurance</v>
      </c>
      <c r="G30"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900</v>
      </c>
      <c r="H30" s="7">
        <f ca="1">IF(OR(Table_Risk_1[[#This Row],[Header]]="Yes",Table_Risk_1[[#This Row],[Property]]=""),"",IF(OR(Table_Risk_1[[#This Row],[Text]]="true",Table_Risk_1[[#This Row],[Text]]="false",ISNUMBER(Table_Risk_1[[#This Row],[Text]])),Table_Risk_1[[#This Row],[Text]],""""&amp;Table_Risk_1[[#This Row],[Text]]&amp;""""))</f>
        <v>900</v>
      </c>
      <c r="I30"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"insurance":900,</v>
      </c>
      <c r="J30" s="9">
        <f>INDEX(Table_Vehicle_Type[], MATCH(J11,Table_Vehicle_Type[Vehicle], 0), MATCH("Insurance",Table_Vehicle_Type[#Headers],0))</f>
        <v>900</v>
      </c>
      <c r="K30" s="7"/>
      <c r="L30" s="7"/>
      <c r="M30" s="7"/>
      <c r="N30" s="7"/>
    </row>
    <row r="31" spans="2:14" s="11" customFormat="1" ht="21" customHeight="1">
      <c r="B31" s="8" t="s">
        <v>646</v>
      </c>
      <c r="C31" s="7"/>
      <c r="D31"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Finance</v>
      </c>
      <c r="E31"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depreciableLimit</v>
      </c>
      <c r="F31" s="7" t="str">
        <f ca="1">IF(Table_Risk_1[[#This Row],[Header]]="Yes","",IF(Table_Risk_1[[#This Row],[Property]]&lt;&gt;"",Risk_1_Prefix&amp;SUBSTITUTE(Table_Risk_1[[#This Row],[Type]]," ","")&amp;SUBSTITUTE(Table_Risk_1[[#This Row],[Property]]," ",""),""))</f>
        <v>SFinanceDepreciableLimit</v>
      </c>
      <c r="G31"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55669.638128861428</v>
      </c>
      <c r="H31" s="7">
        <f ca="1">IF(OR(Table_Risk_1[[#This Row],[Header]]="Yes",Table_Risk_1[[#This Row],[Property]]=""),"",IF(OR(Table_Risk_1[[#This Row],[Text]]="true",Table_Risk_1[[#This Row],[Text]]="false",ISNUMBER(Table_Risk_1[[#This Row],[Text]])),Table_Risk_1[[#This Row],[Text]],""""&amp;Table_Risk_1[[#This Row],[Text]]&amp;""""))</f>
        <v>55669.638128861428</v>
      </c>
      <c r="I31"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"depreciableLimit":55669.6381288614,</v>
      </c>
      <c r="J31" s="25">
        <f>J26-J29+J23+J24+J30</f>
        <v>55669.638128861428</v>
      </c>
      <c r="K31" s="7"/>
      <c r="L31" s="7"/>
      <c r="M31" s="7"/>
      <c r="N31" s="7"/>
    </row>
    <row r="32" spans="2:14" s="11" customFormat="1" ht="21" customHeight="1">
      <c r="B32" s="8" t="s">
        <v>647</v>
      </c>
      <c r="C32" s="7"/>
      <c r="D32"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Finance</v>
      </c>
      <c r="E32"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brokerage</v>
      </c>
      <c r="F32" s="7" t="str">
        <f ca="1">IF(Table_Risk_1[[#This Row],[Header]]="Yes","",IF(Table_Risk_1[[#This Row],[Property]]&lt;&gt;"",Risk_1_Prefix&amp;SUBSTITUTE(Table_Risk_1[[#This Row],[Type]]," ","")&amp;SUBSTITUTE(Table_Risk_1[[#This Row],[Property]]," ",""),""))</f>
        <v>SFinanceBrokerage</v>
      </c>
      <c r="G32"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2400</v>
      </c>
      <c r="H32" s="7">
        <f ca="1">IF(OR(Table_Risk_1[[#This Row],[Header]]="Yes",Table_Risk_1[[#This Row],[Property]]=""),"",IF(OR(Table_Risk_1[[#This Row],[Text]]="true",Table_Risk_1[[#This Row],[Text]]="false",ISNUMBER(Table_Risk_1[[#This Row],[Text]])),Table_Risk_1[[#This Row],[Text]],""""&amp;Table_Risk_1[[#This Row],[Text]]&amp;""""))</f>
        <v>2400</v>
      </c>
      <c r="I32"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"brokerage":2400,</v>
      </c>
      <c r="J32" s="9">
        <f>J25*INDEX(Table_General_Rating_Factors[], MATCH("Brokerage",Table_General_Rating_Factors[Factor], 0), MATCH("Value",Table_General_Rating_Factors[#Headers],0))</f>
        <v>2400</v>
      </c>
      <c r="K32" s="7"/>
      <c r="L32" s="7"/>
      <c r="M32" s="7"/>
      <c r="N32" s="7"/>
    </row>
    <row r="33" spans="2:14" s="11" customFormat="1" ht="21" customHeight="1">
      <c r="B33" s="8" t="s">
        <v>648</v>
      </c>
      <c r="C33" s="7"/>
      <c r="D33"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Finance</v>
      </c>
      <c r="E33"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docFee</v>
      </c>
      <c r="F33" s="7" t="str">
        <f ca="1">IF(Table_Risk_1[[#This Row],[Header]]="Yes","",IF(Table_Risk_1[[#This Row],[Property]]&lt;&gt;"",Risk_1_Prefix&amp;SUBSTITUTE(Table_Risk_1[[#This Row],[Type]]," ","")&amp;SUBSTITUTE(Table_Risk_1[[#This Row],[Property]]," ",""),""))</f>
        <v>SFinanceDocFee</v>
      </c>
      <c r="G33"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350</v>
      </c>
      <c r="H33" s="7">
        <f ca="1">IF(OR(Table_Risk_1[[#This Row],[Header]]="Yes",Table_Risk_1[[#This Row],[Property]]=""),"",IF(OR(Table_Risk_1[[#This Row],[Text]]="true",Table_Risk_1[[#This Row],[Text]]="false",ISNUMBER(Table_Risk_1[[#This Row],[Text]])),Table_Risk_1[[#This Row],[Text]],""""&amp;Table_Risk_1[[#This Row],[Text]]&amp;""""))</f>
        <v>350</v>
      </c>
      <c r="I33"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"docFee":350,</v>
      </c>
      <c r="J33" s="9">
        <f>INDEX(Table_General_Rating_Factors[],MATCH("Doc Fee",Table_General_Rating_Factors[Factor],0),MATCH("Value",Table_General_Rating_Factors[#Headers],0))</f>
        <v>350</v>
      </c>
      <c r="K33" s="7"/>
      <c r="L33" s="7"/>
      <c r="M33" s="7"/>
      <c r="N33" s="7"/>
    </row>
    <row r="34" spans="2:14" s="11" customFormat="1" ht="21" customHeight="1">
      <c r="B34" s="8" t="s">
        <v>649</v>
      </c>
      <c r="C34" s="7"/>
      <c r="D34"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Finance</v>
      </c>
      <c r="E34"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amountFinanced</v>
      </c>
      <c r="F34" s="7" t="str">
        <f ca="1">IF(Table_Risk_1[[#This Row],[Header]]="Yes","",IF(Table_Risk_1[[#This Row],[Property]]&lt;&gt;"",Risk_1_Prefix&amp;SUBSTITUTE(Table_Risk_1[[#This Row],[Type]]," ","")&amp;SUBSTITUTE(Table_Risk_1[[#This Row],[Property]]," ",""),""))</f>
        <v>SFinanceAmountFinanced</v>
      </c>
      <c r="G34"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58419.638128861428</v>
      </c>
      <c r="H34" s="7">
        <f ca="1">IF(OR(Table_Risk_1[[#This Row],[Header]]="Yes",Table_Risk_1[[#This Row],[Property]]=""),"",IF(OR(Table_Risk_1[[#This Row],[Text]]="true",Table_Risk_1[[#This Row],[Text]]="false",ISNUMBER(Table_Risk_1[[#This Row],[Text]])),Table_Risk_1[[#This Row],[Text]],""""&amp;Table_Risk_1[[#This Row],[Text]]&amp;""""))</f>
        <v>58419.638128861428</v>
      </c>
      <c r="I34"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"amountFinanced":58419.6381288614,</v>
      </c>
      <c r="J34" s="25">
        <f>J31+J32+J33</f>
        <v>58419.638128861428</v>
      </c>
      <c r="K34" s="7"/>
      <c r="L34" s="7"/>
      <c r="M34" s="7"/>
      <c r="N34" s="7"/>
    </row>
    <row r="35" spans="2:14" s="11" customFormat="1" ht="21" customHeight="1">
      <c r="B35" s="8" t="s">
        <v>650</v>
      </c>
      <c r="C35" s="7"/>
      <c r="D35"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Finance</v>
      </c>
      <c r="E35"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baseInterestRate</v>
      </c>
      <c r="F35" s="7" t="str">
        <f ca="1">IF(Table_Risk_1[[#This Row],[Header]]="Yes","",IF(Table_Risk_1[[#This Row],[Property]]&lt;&gt;"",Risk_1_Prefix&amp;SUBSTITUTE(Table_Risk_1[[#This Row],[Type]]," ","")&amp;SUBSTITUTE(Table_Risk_1[[#This Row],[Property]]," ",""),""))</f>
        <v>SFinanceBaseInterestRate</v>
      </c>
      <c r="G35"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6.6000000000000003E-2</v>
      </c>
      <c r="H35" s="7">
        <f ca="1">IF(OR(Table_Risk_1[[#This Row],[Header]]="Yes",Table_Risk_1[[#This Row],[Property]]=""),"",IF(OR(Table_Risk_1[[#This Row],[Text]]="true",Table_Risk_1[[#This Row],[Text]]="false",ISNUMBER(Table_Risk_1[[#This Row],[Text]])),Table_Risk_1[[#This Row],[Text]],""""&amp;Table_Risk_1[[#This Row],[Text]]&amp;""""))</f>
        <v>6.6000000000000003E-2</v>
      </c>
      <c r="I35"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"baseInterestRate":0.066,</v>
      </c>
      <c r="J35" s="65">
        <f>INDEX(Table_General_Rating_Factors[],MATCH("Base Interest Rate",Table_General_Rating_Factors[Factor],0),MATCH("Value",Table_General_Rating_Factors[#Headers],0))</f>
        <v>6.6000000000000003E-2</v>
      </c>
      <c r="K35" s="7"/>
      <c r="L35" s="7"/>
      <c r="M35" s="7"/>
      <c r="N35" s="7"/>
    </row>
    <row r="36" spans="2:14" s="11" customFormat="1" ht="21" customHeight="1">
      <c r="B36" s="8" t="s">
        <v>651</v>
      </c>
      <c r="C36" s="7"/>
      <c r="D36"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Finance</v>
      </c>
      <c r="E36"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residualPercent</v>
      </c>
      <c r="F36" s="7" t="str">
        <f ca="1">IF(Table_Risk_1[[#This Row],[Header]]="Yes","",IF(Table_Risk_1[[#This Row],[Property]]&lt;&gt;"",Risk_1_Prefix&amp;SUBSTITUTE(Table_Risk_1[[#This Row],[Type]]," ","")&amp;SUBSTITUTE(Table_Risk_1[[#This Row],[Property]]," ",""),""))</f>
        <v>SFinanceResidualPercent</v>
      </c>
      <c r="G36"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0.28249999999999997</v>
      </c>
      <c r="H36" s="7">
        <f ca="1">IF(OR(Table_Risk_1[[#This Row],[Header]]="Yes",Table_Risk_1[[#This Row],[Property]]=""),"",IF(OR(Table_Risk_1[[#This Row],[Text]]="true",Table_Risk_1[[#This Row],[Text]]="false",ISNUMBER(Table_Risk_1[[#This Row],[Text]])),Table_Risk_1[[#This Row],[Text]],""""&amp;Table_Risk_1[[#This Row],[Text]]&amp;""""))</f>
        <v>0.28249999999999997</v>
      </c>
      <c r="I36"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"residualPercent":0.2825,</v>
      </c>
      <c r="J36" s="65">
        <f>INDEX(Table_Lease_Terms[], MATCH(J15,Table_Lease_Terms[Months], 0), MATCH("Residual",Table_Lease_Terms[#Headers],0))</f>
        <v>0.28249999999999997</v>
      </c>
      <c r="K36" s="65" t="e">
        <f>INDEX(Table_General_Rating_Factors[], MATCH("Residual Percent",Table_General_Rating_Factors[Value], 0), MATCH("Value",Table_General_Rating_Factors[#Headers],0))</f>
        <v>#N/A</v>
      </c>
      <c r="L36" s="65" t="e">
        <f>INDEX(Table_General_Rating_Factors[], MATCH("Residual Percent",Table_General_Rating_Factors[Factor], 0), MATCH("Value",Table_General_Rating_Factors[#Headers],0))</f>
        <v>#N/A</v>
      </c>
      <c r="M36" s="65" t="e">
        <f>INDEX(Table_General_Rating_Factors[], MATCH("Residual Percent",Table_General_Rating_Factors[Value], 0), MATCH("Value",Table_General_Rating_Factors[#Headers],0))</f>
        <v>#N/A</v>
      </c>
      <c r="N36" s="65" t="e">
        <f>INDEX(Table_General_Rating_Factors[], MATCH("Residual Percent",Table_General_Rating_Factors[Factor], 0), MATCH("Value",Table_General_Rating_Factors[#Headers],0))</f>
        <v>#N/A</v>
      </c>
    </row>
    <row r="37" spans="2:14" s="11" customFormat="1" ht="21" customHeight="1">
      <c r="B37" s="8" t="s">
        <v>652</v>
      </c>
      <c r="C37" s="7"/>
      <c r="D37"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Finance</v>
      </c>
      <c r="E37"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residualAmount</v>
      </c>
      <c r="F37" s="7" t="str">
        <f ca="1">IF(Table_Risk_1[[#This Row],[Header]]="Yes","",IF(Table_Risk_1[[#This Row],[Property]]&lt;&gt;"",Risk_1_Prefix&amp;SUBSTITUTE(Table_Risk_1[[#This Row],[Type]]," ","")&amp;SUBSTITUTE(Table_Risk_1[[#This Row],[Property]]," ",""),""))</f>
        <v>SFinanceResidualAmount</v>
      </c>
      <c r="G37"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14775.772285966459</v>
      </c>
      <c r="H37" s="7">
        <f ca="1">IF(OR(Table_Risk_1[[#This Row],[Header]]="Yes",Table_Risk_1[[#This Row],[Property]]=""),"",IF(OR(Table_Risk_1[[#This Row],[Text]]="true",Table_Risk_1[[#This Row],[Text]]="false",ISNUMBER(Table_Risk_1[[#This Row],[Text]])),Table_Risk_1[[#This Row],[Text]],""""&amp;Table_Risk_1[[#This Row],[Text]]&amp;""""))</f>
        <v>14775.772285966459</v>
      </c>
      <c r="I37"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"residualAmount":14775.7722859665,</v>
      </c>
      <c r="J37" s="9">
        <f>J36*J21</f>
        <v>14775.772285966459</v>
      </c>
      <c r="K37" s="9" t="e">
        <f>K36*K12</f>
        <v>#N/A</v>
      </c>
      <c r="L37" s="9" t="e">
        <f>L36*L12</f>
        <v>#N/A</v>
      </c>
      <c r="M37" s="9" t="e">
        <f>M36*M12</f>
        <v>#N/A</v>
      </c>
      <c r="N37" s="9" t="e">
        <f>N36*N12</f>
        <v>#N/A</v>
      </c>
    </row>
    <row r="38" spans="2:14" s="11" customFormat="1" ht="21" customHeight="1">
      <c r="B38" s="8" t="s">
        <v>653</v>
      </c>
      <c r="C38" s="7"/>
      <c r="D38"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Finance</v>
      </c>
      <c r="E38"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ITCLag</v>
      </c>
      <c r="F38" s="7" t="str">
        <f ca="1">IF(Table_Risk_1[[#This Row],[Header]]="Yes","",IF(Table_Risk_1[[#This Row],[Property]]&lt;&gt;"",Risk_1_Prefix&amp;SUBSTITUTE(Table_Risk_1[[#This Row],[Type]]," ","")&amp;SUBSTITUTE(Table_Risk_1[[#This Row],[Property]]," ",""),""))</f>
        <v>SFinanceITCLag</v>
      </c>
      <c r="G38"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56.745843862215743</v>
      </c>
      <c r="H38" s="7">
        <f ca="1">IF(OR(Table_Risk_1[[#This Row],[Header]]="Yes",Table_Risk_1[[#This Row],[Property]]=""),"",IF(OR(Table_Risk_1[[#This Row],[Text]]="true",Table_Risk_1[[#This Row],[Text]]="false",ISNUMBER(Table_Risk_1[[#This Row],[Text]])),Table_Risk_1[[#This Row],[Text]],""""&amp;Table_Risk_1[[#This Row],[Text]]&amp;""""))</f>
        <v>56.745843862215743</v>
      </c>
      <c r="I38"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"ITCLag":56.7458438622157,</v>
      </c>
      <c r="J38" s="25">
        <f>J29*J35/365*60</f>
        <v>56.745843862215743</v>
      </c>
      <c r="K38" s="7"/>
      <c r="L38" s="7"/>
      <c r="M38" s="7"/>
      <c r="N38" s="7"/>
    </row>
    <row r="39" spans="2:14" s="11" customFormat="1" ht="21" customHeight="1">
      <c r="B39" s="8" t="s">
        <v>654</v>
      </c>
      <c r="C39" s="7"/>
      <c r="D39"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Finance</v>
      </c>
      <c r="E39"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monthlyFinanceCost</v>
      </c>
      <c r="F39" s="7" t="str">
        <f ca="1">IF(Table_Risk_1[[#This Row],[Header]]="Yes","",IF(Table_Risk_1[[#This Row],[Property]]&lt;&gt;"",Risk_1_Prefix&amp;SUBSTITUTE(Table_Risk_1[[#This Row],[Type]]," ","")&amp;SUBSTITUTE(Table_Risk_1[[#This Row],[Property]]," ",""),""))</f>
        <v>SFinanceMonthlyFinanceCost</v>
      </c>
      <c r="G39"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938.36781099648977</v>
      </c>
      <c r="H39" s="7">
        <f ca="1">IF(OR(Table_Risk_1[[#This Row],[Header]]="Yes",Table_Risk_1[[#This Row],[Property]]=""),"",IF(OR(Table_Risk_1[[#This Row],[Text]]="true",Table_Risk_1[[#This Row],[Text]]="false",ISNUMBER(Table_Risk_1[[#This Row],[Text]])),Table_Risk_1[[#This Row],[Text]],""""&amp;Table_Risk_1[[#This Row],[Text]]&amp;""""))</f>
        <v>938.36781099648977</v>
      </c>
      <c r="I39"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"monthlyFinanceCost":938.36781099649},</v>
      </c>
      <c r="J39" s="67">
        <f>PMT(J35/12,J15,-J34-J38,J37,0)</f>
        <v>938.36781099648977</v>
      </c>
      <c r="K39" s="67" t="e">
        <f>-PMT(#REF!,K15,K12,K37-K12,1)</f>
        <v>#REF!</v>
      </c>
      <c r="L39" s="67" t="e">
        <f>-PMT(#REF!,L15,L12,L37-L12,1)</f>
        <v>#REF!</v>
      </c>
      <c r="M39" s="67" t="e">
        <f>-PMT(#REF!,M15,M12,M37-M12,1)</f>
        <v>#REF!</v>
      </c>
      <c r="N39" s="67" t="e">
        <f>-PMT(#REF!,N15,N12,N37-N12,1)</f>
        <v>#REF!</v>
      </c>
    </row>
    <row r="40" spans="2:14" s="11" customFormat="1" ht="29.45" thickBot="1">
      <c r="B40" s="27" t="s">
        <v>655</v>
      </c>
      <c r="C40" s="27" t="s">
        <v>73</v>
      </c>
      <c r="D40"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40" s="2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budget</v>
      </c>
      <c r="F40" s="27" t="str">
        <f>IF(Table_Risk_1[[#This Row],[Header]]="Yes","",IF(Table_Risk_1[[#This Row],[Property]]&lt;&gt;"",Risk_1_Prefix&amp;SUBSTITUTE(Table_Risk_1[[#This Row],[Type]]," ","")&amp;SUBSTITUTE(Table_Risk_1[[#This Row],[Property]]," ",""),""))</f>
        <v/>
      </c>
      <c r="G40" s="27"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0" s="27" t="str">
        <f>IF(OR(Table_Risk_1[[#This Row],[Header]]="Yes",Table_Risk_1[[#This Row],[Property]]=""),"",IF(OR(Table_Risk_1[[#This Row],[Text]]="true",Table_Risk_1[[#This Row],[Text]]="false",ISNUMBER(Table_Risk_1[[#This Row],[Text]])),Table_Risk_1[[#This Row],[Text]],""""&amp;Table_Risk_1[[#This Row],[Text]]&amp;""""))</f>
        <v/>
      </c>
      <c r="I40"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"budget":{</v>
      </c>
      <c r="J40" s="27"/>
      <c r="K40" s="27"/>
      <c r="L40" s="27"/>
      <c r="M40" s="27"/>
      <c r="N40" s="27"/>
    </row>
    <row r="41" spans="2:14" s="11" customFormat="1" ht="21" hidden="1" customHeight="1" thickBot="1">
      <c r="B41" s="7"/>
      <c r="C41" s="7"/>
      <c r="D41"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41"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41" s="27" t="str">
        <f>IF(Table_Risk_1[[#This Row],[Header]]="Yes","",IF(Table_Risk_1[[#This Row],[Property]]&lt;&gt;"",Risk_1_Prefix&amp;SUBSTITUTE(Table_Risk_1[[#This Row],[Type]]," ","")&amp;SUBSTITUTE(Table_Risk_1[[#This Row],[Property]]," ",""),""))</f>
        <v/>
      </c>
      <c r="G41" s="2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1" s="7" t="str">
        <f>IF(OR(Table_Risk_1[[#This Row],[Header]]="Yes",Table_Risk_1[[#This Row],[Property]]=""),"",IF(OR(Table_Risk_1[[#This Row],[Text]]="true",Table_Risk_1[[#This Row],[Text]]="false",ISNUMBER(Table_Risk_1[[#This Row],[Text]])),Table_Risk_1[[#This Row],[Text]],""""&amp;Table_Risk_1[[#This Row],[Text]]&amp;""""))</f>
        <v/>
      </c>
      <c r="I41"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41" s="7"/>
      <c r="K41" s="7"/>
      <c r="L41" s="7"/>
      <c r="M41" s="7"/>
      <c r="N41" s="7"/>
    </row>
    <row r="42" spans="2:14" s="11" customFormat="1" ht="21" customHeight="1">
      <c r="B42" s="8" t="s">
        <v>656</v>
      </c>
      <c r="C42" s="7"/>
      <c r="D42"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42"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fuelConsumption</v>
      </c>
      <c r="F42" s="7" t="str">
        <f ca="1">IF(Table_Risk_1[[#This Row],[Header]]="Yes","",IF(Table_Risk_1[[#This Row],[Property]]&lt;&gt;"",Risk_1_Prefix&amp;SUBSTITUTE(Table_Risk_1[[#This Row],[Type]]," ","")&amp;SUBSTITUTE(Table_Risk_1[[#This Row],[Property]]," ",""),""))</f>
        <v>SBudgetFuelConsumption</v>
      </c>
      <c r="G42"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9.5</v>
      </c>
      <c r="H42" s="7">
        <f ca="1">IF(OR(Table_Risk_1[[#This Row],[Header]]="Yes",Table_Risk_1[[#This Row],[Property]]=""),"",IF(OR(Table_Risk_1[[#This Row],[Text]]="true",Table_Risk_1[[#This Row],[Text]]="false",ISNUMBER(Table_Risk_1[[#This Row],[Text]])),Table_Risk_1[[#This Row],[Text]],""""&amp;Table_Risk_1[[#This Row],[Text]]&amp;""""))</f>
        <v>9.5</v>
      </c>
      <c r="I42"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"fuelConsumption":9.5,</v>
      </c>
      <c r="J42" s="67">
        <f>INDEX(Table_Vehicle_Type[], MATCH(J11,Table_Vehicle_Type[Vehicle], 0), MATCH("Fuel Consumption",Table_Vehicle_Type[#Headers],0))</f>
        <v>9.5</v>
      </c>
      <c r="K42" s="67" t="e">
        <f>(K14/58.4)*#REF!</f>
        <v>#REF!</v>
      </c>
      <c r="L42" s="67" t="e">
        <f>(L14/58.4)*#REF!</f>
        <v>#REF!</v>
      </c>
      <c r="M42" s="67" t="e">
        <f>(M14/58.4)*#REF!</f>
        <v>#REF!</v>
      </c>
      <c r="N42" s="67" t="e">
        <f>(N14/58.4)*#REF!</f>
        <v>#REF!</v>
      </c>
    </row>
    <row r="43" spans="2:14" s="11" customFormat="1" ht="21" customHeight="1">
      <c r="B43" s="8" t="s">
        <v>657</v>
      </c>
      <c r="C43" s="7"/>
      <c r="D43"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43"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fuelCost</v>
      </c>
      <c r="F43" s="7" t="str">
        <f ca="1">IF(Table_Risk_1[[#This Row],[Header]]="Yes","",IF(Table_Risk_1[[#This Row],[Property]]&lt;&gt;"",Risk_1_Prefix&amp;SUBSTITUTE(Table_Risk_1[[#This Row],[Type]]," ","")&amp;SUBSTITUTE(Table_Risk_1[[#This Row],[Property]]," ",""),""))</f>
        <v>SBudgetFuelCost</v>
      </c>
      <c r="G43"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1.45</v>
      </c>
      <c r="H43" s="7">
        <f ca="1">IF(OR(Table_Risk_1[[#This Row],[Header]]="Yes",Table_Risk_1[[#This Row],[Property]]=""),"",IF(OR(Table_Risk_1[[#This Row],[Text]]="true",Table_Risk_1[[#This Row],[Text]]="false",ISNUMBER(Table_Risk_1[[#This Row],[Text]])),Table_Risk_1[[#This Row],[Text]],""""&amp;Table_Risk_1[[#This Row],[Text]]&amp;""""))</f>
        <v>1.45</v>
      </c>
      <c r="I43"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"fuelCost":1.45,</v>
      </c>
      <c r="J43" s="25">
        <f>INDEX(Table_General_Rating_Factors[],MATCH("Fuel Price",Table_General_Rating_Factors[Factor],0),MATCH("Value",Table_General_Rating_Factors[#Headers],0))</f>
        <v>1.45</v>
      </c>
      <c r="K43" s="25" t="e">
        <f>K39+K42</f>
        <v>#REF!</v>
      </c>
      <c r="L43" s="25" t="e">
        <f>L39+L42</f>
        <v>#REF!</v>
      </c>
      <c r="M43" s="25" t="e">
        <f>M39+M42</f>
        <v>#REF!</v>
      </c>
      <c r="N43" s="25" t="e">
        <f>N39+N42</f>
        <v>#REF!</v>
      </c>
    </row>
    <row r="44" spans="2:14" s="11" customFormat="1" ht="21" customHeight="1">
      <c r="B44" s="8" t="s">
        <v>658</v>
      </c>
      <c r="C44" s="7"/>
      <c r="D44"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44"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fuelCardFee</v>
      </c>
      <c r="F44" s="7" t="str">
        <f ca="1">IF(Table_Risk_1[[#This Row],[Header]]="Yes","",IF(Table_Risk_1[[#This Row],[Property]]&lt;&gt;"",Risk_1_Prefix&amp;SUBSTITUTE(Table_Risk_1[[#This Row],[Type]]," ","")&amp;SUBSTITUTE(Table_Risk_1[[#This Row],[Property]]," ",""),""))</f>
        <v>SBudgetFuelCardFee</v>
      </c>
      <c r="G44"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v>
      </c>
      <c r="H44" s="7">
        <f ca="1">IF(OR(Table_Risk_1[[#This Row],[Header]]="Yes",Table_Risk_1[[#This Row],[Property]]=""),"",IF(OR(Table_Risk_1[[#This Row],[Text]]="true",Table_Risk_1[[#This Row],[Text]]="false",ISNUMBER(Table_Risk_1[[#This Row],[Text]])),Table_Risk_1[[#This Row],[Text]],""""&amp;Table_Risk_1[[#This Row],[Text]]&amp;""""))</f>
        <v>10</v>
      </c>
      <c r="I44"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"fuelCardFee":10,</v>
      </c>
      <c r="J44" s="9">
        <f>INDEX(Table_General_Rating_Factors[],MATCH("Fuel Card Fee",Table_General_Rating_Factors[Factor],0),MATCH("Value",Table_General_Rating_Factors[#Headers],0))</f>
        <v>10</v>
      </c>
      <c r="K44" s="7"/>
      <c r="L44" s="7"/>
      <c r="M44" s="7"/>
      <c r="N44" s="7"/>
    </row>
    <row r="45" spans="2:14" s="11" customFormat="1" ht="21" customHeight="1">
      <c r="B45" s="8" t="s">
        <v>659</v>
      </c>
      <c r="C45" s="7"/>
      <c r="D45"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45"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fuelPerMonth</v>
      </c>
      <c r="F45" s="7" t="str">
        <f ca="1">IF(Table_Risk_1[[#This Row],[Header]]="Yes","",IF(Table_Risk_1[[#This Row],[Property]]&lt;&gt;"",Risk_1_Prefix&amp;SUBSTITUTE(Table_Risk_1[[#This Row],[Type]]," ","")&amp;SUBSTITUTE(Table_Risk_1[[#This Row],[Property]]," ",""),""))</f>
        <v>SBudgetFuelPerMonth</v>
      </c>
      <c r="G45"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124.79166666666667</v>
      </c>
      <c r="H45" s="7">
        <f ca="1">IF(OR(Table_Risk_1[[#This Row],[Header]]="Yes",Table_Risk_1[[#This Row],[Property]]=""),"",IF(OR(Table_Risk_1[[#This Row],[Text]]="true",Table_Risk_1[[#This Row],[Text]]="false",ISNUMBER(Table_Risk_1[[#This Row],[Text]])),Table_Risk_1[[#This Row],[Text]],""""&amp;Table_Risk_1[[#This Row],[Text]]&amp;""""))</f>
        <v>124.79166666666667</v>
      </c>
      <c r="I45"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"fuelPerMonth":124.791666666667,</v>
      </c>
      <c r="J45" s="9">
        <f>((J14/12)*(J42/100)*J43)+J44</f>
        <v>124.79166666666667</v>
      </c>
      <c r="K45" s="9">
        <f>MIN(K13/210000,0.75)</f>
        <v>0</v>
      </c>
      <c r="L45" s="9">
        <f>MIN(L13/210000,0.75)</f>
        <v>0</v>
      </c>
      <c r="M45" s="9">
        <f>MIN(M13/210000,0.75)</f>
        <v>0</v>
      </c>
      <c r="N45" s="9">
        <f>MIN(N13/210000,0.75)</f>
        <v>0</v>
      </c>
    </row>
    <row r="46" spans="2:14" s="11" customFormat="1" ht="21" customHeight="1">
      <c r="B46" s="111" t="s">
        <v>660</v>
      </c>
      <c r="C46" s="7"/>
      <c r="D46"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46"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serviceIntervalMonths</v>
      </c>
      <c r="F46" s="7" t="str">
        <f ca="1">IF(Table_Risk_1[[#This Row],[Header]]="Yes","",IF(Table_Risk_1[[#This Row],[Property]]&lt;&gt;"",Risk_1_Prefix&amp;SUBSTITUTE(Table_Risk_1[[#This Row],[Type]]," ","")&amp;SUBSTITUTE(Table_Risk_1[[#This Row],[Property]]," ",""),""))</f>
        <v>SBudgetServiceIntervalMonths</v>
      </c>
      <c r="G46"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12</v>
      </c>
      <c r="H46" s="7">
        <f ca="1">IF(OR(Table_Risk_1[[#This Row],[Header]]="Yes",Table_Risk_1[[#This Row],[Property]]=""),"",IF(OR(Table_Risk_1[[#This Row],[Text]]="true",Table_Risk_1[[#This Row],[Text]]="false",ISNUMBER(Table_Risk_1[[#This Row],[Text]])),Table_Risk_1[[#This Row],[Text]],""""&amp;Table_Risk_1[[#This Row],[Text]]&amp;""""))</f>
        <v>12</v>
      </c>
      <c r="I46"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"serviceIntervalMonths":12,</v>
      </c>
      <c r="J46" s="7">
        <f>INDEX(Table_General_Rating_Factors[],MATCH("Service Interval Months",Table_General_Rating_Factors[Factor],0),MATCH("Value",Table_General_Rating_Factors[#Headers],0))</f>
        <v>12</v>
      </c>
      <c r="K46" s="7"/>
      <c r="L46" s="7"/>
      <c r="M46" s="7"/>
      <c r="N46" s="7"/>
    </row>
    <row r="47" spans="2:14" s="11" customFormat="1" ht="21" customHeight="1">
      <c r="B47" s="111" t="s">
        <v>661</v>
      </c>
      <c r="C47" s="7"/>
      <c r="D47"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47"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serviceIntervalKms</v>
      </c>
      <c r="F47" s="7" t="str">
        <f ca="1">IF(Table_Risk_1[[#This Row],[Header]]="Yes","",IF(Table_Risk_1[[#This Row],[Property]]&lt;&gt;"",Risk_1_Prefix&amp;SUBSTITUTE(Table_Risk_1[[#This Row],[Type]]," ","")&amp;SUBSTITUTE(Table_Risk_1[[#This Row],[Property]]," ",""),""))</f>
        <v>SBudgetServiceIntervalKms</v>
      </c>
      <c r="G47"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12500</v>
      </c>
      <c r="H47" s="7">
        <f ca="1">IF(OR(Table_Risk_1[[#This Row],[Header]]="Yes",Table_Risk_1[[#This Row],[Property]]=""),"",IF(OR(Table_Risk_1[[#This Row],[Text]]="true",Table_Risk_1[[#This Row],[Text]]="false",ISNUMBER(Table_Risk_1[[#This Row],[Text]])),Table_Risk_1[[#This Row],[Text]],""""&amp;Table_Risk_1[[#This Row],[Text]]&amp;""""))</f>
        <v>12500</v>
      </c>
      <c r="I47"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"serviceIntervalKms":12500,</v>
      </c>
      <c r="J47" s="98">
        <f>INDEX(Table_General_Rating_Factors[],MATCH("Service Interval Kms",Table_General_Rating_Factors[Factor],0),MATCH("Value",Table_General_Rating_Factors[#Headers],0))</f>
        <v>12500</v>
      </c>
      <c r="K47" s="7"/>
      <c r="L47" s="7"/>
      <c r="M47" s="7"/>
      <c r="N47" s="7"/>
    </row>
    <row r="48" spans="2:14" s="11" customFormat="1" ht="21" customHeight="1">
      <c r="B48" s="111" t="s">
        <v>662</v>
      </c>
      <c r="C48" s="7"/>
      <c r="D48"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48"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serviceCount</v>
      </c>
      <c r="F48" s="7" t="str">
        <f ca="1">IF(Table_Risk_1[[#This Row],[Header]]="Yes","",IF(Table_Risk_1[[#This Row],[Property]]&lt;&gt;"",Risk_1_Prefix&amp;SUBSTITUTE(Table_Risk_1[[#This Row],[Type]]," ","")&amp;SUBSTITUTE(Table_Risk_1[[#This Row],[Property]]," ",""),""))</f>
        <v>SBudgetServiceCount</v>
      </c>
      <c r="G48"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5</v>
      </c>
      <c r="H48" s="7">
        <f ca="1">IF(OR(Table_Risk_1[[#This Row],[Header]]="Yes",Table_Risk_1[[#This Row],[Property]]=""),"",IF(OR(Table_Risk_1[[#This Row],[Text]]="true",Table_Risk_1[[#This Row],[Text]]="false",ISNUMBER(Table_Risk_1[[#This Row],[Text]])),Table_Risk_1[[#This Row],[Text]],""""&amp;Table_Risk_1[[#This Row],[Text]]&amp;""""))</f>
        <v>5</v>
      </c>
      <c r="I48"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"serviceCount":5,</v>
      </c>
      <c r="J48" s="7">
        <f>ROUND(MAX(J15/J46,((J15/12)*J14)/J47),0)</f>
        <v>5</v>
      </c>
      <c r="K48" s="7"/>
      <c r="L48" s="7"/>
      <c r="M48" s="7"/>
      <c r="N48" s="7"/>
    </row>
    <row r="49" spans="2:14" s="11" customFormat="1" ht="21" customHeight="1">
      <c r="B49" s="8" t="s">
        <v>663</v>
      </c>
      <c r="C49" s="7"/>
      <c r="D49"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49"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serviceCostEach</v>
      </c>
      <c r="F49" s="7" t="str">
        <f ca="1">IF(Table_Risk_1[[#This Row],[Header]]="Yes","",IF(Table_Risk_1[[#This Row],[Property]]&lt;&gt;"",Risk_1_Prefix&amp;SUBSTITUTE(Table_Risk_1[[#This Row],[Type]]," ","")&amp;SUBSTITUTE(Table_Risk_1[[#This Row],[Property]]," ",""),""))</f>
        <v>SBudgetServiceCostEach</v>
      </c>
      <c r="G49"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350</v>
      </c>
      <c r="H49" s="7">
        <f ca="1">IF(OR(Table_Risk_1[[#This Row],[Header]]="Yes",Table_Risk_1[[#This Row],[Property]]=""),"",IF(OR(Table_Risk_1[[#This Row],[Text]]="true",Table_Risk_1[[#This Row],[Text]]="false",ISNUMBER(Table_Risk_1[[#This Row],[Text]])),Table_Risk_1[[#This Row],[Text]],""""&amp;Table_Risk_1[[#This Row],[Text]]&amp;""""))</f>
        <v>350</v>
      </c>
      <c r="I49"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"serviceCostEach":350,</v>
      </c>
      <c r="J49" s="9">
        <f>INDEX(Table_Vehicle_Type[], MATCH(J11,Table_Vehicle_Type[Vehicle], 0), MATCH("Service Cost",Table_Vehicle_Type[#Headers],0))</f>
        <v>350</v>
      </c>
      <c r="K49" s="7"/>
      <c r="L49" s="7"/>
      <c r="M49" s="7"/>
      <c r="N49" s="7"/>
    </row>
    <row r="50" spans="2:14" s="11" customFormat="1" ht="21" customHeight="1">
      <c r="B50" s="111" t="s">
        <v>664</v>
      </c>
      <c r="C50" s="7"/>
      <c r="D50"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50"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serviceCostPerMonth</v>
      </c>
      <c r="F50" s="7" t="str">
        <f ca="1">IF(Table_Risk_1[[#This Row],[Header]]="Yes","",IF(Table_Risk_1[[#This Row],[Property]]&lt;&gt;"",Risk_1_Prefix&amp;SUBSTITUTE(Table_Risk_1[[#This Row],[Type]]," ","")&amp;SUBSTITUTE(Table_Risk_1[[#This Row],[Property]]," ",""),""))</f>
        <v>SBudgetServiceCostPerMonth</v>
      </c>
      <c r="G50"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29.166666666666668</v>
      </c>
      <c r="H50" s="7">
        <f ca="1">IF(OR(Table_Risk_1[[#This Row],[Header]]="Yes",Table_Risk_1[[#This Row],[Property]]=""),"",IF(OR(Table_Risk_1[[#This Row],[Text]]="true",Table_Risk_1[[#This Row],[Text]]="false",ISNUMBER(Table_Risk_1[[#This Row],[Text]])),Table_Risk_1[[#This Row],[Text]],""""&amp;Table_Risk_1[[#This Row],[Text]]&amp;""""))</f>
        <v>29.166666666666668</v>
      </c>
      <c r="I50"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"serviceCostPerMonth":29.1666666666667,</v>
      </c>
      <c r="J50" s="9">
        <f>(J48*J49)/J15</f>
        <v>29.166666666666668</v>
      </c>
      <c r="K50" s="7"/>
      <c r="L50" s="7"/>
      <c r="M50" s="7"/>
      <c r="N50" s="7"/>
    </row>
    <row r="51" spans="2:14" s="11" customFormat="1" ht="21" customHeight="1">
      <c r="B51" s="8" t="s">
        <v>665</v>
      </c>
      <c r="C51" s="7"/>
      <c r="D51"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51"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tyreSetInterval</v>
      </c>
      <c r="F51" s="7" t="str">
        <f ca="1">IF(Table_Risk_1[[#This Row],[Header]]="Yes","",IF(Table_Risk_1[[#This Row],[Property]]&lt;&gt;"",Risk_1_Prefix&amp;SUBSTITUTE(Table_Risk_1[[#This Row],[Type]]," ","")&amp;SUBSTITUTE(Table_Risk_1[[#This Row],[Property]]," ",""),""))</f>
        <v>SBudgetTyreSetInterval</v>
      </c>
      <c r="G51"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40000</v>
      </c>
      <c r="H51" s="7">
        <f ca="1">IF(OR(Table_Risk_1[[#This Row],[Header]]="Yes",Table_Risk_1[[#This Row],[Property]]=""),"",IF(OR(Table_Risk_1[[#This Row],[Text]]="true",Table_Risk_1[[#This Row],[Text]]="false",ISNUMBER(Table_Risk_1[[#This Row],[Text]])),Table_Risk_1[[#This Row],[Text]],""""&amp;Table_Risk_1[[#This Row],[Text]]&amp;""""))</f>
        <v>40000</v>
      </c>
      <c r="I51"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"tyreSetInterval":40000,</v>
      </c>
      <c r="J51" s="99">
        <f>INDEX(Table_Vehicle_Type[], MATCH(J11,Table_Vehicle_Type[Vehicle], 0), MATCH("Tyre Interval",Table_Vehicle_Type[#Headers],0))</f>
        <v>40000</v>
      </c>
      <c r="K51" s="7"/>
      <c r="L51" s="7"/>
      <c r="M51" s="7"/>
      <c r="N51" s="7"/>
    </row>
    <row r="52" spans="2:14" s="11" customFormat="1" ht="21" customHeight="1">
      <c r="B52" s="8" t="s">
        <v>666</v>
      </c>
      <c r="C52" s="7"/>
      <c r="D52"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52"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tyreCostEach</v>
      </c>
      <c r="F52" s="7" t="str">
        <f ca="1">IF(Table_Risk_1[[#This Row],[Header]]="Yes","",IF(Table_Risk_1[[#This Row],[Property]]&lt;&gt;"",Risk_1_Prefix&amp;SUBSTITUTE(Table_Risk_1[[#This Row],[Type]]," ","")&amp;SUBSTITUTE(Table_Risk_1[[#This Row],[Property]]," ",""),""))</f>
        <v>SBudgetTyreCostEach</v>
      </c>
      <c r="G52"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200</v>
      </c>
      <c r="H52" s="7">
        <f ca="1">IF(OR(Table_Risk_1[[#This Row],[Header]]="Yes",Table_Risk_1[[#This Row],[Property]]=""),"",IF(OR(Table_Risk_1[[#This Row],[Text]]="true",Table_Risk_1[[#This Row],[Text]]="false",ISNUMBER(Table_Risk_1[[#This Row],[Text]])),Table_Risk_1[[#This Row],[Text]],""""&amp;Table_Risk_1[[#This Row],[Text]]&amp;""""))</f>
        <v>200</v>
      </c>
      <c r="I52"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"tyreCostEach":200,</v>
      </c>
      <c r="J52" s="9">
        <f>INDEX(Table_Vehicle_Type[], MATCH(J11,Table_Vehicle_Type[Vehicle], 0), MATCH("Tyre Cost",Table_Vehicle_Type[#Headers],0))</f>
        <v>200</v>
      </c>
      <c r="K52" s="7"/>
      <c r="L52" s="7"/>
      <c r="M52" s="7"/>
      <c r="N52" s="7"/>
    </row>
    <row r="53" spans="2:14" s="11" customFormat="1" ht="21" customHeight="1">
      <c r="B53" s="8" t="s">
        <v>667</v>
      </c>
      <c r="C53" s="7"/>
      <c r="D53"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53"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tyreCount</v>
      </c>
      <c r="F53" s="7" t="str">
        <f ca="1">IF(Table_Risk_1[[#This Row],[Header]]="Yes","",IF(Table_Risk_1[[#This Row],[Property]]&lt;&gt;"",Risk_1_Prefix&amp;SUBSTITUTE(Table_Risk_1[[#This Row],[Type]]," ","")&amp;SUBSTITUTE(Table_Risk_1[[#This Row],[Property]]," ",""),""))</f>
        <v>SBudgetTyreCount</v>
      </c>
      <c r="G53"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4</v>
      </c>
      <c r="H53" s="7">
        <f ca="1">IF(OR(Table_Risk_1[[#This Row],[Header]]="Yes",Table_Risk_1[[#This Row],[Property]]=""),"",IF(OR(Table_Risk_1[[#This Row],[Text]]="true",Table_Risk_1[[#This Row],[Text]]="false",ISNUMBER(Table_Risk_1[[#This Row],[Text]])),Table_Risk_1[[#This Row],[Text]],""""&amp;Table_Risk_1[[#This Row],[Text]]&amp;""""))</f>
        <v>4</v>
      </c>
      <c r="I53"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"tyreCount":4,</v>
      </c>
      <c r="J53" s="7">
        <f>ROUNDDOWN((((J15/12)*J14)/J51),0)*4</f>
        <v>4</v>
      </c>
      <c r="K53" s="7"/>
      <c r="L53" s="7"/>
      <c r="M53" s="7"/>
      <c r="N53" s="7"/>
    </row>
    <row r="54" spans="2:14" s="11" customFormat="1" ht="21" customHeight="1">
      <c r="B54" s="8" t="s">
        <v>668</v>
      </c>
      <c r="C54" s="7"/>
      <c r="D54"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54"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tyreCostPerMonth</v>
      </c>
      <c r="F54" s="7" t="str">
        <f ca="1">IF(Table_Risk_1[[#This Row],[Header]]="Yes","",IF(Table_Risk_1[[#This Row],[Property]]&lt;&gt;"",Risk_1_Prefix&amp;SUBSTITUTE(Table_Risk_1[[#This Row],[Type]]," ","")&amp;SUBSTITUTE(Table_Risk_1[[#This Row],[Property]]," ",""),""))</f>
        <v>SBudgetTyreCostPerMonth</v>
      </c>
      <c r="G54"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13.333333333333334</v>
      </c>
      <c r="H54" s="7">
        <f ca="1">IF(OR(Table_Risk_1[[#This Row],[Header]]="Yes",Table_Risk_1[[#This Row],[Property]]=""),"",IF(OR(Table_Risk_1[[#This Row],[Text]]="true",Table_Risk_1[[#This Row],[Text]]="false",ISNUMBER(Table_Risk_1[[#This Row],[Text]])),Table_Risk_1[[#This Row],[Text]],""""&amp;Table_Risk_1[[#This Row],[Text]]&amp;""""))</f>
        <v>13.333333333333334</v>
      </c>
      <c r="I54"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"tyreCostPerMonth":13.3333333333333,</v>
      </c>
      <c r="J54" s="9">
        <f>(J53*J52)/J15</f>
        <v>13.333333333333334</v>
      </c>
      <c r="K54" s="7"/>
      <c r="L54" s="7"/>
      <c r="M54" s="7"/>
      <c r="N54" s="7"/>
    </row>
    <row r="55" spans="2:14" s="11" customFormat="1" ht="21" customHeight="1">
      <c r="B55" s="8" t="s">
        <v>669</v>
      </c>
      <c r="C55" s="7"/>
      <c r="D55"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55"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registrationCostEach</v>
      </c>
      <c r="F55" s="7" t="str">
        <f ca="1">IF(Table_Risk_1[[#This Row],[Header]]="Yes","",IF(Table_Risk_1[[#This Row],[Property]]&lt;&gt;"",Risk_1_Prefix&amp;SUBSTITUTE(Table_Risk_1[[#This Row],[Type]]," ","")&amp;SUBSTITUTE(Table_Risk_1[[#This Row],[Property]]," ",""),""))</f>
        <v>SBudgetRegistrationCostEach</v>
      </c>
      <c r="G55"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740</v>
      </c>
      <c r="H55" s="7">
        <f ca="1">IF(OR(Table_Risk_1[[#This Row],[Header]]="Yes",Table_Risk_1[[#This Row],[Property]]=""),"",IF(OR(Table_Risk_1[[#This Row],[Text]]="true",Table_Risk_1[[#This Row],[Text]]="false",ISNUMBER(Table_Risk_1[[#This Row],[Text]])),Table_Risk_1[[#This Row],[Text]],""""&amp;Table_Risk_1[[#This Row],[Text]]&amp;""""))</f>
        <v>740</v>
      </c>
      <c r="I55"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"registrationCostEach":740,</v>
      </c>
      <c r="J55" s="9">
        <f>INDEX(Table_General_Rating_Factors[],MATCH("Registration Cost",Table_General_Rating_Factors[Factor],0),MATCH("Value",Table_General_Rating_Factors[#Headers],0))</f>
        <v>740</v>
      </c>
      <c r="K55" s="7"/>
      <c r="L55" s="7"/>
      <c r="M55" s="7"/>
      <c r="N55" s="7"/>
    </row>
    <row r="56" spans="2:14" s="11" customFormat="1" ht="21" customHeight="1">
      <c r="B56" s="8" t="s">
        <v>670</v>
      </c>
      <c r="C56" s="7"/>
      <c r="D56"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56"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registrationCount</v>
      </c>
      <c r="F56" s="7" t="str">
        <f ca="1">IF(Table_Risk_1[[#This Row],[Header]]="Yes","",IF(Table_Risk_1[[#This Row],[Property]]&lt;&gt;"",Risk_1_Prefix&amp;SUBSTITUTE(Table_Risk_1[[#This Row],[Type]]," ","")&amp;SUBSTITUTE(Table_Risk_1[[#This Row],[Property]]," ",""),""))</f>
        <v>SBudgetRegistrationCount</v>
      </c>
      <c r="G56"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5</v>
      </c>
      <c r="H56" s="7">
        <f ca="1">IF(OR(Table_Risk_1[[#This Row],[Header]]="Yes",Table_Risk_1[[#This Row],[Property]]=""),"",IF(OR(Table_Risk_1[[#This Row],[Text]]="true",Table_Risk_1[[#This Row],[Text]]="false",ISNUMBER(Table_Risk_1[[#This Row],[Text]])),Table_Risk_1[[#This Row],[Text]],""""&amp;Table_Risk_1[[#This Row],[Text]]&amp;""""))</f>
        <v>5</v>
      </c>
      <c r="I56"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"registrationCount":5,</v>
      </c>
      <c r="J56" s="7">
        <f>ROUND(J15/12,0)</f>
        <v>5</v>
      </c>
      <c r="K56" s="7"/>
      <c r="L56" s="7"/>
      <c r="M56" s="7"/>
      <c r="N56" s="7"/>
    </row>
    <row r="57" spans="2:14" s="11" customFormat="1" ht="21" customHeight="1">
      <c r="B57" s="8" t="s">
        <v>671</v>
      </c>
      <c r="C57" s="7"/>
      <c r="D57"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57"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registrationCostPerMonth</v>
      </c>
      <c r="F57" s="7" t="str">
        <f ca="1">IF(Table_Risk_1[[#This Row],[Header]]="Yes","",IF(Table_Risk_1[[#This Row],[Property]]&lt;&gt;"",Risk_1_Prefix&amp;SUBSTITUTE(Table_Risk_1[[#This Row],[Type]]," ","")&amp;SUBSTITUTE(Table_Risk_1[[#This Row],[Property]]," ",""),""))</f>
        <v>SBudgetRegistrationCostPerMonth</v>
      </c>
      <c r="G57"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67.833333333333343</v>
      </c>
      <c r="H57" s="7">
        <f ca="1">IF(OR(Table_Risk_1[[#This Row],[Header]]="Yes",Table_Risk_1[[#This Row],[Property]]=""),"",IF(OR(Table_Risk_1[[#This Row],[Text]]="true",Table_Risk_1[[#This Row],[Text]]="false",ISNUMBER(Table_Risk_1[[#This Row],[Text]])),Table_Risk_1[[#This Row],[Text]],""""&amp;Table_Risk_1[[#This Row],[Text]]&amp;""""))</f>
        <v>67.833333333333343</v>
      </c>
      <c r="I57"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"registrationCostPerMonth":67.8333333333333,</v>
      </c>
      <c r="J57" s="9">
        <f>((J55*J56)/J15)*(1+INDEX(Table_General_Rating_Factors[],MATCH("Registration Budget Increase",Table_General_Rating_Factors[Factor],0),MATCH("Value",Table_General_Rating_Factors[#Headers],0)))</f>
        <v>67.833333333333343</v>
      </c>
      <c r="K57" s="7"/>
      <c r="L57" s="7"/>
      <c r="M57" s="7"/>
      <c r="N57" s="7"/>
    </row>
    <row r="58" spans="2:14" s="11" customFormat="1" ht="21" customHeight="1">
      <c r="B58" s="8" t="s">
        <v>672</v>
      </c>
      <c r="C58" s="7"/>
      <c r="D58"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58"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insuranceCostEach</v>
      </c>
      <c r="F58" s="7" t="str">
        <f ca="1">IF(Table_Risk_1[[#This Row],[Header]]="Yes","",IF(Table_Risk_1[[#This Row],[Property]]&lt;&gt;"",Risk_1_Prefix&amp;SUBSTITUTE(Table_Risk_1[[#This Row],[Type]]," ","")&amp;SUBSTITUTE(Table_Risk_1[[#This Row],[Property]]," ",""),""))</f>
        <v>SBudgetInsuranceCostEach</v>
      </c>
      <c r="G58"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900</v>
      </c>
      <c r="H58" s="7">
        <f ca="1">IF(OR(Table_Risk_1[[#This Row],[Header]]="Yes",Table_Risk_1[[#This Row],[Property]]=""),"",IF(OR(Table_Risk_1[[#This Row],[Text]]="true",Table_Risk_1[[#This Row],[Text]]="false",ISNUMBER(Table_Risk_1[[#This Row],[Text]])),Table_Risk_1[[#This Row],[Text]],""""&amp;Table_Risk_1[[#This Row],[Text]]&amp;""""))</f>
        <v>900</v>
      </c>
      <c r="I58"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"insuranceCostEach":900,</v>
      </c>
      <c r="J58" s="9">
        <f>INDEX(Table_Vehicle_Type[], MATCH(J11,Table_Vehicle_Type[Vehicle], 0), MATCH("Insurance",Table_Vehicle_Type[#Headers],0))</f>
        <v>900</v>
      </c>
      <c r="K58" s="7"/>
      <c r="L58" s="7"/>
      <c r="M58" s="7"/>
      <c r="N58" s="7"/>
    </row>
    <row r="59" spans="2:14" s="11" customFormat="1" ht="21" customHeight="1">
      <c r="B59" s="8" t="s">
        <v>673</v>
      </c>
      <c r="C59" s="7"/>
      <c r="D59"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59"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insuranceCount</v>
      </c>
      <c r="F59" s="7" t="str">
        <f ca="1">IF(Table_Risk_1[[#This Row],[Header]]="Yes","",IF(Table_Risk_1[[#This Row],[Property]]&lt;&gt;"",Risk_1_Prefix&amp;SUBSTITUTE(Table_Risk_1[[#This Row],[Type]]," ","")&amp;SUBSTITUTE(Table_Risk_1[[#This Row],[Property]]," ",""),""))</f>
        <v>SBudgetInsuranceCount</v>
      </c>
      <c r="G59"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5</v>
      </c>
      <c r="H59" s="7">
        <f ca="1">IF(OR(Table_Risk_1[[#This Row],[Header]]="Yes",Table_Risk_1[[#This Row],[Property]]=""),"",IF(OR(Table_Risk_1[[#This Row],[Text]]="true",Table_Risk_1[[#This Row],[Text]]="false",ISNUMBER(Table_Risk_1[[#This Row],[Text]])),Table_Risk_1[[#This Row],[Text]],""""&amp;Table_Risk_1[[#This Row],[Text]]&amp;""""))</f>
        <v>5</v>
      </c>
      <c r="I59"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"insuranceCount":5,</v>
      </c>
      <c r="J59" s="7">
        <f>ROUND(J15/12,0)</f>
        <v>5</v>
      </c>
      <c r="K59" s="7"/>
      <c r="L59" s="7"/>
      <c r="M59" s="7"/>
      <c r="N59" s="7"/>
    </row>
    <row r="60" spans="2:14" s="11" customFormat="1" ht="21" customHeight="1">
      <c r="B60" s="8" t="s">
        <v>674</v>
      </c>
      <c r="C60" s="7"/>
      <c r="D60"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60"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insuranceCostPerMonth</v>
      </c>
      <c r="F60" s="7" t="str">
        <f ca="1">IF(Table_Risk_1[[#This Row],[Header]]="Yes","",IF(Table_Risk_1[[#This Row],[Property]]&lt;&gt;"",Risk_1_Prefix&amp;SUBSTITUTE(Table_Risk_1[[#This Row],[Type]]," ","")&amp;SUBSTITUTE(Table_Risk_1[[#This Row],[Property]]," ",""),""))</f>
        <v>SBudgetInsuranceCostPerMonth</v>
      </c>
      <c r="G60"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75</v>
      </c>
      <c r="H60" s="7">
        <f ca="1">IF(OR(Table_Risk_1[[#This Row],[Header]]="Yes",Table_Risk_1[[#This Row],[Property]]=""),"",IF(OR(Table_Risk_1[[#This Row],[Text]]="true",Table_Risk_1[[#This Row],[Text]]="false",ISNUMBER(Table_Risk_1[[#This Row],[Text]])),Table_Risk_1[[#This Row],[Text]],""""&amp;Table_Risk_1[[#This Row],[Text]]&amp;""""))</f>
        <v>75</v>
      </c>
      <c r="I60"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"insuranceCostPerMonth":75,</v>
      </c>
      <c r="J60" s="9">
        <f>(J58*J59)/J15</f>
        <v>75</v>
      </c>
      <c r="K60" s="7"/>
      <c r="L60" s="7"/>
      <c r="M60" s="7"/>
      <c r="N60" s="7"/>
    </row>
    <row r="61" spans="2:14" s="11" customFormat="1" ht="21" customHeight="1">
      <c r="B61" s="8" t="s">
        <v>675</v>
      </c>
      <c r="C61" s="7"/>
      <c r="D61"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61"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administrationFeePerMonth</v>
      </c>
      <c r="F61" s="7" t="str">
        <f ca="1">IF(Table_Risk_1[[#This Row],[Header]]="Yes","",IF(Table_Risk_1[[#This Row],[Property]]&lt;&gt;"",Risk_1_Prefix&amp;SUBSTITUTE(Table_Risk_1[[#This Row],[Type]]," ","")&amp;SUBSTITUTE(Table_Risk_1[[#This Row],[Property]]," ",""),""))</f>
        <v>SBudgetAdministrationFeePerMonth</v>
      </c>
      <c r="G61"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22</v>
      </c>
      <c r="H61" s="7">
        <f ca="1">IF(OR(Table_Risk_1[[#This Row],[Header]]="Yes",Table_Risk_1[[#This Row],[Property]]=""),"",IF(OR(Table_Risk_1[[#This Row],[Text]]="true",Table_Risk_1[[#This Row],[Text]]="false",ISNUMBER(Table_Risk_1[[#This Row],[Text]])),Table_Risk_1[[#This Row],[Text]],""""&amp;Table_Risk_1[[#This Row],[Text]]&amp;""""))</f>
        <v>22</v>
      </c>
      <c r="I61"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"administrationFeePerMonth":22,</v>
      </c>
      <c r="J61" s="9">
        <f>INDEX(Table_General_Rating_Factors[],MATCH("Administration Fee",Table_General_Rating_Factors[Factor],0),MATCH("Value",Table_General_Rating_Factors[#Headers],0))</f>
        <v>22</v>
      </c>
      <c r="K61" s="7"/>
      <c r="L61" s="7"/>
      <c r="M61" s="7"/>
      <c r="N61" s="7"/>
    </row>
    <row r="62" spans="2:14" s="11" customFormat="1" ht="21" customHeight="1">
      <c r="B62" s="8" t="s">
        <v>676</v>
      </c>
      <c r="C62" s="7"/>
      <c r="D62"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62"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netTotal</v>
      </c>
      <c r="F62" s="7" t="str">
        <f ca="1">IF(Table_Risk_1[[#This Row],[Header]]="Yes","",IF(Table_Risk_1[[#This Row],[Property]]&lt;&gt;"",Risk_1_Prefix&amp;SUBSTITUTE(Table_Risk_1[[#This Row],[Type]]," ","")&amp;SUBSTITUTE(Table_Risk_1[[#This Row],[Property]]," ",""),""))</f>
        <v>SBudgetNetTotal</v>
      </c>
      <c r="G62"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1270.4928109964897</v>
      </c>
      <c r="H62" s="7">
        <f ca="1">IF(OR(Table_Risk_1[[#This Row],[Header]]="Yes",Table_Risk_1[[#This Row],[Property]]=""),"",IF(OR(Table_Risk_1[[#This Row],[Text]]="true",Table_Risk_1[[#This Row],[Text]]="false",ISNUMBER(Table_Risk_1[[#This Row],[Text]])),Table_Risk_1[[#This Row],[Text]],""""&amp;Table_Risk_1[[#This Row],[Text]]&amp;""""))</f>
        <v>1270.4928109964897</v>
      </c>
      <c r="I62"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"netTotal":1270.49281099649,</v>
      </c>
      <c r="J62" s="25">
        <f>J39+J45+J50+J54+J57+J60+J61</f>
        <v>1270.4928109964897</v>
      </c>
      <c r="K62" s="7"/>
      <c r="L62" s="7"/>
      <c r="M62" s="7"/>
      <c r="N62" s="7"/>
    </row>
    <row r="63" spans="2:14" s="11" customFormat="1" ht="21" customHeight="1">
      <c r="B63" s="8" t="s">
        <v>638</v>
      </c>
      <c r="C63" s="7"/>
      <c r="D63"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63"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v>
      </c>
      <c r="F63" s="7" t="str">
        <f ca="1">IF(Table_Risk_1[[#This Row],[Header]]="Yes","",IF(Table_Risk_1[[#This Row],[Property]]&lt;&gt;"",Risk_1_Prefix&amp;SUBSTITUTE(Table_Risk_1[[#This Row],[Type]]," ","")&amp;SUBSTITUTE(Table_Risk_1[[#This Row],[Property]]," ",""),""))</f>
        <v>SBudgetGST</v>
      </c>
      <c r="G63"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127.04928109964897</v>
      </c>
      <c r="H63" s="7">
        <f ca="1">IF(OR(Table_Risk_1[[#This Row],[Header]]="Yes",Table_Risk_1[[#This Row],[Property]]=""),"",IF(OR(Table_Risk_1[[#This Row],[Text]]="true",Table_Risk_1[[#This Row],[Text]]="false",ISNUMBER(Table_Risk_1[[#This Row],[Text]])),Table_Risk_1[[#This Row],[Text]],""""&amp;Table_Risk_1[[#This Row],[Text]]&amp;""""))</f>
        <v>127.04928109964897</v>
      </c>
      <c r="I63"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"GST":127.049281099649,</v>
      </c>
      <c r="J63" s="29">
        <f>J62*INDEX(Table_General_Rating_Factors[],MATCH("GST Rate",Table_General_Rating_Factors[Factor],0),MATCH("Value",Table_General_Rating_Factors[#Headers],0))</f>
        <v>127.04928109964897</v>
      </c>
      <c r="K63" s="7"/>
      <c r="L63" s="7"/>
      <c r="M63" s="7"/>
      <c r="N63" s="7"/>
    </row>
    <row r="64" spans="2:14" s="11" customFormat="1" ht="21" customHeight="1">
      <c r="B64" s="8" t="s">
        <v>677</v>
      </c>
      <c r="C64" s="7"/>
      <c r="D64"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64"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grossTotal</v>
      </c>
      <c r="F64" s="7" t="str">
        <f ca="1">IF(Table_Risk_1[[#This Row],[Header]]="Yes","",IF(Table_Risk_1[[#This Row],[Property]]&lt;&gt;"",Risk_1_Prefix&amp;SUBSTITUTE(Table_Risk_1[[#This Row],[Type]]," ","")&amp;SUBSTITUTE(Table_Risk_1[[#This Row],[Property]]," ",""),""))</f>
        <v>SBudgetGrossTotal</v>
      </c>
      <c r="G64"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1397.5420920961387</v>
      </c>
      <c r="H64" s="7">
        <f ca="1">IF(OR(Table_Risk_1[[#This Row],[Header]]="Yes",Table_Risk_1[[#This Row],[Property]]=""),"",IF(OR(Table_Risk_1[[#This Row],[Text]]="true",Table_Risk_1[[#This Row],[Text]]="false",ISNUMBER(Table_Risk_1[[#This Row],[Text]])),Table_Risk_1[[#This Row],[Text]],""""&amp;Table_Risk_1[[#This Row],[Text]]&amp;""""))</f>
        <v>1397.5420920961387</v>
      </c>
      <c r="I64"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"grossTotal":1397.54209209614,</v>
      </c>
      <c r="J64" s="68">
        <f>J62+J63</f>
        <v>1397.5420920961387</v>
      </c>
      <c r="K64" s="68" t="e">
        <f>K43*K45</f>
        <v>#REF!</v>
      </c>
      <c r="L64" s="68" t="e">
        <f>L43*L45</f>
        <v>#REF!</v>
      </c>
      <c r="M64" s="68" t="e">
        <f>M43*M45</f>
        <v>#REF!</v>
      </c>
      <c r="N64" s="68" t="e">
        <f>N43*N45</f>
        <v>#REF!</v>
      </c>
    </row>
    <row r="65" spans="2:14" s="11" customFormat="1" ht="21" customHeight="1">
      <c r="B65" s="7" t="s">
        <v>678</v>
      </c>
      <c r="C65" s="7"/>
      <c r="D65"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Budget</v>
      </c>
      <c r="E65"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annualTotal</v>
      </c>
      <c r="F65" s="7" t="str">
        <f ca="1">IF(Table_Risk_1[[#This Row],[Header]]="Yes","",IF(Table_Risk_1[[#This Row],[Property]]&lt;&gt;"",Risk_1_Prefix&amp;SUBSTITUTE(Table_Risk_1[[#This Row],[Type]]," ","")&amp;SUBSTITUTE(Table_Risk_1[[#This Row],[Property]]," ",""),""))</f>
        <v>SBudgetAnnualTotal</v>
      </c>
      <c r="G65"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16770.505105153665</v>
      </c>
      <c r="H65" s="7">
        <f ca="1">IF(OR(Table_Risk_1[[#This Row],[Header]]="Yes",Table_Risk_1[[#This Row],[Property]]=""),"",IF(OR(Table_Risk_1[[#This Row],[Text]]="true",Table_Risk_1[[#This Row],[Text]]="false",ISNUMBER(Table_Risk_1[[#This Row],[Text]])),Table_Risk_1[[#This Row],[Text]],""""&amp;Table_Risk_1[[#This Row],[Text]]&amp;""""))</f>
        <v>16770.505105153665</v>
      </c>
      <c r="I65"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"annualTotal":16770.5051051537},</v>
      </c>
      <c r="J65" s="25">
        <f>J64*12</f>
        <v>16770.505105153665</v>
      </c>
      <c r="K65" s="7"/>
      <c r="L65" s="7"/>
      <c r="M65" s="7"/>
      <c r="N65" s="7"/>
    </row>
    <row r="66" spans="2:14" s="11" customFormat="1" ht="29.45" thickBot="1">
      <c r="B66" s="27" t="s">
        <v>679</v>
      </c>
      <c r="C66" s="27" t="s">
        <v>73</v>
      </c>
      <c r="D66" s="2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66" s="2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salaryPackaging</v>
      </c>
      <c r="F66" s="27" t="str">
        <f>IF(Table_Risk_1[[#This Row],[Header]]="Yes","",IF(Table_Risk_1[[#This Row],[Property]]&lt;&gt;"",Risk_1_Prefix&amp;SUBSTITUTE(Table_Risk_1[[#This Row],[Type]]," ","")&amp;SUBSTITUTE(Table_Risk_1[[#This Row],[Property]]," ",""),""))</f>
        <v/>
      </c>
      <c r="G66" s="27"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66" s="27" t="str">
        <f>IF(OR(Table_Risk_1[[#This Row],[Header]]="Yes",Table_Risk_1[[#This Row],[Property]]=""),"",IF(OR(Table_Risk_1[[#This Row],[Text]]="true",Table_Risk_1[[#This Row],[Text]]="false",ISNUMBER(Table_Risk_1[[#This Row],[Text]])),Table_Risk_1[[#This Row],[Text]],""""&amp;Table_Risk_1[[#This Row],[Text]]&amp;""""))</f>
        <v/>
      </c>
      <c r="I66" s="2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"salaryPackaging":{</v>
      </c>
      <c r="J66" s="27"/>
      <c r="K66" s="7"/>
      <c r="L66" s="7"/>
      <c r="M66" s="7"/>
      <c r="N66" s="7"/>
    </row>
    <row r="67" spans="2:14" s="11" customFormat="1" ht="21" hidden="1" customHeight="1">
      <c r="B67" s="7"/>
      <c r="C67" s="7"/>
      <c r="D67"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Salary Packaging</v>
      </c>
      <c r="E67"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67" s="7" t="str">
        <f>IF(Table_Risk_1[[#This Row],[Header]]="Yes","",IF(Table_Risk_1[[#This Row],[Property]]&lt;&gt;"",Risk_1_Prefix&amp;SUBSTITUTE(Table_Risk_1[[#This Row],[Type]]," ","")&amp;SUBSTITUTE(Table_Risk_1[[#This Row],[Property]]," ",""),""))</f>
        <v/>
      </c>
      <c r="G67"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67" s="7" t="str">
        <f>IF(OR(Table_Risk_1[[#This Row],[Header]]="Yes",Table_Risk_1[[#This Row],[Property]]=""),"",IF(OR(Table_Risk_1[[#This Row],[Text]]="true",Table_Risk_1[[#This Row],[Text]]="false",ISNUMBER(Table_Risk_1[[#This Row],[Text]])),Table_Risk_1[[#This Row],[Text]],""""&amp;Table_Risk_1[[#This Row],[Text]]&amp;""""))</f>
        <v/>
      </c>
      <c r="I67"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67" s="7"/>
      <c r="K67" s="7"/>
      <c r="L67" s="7"/>
      <c r="M67" s="7"/>
      <c r="N67" s="7"/>
    </row>
    <row r="68" spans="2:14" s="11" customFormat="1" ht="21" customHeight="1">
      <c r="B68" s="7" t="s">
        <v>680</v>
      </c>
      <c r="C68" s="7"/>
      <c r="D68"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Salary Packaging</v>
      </c>
      <c r="E68"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fringeBenefitAnnually</v>
      </c>
      <c r="F68" s="7" t="str">
        <f ca="1">IF(Table_Risk_1[[#This Row],[Header]]="Yes","",IF(Table_Risk_1[[#This Row],[Property]]&lt;&gt;"",Risk_1_Prefix&amp;SUBSTITUTE(Table_Risk_1[[#This Row],[Type]]," ","")&amp;SUBSTITUTE(Table_Risk_1[[#This Row],[Property]]," ",""),""))</f>
        <v>SSalaryPackagingFringeBenefitAnnually</v>
      </c>
      <c r="G68"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11506.796116504855</v>
      </c>
      <c r="H68" s="7">
        <f ca="1">IF(OR(Table_Risk_1[[#This Row],[Header]]="Yes",Table_Risk_1[[#This Row],[Property]]=""),"",IF(OR(Table_Risk_1[[#This Row],[Text]]="true",Table_Risk_1[[#This Row],[Text]]="false",ISNUMBER(Table_Risk_1[[#This Row],[Text]])),Table_Risk_1[[#This Row],[Text]],""""&amp;Table_Risk_1[[#This Row],[Text]]&amp;""""))</f>
        <v>11506.796116504855</v>
      </c>
      <c r="I68"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"fringeBenefitAnnually":11506.7961165049,</v>
      </c>
      <c r="J68" s="9">
        <f>J26*INDEX(Table_General_Rating_Factors[],MATCH("FBT Statutory Rate",Table_General_Rating_Factors[Factor],0),MATCH("Value",Table_General_Rating_Factors[#Headers],0))</f>
        <v>11506.796116504855</v>
      </c>
      <c r="K68" s="7"/>
      <c r="L68" s="7"/>
      <c r="M68" s="7"/>
      <c r="N68" s="7"/>
    </row>
    <row r="69" spans="2:14" s="11" customFormat="1" ht="21" customHeight="1">
      <c r="B69" s="7" t="s">
        <v>681</v>
      </c>
      <c r="C69" s="7"/>
      <c r="D69"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Salary Packaging</v>
      </c>
      <c r="E69"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fringeBenefitTaxableAmount</v>
      </c>
      <c r="F69" s="7" t="str">
        <f ca="1">IF(Table_Risk_1[[#This Row],[Header]]="Yes","",IF(Table_Risk_1[[#This Row],[Property]]&lt;&gt;"",Risk_1_Prefix&amp;SUBSTITUTE(Table_Risk_1[[#This Row],[Type]]," ","")&amp;SUBSTITUTE(Table_Risk_1[[#This Row],[Property]]," ",""),""))</f>
        <v>SSalaryPackagingFringeBenefitTaxableAmount</v>
      </c>
      <c r="G69"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23936.437281553401</v>
      </c>
      <c r="H69" s="7">
        <f ca="1">IF(OR(Table_Risk_1[[#This Row],[Header]]="Yes",Table_Risk_1[[#This Row],[Property]]=""),"",IF(OR(Table_Risk_1[[#This Row],[Text]]="true",Table_Risk_1[[#This Row],[Text]]="false",ISNUMBER(Table_Risk_1[[#This Row],[Text]])),Table_Risk_1[[#This Row],[Text]],""""&amp;Table_Risk_1[[#This Row],[Text]]&amp;""""))</f>
        <v>23936.437281553401</v>
      </c>
      <c r="I69"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"fringeBenefitTaxableAmount":23936.4372815534,</v>
      </c>
      <c r="J69" s="9">
        <f>J68*INDEX(Table_General_Rating_Factors[],MATCH("FBT Gross Up Rate",Table_General_Rating_Factors[Factor],0),MATCH("Value",Table_General_Rating_Factors[#Headers],0))</f>
        <v>23936.437281553401</v>
      </c>
      <c r="K69" s="7"/>
      <c r="L69" s="7"/>
      <c r="M69" s="7"/>
      <c r="N69" s="7"/>
    </row>
    <row r="70" spans="2:14" s="11" customFormat="1" ht="21" customHeight="1">
      <c r="B70" s="7" t="s">
        <v>682</v>
      </c>
      <c r="C70" s="7"/>
      <c r="D70"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Salary Packaging</v>
      </c>
      <c r="E70"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FBTPayableAnnually</v>
      </c>
      <c r="F70" s="7" t="str">
        <f ca="1">IF(Table_Risk_1[[#This Row],[Header]]="Yes","",IF(Table_Risk_1[[#This Row],[Property]]&lt;&gt;"",Risk_1_Prefix&amp;SUBSTITUTE(Table_Risk_1[[#This Row],[Type]]," ","")&amp;SUBSTITUTE(Table_Risk_1[[#This Row],[Property]]," ",""),""))</f>
        <v>SSalaryPackagingFBTPayableAnnually</v>
      </c>
      <c r="G70"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11250.125522330098</v>
      </c>
      <c r="H70" s="7">
        <f ca="1">IF(OR(Table_Risk_1[[#This Row],[Header]]="Yes",Table_Risk_1[[#This Row],[Property]]=""),"",IF(OR(Table_Risk_1[[#This Row],[Text]]="true",Table_Risk_1[[#This Row],[Text]]="false",ISNUMBER(Table_Risk_1[[#This Row],[Text]])),Table_Risk_1[[#This Row],[Text]],""""&amp;Table_Risk_1[[#This Row],[Text]]&amp;""""))</f>
        <v>11250.125522330098</v>
      </c>
      <c r="I70"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"FBTPayableAnnually":11250.1255223301},</v>
      </c>
      <c r="J70" s="9">
        <f>J69*INDEX(Table_General_Rating_Factors[],MATCH("FBT Rate",Table_General_Rating_Factors[Factor],0),MATCH("Value",Table_General_Rating_Factors[#Headers],0))</f>
        <v>11250.125522330098</v>
      </c>
      <c r="K70" s="7"/>
      <c r="L70" s="7"/>
      <c r="M70" s="7"/>
      <c r="N70" s="7"/>
    </row>
    <row r="71" spans="2:14" s="11" customFormat="1" ht="21.6" thickBot="1">
      <c r="B71" s="101" t="s">
        <v>683</v>
      </c>
      <c r="C71" s="101" t="s">
        <v>73</v>
      </c>
      <c r="D71" s="101"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71" s="101"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oldScenario</v>
      </c>
      <c r="F71" s="101" t="str">
        <f>IF(Table_Risk_1[[#This Row],[Header]]="Yes","",IF(Table_Risk_1[[#This Row],[Property]]&lt;&gt;"",Risk_1_Prefix&amp;SUBSTITUTE(Table_Risk_1[[#This Row],[Type]]," ","")&amp;SUBSTITUTE(Table_Risk_1[[#This Row],[Property]]," ",""),""))</f>
        <v/>
      </c>
      <c r="G71" s="101"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71" s="101" t="str">
        <f>IF(OR(Table_Risk_1[[#This Row],[Header]]="Yes",Table_Risk_1[[#This Row],[Property]]=""),"",IF(OR(Table_Risk_1[[#This Row],[Text]]="true",Table_Risk_1[[#This Row],[Text]]="false",ISNUMBER(Table_Risk_1[[#This Row],[Text]])),Table_Risk_1[[#This Row],[Text]],""""&amp;Table_Risk_1[[#This Row],[Text]]&amp;""""))</f>
        <v/>
      </c>
      <c r="I71" s="10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"oldScenario":{</v>
      </c>
      <c r="J71" s="101"/>
      <c r="K71" s="7"/>
      <c r="L71" s="7"/>
      <c r="M71" s="7"/>
      <c r="N71" s="7"/>
    </row>
    <row r="72" spans="2:14" s="11" customFormat="1" ht="21.6" thickBot="1">
      <c r="B72" s="8" t="s">
        <v>684</v>
      </c>
      <c r="C72" s="7"/>
      <c r="D72"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Old Scenario</v>
      </c>
      <c r="E72"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oldTaxableIncome</v>
      </c>
      <c r="F72" s="101" t="str">
        <f ca="1">IF(Table_Risk_1[[#This Row],[Header]]="Yes","",IF(Table_Risk_1[[#This Row],[Property]]&lt;&gt;"",Risk_1_Prefix&amp;SUBSTITUTE(Table_Risk_1[[#This Row],[Type]]," ","")&amp;SUBSTITUTE(Table_Risk_1[[#This Row],[Property]]," ",""),""))</f>
        <v>SOldScenarioOldTaxableIncome</v>
      </c>
      <c r="G72" s="10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100000</v>
      </c>
      <c r="H72" s="7">
        <f ca="1">IF(OR(Table_Risk_1[[#This Row],[Header]]="Yes",Table_Risk_1[[#This Row],[Property]]=""),"",IF(OR(Table_Risk_1[[#This Row],[Text]]="true",Table_Risk_1[[#This Row],[Text]]="false",ISNUMBER(Table_Risk_1[[#This Row],[Text]])),Table_Risk_1[[#This Row],[Text]],""""&amp;Table_Risk_1[[#This Row],[Text]]&amp;""""))</f>
        <v>100000</v>
      </c>
      <c r="I72" s="10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"oldTaxableIncome":100000,</v>
      </c>
      <c r="J72" s="9">
        <f>J13</f>
        <v>100000</v>
      </c>
      <c r="K72" s="7"/>
      <c r="L72" s="7"/>
      <c r="M72" s="7"/>
      <c r="N72" s="7"/>
    </row>
    <row r="73" spans="2:14" s="11" customFormat="1" ht="21" customHeight="1">
      <c r="B73" s="8" t="s">
        <v>685</v>
      </c>
      <c r="C73" s="7"/>
      <c r="D73"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Old Scenario</v>
      </c>
      <c r="E73"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oldTaxPayable</v>
      </c>
      <c r="F73" s="7" t="str">
        <f ca="1">IF(Table_Risk_1[[#This Row],[Header]]="Yes","",IF(Table_Risk_1[[#This Row],[Property]]&lt;&gt;"",Risk_1_Prefix&amp;SUBSTITUTE(Table_Risk_1[[#This Row],[Type]]," ","")&amp;SUBSTITUTE(Table_Risk_1[[#This Row],[Property]]," ",""),""))</f>
        <v>SOldScenarioOldTaxPayable</v>
      </c>
      <c r="G73"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24632</v>
      </c>
      <c r="H73" s="7">
        <f ca="1">IF(OR(Table_Risk_1[[#This Row],[Header]]="Yes",Table_Risk_1[[#This Row],[Property]]=""),"",IF(OR(Table_Risk_1[[#This Row],[Text]]="true",Table_Risk_1[[#This Row],[Text]]="false",ISNUMBER(Table_Risk_1[[#This Row],[Text]])),Table_Risk_1[[#This Row],[Text]],""""&amp;Table_Risk_1[[#This Row],[Text]]&amp;""""))</f>
        <v>24632</v>
      </c>
      <c r="I73"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"oldTaxPayable":24632,</v>
      </c>
      <c r="J73" s="9">
        <f>INDEX(Table_Tax_Rates[], MATCH(J72,Table_Tax_Rates[Income To],1), MATCH("Tax",Table_Tax_Rates[#Headers],0)) +
(J72-INDEX(Table_Tax_Rates[], MATCH(J72,Table_Tax_Rates[Income To],1), MATCH("Income To",Table_Tax_Rates[#Headers],0)))*INDEX(Table_Tax_Rates[], MATCH(J72,Table_Tax_Rates[Income To],1), MATCH("Excess",Table_Tax_Rates[#Headers],0))</f>
        <v>24632</v>
      </c>
      <c r="K73" s="7"/>
      <c r="L73" s="7"/>
      <c r="M73" s="7"/>
      <c r="N73" s="7"/>
    </row>
    <row r="74" spans="2:14" s="11" customFormat="1" ht="21" customHeight="1">
      <c r="B74" s="8" t="s">
        <v>686</v>
      </c>
      <c r="C74" s="7"/>
      <c r="D74"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Old Scenario</v>
      </c>
      <c r="E74"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oldMedicareLevy</v>
      </c>
      <c r="F74" s="7" t="str">
        <f ca="1">IF(Table_Risk_1[[#This Row],[Header]]="Yes","",IF(Table_Risk_1[[#This Row],[Property]]&lt;&gt;"",Risk_1_Prefix&amp;SUBSTITUTE(Table_Risk_1[[#This Row],[Type]]," ","")&amp;SUBSTITUTE(Table_Risk_1[[#This Row],[Property]]," ",""),""))</f>
        <v>SOldScenarioOldMedicareLevy</v>
      </c>
      <c r="G74"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2000</v>
      </c>
      <c r="H74" s="7">
        <f ca="1">IF(OR(Table_Risk_1[[#This Row],[Header]]="Yes",Table_Risk_1[[#This Row],[Property]]=""),"",IF(OR(Table_Risk_1[[#This Row],[Text]]="true",Table_Risk_1[[#This Row],[Text]]="false",ISNUMBER(Table_Risk_1[[#This Row],[Text]])),Table_Risk_1[[#This Row],[Text]],""""&amp;Table_Risk_1[[#This Row],[Text]]&amp;""""))</f>
        <v>2000</v>
      </c>
      <c r="I74"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"oldMedicareLevy":2000,</v>
      </c>
      <c r="J74" s="9">
        <f>J72*INDEX(Table_General_Rating_Factors[],MATCH("Medicare Levy",Table_General_Rating_Factors[Factor],0),MATCH("Value",Table_General_Rating_Factors[#Headers],0))</f>
        <v>2000</v>
      </c>
      <c r="K74" s="7"/>
      <c r="L74" s="7"/>
      <c r="M74" s="7"/>
      <c r="N74" s="7"/>
    </row>
    <row r="75" spans="2:14" s="11" customFormat="1" ht="21" customHeight="1">
      <c r="B75" s="8" t="s">
        <v>687</v>
      </c>
      <c r="C75" s="7"/>
      <c r="D75"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Old Scenario</v>
      </c>
      <c r="E75"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oldTakeHomePay</v>
      </c>
      <c r="F75" s="7" t="str">
        <f ca="1">IF(Table_Risk_1[[#This Row],[Header]]="Yes","",IF(Table_Risk_1[[#This Row],[Property]]&lt;&gt;"",Risk_1_Prefix&amp;SUBSTITUTE(Table_Risk_1[[#This Row],[Type]]," ","")&amp;SUBSTITUTE(Table_Risk_1[[#This Row],[Property]]," ",""),""))</f>
        <v>SOldScenarioOldTakeHomePay</v>
      </c>
      <c r="G75"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73368</v>
      </c>
      <c r="H75" s="7">
        <f ca="1">IF(OR(Table_Risk_1[[#This Row],[Header]]="Yes",Table_Risk_1[[#This Row],[Property]]=""),"",IF(OR(Table_Risk_1[[#This Row],[Text]]="true",Table_Risk_1[[#This Row],[Text]]="false",ISNUMBER(Table_Risk_1[[#This Row],[Text]])),Table_Risk_1[[#This Row],[Text]],""""&amp;Table_Risk_1[[#This Row],[Text]]&amp;""""))</f>
        <v>73368</v>
      </c>
      <c r="I75"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"oldTakeHomePay":73368},</v>
      </c>
      <c r="J75" s="9">
        <f>J72-J73-J74</f>
        <v>73368</v>
      </c>
      <c r="K75" s="7"/>
      <c r="L75" s="7"/>
      <c r="M75" s="7"/>
      <c r="N75" s="7"/>
    </row>
    <row r="76" spans="2:14" s="11" customFormat="1" ht="21.6" thickBot="1">
      <c r="B76" s="101" t="s">
        <v>688</v>
      </c>
      <c r="C76" s="101" t="s">
        <v>73</v>
      </c>
      <c r="D76" s="101"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76" s="101"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newScenario</v>
      </c>
      <c r="F76" s="101" t="str">
        <f>IF(Table_Risk_1[[#This Row],[Header]]="Yes","",IF(Table_Risk_1[[#This Row],[Property]]&lt;&gt;"",Risk_1_Prefix&amp;SUBSTITUTE(Table_Risk_1[[#This Row],[Type]]," ","")&amp;SUBSTITUTE(Table_Risk_1[[#This Row],[Property]]," ",""),""))</f>
        <v/>
      </c>
      <c r="G76" s="101"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76" s="101" t="str">
        <f>IF(OR(Table_Risk_1[[#This Row],[Header]]="Yes",Table_Risk_1[[#This Row],[Property]]=""),"",IF(OR(Table_Risk_1[[#This Row],[Text]]="true",Table_Risk_1[[#This Row],[Text]]="false",ISNUMBER(Table_Risk_1[[#This Row],[Text]])),Table_Risk_1[[#This Row],[Text]],""""&amp;Table_Risk_1[[#This Row],[Text]]&amp;""""))</f>
        <v/>
      </c>
      <c r="I76" s="10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"newScenario":{</v>
      </c>
      <c r="J76" s="101"/>
      <c r="K76" s="7"/>
      <c r="L76" s="7"/>
      <c r="M76" s="7"/>
      <c r="N76" s="7"/>
    </row>
    <row r="77" spans="2:14" s="11" customFormat="1" ht="21" customHeight="1">
      <c r="B77" s="7" t="s">
        <v>689</v>
      </c>
      <c r="C77" s="7"/>
      <c r="D77"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New Scenario</v>
      </c>
      <c r="E77"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newSalary</v>
      </c>
      <c r="F77" s="7" t="str">
        <f ca="1">IF(Table_Risk_1[[#This Row],[Header]]="Yes","",IF(Table_Risk_1[[#This Row],[Property]]&lt;&gt;"",Risk_1_Prefix&amp;SUBSTITUTE(Table_Risk_1[[#This Row],[Type]]," ","")&amp;SUBSTITUTE(Table_Risk_1[[#This Row],[Property]]," ",""),""))</f>
        <v>SNewScenarioNewSalary</v>
      </c>
      <c r="G77"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100000</v>
      </c>
      <c r="H77" s="7">
        <f ca="1">IF(OR(Table_Risk_1[[#This Row],[Header]]="Yes",Table_Risk_1[[#This Row],[Property]]=""),"",IF(OR(Table_Risk_1[[#This Row],[Text]]="true",Table_Risk_1[[#This Row],[Text]]="false",ISNUMBER(Table_Risk_1[[#This Row],[Text]])),Table_Risk_1[[#This Row],[Text]],""""&amp;Table_Risk_1[[#This Row],[Text]]&amp;""""))</f>
        <v>100000</v>
      </c>
      <c r="I77"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"newSalary":100000,</v>
      </c>
      <c r="J77" s="9">
        <f>J13</f>
        <v>100000</v>
      </c>
      <c r="K77" s="7"/>
      <c r="L77" s="7"/>
      <c r="M77" s="7"/>
      <c r="N77" s="7"/>
    </row>
    <row r="78" spans="2:14" s="11" customFormat="1" ht="21" customHeight="1">
      <c r="B78" s="7" t="s">
        <v>690</v>
      </c>
      <c r="C78" s="7"/>
      <c r="D78"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New Scenario</v>
      </c>
      <c r="E78"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novatedLeaseBudget</v>
      </c>
      <c r="F78" s="7" t="str">
        <f ca="1">IF(Table_Risk_1[[#This Row],[Header]]="Yes","",IF(Table_Risk_1[[#This Row],[Property]]&lt;&gt;"",Risk_1_Prefix&amp;SUBSTITUTE(Table_Risk_1[[#This Row],[Type]]," ","")&amp;SUBSTITUTE(Table_Risk_1[[#This Row],[Property]]," ",""),""))</f>
        <v>SNewScenarioNovatedLeaseBudget</v>
      </c>
      <c r="G78"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5263.7089886488102</v>
      </c>
      <c r="H78" s="7">
        <f ca="1">IF(OR(Table_Risk_1[[#This Row],[Header]]="Yes",Table_Risk_1[[#This Row],[Property]]=""),"",IF(OR(Table_Risk_1[[#This Row],[Text]]="true",Table_Risk_1[[#This Row],[Text]]="false",ISNUMBER(Table_Risk_1[[#This Row],[Text]])),Table_Risk_1[[#This Row],[Text]],""""&amp;Table_Risk_1[[#This Row],[Text]]&amp;""""))</f>
        <v>5263.7089886488102</v>
      </c>
      <c r="I78"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"novatedLeaseBudget":5263.70898864881,</v>
      </c>
      <c r="J78" s="25">
        <f>J65-J68</f>
        <v>5263.7089886488102</v>
      </c>
      <c r="K78" s="7"/>
      <c r="L78" s="7"/>
      <c r="M78" s="7"/>
      <c r="N78" s="7"/>
    </row>
    <row r="79" spans="2:14" s="11" customFormat="1" ht="21" customHeight="1">
      <c r="B79" s="7" t="s">
        <v>691</v>
      </c>
      <c r="C79" s="7"/>
      <c r="D79"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New Scenario</v>
      </c>
      <c r="E79"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GSTOnEmployeeContribution</v>
      </c>
      <c r="F79" s="7" t="str">
        <f ca="1">IF(Table_Risk_1[[#This Row],[Header]]="Yes","",IF(Table_Risk_1[[#This Row],[Property]]&lt;&gt;"",Risk_1_Prefix&amp;SUBSTITUTE(Table_Risk_1[[#This Row],[Type]]," ","")&amp;SUBSTITUTE(Table_Risk_1[[#This Row],[Property]]," ",""),""))</f>
        <v>SNewScenarioGSTOnEmployeeContribution</v>
      </c>
      <c r="G79"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1046.0723742277141</v>
      </c>
      <c r="H79" s="7">
        <f ca="1">IF(OR(Table_Risk_1[[#This Row],[Header]]="Yes",Table_Risk_1[[#This Row],[Property]]=""),"",IF(OR(Table_Risk_1[[#This Row],[Text]]="true",Table_Risk_1[[#This Row],[Text]]="false",ISNUMBER(Table_Risk_1[[#This Row],[Text]])),Table_Risk_1[[#This Row],[Text]],""""&amp;Table_Risk_1[[#This Row],[Text]]&amp;""""))</f>
        <v>1046.0723742277141</v>
      </c>
      <c r="I79"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"GSTOnEmployeeContribution":1046.07237422771,</v>
      </c>
      <c r="J79" s="25">
        <f>J68/11</f>
        <v>1046.0723742277141</v>
      </c>
      <c r="K79" s="7"/>
      <c r="L79" s="7"/>
      <c r="M79" s="7"/>
      <c r="N79" s="7"/>
    </row>
    <row r="80" spans="2:14" s="11" customFormat="1" ht="21" customHeight="1">
      <c r="B80" s="7" t="s">
        <v>692</v>
      </c>
      <c r="C80" s="7"/>
      <c r="D80"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New Scenario</v>
      </c>
      <c r="E80"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GSTOnLeaseCostAnnually</v>
      </c>
      <c r="F80" s="7" t="str">
        <f ca="1">IF(Table_Risk_1[[#This Row],[Header]]="Yes","",IF(Table_Risk_1[[#This Row],[Property]]&lt;&gt;"",Risk_1_Prefix&amp;SUBSTITUTE(Table_Risk_1[[#This Row],[Type]]," ","")&amp;SUBSTITUTE(Table_Risk_1[[#This Row],[Property]]," ",""),""))</f>
        <v>SNewScenarioGSTOnLeaseCostAnnually</v>
      </c>
      <c r="G80"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1524.5913731957876</v>
      </c>
      <c r="H80" s="7">
        <f ca="1">IF(OR(Table_Risk_1[[#This Row],[Header]]="Yes",Table_Risk_1[[#This Row],[Property]]=""),"",IF(OR(Table_Risk_1[[#This Row],[Text]]="true",Table_Risk_1[[#This Row],[Text]]="false",ISNUMBER(Table_Risk_1[[#This Row],[Text]])),Table_Risk_1[[#This Row],[Text]],""""&amp;Table_Risk_1[[#This Row],[Text]]&amp;""""))</f>
        <v>1524.5913731957876</v>
      </c>
      <c r="I80"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"GSTOnLeaseCostAnnually":1524.59137319579,</v>
      </c>
      <c r="J80" s="25">
        <f>J63*12</f>
        <v>1524.5913731957876</v>
      </c>
      <c r="K80" s="7"/>
      <c r="L80" s="7"/>
      <c r="M80" s="7"/>
      <c r="N80" s="7"/>
    </row>
    <row r="81" spans="2:14" s="11" customFormat="1" ht="21" customHeight="1">
      <c r="B81" s="7" t="s">
        <v>693</v>
      </c>
      <c r="C81" s="7"/>
      <c r="D81"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New Scenario</v>
      </c>
      <c r="E81"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newTaxableIncome</v>
      </c>
      <c r="F81" s="7" t="str">
        <f ca="1">IF(Table_Risk_1[[#This Row],[Header]]="Yes","",IF(Table_Risk_1[[#This Row],[Property]]&lt;&gt;"",Risk_1_Prefix&amp;SUBSTITUTE(Table_Risk_1[[#This Row],[Type]]," ","")&amp;SUBSTITUTE(Table_Risk_1[[#This Row],[Property]]," ",""),""))</f>
        <v>SNewScenarioNewTaxableIncome</v>
      </c>
      <c r="G81"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95214.810010319256</v>
      </c>
      <c r="H81" s="7">
        <f ca="1">IF(OR(Table_Risk_1[[#This Row],[Header]]="Yes",Table_Risk_1[[#This Row],[Property]]=""),"",IF(OR(Table_Risk_1[[#This Row],[Text]]="true",Table_Risk_1[[#This Row],[Text]]="false",ISNUMBER(Table_Risk_1[[#This Row],[Text]])),Table_Risk_1[[#This Row],[Text]],""""&amp;Table_Risk_1[[#This Row],[Text]]&amp;""""))</f>
        <v>95214.810010319256</v>
      </c>
      <c r="I81"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"newTaxableIncome":95214.8100103193,</v>
      </c>
      <c r="J81" s="25">
        <f>MAX(J77-J78-J79+J80,0)</f>
        <v>95214.810010319256</v>
      </c>
      <c r="K81" s="7"/>
      <c r="L81" s="7"/>
      <c r="M81" s="7"/>
      <c r="N81" s="7"/>
    </row>
    <row r="82" spans="2:14" s="11" customFormat="1" ht="21" customHeight="1">
      <c r="B82" s="8" t="s">
        <v>694</v>
      </c>
      <c r="C82" s="7"/>
      <c r="D82"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New Scenario</v>
      </c>
      <c r="E82"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newTaxPayable</v>
      </c>
      <c r="F82" s="7" t="str">
        <f ca="1">IF(Table_Risk_1[[#This Row],[Header]]="Yes","",IF(Table_Risk_1[[#This Row],[Property]]&lt;&gt;"",Risk_1_Prefix&amp;SUBSTITUTE(Table_Risk_1[[#This Row],[Type]]," ","")&amp;SUBSTITUTE(Table_Risk_1[[#This Row],[Property]]," ",""),""))</f>
        <v>SNewScenarioNewTaxPayable</v>
      </c>
      <c r="G82"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22861.479703818124</v>
      </c>
      <c r="H82" s="7">
        <f ca="1">IF(OR(Table_Risk_1[[#This Row],[Header]]="Yes",Table_Risk_1[[#This Row],[Property]]=""),"",IF(OR(Table_Risk_1[[#This Row],[Text]]="true",Table_Risk_1[[#This Row],[Text]]="false",ISNUMBER(Table_Risk_1[[#This Row],[Text]])),Table_Risk_1[[#This Row],[Text]],""""&amp;Table_Risk_1[[#This Row],[Text]]&amp;""""))</f>
        <v>22861.479703818124</v>
      </c>
      <c r="I82"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"newTaxPayable":22861.4797038181,</v>
      </c>
      <c r="J82" s="9">
        <f>INDEX(Table_Tax_Rates[], MATCH(J81,Table_Tax_Rates[Income To],1), MATCH("Tax",Table_Tax_Rates[#Headers],0)) +
(J81-INDEX(Table_Tax_Rates[], MATCH(J81,Table_Tax_Rates[Income To],1), MATCH("Income To",Table_Tax_Rates[#Headers],0)))*INDEX(Table_Tax_Rates[], MATCH(J81,Table_Tax_Rates[Income To],1), MATCH("Excess",Table_Tax_Rates[#Headers],0))</f>
        <v>22861.479703818124</v>
      </c>
      <c r="K82" s="7"/>
      <c r="L82" s="7"/>
      <c r="M82" s="7"/>
      <c r="N82" s="7"/>
    </row>
    <row r="83" spans="2:14" s="11" customFormat="1" ht="21" customHeight="1">
      <c r="B83" s="8" t="s">
        <v>695</v>
      </c>
      <c r="C83" s="7"/>
      <c r="D83"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New Scenario</v>
      </c>
      <c r="E83"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newMedicareLevy</v>
      </c>
      <c r="F83" s="7" t="str">
        <f ca="1">IF(Table_Risk_1[[#This Row],[Header]]="Yes","",IF(Table_Risk_1[[#This Row],[Property]]&lt;&gt;"",Risk_1_Prefix&amp;SUBSTITUTE(Table_Risk_1[[#This Row],[Type]]," ","")&amp;SUBSTITUTE(Table_Risk_1[[#This Row],[Property]]," ",""),""))</f>
        <v>SNewScenarioNewMedicareLevy</v>
      </c>
      <c r="G83"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1904.296200206385</v>
      </c>
      <c r="H83" s="7">
        <f ca="1">IF(OR(Table_Risk_1[[#This Row],[Header]]="Yes",Table_Risk_1[[#This Row],[Property]]=""),"",IF(OR(Table_Risk_1[[#This Row],[Text]]="true",Table_Risk_1[[#This Row],[Text]]="false",ISNUMBER(Table_Risk_1[[#This Row],[Text]])),Table_Risk_1[[#This Row],[Text]],""""&amp;Table_Risk_1[[#This Row],[Text]]&amp;""""))</f>
        <v>1904.296200206385</v>
      </c>
      <c r="I83"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"newMedicareLevy":1904.29620020639,</v>
      </c>
      <c r="J83" s="9">
        <f>J81*INDEX(Table_General_Rating_Factors[],MATCH("Medicare Levy",Table_General_Rating_Factors[Factor],0),MATCH("Value",Table_General_Rating_Factors[#Headers],0))</f>
        <v>1904.296200206385</v>
      </c>
      <c r="K83" s="7"/>
      <c r="L83" s="7"/>
      <c r="M83" s="7"/>
      <c r="N83" s="7"/>
    </row>
    <row r="84" spans="2:14" s="11" customFormat="1" ht="21" customHeight="1">
      <c r="B84" s="7" t="s">
        <v>696</v>
      </c>
      <c r="C84" s="7"/>
      <c r="D84"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New Scenario</v>
      </c>
      <c r="E84"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employeeContributionAfterTaxAnnually</v>
      </c>
      <c r="F84" s="7" t="str">
        <f ca="1">IF(Table_Risk_1[[#This Row],[Header]]="Yes","",IF(Table_Risk_1[[#This Row],[Property]]&lt;&gt;"",Risk_1_Prefix&amp;SUBSTITUTE(Table_Risk_1[[#This Row],[Type]]," ","")&amp;SUBSTITUTE(Table_Risk_1[[#This Row],[Property]]," ",""),""))</f>
        <v>SNewScenarioEmployeeContributionAfterTaxAnnually</v>
      </c>
      <c r="G84"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11506.796116504855</v>
      </c>
      <c r="H84" s="7">
        <f ca="1">IF(OR(Table_Risk_1[[#This Row],[Header]]="Yes",Table_Risk_1[[#This Row],[Property]]=""),"",IF(OR(Table_Risk_1[[#This Row],[Text]]="true",Table_Risk_1[[#This Row],[Text]]="false",ISNUMBER(Table_Risk_1[[#This Row],[Text]])),Table_Risk_1[[#This Row],[Text]],""""&amp;Table_Risk_1[[#This Row],[Text]]&amp;""""))</f>
        <v>11506.796116504855</v>
      </c>
      <c r="I84"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"employeeContributionAfterTaxAnnually":11506.7961165049,</v>
      </c>
      <c r="J84" s="25">
        <f>J68</f>
        <v>11506.796116504855</v>
      </c>
      <c r="K84" s="7"/>
      <c r="L84" s="7"/>
      <c r="M84" s="7"/>
      <c r="N84" s="7"/>
    </row>
    <row r="85" spans="2:14" s="11" customFormat="1" ht="21" customHeight="1">
      <c r="B85" s="8" t="s">
        <v>697</v>
      </c>
      <c r="C85" s="7"/>
      <c r="D85"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New Scenario</v>
      </c>
      <c r="E85"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newTakeHomePay</v>
      </c>
      <c r="F85" s="7" t="str">
        <f ca="1">IF(Table_Risk_1[[#This Row],[Header]]="Yes","",IF(Table_Risk_1[[#This Row],[Property]]&lt;&gt;"",Risk_1_Prefix&amp;SUBSTITUTE(Table_Risk_1[[#This Row],[Type]]," ","")&amp;SUBSTITUTE(Table_Risk_1[[#This Row],[Property]]," ",""),""))</f>
        <v>SNewScenarioNewTakeHomePay</v>
      </c>
      <c r="G85"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58942.237989789886</v>
      </c>
      <c r="H85" s="7">
        <f ca="1">IF(OR(Table_Risk_1[[#This Row],[Header]]="Yes",Table_Risk_1[[#This Row],[Property]]=""),"",IF(OR(Table_Risk_1[[#This Row],[Text]]="true",Table_Risk_1[[#This Row],[Text]]="false",ISNUMBER(Table_Risk_1[[#This Row],[Text]])),Table_Risk_1[[#This Row],[Text]],""""&amp;Table_Risk_1[[#This Row],[Text]]&amp;""""))</f>
        <v>58942.237989789886</v>
      </c>
      <c r="I85"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"newTakeHomePay":58942.2379897899},</v>
      </c>
      <c r="J85" s="25">
        <f>J81-J82-J83-J84</f>
        <v>58942.237989789886</v>
      </c>
      <c r="K85" s="7"/>
      <c r="L85" s="7"/>
      <c r="M85" s="7"/>
      <c r="N85" s="7"/>
    </row>
    <row r="86" spans="2:14" s="11" customFormat="1" ht="21.6" thickBot="1">
      <c r="B86" s="101" t="s">
        <v>698</v>
      </c>
      <c r="C86" s="101" t="s">
        <v>73</v>
      </c>
      <c r="D86" s="101"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86" s="101"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outcome</v>
      </c>
      <c r="F86" s="101" t="str">
        <f>IF(Table_Risk_1[[#This Row],[Header]]="Yes","",IF(Table_Risk_1[[#This Row],[Property]]&lt;&gt;"",Risk_1_Prefix&amp;SUBSTITUTE(Table_Risk_1[[#This Row],[Type]]," ","")&amp;SUBSTITUTE(Table_Risk_1[[#This Row],[Property]]," ",""),""))</f>
        <v/>
      </c>
      <c r="G86" s="101"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86" s="101" t="str">
        <f>IF(OR(Table_Risk_1[[#This Row],[Header]]="Yes",Table_Risk_1[[#This Row],[Property]]=""),"",IF(OR(Table_Risk_1[[#This Row],[Text]]="true",Table_Risk_1[[#This Row],[Text]]="false",ISNUMBER(Table_Risk_1[[#This Row],[Text]])),Table_Risk_1[[#This Row],[Text]],""""&amp;Table_Risk_1[[#This Row],[Text]]&amp;""""))</f>
        <v/>
      </c>
      <c r="I86" s="10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"outcome":{</v>
      </c>
      <c r="J86" s="101"/>
      <c r="K86" s="7"/>
      <c r="L86" s="7"/>
      <c r="M86" s="7"/>
      <c r="N86" s="7"/>
    </row>
    <row r="87" spans="2:14" s="11" customFormat="1" ht="21" customHeight="1">
      <c r="B87" s="8" t="s">
        <v>447</v>
      </c>
      <c r="C87" s="7"/>
      <c r="D87"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Outcome</v>
      </c>
      <c r="E87"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effectOnTakeHomePay</v>
      </c>
      <c r="F87" s="7" t="str">
        <f ca="1">IF(Table_Risk_1[[#This Row],[Header]]="Yes","",IF(Table_Risk_1[[#This Row],[Property]]&lt;&gt;"",Risk_1_Prefix&amp;SUBSTITUTE(Table_Risk_1[[#This Row],[Type]]," ","")&amp;SUBSTITUTE(Table_Risk_1[[#This Row],[Property]]," ",""),""))</f>
        <v>SOutcomeEffectOnTakeHomePay</v>
      </c>
      <c r="G87"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14425.762010210114</v>
      </c>
      <c r="H87" s="7">
        <f ca="1">IF(OR(Table_Risk_1[[#This Row],[Header]]="Yes",Table_Risk_1[[#This Row],[Property]]=""),"",IF(OR(Table_Risk_1[[#This Row],[Text]]="true",Table_Risk_1[[#This Row],[Text]]="false",ISNUMBER(Table_Risk_1[[#This Row],[Text]])),Table_Risk_1[[#This Row],[Text]],""""&amp;Table_Risk_1[[#This Row],[Text]]&amp;""""))</f>
        <v>14425.762010210114</v>
      </c>
      <c r="I87"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"effectOnTakeHomePay":14425.7620102101,</v>
      </c>
      <c r="J87" s="9">
        <f>J75-J85</f>
        <v>14425.762010210114</v>
      </c>
      <c r="K87" s="7"/>
      <c r="L87" s="7"/>
      <c r="M87" s="7"/>
      <c r="N87" s="7"/>
    </row>
    <row r="88" spans="2:14" s="11" customFormat="1" ht="21" customHeight="1">
      <c r="B88" s="7" t="s">
        <v>699</v>
      </c>
      <c r="C88" s="7"/>
      <c r="D88"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Outcome</v>
      </c>
      <c r="E88"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taxSaving</v>
      </c>
      <c r="F88" s="7" t="str">
        <f ca="1">IF(Table_Risk_1[[#This Row],[Header]]="Yes","",IF(Table_Risk_1[[#This Row],[Property]]&lt;&gt;"",Risk_1_Prefix&amp;SUBSTITUTE(Table_Risk_1[[#This Row],[Type]]," ","")&amp;SUBSTITUTE(Table_Risk_1[[#This Row],[Property]]," ",""),""))</f>
        <v>SOutcomeTaxSaving</v>
      </c>
      <c r="G88"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1770.5202961818759</v>
      </c>
      <c r="H88" s="7">
        <f ca="1">IF(OR(Table_Risk_1[[#This Row],[Header]]="Yes",Table_Risk_1[[#This Row],[Property]]=""),"",IF(OR(Table_Risk_1[[#This Row],[Text]]="true",Table_Risk_1[[#This Row],[Text]]="false",ISNUMBER(Table_Risk_1[[#This Row],[Text]])),Table_Risk_1[[#This Row],[Text]],""""&amp;Table_Risk_1[[#This Row],[Text]]&amp;""""))</f>
        <v>1770.5202961818759</v>
      </c>
      <c r="I88"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"taxSaving":1770.52029618188,</v>
      </c>
      <c r="J88" s="25">
        <f>J73-J82</f>
        <v>1770.5202961818759</v>
      </c>
      <c r="K88" s="7"/>
      <c r="L88" s="7"/>
      <c r="M88" s="7"/>
      <c r="N88" s="7"/>
    </row>
    <row r="89" spans="2:14" s="11" customFormat="1" ht="21" customHeight="1">
      <c r="B89" s="7" t="s">
        <v>700</v>
      </c>
      <c r="C89" s="7"/>
      <c r="D89"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Outcome</v>
      </c>
      <c r="E89"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periods</v>
      </c>
      <c r="F89" s="7" t="str">
        <f ca="1">IF(Table_Risk_1[[#This Row],[Header]]="Yes","",IF(Table_Risk_1[[#This Row],[Property]]&lt;&gt;"",Risk_1_Prefix&amp;SUBSTITUTE(Table_Risk_1[[#This Row],[Type]]," ","")&amp;SUBSTITUTE(Table_Risk_1[[#This Row],[Property]]," ",""),""))</f>
        <v>SOutcomePeriods</v>
      </c>
      <c r="G89"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12</v>
      </c>
      <c r="H89" s="7">
        <f ca="1">IF(OR(Table_Risk_1[[#This Row],[Header]]="Yes",Table_Risk_1[[#This Row],[Property]]=""),"",IF(OR(Table_Risk_1[[#This Row],[Text]]="true",Table_Risk_1[[#This Row],[Text]]="false",ISNUMBER(Table_Risk_1[[#This Row],[Text]])),Table_Risk_1[[#This Row],[Text]],""""&amp;Table_Risk_1[[#This Row],[Text]]&amp;""""))</f>
        <v>12</v>
      </c>
      <c r="I89"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"periods":12,</v>
      </c>
      <c r="J89" s="7">
        <f ca="1">IF(Input_Payment_Option="Yearly",1,
IF(Input_Payment_Option="Monthly",12,
IF(Input_Payment_Option="Fortnightly",26,
IF(Input_Payment_Option="Weekly",52,
1))))</f>
        <v>12</v>
      </c>
      <c r="K89" s="7"/>
      <c r="L89" s="7"/>
      <c r="M89" s="7"/>
      <c r="N89" s="7"/>
    </row>
    <row r="90" spans="2:14" s="11" customFormat="1" ht="21" customHeight="1">
      <c r="B90" s="8" t="s">
        <v>701</v>
      </c>
      <c r="C90" s="7"/>
      <c r="D90"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Outcome</v>
      </c>
      <c r="E90"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effectOnTakeHomePayPerPeriod</v>
      </c>
      <c r="F90" s="7" t="str">
        <f ca="1">IF(Table_Risk_1[[#This Row],[Header]]="Yes","",IF(Table_Risk_1[[#This Row],[Property]]&lt;&gt;"",Risk_1_Prefix&amp;SUBSTITUTE(Table_Risk_1[[#This Row],[Type]]," ","")&amp;SUBSTITUTE(Table_Risk_1[[#This Row],[Property]]," ",""),""))</f>
        <v>SOutcomeEffectOnTakeHomePayPerPeriod</v>
      </c>
      <c r="G90"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1202.1468341841762</v>
      </c>
      <c r="H90" s="7">
        <f ca="1">IF(OR(Table_Risk_1[[#This Row],[Header]]="Yes",Table_Risk_1[[#This Row],[Property]]=""),"",IF(OR(Table_Risk_1[[#This Row],[Text]]="true",Table_Risk_1[[#This Row],[Text]]="false",ISNUMBER(Table_Risk_1[[#This Row],[Text]])),Table_Risk_1[[#This Row],[Text]],""""&amp;Table_Risk_1[[#This Row],[Text]]&amp;""""))</f>
        <v>1202.1468341841762</v>
      </c>
      <c r="I90"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"effectOnTakeHomePayPerPeriod":1202.14683418418,</v>
      </c>
      <c r="J90" s="25">
        <f ca="1">J87/J89</f>
        <v>1202.1468341841762</v>
      </c>
      <c r="K90" s="7"/>
      <c r="L90" s="7"/>
      <c r="M90" s="7"/>
      <c r="N90" s="7"/>
    </row>
    <row r="91" spans="2:14" s="11" customFormat="1" ht="21" customHeight="1">
      <c r="B91" s="7" t="s">
        <v>702</v>
      </c>
      <c r="C91" s="7"/>
      <c r="D91"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Outcome</v>
      </c>
      <c r="E91"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taxSavingPerPeriod</v>
      </c>
      <c r="F91" s="7" t="str">
        <f ca="1">IF(Table_Risk_1[[#This Row],[Header]]="Yes","",IF(Table_Risk_1[[#This Row],[Property]]&lt;&gt;"",Risk_1_Prefix&amp;SUBSTITUTE(Table_Risk_1[[#This Row],[Type]]," ","")&amp;SUBSTITUTE(Table_Risk_1[[#This Row],[Property]]," ",""),""))</f>
        <v>SOutcomeTaxSavingPerPeriod</v>
      </c>
      <c r="G91"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147.54335801515631</v>
      </c>
      <c r="H91" s="7">
        <f ca="1">IF(OR(Table_Risk_1[[#This Row],[Header]]="Yes",Table_Risk_1[[#This Row],[Property]]=""),"",IF(OR(Table_Risk_1[[#This Row],[Text]]="true",Table_Risk_1[[#This Row],[Text]]="false",ISNUMBER(Table_Risk_1[[#This Row],[Text]])),Table_Risk_1[[#This Row],[Text]],""""&amp;Table_Risk_1[[#This Row],[Text]]&amp;""""))</f>
        <v>147.54335801515631</v>
      </c>
      <c r="I91"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"taxSavingPerPeriod":147.543358015156},</v>
      </c>
      <c r="J91" s="25">
        <f ca="1">J88/J89</f>
        <v>147.54335801515631</v>
      </c>
      <c r="K91" s="7"/>
      <c r="L91" s="7"/>
      <c r="M91" s="7"/>
      <c r="N91" s="7"/>
    </row>
    <row r="92" spans="2:14" ht="29.45" thickBot="1">
      <c r="B92" s="3" t="s">
        <v>589</v>
      </c>
      <c r="C92" s="3" t="s">
        <v>73</v>
      </c>
      <c r="D92" s="3"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92" s="3"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v>
      </c>
      <c r="F92" s="3" t="str">
        <f>IF(Table_Risk_1[[#This Row],[Header]]="Yes","",IF(Table_Risk_1[[#This Row],[Property]]&lt;&gt;"",Risk_1_Prefix&amp;SUBSTITUTE(Table_Risk_1[[#This Row],[Type]]," ","")&amp;SUBSTITUTE(Table_Risk_1[[#This Row],[Property]]," ",""),""))</f>
        <v/>
      </c>
      <c r="G92" s="3"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92" s="3" t="str">
        <f>IF(OR(Table_Risk_1[[#This Row],[Header]]="Yes",Table_Risk_1[[#This Row],[Property]]=""),"",IF(OR(Table_Risk_1[[#This Row],[Text]]="true",Table_Risk_1[[#This Row],[Text]]="false",ISNUMBER(Table_Risk_1[[#This Row],[Text]])),Table_Risk_1[[#This Row],[Text]],""""&amp;Table_Risk_1[[#This Row],[Text]]&amp;""""))</f>
        <v/>
      </c>
      <c r="I92" s="3"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v>
      </c>
      <c r="J92" s="3"/>
      <c r="K92" s="3"/>
      <c r="L92" s="3"/>
      <c r="M92" s="3"/>
      <c r="N92" s="3"/>
    </row>
    <row r="93" spans="2:14" s="11" customFormat="1" ht="21" hidden="1" customHeight="1">
      <c r="B93" s="7"/>
      <c r="C93" s="7"/>
      <c r="D93"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v>
      </c>
      <c r="E93"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93" s="7" t="str">
        <f>IF(Table_Risk_1[[#This Row],[Header]]="Yes","",IF(Table_Risk_1[[#This Row],[Property]]&lt;&gt;"",Risk_1_Prefix&amp;SUBSTITUTE(Table_Risk_1[[#This Row],[Type]]," ","")&amp;SUBSTITUTE(Table_Risk_1[[#This Row],[Property]]," ",""),""))</f>
        <v/>
      </c>
      <c r="G93"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93" s="7" t="str">
        <f>IF(OR(Table_Risk_1[[#This Row],[Header]]="Yes",Table_Risk_1[[#This Row],[Property]]=""),"",IF(OR(Table_Risk_1[[#This Row],[Text]]="true",Table_Risk_1[[#This Row],[Text]]="false",ISNUMBER(Table_Risk_1[[#This Row],[Text]])),Table_Risk_1[[#This Row],[Text]],""""&amp;Table_Risk_1[[#This Row],[Text]]&amp;""""))</f>
        <v/>
      </c>
      <c r="I93"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93" s="7"/>
      <c r="K93" s="7"/>
      <c r="L93" s="7"/>
      <c r="M93" s="7"/>
      <c r="N93" s="7"/>
    </row>
    <row r="94" spans="2:14" s="11" customFormat="1" ht="21" customHeight="1">
      <c r="B94" s="7" t="s">
        <v>703</v>
      </c>
      <c r="C94" s="7"/>
      <c r="D94"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v>
      </c>
      <c r="E94"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something</v>
      </c>
      <c r="F94" s="7" t="str">
        <f ca="1">IF(Table_Risk_1[[#This Row],[Header]]="Yes","",IF(Table_Risk_1[[#This Row],[Property]]&lt;&gt;"",Risk_1_Prefix&amp;SUBSTITUTE(Table_Risk_1[[#This Row],[Type]]," ","")&amp;SUBSTITUTE(Table_Risk_1[[#This Row],[Property]]," ",""),""))</f>
        <v>SOtherSomething</v>
      </c>
      <c r="G94"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value</v>
      </c>
      <c r="H94" s="7" t="str">
        <f ca="1">IF(OR(Table_Risk_1[[#This Row],[Header]]="Yes",Table_Risk_1[[#This Row],[Property]]=""),"",IF(OR(Table_Risk_1[[#This Row],[Text]]="true",Table_Risk_1[[#This Row],[Text]]="false",ISNUMBER(Table_Risk_1[[#This Row],[Text]])),Table_Risk_1[[#This Row],[Text]],""""&amp;Table_Risk_1[[#This Row],[Text]]&amp;""""))</f>
        <v>"value"</v>
      </c>
      <c r="I94"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"something":"value"},</v>
      </c>
      <c r="J94" s="7" t="s">
        <v>704</v>
      </c>
      <c r="K94" s="7"/>
      <c r="L94" s="7"/>
      <c r="M94" s="7"/>
      <c r="N94" s="7"/>
    </row>
    <row r="95" spans="2:14" ht="29.45" thickBot="1">
      <c r="B95" s="3" t="s">
        <v>705</v>
      </c>
      <c r="C95" s="3" t="s">
        <v>73</v>
      </c>
      <c r="D95" s="3"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95" s="3"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statutoryRates</v>
      </c>
      <c r="F95" s="3" t="str">
        <f>IF(Table_Risk_1[[#This Row],[Header]]="Yes","",IF(Table_Risk_1[[#This Row],[Property]]&lt;&gt;"",Risk_1_Prefix&amp;SUBSTITUTE(Table_Risk_1[[#This Row],[Type]]," ","")&amp;SUBSTITUTE(Table_Risk_1[[#This Row],[Property]]," ",""),""))</f>
        <v/>
      </c>
      <c r="G95" s="3"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95" s="3" t="str">
        <f>IF(OR(Table_Risk_1[[#This Row],[Header]]="Yes",Table_Risk_1[[#This Row],[Property]]=""),"",IF(OR(Table_Risk_1[[#This Row],[Text]]="true",Table_Risk_1[[#This Row],[Text]]="false",ISNUMBER(Table_Risk_1[[#This Row],[Text]])),Table_Risk_1[[#This Row],[Text]],""""&amp;Table_Risk_1[[#This Row],[Text]]&amp;""""))</f>
        <v/>
      </c>
      <c r="I95" s="3"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"statutoryRates":{</v>
      </c>
      <c r="J95" s="3"/>
      <c r="K95" s="3"/>
      <c r="L95" s="3"/>
      <c r="M95" s="3"/>
      <c r="N95" s="3"/>
    </row>
    <row r="96" spans="2:14" s="11" customFormat="1" ht="21" hidden="1" customHeight="1">
      <c r="B96" s="7"/>
      <c r="C96" s="7"/>
      <c r="D96"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96"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96" s="7" t="str">
        <f>IF(Table_Risk_1[[#This Row],[Header]]="Yes","",IF(Table_Risk_1[[#This Row],[Property]]&lt;&gt;"",Risk_1_Prefix&amp;SUBSTITUTE(Table_Risk_1[[#This Row],[Type]]," ","")&amp;SUBSTITUTE(Table_Risk_1[[#This Row],[Property]]," ",""),""))</f>
        <v/>
      </c>
      <c r="G96"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96" s="7" t="str">
        <f>IF(OR(Table_Risk_1[[#This Row],[Header]]="Yes",Table_Risk_1[[#This Row],[Property]]=""),"",IF(OR(Table_Risk_1[[#This Row],[Text]]="true",Table_Risk_1[[#This Row],[Text]]="false",ISNUMBER(Table_Risk_1[[#This Row],[Text]])),Table_Risk_1[[#This Row],[Text]],""""&amp;Table_Risk_1[[#This Row],[Text]]&amp;""""))</f>
        <v/>
      </c>
      <c r="I96"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96" s="7"/>
      <c r="K96" s="7"/>
      <c r="L96" s="7"/>
      <c r="M96" s="7"/>
      <c r="N96" s="7"/>
    </row>
    <row r="97" spans="2:14" s="11" customFormat="1" ht="21" customHeight="1">
      <c r="B97" s="7" t="s">
        <v>706</v>
      </c>
      <c r="C97" s="7"/>
      <c r="D97"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97"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riskType</v>
      </c>
      <c r="F97" s="7" t="str">
        <f ca="1">IF(Table_Risk_1[[#This Row],[Header]]="Yes","",IF(Table_Risk_1[[#This Row],[Property]]&lt;&gt;"",Risk_1_Prefix&amp;SUBSTITUTE(Table_Risk_1[[#This Row],[Type]]," ","")&amp;SUBSTITUTE(Table_Risk_1[[#This Row],[Property]]," ",""),""))</f>
        <v>SStatutoryRateRiskType</v>
      </c>
      <c r="G97"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Motor</v>
      </c>
      <c r="H97" s="7" t="str">
        <f ca="1">IF(OR(Table_Risk_1[[#This Row],[Header]]="Yes",Table_Risk_1[[#This Row],[Property]]=""),"",IF(OR(Table_Risk_1[[#This Row],[Text]]="true",Table_Risk_1[[#This Row],[Text]]="false",ISNUMBER(Table_Risk_1[[#This Row],[Text]])),Table_Risk_1[[#This Row],[Text]],""""&amp;Table_Risk_1[[#This Row],[Text]]&amp;""""))</f>
        <v>"Motor"</v>
      </c>
      <c r="I97"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"riskType":"Motor",</v>
      </c>
      <c r="J97" s="7" t="s">
        <v>707</v>
      </c>
      <c r="K97" s="7" t="s">
        <v>707</v>
      </c>
      <c r="L97" s="7" t="s">
        <v>707</v>
      </c>
      <c r="M97" s="7" t="s">
        <v>707</v>
      </c>
      <c r="N97" s="7" t="s">
        <v>707</v>
      </c>
    </row>
    <row r="98" spans="2:14" s="11" customFormat="1" ht="21" customHeight="1">
      <c r="B98" s="8" t="s">
        <v>708</v>
      </c>
      <c r="C98" s="7"/>
      <c r="D98"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98"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ESLApplicability</v>
      </c>
      <c r="F98" s="7" t="str">
        <f ca="1">IF(Table_Risk_1[[#This Row],[Header]]="Yes","",IF(Table_Risk_1[[#This Row],[Property]]&lt;&gt;"",Risk_1_Prefix&amp;SUBSTITUTE(Table_Risk_1[[#This Row],[Type]]," ","")&amp;SUBSTITUTE(Table_Risk_1[[#This Row],[Property]]," ",""),""))</f>
        <v>SStatutoryRateESLApplicability</v>
      </c>
      <c r="G98"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Not Applicable</v>
      </c>
      <c r="H98" s="7" t="str">
        <f ca="1">IF(OR(Table_Risk_1[[#This Row],[Header]]="Yes",Table_Risk_1[[#This Row],[Property]]=""),"",IF(OR(Table_Risk_1[[#This Row],[Text]]="true",Table_Risk_1[[#This Row],[Text]]="false",ISNUMBER(Table_Risk_1[[#This Row],[Text]])),Table_Risk_1[[#This Row],[Text]],""""&amp;Table_Risk_1[[#This Row],[Text]]&amp;""""))</f>
        <v>"Not Applicable"</v>
      </c>
      <c r="I98"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"ESLApplicability":"Not Applicable",</v>
      </c>
      <c r="J98" s="7" t="s">
        <v>709</v>
      </c>
      <c r="K98" s="7" t="s">
        <v>709</v>
      </c>
      <c r="L98" s="7" t="s">
        <v>709</v>
      </c>
      <c r="M98" s="7" t="s">
        <v>709</v>
      </c>
      <c r="N98" s="7" t="s">
        <v>709</v>
      </c>
    </row>
    <row r="99" spans="2:14" s="11" customFormat="1" ht="21" customHeight="1">
      <c r="B99" s="7" t="s">
        <v>710</v>
      </c>
      <c r="C99" s="7"/>
      <c r="D99"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99"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jurisdiction</v>
      </c>
      <c r="F99" s="7" t="str">
        <f ca="1">IF(Table_Risk_1[[#This Row],[Header]]="Yes","",IF(Table_Risk_1[[#This Row],[Property]]&lt;&gt;"",Risk_1_Prefix&amp;SUBSTITUTE(Table_Risk_1[[#This Row],[Type]]," ","")&amp;SUBSTITUTE(Table_Risk_1[[#This Row],[Property]]," ",""),""))</f>
        <v>SStatutoryRateJurisdiction</v>
      </c>
      <c r="G99"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99" s="7" t="str">
        <f ca="1">IF(OR(Table_Risk_1[[#This Row],[Header]]="Yes",Table_Risk_1[[#This Row],[Property]]=""),"",IF(OR(Table_Risk_1[[#This Row],[Text]]="true",Table_Risk_1[[#This Row],[Text]]="false",ISNUMBER(Table_Risk_1[[#This Row],[Text]])),Table_Risk_1[[#This Row],[Text]],""""&amp;Table_Risk_1[[#This Row],[Text]]&amp;""""))</f>
        <v>""</v>
      </c>
      <c r="I99"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"jurisdiction":"",</v>
      </c>
      <c r="J99" s="7"/>
      <c r="K99" s="7">
        <f>K12</f>
        <v>0</v>
      </c>
      <c r="L99" s="7">
        <f>L12</f>
        <v>0</v>
      </c>
      <c r="M99" s="7">
        <f>M12</f>
        <v>0</v>
      </c>
      <c r="N99" s="7">
        <f>N12</f>
        <v>0</v>
      </c>
    </row>
    <row r="100" spans="2:14" s="11" customFormat="1" ht="21" customHeight="1">
      <c r="B100" s="8" t="s">
        <v>711</v>
      </c>
      <c r="C100" s="7"/>
      <c r="D100"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00"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policyStartDate</v>
      </c>
      <c r="F100" s="7" t="str">
        <f ca="1">IF(Table_Risk_1[[#This Row],[Header]]="Yes","",IF(Table_Risk_1[[#This Row],[Property]]&lt;&gt;"",Risk_1_Prefix&amp;SUBSTITUTE(Table_Risk_1[[#This Row],[Type]]," ","")&amp;SUBSTITUTE(Table_Risk_1[[#This Row],[Property]]," ",""),""))</f>
        <v>SStatutoryRatePolicyStartDate</v>
      </c>
      <c r="G100"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43559</v>
      </c>
      <c r="H100" s="7">
        <f ca="1">IF(OR(Table_Risk_1[[#This Row],[Header]]="Yes",Table_Risk_1[[#This Row],[Property]]=""),"",IF(OR(Table_Risk_1[[#This Row],[Text]]="true",Table_Risk_1[[#This Row],[Text]]="false",ISNUMBER(Table_Risk_1[[#This Row],[Text]])),Table_Risk_1[[#This Row],[Text]],""""&amp;Table_Risk_1[[#This Row],[Text]]&amp;""""))</f>
        <v>43559</v>
      </c>
      <c r="I100"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"policyStartDate":43559,</v>
      </c>
      <c r="J100" s="22">
        <f ca="1">TODAY()</f>
        <v>43559</v>
      </c>
      <c r="K100" s="22" t="e">
        <f>#REF!</f>
        <v>#REF!</v>
      </c>
      <c r="L100" s="22" t="e">
        <f>#REF!</f>
        <v>#REF!</v>
      </c>
      <c r="M100" s="22" t="e">
        <f>#REF!</f>
        <v>#REF!</v>
      </c>
      <c r="N100" s="22" t="e">
        <f>#REF!</f>
        <v>#REF!</v>
      </c>
    </row>
    <row r="101" spans="2:14" s="11" customFormat="1" ht="21" customHeight="1">
      <c r="B101" s="7" t="s">
        <v>712</v>
      </c>
      <c r="C101" s="7"/>
      <c r="D101"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01"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ESLRate</v>
      </c>
      <c r="F101" s="7" t="str">
        <f ca="1">IF(Table_Risk_1[[#This Row],[Header]]="Yes","",IF(Table_Risk_1[[#This Row],[Property]]&lt;&gt;"",Risk_1_Prefix&amp;SUBSTITUTE(Table_Risk_1[[#This Row],[Type]]," ","")&amp;SUBSTITUTE(Table_Risk_1[[#This Row],[Property]]," ",""),""))</f>
        <v>SStatutoryRateESLRate</v>
      </c>
      <c r="G101"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01" s="7">
        <f ca="1">IF(OR(Table_Risk_1[[#This Row],[Header]]="Yes",Table_Risk_1[[#This Row],[Property]]=""),"",IF(OR(Table_Risk_1[[#This Row],[Text]]="true",Table_Risk_1[[#This Row],[Text]]="false",ISNUMBER(Table_Risk_1[[#This Row],[Text]])),Table_Risk_1[[#This Row],[Text]],""""&amp;Table_Risk_1[[#This Row],[Text]]&amp;""""))</f>
        <v>0</v>
      </c>
      <c r="I101"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"ESLRate":0,</v>
      </c>
      <c r="J101" s="15">
        <v>0</v>
      </c>
      <c r="K101" s="15">
        <f t="array" ref="K101">IF(AND(Risk_1_ESL="Applicable",NOT(ISNA(MATCH(K99,Table_Statutory_Rates[#Headers],0)))),
INDEX(
Table_Statutory_Rates[],
MATCH(1,(Table_Statutory_Rates[Type]="ESL")*(Table_Statutory_Rates[Next Value]&gt;K100),0),
MATCH(K99,Table_Statutory_Rates[#Headers],0)
),0)</f>
        <v>0</v>
      </c>
      <c r="L101" s="15">
        <f t="array" ref="L101">IF(AND(Risk_1_ESL="Applicable",NOT(ISNA(MATCH(L99,Table_Statutory_Rates[#Headers],0)))),
INDEX(
Table_Statutory_Rates[],
MATCH(1,(Table_Statutory_Rates[Type]="ESL")*(Table_Statutory_Rates[Next Value]&gt;L100),0),
MATCH(L99,Table_Statutory_Rates[#Headers],0)
),0)</f>
        <v>0</v>
      </c>
      <c r="M101" s="15">
        <f t="array" ref="M101">IF(AND(Risk_1_ESL="Applicable",NOT(ISNA(MATCH(M99,Table_Statutory_Rates[#Headers],0)))),
INDEX(
Table_Statutory_Rates[],
MATCH(1,(Table_Statutory_Rates[Type]="ESL")*(Table_Statutory_Rates[Next Value]&gt;M100),0),
MATCH(M99,Table_Statutory_Rates[#Headers],0)
),0)</f>
        <v>0</v>
      </c>
      <c r="N101" s="15">
        <f t="array" ref="N101">IF(AND(Risk_1_ESL="Applicable",NOT(ISNA(MATCH(N99,Table_Statutory_Rates[#Headers],0)))),
INDEX(
Table_Statutory_Rates[],
MATCH(1,(Table_Statutory_Rates[Type]="ESL")*(Table_Statutory_Rates[Next Value]&gt;N100),0),
MATCH(N99,Table_Statutory_Rates[#Headers],0)
),0)</f>
        <v>0</v>
      </c>
    </row>
    <row r="102" spans="2:14" s="11" customFormat="1" ht="21" customHeight="1">
      <c r="B102" s="7" t="s">
        <v>713</v>
      </c>
      <c r="C102" s="7"/>
      <c r="D102"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02"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GSTRate</v>
      </c>
      <c r="F102" s="7" t="str">
        <f ca="1">IF(Table_Risk_1[[#This Row],[Header]]="Yes","",IF(Table_Risk_1[[#This Row],[Property]]&lt;&gt;"",Risk_1_Prefix&amp;SUBSTITUTE(Table_Risk_1[[#This Row],[Type]]," ","")&amp;SUBSTITUTE(Table_Risk_1[[#This Row],[Property]]," ",""),""))</f>
        <v>SStatutoryRateGSTRate</v>
      </c>
      <c r="G102"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02" s="7">
        <f ca="1">IF(OR(Table_Risk_1[[#This Row],[Header]]="Yes",Table_Risk_1[[#This Row],[Property]]=""),"",IF(OR(Table_Risk_1[[#This Row],[Text]]="true",Table_Risk_1[[#This Row],[Text]]="false",ISNUMBER(Table_Risk_1[[#This Row],[Text]])),Table_Risk_1[[#This Row],[Text]],""""&amp;Table_Risk_1[[#This Row],[Text]]&amp;""""))</f>
        <v>0</v>
      </c>
      <c r="I102"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"GSTRate":0,</v>
      </c>
      <c r="J102" s="15">
        <v>0</v>
      </c>
      <c r="K102" s="15">
        <f t="array" ref="K102">IF(NOT(ISNA(MATCH(K99,Table_Statutory_Rates[#Headers],0))),
INDEX(
Table_Statutory_Rates[],
MATCH(1,(Table_Statutory_Rates[Type]="GST")*(Table_Statutory_Rates[Next Value]&gt;K100),0),
MATCH(K99,Table_Statutory_Rates[#Headers],0)
),0)</f>
        <v>0</v>
      </c>
      <c r="L102" s="15">
        <f t="array" ref="L102">IF(NOT(ISNA(MATCH(L99,Table_Statutory_Rates[#Headers],0))),
INDEX(
Table_Statutory_Rates[],
MATCH(1,(Table_Statutory_Rates[Type]="GST")*(Table_Statutory_Rates[Next Value]&gt;L100),0),
MATCH(L99,Table_Statutory_Rates[#Headers],0)
),0)</f>
        <v>0</v>
      </c>
      <c r="M102" s="15">
        <f t="array" ref="M102">IF(NOT(ISNA(MATCH(M99,Table_Statutory_Rates[#Headers],0))),
INDEX(
Table_Statutory_Rates[],
MATCH(1,(Table_Statutory_Rates[Type]="GST")*(Table_Statutory_Rates[Next Value]&gt;M100),0),
MATCH(M99,Table_Statutory_Rates[#Headers],0)
),0)</f>
        <v>0</v>
      </c>
      <c r="N102" s="15">
        <f t="array" ref="N102">IF(NOT(ISNA(MATCH(N99,Table_Statutory_Rates[#Headers],0))),
INDEX(
Table_Statutory_Rates[],
MATCH(1,(Table_Statutory_Rates[Type]="GST")*(Table_Statutory_Rates[Next Value]&gt;N100),0),
MATCH(N99,Table_Statutory_Rates[#Headers],0)
),0)</f>
        <v>0</v>
      </c>
    </row>
    <row r="103" spans="2:14" s="11" customFormat="1" ht="21" customHeight="1">
      <c r="B103" s="7" t="s">
        <v>714</v>
      </c>
      <c r="C103" s="7"/>
      <c r="D103"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103"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SDRate</v>
      </c>
      <c r="F103" s="7" t="str">
        <f ca="1">IF(Table_Risk_1[[#This Row],[Header]]="Yes","",IF(Table_Risk_1[[#This Row],[Property]]&lt;&gt;"",Risk_1_Prefix&amp;SUBSTITUTE(Table_Risk_1[[#This Row],[Type]]," ","")&amp;SUBSTITUTE(Table_Risk_1[[#This Row],[Property]]," ",""),""))</f>
        <v>SStatutoryRateSDRate</v>
      </c>
      <c r="G103"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03" s="7">
        <f ca="1">IF(OR(Table_Risk_1[[#This Row],[Header]]="Yes",Table_Risk_1[[#This Row],[Property]]=""),"",IF(OR(Table_Risk_1[[#This Row],[Text]]="true",Table_Risk_1[[#This Row],[Text]]="false",ISNUMBER(Table_Risk_1[[#This Row],[Text]])),Table_Risk_1[[#This Row],[Text]],""""&amp;Table_Risk_1[[#This Row],[Text]]&amp;""""))</f>
        <v>0</v>
      </c>
      <c r="I103"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"SDRate":0},</v>
      </c>
      <c r="J103" s="15">
        <v>0</v>
      </c>
      <c r="K103" s="15">
        <f t="array" ref="K103">IF(NOT(ISNA(MATCH(K99,Table_Statutory_Rates[#Headers],0))),
INDEX(
Table_Statutory_Rates[],
MATCH(1,(Table_Statutory_Rates[Type]=Risk_1_Type)*(Table_Statutory_Rates[Next Value]&gt;K100),0),
MATCH(K99,Table_Statutory_Rates[#Headers],0)
),0)</f>
        <v>0</v>
      </c>
      <c r="L103" s="15">
        <f t="array" ref="L103">IF(NOT(ISNA(MATCH(L99,Table_Statutory_Rates[#Headers],0))),
INDEX(
Table_Statutory_Rates[],
MATCH(1,(Table_Statutory_Rates[Type]=Risk_1_Type)*(Table_Statutory_Rates[Next Value]&gt;L100),0),
MATCH(L99,Table_Statutory_Rates[#Headers],0)
),0)</f>
        <v>0</v>
      </c>
      <c r="M103" s="15">
        <f t="array" ref="M103">IF(NOT(ISNA(MATCH(M99,Table_Statutory_Rates[#Headers],0))),
INDEX(
Table_Statutory_Rates[],
MATCH(1,(Table_Statutory_Rates[Type]=Risk_1_Type)*(Table_Statutory_Rates[Next Value]&gt;M100),0),
MATCH(M99,Table_Statutory_Rates[#Headers],0)
),0)</f>
        <v>0</v>
      </c>
      <c r="N103" s="15">
        <f t="array" ref="N103">IF(NOT(ISNA(MATCH(N99,Table_Statutory_Rates[#Headers],0))),
INDEX(
Table_Statutory_Rates[],
MATCH(1,(Table_Statutory_Rates[Type]=Risk_1_Type)*(Table_Statutory_Rates[Next Value]&gt;N100),0),
MATCH(N99,Table_Statutory_Rates[#Headers],0)
),0)</f>
        <v>0</v>
      </c>
    </row>
    <row r="104" spans="2:14" ht="29.45" thickBot="1">
      <c r="B104" s="3" t="s">
        <v>715</v>
      </c>
      <c r="C104" s="3" t="s">
        <v>73</v>
      </c>
      <c r="D104" s="3"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104" s="3"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payment</v>
      </c>
      <c r="F104" s="3" t="str">
        <f>IF(Table_Risk_1[[#This Row],[Header]]="Yes","",IF(Table_Risk_1[[#This Row],[Property]]&lt;&gt;"",Risk_1_Prefix&amp;SUBSTITUTE(Table_Risk_1[[#This Row],[Type]]," ","")&amp;SUBSTITUTE(Table_Risk_1[[#This Row],[Property]]," ",""),""))</f>
        <v/>
      </c>
      <c r="G104" s="3"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04" s="3" t="str">
        <f>IF(OR(Table_Risk_1[[#This Row],[Header]]="Yes",Table_Risk_1[[#This Row],[Property]]=""),"",IF(OR(Table_Risk_1[[#This Row],[Text]]="true",Table_Risk_1[[#This Row],[Text]]="false",ISNUMBER(Table_Risk_1[[#This Row],[Text]])),Table_Risk_1[[#This Row],[Text]],""""&amp;Table_Risk_1[[#This Row],[Text]]&amp;""""))</f>
        <v/>
      </c>
      <c r="I104" s="3"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"payment":{</v>
      </c>
      <c r="J104" s="3"/>
      <c r="K104" s="3"/>
      <c r="L104" s="3"/>
      <c r="M104" s="3"/>
      <c r="N104" s="3"/>
    </row>
    <row r="105" spans="2:14" s="11" customFormat="1" ht="21" hidden="1" customHeight="1">
      <c r="B105" s="7"/>
      <c r="C105" s="7"/>
      <c r="D105"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05"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105" s="7" t="str">
        <f>IF(Table_Risk_1[[#This Row],[Header]]="Yes","",IF(Table_Risk_1[[#This Row],[Property]]&lt;&gt;"",Risk_1_Prefix&amp;SUBSTITUTE(Table_Risk_1[[#This Row],[Type]]," ","")&amp;SUBSTITUTE(Table_Risk_1[[#This Row],[Property]]," ",""),""))</f>
        <v/>
      </c>
      <c r="G105"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05" s="7" t="str">
        <f>IF(OR(Table_Risk_1[[#This Row],[Header]]="Yes",Table_Risk_1[[#This Row],[Property]]=""),"",IF(OR(Table_Risk_1[[#This Row],[Text]]="true",Table_Risk_1[[#This Row],[Text]]="false",ISNUMBER(Table_Risk_1[[#This Row],[Text]])),Table_Risk_1[[#This Row],[Text]],""""&amp;Table_Risk_1[[#This Row],[Text]]&amp;""""))</f>
        <v/>
      </c>
      <c r="I105"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105" s="7"/>
      <c r="K105" s="7"/>
      <c r="L105" s="7"/>
      <c r="M105" s="7"/>
      <c r="N105" s="7"/>
    </row>
    <row r="106" spans="2:14" s="11" customFormat="1" ht="21" customHeight="1">
      <c r="B106" s="7" t="s">
        <v>716</v>
      </c>
      <c r="C106" s="7"/>
      <c r="D106"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06"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premium</v>
      </c>
      <c r="F106" s="7" t="str">
        <f ca="1">IF(Table_Risk_1[[#This Row],[Header]]="Yes","",IF(Table_Risk_1[[#This Row],[Property]]&lt;&gt;"",Risk_1_Prefix&amp;SUBSTITUTE(Table_Risk_1[[#This Row],[Type]]," ","")&amp;SUBSTITUTE(Table_Risk_1[[#This Row],[Property]]," ",""),""))</f>
        <v>SPaymentPremium</v>
      </c>
      <c r="G106"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14425.762010210114</v>
      </c>
      <c r="H106" s="7">
        <f ca="1">IF(OR(Table_Risk_1[[#This Row],[Header]]="Yes",Table_Risk_1[[#This Row],[Property]]=""),"",IF(OR(Table_Risk_1[[#This Row],[Text]]="true",Table_Risk_1[[#This Row],[Text]]="false",ISNUMBER(Table_Risk_1[[#This Row],[Text]])),Table_Risk_1[[#This Row],[Text]],""""&amp;Table_Risk_1[[#This Row],[Text]]&amp;""""))</f>
        <v>14425.762010210114</v>
      </c>
      <c r="I106"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"premium":14425.7620102101,</v>
      </c>
      <c r="J106" s="25">
        <f>J87</f>
        <v>14425.762010210114</v>
      </c>
      <c r="K106" s="25" t="e">
        <f>K64</f>
        <v>#REF!</v>
      </c>
      <c r="L106" s="25" t="e">
        <f>L64</f>
        <v>#REF!</v>
      </c>
      <c r="M106" s="25" t="e">
        <f>M64</f>
        <v>#REF!</v>
      </c>
      <c r="N106" s="25" t="e">
        <f>N64</f>
        <v>#REF!</v>
      </c>
    </row>
    <row r="107" spans="2:14" s="11" customFormat="1" ht="21" customHeight="1">
      <c r="B107" s="7" t="s">
        <v>717</v>
      </c>
      <c r="C107" s="7"/>
      <c r="D107"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07"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ESL</v>
      </c>
      <c r="F107" s="7" t="str">
        <f ca="1">IF(Table_Risk_1[[#This Row],[Header]]="Yes","",IF(Table_Risk_1[[#This Row],[Property]]&lt;&gt;"",Risk_1_Prefix&amp;SUBSTITUTE(Table_Risk_1[[#This Row],[Type]]," ","")&amp;SUBSTITUTE(Table_Risk_1[[#This Row],[Property]]," ",""),""))</f>
        <v>SPaymentESL</v>
      </c>
      <c r="G107"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07" s="7">
        <f ca="1">IF(OR(Table_Risk_1[[#This Row],[Header]]="Yes",Table_Risk_1[[#This Row],[Property]]=""),"",IF(OR(Table_Risk_1[[#This Row],[Text]]="true",Table_Risk_1[[#This Row],[Text]]="false",ISNUMBER(Table_Risk_1[[#This Row],[Text]])),Table_Risk_1[[#This Row],[Text]],""""&amp;Table_Risk_1[[#This Row],[Text]]&amp;""""))</f>
        <v>0</v>
      </c>
      <c r="I107"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"ESL":0,</v>
      </c>
      <c r="J107" s="9">
        <f>J106*J101</f>
        <v>0</v>
      </c>
      <c r="K107" s="9" t="e">
        <f t="shared" ref="K107:N107" si="0">K106*K101</f>
        <v>#REF!</v>
      </c>
      <c r="L107" s="9" t="e">
        <f t="shared" si="0"/>
        <v>#REF!</v>
      </c>
      <c r="M107" s="9" t="e">
        <f t="shared" si="0"/>
        <v>#REF!</v>
      </c>
      <c r="N107" s="9" t="e">
        <f t="shared" si="0"/>
        <v>#REF!</v>
      </c>
    </row>
    <row r="108" spans="2:14" s="11" customFormat="1" ht="21" customHeight="1">
      <c r="B108" s="7" t="s">
        <v>638</v>
      </c>
      <c r="C108" s="7"/>
      <c r="D108"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08"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GST</v>
      </c>
      <c r="F108" s="7" t="str">
        <f ca="1">IF(Table_Risk_1[[#This Row],[Header]]="Yes","",IF(Table_Risk_1[[#This Row],[Property]]&lt;&gt;"",Risk_1_Prefix&amp;SUBSTITUTE(Table_Risk_1[[#This Row],[Type]]," ","")&amp;SUBSTITUTE(Table_Risk_1[[#This Row],[Property]]," ",""),""))</f>
        <v>SPaymentGST</v>
      </c>
      <c r="G108"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08" s="7">
        <f ca="1">IF(OR(Table_Risk_1[[#This Row],[Header]]="Yes",Table_Risk_1[[#This Row],[Property]]=""),"",IF(OR(Table_Risk_1[[#This Row],[Text]]="true",Table_Risk_1[[#This Row],[Text]]="false",ISNUMBER(Table_Risk_1[[#This Row],[Text]])),Table_Risk_1[[#This Row],[Text]],""""&amp;Table_Risk_1[[#This Row],[Text]]&amp;""""))</f>
        <v>0</v>
      </c>
      <c r="I108"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"GST":0,</v>
      </c>
      <c r="J108" s="29">
        <f>IF(J15="No",SUM(J106:J107)*J102,0)</f>
        <v>0</v>
      </c>
      <c r="K108" s="29">
        <f>IF(K15="No",SUM(K106:K107)*K102,0)</f>
        <v>0</v>
      </c>
      <c r="L108" s="29">
        <f>IF(L15="No",SUM(L106:L107)*L102,0)</f>
        <v>0</v>
      </c>
      <c r="M108" s="29">
        <f>IF(M15="No",SUM(M106:M107)*M102,0)</f>
        <v>0</v>
      </c>
      <c r="N108" s="29">
        <f>IF(N15="No",SUM(N106:N107)*N102,0)</f>
        <v>0</v>
      </c>
    </row>
    <row r="109" spans="2:14" s="11" customFormat="1" ht="21" customHeight="1">
      <c r="B109" s="7" t="s">
        <v>718</v>
      </c>
      <c r="C109" s="7"/>
      <c r="D109"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09"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SD</v>
      </c>
      <c r="F109" s="7" t="str">
        <f ca="1">IF(Table_Risk_1[[#This Row],[Header]]="Yes","",IF(Table_Risk_1[[#This Row],[Property]]&lt;&gt;"",Risk_1_Prefix&amp;SUBSTITUTE(Table_Risk_1[[#This Row],[Type]]," ","")&amp;SUBSTITUTE(Table_Risk_1[[#This Row],[Property]]," ",""),""))</f>
        <v>SPaymentSD</v>
      </c>
      <c r="G109"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109" s="7">
        <f ca="1">IF(OR(Table_Risk_1[[#This Row],[Header]]="Yes",Table_Risk_1[[#This Row],[Property]]=""),"",IF(OR(Table_Risk_1[[#This Row],[Text]]="true",Table_Risk_1[[#This Row],[Text]]="false",ISNUMBER(Table_Risk_1[[#This Row],[Text]])),Table_Risk_1[[#This Row],[Text]],""""&amp;Table_Risk_1[[#This Row],[Text]]&amp;""""))</f>
        <v>0</v>
      </c>
      <c r="I109"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"SD":0,</v>
      </c>
      <c r="J109" s="29">
        <v>0</v>
      </c>
      <c r="K109" s="29" t="e">
        <f>IF(K14&lt;&gt;"Yes",SUM(K106:K108)*K103,0)</f>
        <v>#REF!</v>
      </c>
      <c r="L109" s="29" t="e">
        <f>IF(L14&lt;&gt;"Yes",SUM(L106:L108)*L103,0)</f>
        <v>#REF!</v>
      </c>
      <c r="M109" s="29" t="e">
        <f>IF(M14&lt;&gt;"Yes",SUM(M106:M108)*M103,0)</f>
        <v>#REF!</v>
      </c>
      <c r="N109" s="29" t="e">
        <f>IF(N14&lt;&gt;"Yes",SUM(N106:N108)*N103,0)</f>
        <v>#REF!</v>
      </c>
    </row>
    <row r="110" spans="2:14" s="11" customFormat="1" ht="21" customHeight="1">
      <c r="B110" s="7" t="s">
        <v>482</v>
      </c>
      <c r="C110" s="7"/>
      <c r="D110"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Payment</v>
      </c>
      <c r="E110" s="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total</v>
      </c>
      <c r="F110" s="7" t="str">
        <f ca="1">IF(Table_Risk_1[[#This Row],[Header]]="Yes","",IF(Table_Risk_1[[#This Row],[Property]]&lt;&gt;"",Risk_1_Prefix&amp;SUBSTITUTE(Table_Risk_1[[#This Row],[Type]]," ","")&amp;SUBSTITUTE(Table_Risk_1[[#This Row],[Property]]," ",""),""))</f>
        <v>SPaymentTotal</v>
      </c>
      <c r="G110"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14425.762010210114</v>
      </c>
      <c r="H110" s="7">
        <f ca="1">IF(OR(Table_Risk_1[[#This Row],[Header]]="Yes",Table_Risk_1[[#This Row],[Property]]=""),"",IF(OR(Table_Risk_1[[#This Row],[Text]]="true",Table_Risk_1[[#This Row],[Text]]="false",ISNUMBER(Table_Risk_1[[#This Row],[Text]])),Table_Risk_1[[#This Row],[Text]],""""&amp;Table_Risk_1[[#This Row],[Text]]&amp;""""))</f>
        <v>14425.762010210114</v>
      </c>
      <c r="I110"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"total":14425.7620102101}</v>
      </c>
      <c r="J110" s="9">
        <f>SUM(J106:J109)</f>
        <v>14425.762010210114</v>
      </c>
      <c r="K110" s="9" t="e">
        <f t="shared" ref="K110:N110" si="1">SUM(K106:K109)</f>
        <v>#REF!</v>
      </c>
      <c r="L110" s="9" t="e">
        <f t="shared" si="1"/>
        <v>#REF!</v>
      </c>
      <c r="M110" s="9" t="e">
        <f t="shared" si="1"/>
        <v>#REF!</v>
      </c>
      <c r="N110" s="9" t="e">
        <f t="shared" si="1"/>
        <v>#REF!</v>
      </c>
    </row>
  </sheetData>
  <sheetProtection insertRows="0" deleteRows="0"/>
  <conditionalFormatting sqref="J17:N18">
    <cfRule type="cellIs" dxfId="352" priority="2" operator="equal">
      <formula>FALSE</formula>
    </cfRule>
  </conditionalFormatting>
  <dataValidations disablePrompts="1" count="4">
    <dataValidation type="list" allowBlank="1" showInputMessage="1" showErrorMessage="1" sqref="J97:N97" xr:uid="{00000000-0002-0000-0400-000000000000}">
      <formula1>Select_Risk_Type</formula1>
    </dataValidation>
    <dataValidation type="list" allowBlank="1" showInputMessage="1" showErrorMessage="1" sqref="J96 J98:N98" xr:uid="{00000000-0002-0000-0400-000001000000}">
      <formula1>Select_ESL_Eligibility</formula1>
    </dataValidation>
    <dataValidation type="list" allowBlank="1" showInputMessage="1" showErrorMessage="1" sqref="K10:N10" xr:uid="{00000000-0002-0000-0400-000002000000}">
      <formula1>#REF!</formula1>
    </dataValidation>
    <dataValidation type="list" allowBlank="1" showInputMessage="1" showErrorMessage="1" sqref="B10:B15" xr:uid="{00000000-0002-0000-0400-000003000000}">
      <formula1>Select_Rating_Factor</formula1>
    </dataValidation>
  </dataValidation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F5F34"/>
  </sheetPr>
  <dimension ref="B2:N36"/>
  <sheetViews>
    <sheetView topLeftCell="A8" workbookViewId="0" xr3:uid="{78B4E459-6924-5F8B-B7BA-2DD04133E49E}">
      <selection activeCell="J27" sqref="J27"/>
    </sheetView>
  </sheetViews>
  <sheetFormatPr defaultColWidth="9.125" defaultRowHeight="21" customHeight="1"/>
  <cols>
    <col min="1" max="1" width="9.125" style="2" customWidth="1"/>
    <col min="2" max="2" width="57.125" style="2" customWidth="1"/>
    <col min="3" max="3" width="12.875" style="2" hidden="1" customWidth="1"/>
    <col min="4" max="4" width="34.875" style="2" hidden="1" customWidth="1"/>
    <col min="5" max="6" width="35.125" style="2" hidden="1" customWidth="1"/>
    <col min="7" max="7" width="36.375" style="2" hidden="1" customWidth="1"/>
    <col min="8" max="8" width="43.625" style="2" hidden="1" customWidth="1"/>
    <col min="9" max="9" width="55.125" style="2" hidden="1" customWidth="1"/>
    <col min="10" max="10" width="42.875" style="2" customWidth="1"/>
    <col min="11" max="13" width="20.125" style="2" hidden="1" customWidth="1"/>
    <col min="14" max="14" width="0.375" style="2" hidden="1" customWidth="1"/>
    <col min="15" max="18" width="15" style="2" customWidth="1"/>
    <col min="19" max="22" width="9.125" style="2"/>
    <col min="23" max="23" width="41.625" style="2" customWidth="1"/>
    <col min="24" max="24" width="34.625" style="2" customWidth="1"/>
    <col min="25" max="16384" width="9.125" style="2"/>
  </cols>
  <sheetData>
    <row r="2" spans="2:14" ht="46.9" thickBot="1">
      <c r="B2" s="10" t="str">
        <f>"Risk 2 - "&amp;Risk_2_Name</f>
        <v>Risk 2 - Public Liability</v>
      </c>
      <c r="C2" s="10"/>
      <c r="D2" s="10"/>
      <c r="E2" s="10"/>
      <c r="F2" s="10"/>
      <c r="G2" s="10"/>
      <c r="H2" s="10"/>
      <c r="I2" s="10"/>
      <c r="J2" s="10"/>
      <c r="K2" s="10"/>
      <c r="L2" s="10"/>
      <c r="M2" s="10"/>
      <c r="N2" s="10"/>
    </row>
    <row r="4" spans="2:14" ht="14.45">
      <c r="B4" t="s">
        <v>1</v>
      </c>
      <c r="C4" t="s">
        <v>2</v>
      </c>
      <c r="D4" t="s">
        <v>3</v>
      </c>
      <c r="E4" t="s">
        <v>4</v>
      </c>
      <c r="F4" t="s">
        <v>5</v>
      </c>
      <c r="G4" t="s">
        <v>49</v>
      </c>
      <c r="H4" t="s">
        <v>50</v>
      </c>
      <c r="I4" s="1" t="s">
        <v>71</v>
      </c>
      <c r="J4" t="s">
        <v>6</v>
      </c>
      <c r="K4" t="s">
        <v>625</v>
      </c>
      <c r="L4" t="s">
        <v>626</v>
      </c>
      <c r="M4" t="s">
        <v>627</v>
      </c>
      <c r="N4" t="s">
        <v>628</v>
      </c>
    </row>
    <row r="5" spans="2:14" ht="29.45" thickBot="1">
      <c r="B5" s="3" t="s">
        <v>629</v>
      </c>
      <c r="C5" s="3" t="s">
        <v>73</v>
      </c>
      <c r="D5" s="3"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5" s="3"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settings</v>
      </c>
      <c r="F5" s="3" t="str">
        <f>IF(Table_Risk_2[[#This Row],[Header]]="Yes","",IF(Table_Risk_2[[#This Row],[Property]]&lt;&gt;"",Risk_2_Prefix&amp;SUBSTITUTE(Table_Risk_2[[#This Row],[Type]]," ","")&amp;SUBSTITUTE(Table_Risk_2[[#This Row],[Property]]," ",""),""))</f>
        <v/>
      </c>
      <c r="G5" s="17"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5" s="17" t="str">
        <f>IF(OR(Table_Risk_2[[#This Row],[Header]]="Yes",Table_Risk_2[[#This Row],[Property]]=""),"",IF(OR(Table_Risk_2[[#This Row],[Text]]="true",Table_Risk_2[[#This Row],[Text]]="false",ISNUMBER(Table_Risk_2[[#This Row],[Text]])),Table_Risk_2[[#This Row],[Text]],""""&amp;Table_Risk_2[[#This Row],[Text]]&amp;""""))</f>
        <v/>
      </c>
      <c r="I5" s="3"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"settings":{</v>
      </c>
      <c r="J5" s="3"/>
      <c r="K5" s="3"/>
      <c r="L5" s="3"/>
      <c r="M5" s="3"/>
      <c r="N5" s="3"/>
    </row>
    <row r="6" spans="2:14" s="11" customFormat="1" ht="21" hidden="1" customHeight="1">
      <c r="B6" s="7"/>
      <c r="C6" s="7"/>
      <c r="D6"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Setting</v>
      </c>
      <c r="E6"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6" s="7" t="str">
        <f>IF(Table_Risk_2[[#This Row],[Header]]="Yes","",IF(Table_Risk_2[[#This Row],[Property]]&lt;&gt;"",Risk_2_Prefix&amp;SUBSTITUTE(Table_Risk_2[[#This Row],[Type]]," ","")&amp;SUBSTITUTE(Table_Risk_2[[#This Row],[Property]]," ",""),""))</f>
        <v/>
      </c>
      <c r="G6" s="14"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6" s="14" t="str">
        <f>IF(OR(Table_Risk_2[[#This Row],[Header]]="Yes",Table_Risk_2[[#This Row],[Property]]=""),"",IF(OR(Table_Risk_2[[#This Row],[Text]]="true",Table_Risk_2[[#This Row],[Text]]="false",ISNUMBER(Table_Risk_2[[#This Row],[Text]])),Table_Risk_2[[#This Row],[Text]],""""&amp;Table_Risk_2[[#This Row],[Text]]&amp;""""))</f>
        <v/>
      </c>
      <c r="I6"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6" s="7"/>
      <c r="K6" s="7"/>
      <c r="L6" s="7"/>
      <c r="M6" s="7"/>
      <c r="N6" s="7"/>
    </row>
    <row r="7" spans="2:14" s="11" customFormat="1" ht="21" customHeight="1">
      <c r="B7" s="7" t="s">
        <v>630</v>
      </c>
      <c r="C7" s="7"/>
      <c r="D7"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Setting</v>
      </c>
      <c r="E7"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riskName</v>
      </c>
      <c r="F7" s="7" t="str">
        <f ca="1">IF(Table_Risk_2[[#This Row],[Header]]="Yes","",IF(Table_Risk_2[[#This Row],[Property]]&lt;&gt;"",Risk_2_Prefix&amp;SUBSTITUTE(Table_Risk_2[[#This Row],[Type]]," ","")&amp;SUBSTITUTE(Table_Risk_2[[#This Row],[Property]]," ",""),""))</f>
        <v>PLSettingRiskName</v>
      </c>
      <c r="G7" s="14"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Public Liability</v>
      </c>
      <c r="H7" s="14" t="str">
        <f ca="1">IF(OR(Table_Risk_2[[#This Row],[Header]]="Yes",Table_Risk_2[[#This Row],[Property]]=""),"",IF(OR(Table_Risk_2[[#This Row],[Text]]="true",Table_Risk_2[[#This Row],[Text]]="false",ISNUMBER(Table_Risk_2[[#This Row],[Text]])),Table_Risk_2[[#This Row],[Text]],""""&amp;Table_Risk_2[[#This Row],[Text]]&amp;""""))</f>
        <v>"Public Liability"</v>
      </c>
      <c r="I7"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"riskName":"Public Liability",</v>
      </c>
      <c r="J7" s="7" t="s">
        <v>719</v>
      </c>
      <c r="K7" s="7"/>
      <c r="L7" s="7"/>
      <c r="M7" s="7"/>
      <c r="N7" s="7"/>
    </row>
    <row r="8" spans="2:14" s="11" customFormat="1" ht="21" customHeight="1">
      <c r="B8" s="7" t="s">
        <v>720</v>
      </c>
      <c r="C8" s="7"/>
      <c r="D8"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Setting</v>
      </c>
      <c r="E8"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keyPrefix</v>
      </c>
      <c r="F8" s="7" t="str">
        <f ca="1">IF(Table_Risk_2[[#This Row],[Header]]="Yes","",IF(Table_Risk_2[[#This Row],[Property]]&lt;&gt;"",Risk_2_Prefix&amp;SUBSTITUTE(Table_Risk_2[[#This Row],[Type]]," ","")&amp;SUBSTITUTE(Table_Risk_2[[#This Row],[Property]]," ",""),""))</f>
        <v>PLSettingKeyPrefix</v>
      </c>
      <c r="G8" s="14"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PL</v>
      </c>
      <c r="H8" s="14" t="str">
        <f ca="1">IF(OR(Table_Risk_2[[#This Row],[Header]]="Yes",Table_Risk_2[[#This Row],[Property]]=""),"",IF(OR(Table_Risk_2[[#This Row],[Text]]="true",Table_Risk_2[[#This Row],[Text]]="false",ISNUMBER(Table_Risk_2[[#This Row],[Text]])),Table_Risk_2[[#This Row],[Text]],""""&amp;Table_Risk_2[[#This Row],[Text]]&amp;""""))</f>
        <v>"PL"</v>
      </c>
      <c r="I8"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"keyPrefix":"PL"},</v>
      </c>
      <c r="J8" s="7" t="s">
        <v>721</v>
      </c>
      <c r="K8" s="7"/>
      <c r="L8" s="7"/>
      <c r="M8" s="7"/>
      <c r="N8" s="7"/>
    </row>
    <row r="9" spans="2:14" ht="29.45" thickBot="1">
      <c r="B9" s="3" t="s">
        <v>633</v>
      </c>
      <c r="C9" s="3" t="s">
        <v>73</v>
      </c>
      <c r="D9" s="3"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9" s="3"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ratingFactors</v>
      </c>
      <c r="F9" s="3" t="str">
        <f>IF(Table_Risk_2[[#This Row],[Header]]="Yes","",IF(Table_Risk_2[[#This Row],[Property]]&lt;&gt;"",Risk_2_Prefix&amp;SUBSTITUTE(Table_Risk_2[[#This Row],[Type]]," ","")&amp;SUBSTITUTE(Table_Risk_2[[#This Row],[Property]]," ",""),""))</f>
        <v/>
      </c>
      <c r="G9" s="17"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9" s="17" t="str">
        <f>IF(OR(Table_Risk_2[[#This Row],[Header]]="Yes",Table_Risk_2[[#This Row],[Property]]=""),"",IF(OR(Table_Risk_2[[#This Row],[Text]]="true",Table_Risk_2[[#This Row],[Text]]="false",ISNUMBER(Table_Risk_2[[#This Row],[Text]])),Table_Risk_2[[#This Row],[Text]],""""&amp;Table_Risk_2[[#This Row],[Text]]&amp;""""))</f>
        <v/>
      </c>
      <c r="I9" s="3"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"ratingFactors":{</v>
      </c>
      <c r="J9" s="3"/>
      <c r="K9" s="3"/>
      <c r="L9" s="3"/>
      <c r="M9" s="3"/>
      <c r="N9" s="3"/>
    </row>
    <row r="10" spans="2:14" s="11" customFormat="1" ht="21" hidden="1" customHeight="1">
      <c r="B10" s="7"/>
      <c r="C10" s="7"/>
      <c r="D10"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Rating Factor</v>
      </c>
      <c r="E10"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10" s="7" t="str">
        <f>IF(Table_Risk_2[[#This Row],[Header]]="Yes","",IF(Table_Risk_2[[#This Row],[Property]]&lt;&gt;"",Risk_2_Prefix&amp;SUBSTITUTE(Table_Risk_2[[#This Row],[Type]]," ","")&amp;SUBSTITUTE(Table_Risk_2[[#This Row],[Property]]," ",""),""))</f>
        <v/>
      </c>
      <c r="G10" s="14"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10" s="14" t="str">
        <f>IF(OR(Table_Risk_2[[#This Row],[Header]]="Yes",Table_Risk_2[[#This Row],[Property]]=""),"",IF(OR(Table_Risk_2[[#This Row],[Text]]="true",Table_Risk_2[[#This Row],[Text]]="false",ISNUMBER(Table_Risk_2[[#This Row],[Text]])),Table_Risk_2[[#This Row],[Text]],""""&amp;Table_Risk_2[[#This Row],[Text]]&amp;""""))</f>
        <v/>
      </c>
      <c r="I10"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10" s="7"/>
      <c r="K10" s="7"/>
      <c r="L10" s="7"/>
      <c r="M10" s="7"/>
      <c r="N10" s="7"/>
    </row>
    <row r="11" spans="2:14" s="11" customFormat="1" ht="21" customHeight="1">
      <c r="B11" s="8" t="s">
        <v>74</v>
      </c>
      <c r="C11" s="7"/>
      <c r="D11"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Rating Factor</v>
      </c>
      <c r="E11"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estimateVehicleType</v>
      </c>
      <c r="F11" s="7" t="str">
        <f ca="1">IF(Table_Risk_2[[#This Row],[Header]]="Yes","",IF(Table_Risk_2[[#This Row],[Property]]&lt;&gt;"",Risk_2_Prefix&amp;SUBSTITUTE(Table_Risk_2[[#This Row],[Type]]," ","")&amp;SUBSTITUTE(Table_Risk_2[[#This Row],[Property]]," ",""),""))</f>
        <v>PLRatingFactorEstimateVehicleType</v>
      </c>
      <c r="G11" s="14"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Large</v>
      </c>
      <c r="H11" s="14" t="str">
        <f ca="1">IF(OR(Table_Risk_2[[#This Row],[Header]]="Yes",Table_Risk_2[[#This Row],[Property]]=""),"",IF(OR(Table_Risk_2[[#This Row],[Text]]="true",Table_Risk_2[[#This Row],[Text]]="false",ISNUMBER(Table_Risk_2[[#This Row],[Text]])),Table_Risk_2[[#This Row],[Text]],""""&amp;Table_Risk_2[[#This Row],[Text]]&amp;""""))</f>
        <v>"Large"</v>
      </c>
      <c r="I11"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"estimateVehicleType":"Large"},</v>
      </c>
      <c r="J11" s="7" t="str">
        <f>INDEX(Table_Question_Sets[Used Value],MATCH(Table_Risk_2[[#This Row],[Property]],Table_Question_Sets[Property],0),0)</f>
        <v>Large</v>
      </c>
      <c r="K11" s="7"/>
      <c r="L11" s="7"/>
      <c r="M11" s="7"/>
      <c r="N11" s="7"/>
    </row>
    <row r="12" spans="2:14" ht="29.45" thickBot="1">
      <c r="B12" s="3" t="s">
        <v>634</v>
      </c>
      <c r="C12" s="3" t="s">
        <v>73</v>
      </c>
      <c r="D12" s="3"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12" s="3"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checks</v>
      </c>
      <c r="F12" s="3" t="str">
        <f>IF(Table_Risk_2[[#This Row],[Header]]="Yes","",IF(Table_Risk_2[[#This Row],[Property]]&lt;&gt;"",Risk_2_Prefix&amp;SUBSTITUTE(Table_Risk_2[[#This Row],[Type]]," ","")&amp;SUBSTITUTE(Table_Risk_2[[#This Row],[Property]]," ",""),""))</f>
        <v/>
      </c>
      <c r="G12" s="17"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12" s="17" t="str">
        <f>IF(OR(Table_Risk_2[[#This Row],[Header]]="Yes",Table_Risk_2[[#This Row],[Property]]=""),"",IF(OR(Table_Risk_2[[#This Row],[Text]]="true",Table_Risk_2[[#This Row],[Text]]="false",ISNUMBER(Table_Risk_2[[#This Row],[Text]])),Table_Risk_2[[#This Row],[Text]],""""&amp;Table_Risk_2[[#This Row],[Text]]&amp;""""))</f>
        <v/>
      </c>
      <c r="I12" s="3"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"checks":{</v>
      </c>
      <c r="J12" s="3"/>
      <c r="K12" s="3"/>
      <c r="L12" s="3"/>
      <c r="M12" s="3"/>
      <c r="N12" s="3"/>
    </row>
    <row r="13" spans="2:14" s="11" customFormat="1" ht="21" hidden="1" customHeight="1">
      <c r="B13" s="7"/>
      <c r="C13" s="7"/>
      <c r="D13"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Check</v>
      </c>
      <c r="E13"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13" s="7" t="str">
        <f>IF(Table_Risk_2[[#This Row],[Header]]="Yes","",IF(Table_Risk_2[[#This Row],[Property]]&lt;&gt;"",Risk_2_Prefix&amp;SUBSTITUTE(Table_Risk_2[[#This Row],[Type]]," ","")&amp;SUBSTITUTE(Table_Risk_2[[#This Row],[Property]]," ",""),""))</f>
        <v/>
      </c>
      <c r="G13" s="14"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13" s="14" t="str">
        <f>IF(OR(Table_Risk_2[[#This Row],[Header]]="Yes",Table_Risk_2[[#This Row],[Property]]=""),"",IF(OR(Table_Risk_2[[#This Row],[Text]]="true",Table_Risk_2[[#This Row],[Text]]="false",ISNUMBER(Table_Risk_2[[#This Row],[Text]])),Table_Risk_2[[#This Row],[Text]],""""&amp;Table_Risk_2[[#This Row],[Text]]&amp;""""))</f>
        <v/>
      </c>
      <c r="I13"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13" s="7"/>
      <c r="K13" s="7"/>
      <c r="L13" s="7"/>
      <c r="M13" s="7"/>
      <c r="N13" s="7"/>
    </row>
    <row r="14" spans="2:14" s="11" customFormat="1" ht="21" customHeight="1">
      <c r="B14" s="8" t="s">
        <v>635</v>
      </c>
      <c r="C14" s="7"/>
      <c r="D14"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Check</v>
      </c>
      <c r="E14"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includeRisk</v>
      </c>
      <c r="F14" s="7" t="str">
        <f ca="1">IF(Table_Risk_2[[#This Row],[Header]]="Yes","",IF(Table_Risk_2[[#This Row],[Property]]&lt;&gt;"",Risk_2_Prefix&amp;SUBSTITUTE(Table_Risk_2[[#This Row],[Type]]," ","")&amp;SUBSTITUTE(Table_Risk_2[[#This Row],[Property]]," ",""),""))</f>
        <v>PLCheckIncludeRisk</v>
      </c>
      <c r="G14" s="14"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false</v>
      </c>
      <c r="H14" s="14" t="str">
        <f ca="1">IF(OR(Table_Risk_2[[#This Row],[Header]]="Yes",Table_Risk_2[[#This Row],[Property]]=""),"",IF(OR(Table_Risk_2[[#This Row],[Text]]="true",Table_Risk_2[[#This Row],[Text]]="false",ISNUMBER(Table_Risk_2[[#This Row],[Text]])),Table_Risk_2[[#This Row],[Text]],""""&amp;Table_Risk_2[[#This Row],[Text]]&amp;""""))</f>
        <v>false</v>
      </c>
      <c r="I14"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"includeRisk":false},</v>
      </c>
      <c r="J14" s="7" t="b">
        <f>IF(Risk_1_Name="Premises",TRUE,FALSE)</f>
        <v>0</v>
      </c>
      <c r="K14" s="7" t="e">
        <f>VLOOKUP(#REF!,#REF!,MATCH("Can Buy PI and PL",#REF!,0),FALSE)</f>
        <v>#REF!</v>
      </c>
      <c r="L14" s="7" t="e">
        <f>VLOOKUP(#REF!,#REF!,MATCH("Can Buy PI and PL",#REF!,0),FALSE)</f>
        <v>#REF!</v>
      </c>
      <c r="M14" s="7" t="e">
        <f>VLOOKUP(#REF!,#REF!,MATCH("Can Buy PI and PL",#REF!,0),FALSE)</f>
        <v>#REF!</v>
      </c>
      <c r="N14" s="7" t="e">
        <f>VLOOKUP(#REF!,#REF!,MATCH("Can Buy PI and PL",#REF!,0),FALSE)</f>
        <v>#REF!</v>
      </c>
    </row>
    <row r="15" spans="2:14" ht="29.45" thickBot="1">
      <c r="B15" s="3" t="s">
        <v>716</v>
      </c>
      <c r="C15" s="3" t="s">
        <v>73</v>
      </c>
      <c r="D15" s="3"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15" s="3"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v>
      </c>
      <c r="F15" s="3" t="str">
        <f>IF(Table_Risk_2[[#This Row],[Header]]="Yes","",IF(Table_Risk_2[[#This Row],[Property]]&lt;&gt;"",Risk_2_Prefix&amp;SUBSTITUTE(Table_Risk_2[[#This Row],[Type]]," ","")&amp;SUBSTITUTE(Table_Risk_2[[#This Row],[Property]]," ",""),""))</f>
        <v/>
      </c>
      <c r="G15" s="17"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15" s="17" t="str">
        <f>IF(OR(Table_Risk_2[[#This Row],[Header]]="Yes",Table_Risk_2[[#This Row],[Property]]=""),"",IF(OR(Table_Risk_2[[#This Row],[Text]]="true",Table_Risk_2[[#This Row],[Text]]="false",ISNUMBER(Table_Risk_2[[#This Row],[Text]])),Table_Risk_2[[#This Row],[Text]],""""&amp;Table_Risk_2[[#This Row],[Text]]&amp;""""))</f>
        <v/>
      </c>
      <c r="I15" s="3"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v>
      </c>
      <c r="J15" s="3"/>
      <c r="K15" s="3"/>
      <c r="L15" s="3"/>
      <c r="M15" s="3"/>
      <c r="N15" s="3"/>
    </row>
    <row r="16" spans="2:14" s="11" customFormat="1" ht="21" hidden="1" customHeight="1">
      <c r="B16" s="7"/>
      <c r="C16" s="7"/>
      <c r="D16"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16"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16" s="7" t="str">
        <f>IF(Table_Risk_2[[#This Row],[Header]]="Yes","",IF(Table_Risk_2[[#This Row],[Property]]&lt;&gt;"",Risk_2_Prefix&amp;SUBSTITUTE(Table_Risk_2[[#This Row],[Type]]," ","")&amp;SUBSTITUTE(Table_Risk_2[[#This Row],[Property]]," ",""),""))</f>
        <v/>
      </c>
      <c r="G16" s="14"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16" s="14" t="str">
        <f>IF(OR(Table_Risk_2[[#This Row],[Header]]="Yes",Table_Risk_2[[#This Row],[Property]]=""),"",IF(OR(Table_Risk_2[[#This Row],[Text]]="true",Table_Risk_2[[#This Row],[Text]]="false",ISNUMBER(Table_Risk_2[[#This Row],[Text]])),Table_Risk_2[[#This Row],[Text]],""""&amp;Table_Risk_2[[#This Row],[Text]]&amp;""""))</f>
        <v/>
      </c>
      <c r="I16"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16" s="7"/>
      <c r="K16" s="7"/>
      <c r="L16" s="7"/>
      <c r="M16" s="7"/>
      <c r="N16" s="7"/>
    </row>
    <row r="17" spans="2:14" s="11" customFormat="1" ht="21" customHeight="1">
      <c r="B17" s="8" t="s">
        <v>722</v>
      </c>
      <c r="C17" s="7"/>
      <c r="D17"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17"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basepremium</v>
      </c>
      <c r="F17" s="7" t="str">
        <f ca="1">IF(Table_Risk_2[[#This Row],[Header]]="Yes","",IF(Table_Risk_2[[#This Row],[Property]]&lt;&gt;"",Risk_2_Prefix&amp;SUBSTITUTE(Table_Risk_2[[#This Row],[Type]]," ","")&amp;SUBSTITUTE(Table_Risk_2[[#This Row],[Property]]," ",""),""))</f>
        <v>PLPremiumBasepremium</v>
      </c>
      <c r="G17" s="14">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17" s="14">
        <f ca="1">IF(OR(Table_Risk_2[[#This Row],[Header]]="Yes",Table_Risk_2[[#This Row],[Property]]=""),"",IF(OR(Table_Risk_2[[#This Row],[Text]]="true",Table_Risk_2[[#This Row],[Text]]="false",ISNUMBER(Table_Risk_2[[#This Row],[Text]])),Table_Risk_2[[#This Row],[Text]],""""&amp;Table_Risk_2[[#This Row],[Text]]&amp;""""))</f>
        <v>0</v>
      </c>
      <c r="I17"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"basepremium":0,</v>
      </c>
      <c r="J17" s="9">
        <v>0</v>
      </c>
      <c r="K17" s="9" t="e">
        <f>IF(#REF!,ROUND(VLOOKUP(#REF!,#REF!,2,FALSE)*#REF!,2),0)</f>
        <v>#REF!</v>
      </c>
      <c r="L17" s="9" t="e">
        <f>IF(#REF!,ROUND(VLOOKUP(#REF!,#REF!,2,FALSE)*#REF!,2),0)</f>
        <v>#REF!</v>
      </c>
      <c r="M17" s="9" t="e">
        <f>IF(#REF!,ROUND(VLOOKUP(#REF!,#REF!,2,FALSE)*#REF!,2),0)</f>
        <v>#REF!</v>
      </c>
      <c r="N17" s="9" t="e">
        <f>IF(#REF!,ROUND(VLOOKUP(#REF!,#REF!,2,FALSE)*#REF!,2),0)</f>
        <v>#REF!</v>
      </c>
    </row>
    <row r="18" spans="2:14" s="11" customFormat="1" ht="21" customHeight="1">
      <c r="B18" s="7" t="s">
        <v>723</v>
      </c>
      <c r="C18" s="7"/>
      <c r="D18"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Premium</v>
      </c>
      <c r="E18"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totalPremium</v>
      </c>
      <c r="F18" s="7" t="str">
        <f ca="1">IF(Table_Risk_2[[#This Row],[Header]]="Yes","",IF(Table_Risk_2[[#This Row],[Property]]&lt;&gt;"",Risk_2_Prefix&amp;SUBSTITUTE(Table_Risk_2[[#This Row],[Type]]," ","")&amp;SUBSTITUTE(Table_Risk_2[[#This Row],[Property]]," ",""),""))</f>
        <v>PLPremiumTotalPremium</v>
      </c>
      <c r="G18" s="14">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18" s="14">
        <f ca="1">IF(OR(Table_Risk_2[[#This Row],[Header]]="Yes",Table_Risk_2[[#This Row],[Property]]=""),"",IF(OR(Table_Risk_2[[#This Row],[Text]]="true",Table_Risk_2[[#This Row],[Text]]="false",ISNUMBER(Table_Risk_2[[#This Row],[Text]])),Table_Risk_2[[#This Row],[Text]],""""&amp;Table_Risk_2[[#This Row],[Text]]&amp;""""))</f>
        <v>0</v>
      </c>
      <c r="I18"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"totalPremium":0},</v>
      </c>
      <c r="J18" s="9">
        <f>J17</f>
        <v>0</v>
      </c>
      <c r="K18" s="9" t="e">
        <f>IF(#REF!,IF(#REF!,K17,IF(#REF!,#REF!,0)),0)</f>
        <v>#REF!</v>
      </c>
      <c r="L18" s="9" t="e">
        <f>IF(#REF!,IF(#REF!,L17,IF(#REF!,#REF!,0)),0)</f>
        <v>#REF!</v>
      </c>
      <c r="M18" s="9" t="e">
        <f>IF(#REF!,IF(#REF!,M17,IF(#REF!,#REF!,0)),0)</f>
        <v>#REF!</v>
      </c>
      <c r="N18" s="9" t="e">
        <f>IF(#REF!,IF(#REF!,N17,IF(#REF!,#REF!,0)),0)</f>
        <v>#REF!</v>
      </c>
    </row>
    <row r="19" spans="2:14" ht="29.45" thickBot="1">
      <c r="B19" s="3" t="s">
        <v>589</v>
      </c>
      <c r="C19" s="3" t="s">
        <v>73</v>
      </c>
      <c r="D19" s="3"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19" s="3"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other</v>
      </c>
      <c r="F19" s="3" t="str">
        <f>IF(Table_Risk_2[[#This Row],[Header]]="Yes","",IF(Table_Risk_2[[#This Row],[Property]]&lt;&gt;"",Risk_2_Prefix&amp;SUBSTITUTE(Table_Risk_2[[#This Row],[Type]]," ","")&amp;SUBSTITUTE(Table_Risk_2[[#This Row],[Property]]," ",""),""))</f>
        <v/>
      </c>
      <c r="G19" s="17"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19" s="17" t="str">
        <f>IF(OR(Table_Risk_2[[#This Row],[Header]]="Yes",Table_Risk_2[[#This Row],[Property]]=""),"",IF(OR(Table_Risk_2[[#This Row],[Text]]="true",Table_Risk_2[[#This Row],[Text]]="false",ISNUMBER(Table_Risk_2[[#This Row],[Text]])),Table_Risk_2[[#This Row],[Text]],""""&amp;Table_Risk_2[[#This Row],[Text]]&amp;""""))</f>
        <v/>
      </c>
      <c r="I19" s="3"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"other":{</v>
      </c>
      <c r="J19" s="3"/>
      <c r="K19" s="3"/>
      <c r="L19" s="3"/>
      <c r="M19" s="3"/>
      <c r="N19" s="3"/>
    </row>
    <row r="20" spans="2:14" s="11" customFormat="1" ht="21" hidden="1" customHeight="1">
      <c r="B20" s="7"/>
      <c r="C20" s="7"/>
      <c r="D20"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Other</v>
      </c>
      <c r="E20"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20" s="7" t="str">
        <f>IF(Table_Risk_2[[#This Row],[Header]]="Yes","",IF(Table_Risk_2[[#This Row],[Property]]&lt;&gt;"",Risk_2_Prefix&amp;SUBSTITUTE(Table_Risk_2[[#This Row],[Type]]," ","")&amp;SUBSTITUTE(Table_Risk_2[[#This Row],[Property]]," ",""),""))</f>
        <v/>
      </c>
      <c r="G20" s="14"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20" s="14" t="str">
        <f>IF(OR(Table_Risk_2[[#This Row],[Header]]="Yes",Table_Risk_2[[#This Row],[Property]]=""),"",IF(OR(Table_Risk_2[[#This Row],[Text]]="true",Table_Risk_2[[#This Row],[Text]]="false",ISNUMBER(Table_Risk_2[[#This Row],[Text]])),Table_Risk_2[[#This Row],[Text]],""""&amp;Table_Risk_2[[#This Row],[Text]]&amp;""""))</f>
        <v/>
      </c>
      <c r="I20"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20" s="7"/>
      <c r="K20" s="7"/>
      <c r="L20" s="7"/>
      <c r="M20" s="7"/>
      <c r="N20" s="7"/>
    </row>
    <row r="21" spans="2:14" s="11" customFormat="1" ht="21" customHeight="1">
      <c r="B21" s="7" t="s">
        <v>724</v>
      </c>
      <c r="C21" s="7"/>
      <c r="D21"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Other</v>
      </c>
      <c r="E21"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blah</v>
      </c>
      <c r="F21" s="7" t="str">
        <f ca="1">IF(Table_Risk_2[[#This Row],[Header]]="Yes","",IF(Table_Risk_2[[#This Row],[Property]]&lt;&gt;"",Risk_2_Prefix&amp;SUBSTITUTE(Table_Risk_2[[#This Row],[Type]]," ","")&amp;SUBSTITUTE(Table_Risk_2[[#This Row],[Property]]," ",""),""))</f>
        <v>PLOtherBlah</v>
      </c>
      <c r="G21" s="14"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Val</v>
      </c>
      <c r="H21" s="14" t="str">
        <f ca="1">IF(OR(Table_Risk_2[[#This Row],[Header]]="Yes",Table_Risk_2[[#This Row],[Property]]=""),"",IF(OR(Table_Risk_2[[#This Row],[Text]]="true",Table_Risk_2[[#This Row],[Text]]="false",ISNUMBER(Table_Risk_2[[#This Row],[Text]])),Table_Risk_2[[#This Row],[Text]],""""&amp;Table_Risk_2[[#This Row],[Text]]&amp;""""))</f>
        <v>"Val"</v>
      </c>
      <c r="I21"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"blah":"Val"},</v>
      </c>
      <c r="J21" s="7" t="s">
        <v>725</v>
      </c>
      <c r="K21" s="7"/>
      <c r="L21" s="7"/>
      <c r="M21" s="7"/>
      <c r="N21" s="7"/>
    </row>
    <row r="22" spans="2:14" ht="29.45" thickBot="1">
      <c r="B22" s="3" t="s">
        <v>705</v>
      </c>
      <c r="C22" s="3" t="s">
        <v>73</v>
      </c>
      <c r="D22" s="3"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22" s="3"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statutoryRates</v>
      </c>
      <c r="F22" s="3" t="str">
        <f>IF(Table_Risk_2[[#This Row],[Header]]="Yes","",IF(Table_Risk_2[[#This Row],[Property]]&lt;&gt;"",Risk_2_Prefix&amp;SUBSTITUTE(Table_Risk_2[[#This Row],[Type]]," ","")&amp;SUBSTITUTE(Table_Risk_2[[#This Row],[Property]]," ",""),""))</f>
        <v/>
      </c>
      <c r="G22" s="17"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22" s="17" t="str">
        <f>IF(OR(Table_Risk_2[[#This Row],[Header]]="Yes",Table_Risk_2[[#This Row],[Property]]=""),"",IF(OR(Table_Risk_2[[#This Row],[Text]]="true",Table_Risk_2[[#This Row],[Text]]="false",ISNUMBER(Table_Risk_2[[#This Row],[Text]])),Table_Risk_2[[#This Row],[Text]],""""&amp;Table_Risk_2[[#This Row],[Text]]&amp;""""))</f>
        <v/>
      </c>
      <c r="I22" s="3"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"statutoryRates":{</v>
      </c>
      <c r="J22" s="3"/>
      <c r="K22" s="3"/>
      <c r="L22" s="3"/>
      <c r="M22" s="3"/>
      <c r="N22" s="3"/>
    </row>
    <row r="23" spans="2:14" s="11" customFormat="1" ht="21" hidden="1" customHeight="1">
      <c r="B23" s="7"/>
      <c r="C23" s="7"/>
      <c r="D23"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23"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23" s="7" t="str">
        <f>IF(Table_Risk_2[[#This Row],[Header]]="Yes","",IF(Table_Risk_2[[#This Row],[Property]]&lt;&gt;"",Risk_2_Prefix&amp;SUBSTITUTE(Table_Risk_2[[#This Row],[Type]]," ","")&amp;SUBSTITUTE(Table_Risk_2[[#This Row],[Property]]," ",""),""))</f>
        <v/>
      </c>
      <c r="G23" s="14"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23" s="14" t="str">
        <f>IF(OR(Table_Risk_2[[#This Row],[Header]]="Yes",Table_Risk_2[[#This Row],[Property]]=""),"",IF(OR(Table_Risk_2[[#This Row],[Text]]="true",Table_Risk_2[[#This Row],[Text]]="false",ISNUMBER(Table_Risk_2[[#This Row],[Text]])),Table_Risk_2[[#This Row],[Text]],""""&amp;Table_Risk_2[[#This Row],[Text]]&amp;""""))</f>
        <v/>
      </c>
      <c r="I23"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23" s="7"/>
      <c r="K23" s="7"/>
      <c r="L23" s="7"/>
      <c r="M23" s="7"/>
      <c r="N23" s="7"/>
    </row>
    <row r="24" spans="2:14" s="11" customFormat="1" ht="21" customHeight="1">
      <c r="B24" s="7" t="s">
        <v>706</v>
      </c>
      <c r="C24" s="7"/>
      <c r="D24"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24"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riskType</v>
      </c>
      <c r="F24" s="7" t="str">
        <f ca="1">IF(Table_Risk_2[[#This Row],[Header]]="Yes","",IF(Table_Risk_2[[#This Row],[Property]]&lt;&gt;"",Risk_2_Prefix&amp;SUBSTITUTE(Table_Risk_2[[#This Row],[Type]]," ","")&amp;SUBSTITUTE(Table_Risk_2[[#This Row],[Property]]," ",""),""))</f>
        <v>PLStatutoryRateRiskType</v>
      </c>
      <c r="G24" s="14"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General</v>
      </c>
      <c r="H24" s="14" t="str">
        <f ca="1">IF(OR(Table_Risk_2[[#This Row],[Header]]="Yes",Table_Risk_2[[#This Row],[Property]]=""),"",IF(OR(Table_Risk_2[[#This Row],[Text]]="true",Table_Risk_2[[#This Row],[Text]]="false",ISNUMBER(Table_Risk_2[[#This Row],[Text]])),Table_Risk_2[[#This Row],[Text]],""""&amp;Table_Risk_2[[#This Row],[Text]]&amp;""""))</f>
        <v>"General"</v>
      </c>
      <c r="I24"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"riskType":"General",</v>
      </c>
      <c r="J24" s="7" t="s">
        <v>726</v>
      </c>
      <c r="K24" s="7" t="str">
        <f>Risk_2_Type</f>
        <v>General</v>
      </c>
      <c r="L24" s="7" t="str">
        <f>Risk_2_Type</f>
        <v>General</v>
      </c>
      <c r="M24" s="7" t="str">
        <f>Risk_2_Type</f>
        <v>General</v>
      </c>
      <c r="N24" s="7" t="str">
        <f>Risk_2_Type</f>
        <v>General</v>
      </c>
    </row>
    <row r="25" spans="2:14" s="11" customFormat="1" ht="21" customHeight="1">
      <c r="B25" s="8" t="s">
        <v>708</v>
      </c>
      <c r="C25" s="7"/>
      <c r="D25"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25"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ESLApplicability</v>
      </c>
      <c r="F25" s="7" t="str">
        <f ca="1">IF(Table_Risk_2[[#This Row],[Header]]="Yes","",IF(Table_Risk_2[[#This Row],[Property]]&lt;&gt;"",Risk_2_Prefix&amp;SUBSTITUTE(Table_Risk_2[[#This Row],[Type]]," ","")&amp;SUBSTITUTE(Table_Risk_2[[#This Row],[Property]]," ",""),""))</f>
        <v>PLStatutoryRateESLApplicability</v>
      </c>
      <c r="G25" s="14"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Applicable</v>
      </c>
      <c r="H25" s="14" t="str">
        <f ca="1">IF(OR(Table_Risk_2[[#This Row],[Header]]="Yes",Table_Risk_2[[#This Row],[Property]]=""),"",IF(OR(Table_Risk_2[[#This Row],[Text]]="true",Table_Risk_2[[#This Row],[Text]]="false",ISNUMBER(Table_Risk_2[[#This Row],[Text]])),Table_Risk_2[[#This Row],[Text]],""""&amp;Table_Risk_2[[#This Row],[Text]]&amp;""""))</f>
        <v>"Applicable"</v>
      </c>
      <c r="I25"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"ESLApplicability":"Applicable",</v>
      </c>
      <c r="J25" s="7" t="s">
        <v>727</v>
      </c>
      <c r="K25" s="7" t="str">
        <f>Risk_2_ESL</f>
        <v>Applicable</v>
      </c>
      <c r="L25" s="7" t="str">
        <f>Risk_2_ESL</f>
        <v>Applicable</v>
      </c>
      <c r="M25" s="7" t="str">
        <f>Risk_2_ESL</f>
        <v>Applicable</v>
      </c>
      <c r="N25" s="7" t="str">
        <f>Risk_2_ESL</f>
        <v>Applicable</v>
      </c>
    </row>
    <row r="26" spans="2:14" s="11" customFormat="1" ht="21" customHeight="1">
      <c r="B26" s="8" t="s">
        <v>710</v>
      </c>
      <c r="C26" s="7"/>
      <c r="D26"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26"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jurisdiction</v>
      </c>
      <c r="F26" s="7" t="str">
        <f ca="1">IF(Table_Risk_2[[#This Row],[Header]]="Yes","",IF(Table_Risk_2[[#This Row],[Property]]&lt;&gt;"",Risk_2_Prefix&amp;SUBSTITUTE(Table_Risk_2[[#This Row],[Type]]," ","")&amp;SUBSTITUTE(Table_Risk_2[[#This Row],[Property]]," ",""),""))</f>
        <v>PLStatutoryRateJurisdiction</v>
      </c>
      <c r="G26" s="14"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Large</v>
      </c>
      <c r="H26" s="14" t="str">
        <f ca="1">IF(OR(Table_Risk_2[[#This Row],[Header]]="Yes",Table_Risk_2[[#This Row],[Property]]=""),"",IF(OR(Table_Risk_2[[#This Row],[Text]]="true",Table_Risk_2[[#This Row],[Text]]="false",ISNUMBER(Table_Risk_2[[#This Row],[Text]])),Table_Risk_2[[#This Row],[Text]],""""&amp;Table_Risk_2[[#This Row],[Text]]&amp;""""))</f>
        <v>"Large"</v>
      </c>
      <c r="I26"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"jurisdiction":"Large",</v>
      </c>
      <c r="J26" s="7" t="str">
        <f>J11</f>
        <v>Large</v>
      </c>
      <c r="K26" s="7" t="e">
        <f>#REF!</f>
        <v>#REF!</v>
      </c>
      <c r="L26" s="7" t="e">
        <f>#REF!</f>
        <v>#REF!</v>
      </c>
      <c r="M26" s="7" t="e">
        <f>#REF!</f>
        <v>#REF!</v>
      </c>
      <c r="N26" s="7" t="e">
        <f>#REF!</f>
        <v>#REF!</v>
      </c>
    </row>
    <row r="27" spans="2:14" s="11" customFormat="1" ht="21" customHeight="1">
      <c r="B27" s="8" t="s">
        <v>712</v>
      </c>
      <c r="C27" s="7"/>
      <c r="D27"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27"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ESLRate</v>
      </c>
      <c r="F27" s="7" t="str">
        <f ca="1">IF(Table_Risk_2[[#This Row],[Header]]="Yes","",IF(Table_Risk_2[[#This Row],[Property]]&lt;&gt;"",Risk_2_Prefix&amp;SUBSTITUTE(Table_Risk_2[[#This Row],[Type]]," ","")&amp;SUBSTITUTE(Table_Risk_2[[#This Row],[Property]]," ",""),""))</f>
        <v>PLStatutoryRateESLRate</v>
      </c>
      <c r="G27" s="14">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7" s="14">
        <f ca="1">IF(OR(Table_Risk_2[[#This Row],[Header]]="Yes",Table_Risk_2[[#This Row],[Property]]=""),"",IF(OR(Table_Risk_2[[#This Row],[Text]]="true",Table_Risk_2[[#This Row],[Text]]="false",ISNUMBER(Table_Risk_2[[#This Row],[Text]])),Table_Risk_2[[#This Row],[Text]],""""&amp;Table_Risk_2[[#This Row],[Text]]&amp;""""))</f>
        <v>0</v>
      </c>
      <c r="I27"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"ESLRate":0,</v>
      </c>
      <c r="J27" s="15">
        <f t="array" ref="J27">IF(AND(Risk_2_ESL="Applicable",NOT(ISNA(MATCH(J26,Table_Statutory_Rates[#Headers],0)))),
INDEX(
Table_Statutory_Rates[],
MATCH(1,(Table_Statutory_Rates[Type]="ESL")*(Table_Statutory_Rates[Next Value]&gt;#REF!),0),
MATCH(J26,Table_Statutory_Rates[#Headers],0)
),0)</f>
        <v>0</v>
      </c>
      <c r="K27" s="15" t="e">
        <f t="array" aca="1" ref="K27" ca="1">IF(Risk_2_ESL="Applicable",
INDEX(
Table_Statutory_Rates[],
MATCH(1,(Table_Statutory_Rates[Type]="ESL")*(Table_Statutory_Rates[Next Value]&gt;#REF!),0),
MATCH(K26,Table_Statutory_Rates[#Headers],0)
),0)</f>
        <v>#N/A</v>
      </c>
      <c r="L27" s="15" t="e">
        <f t="array" aca="1" ref="L27" ca="1">IF(Risk_2_ESL="Applicable",
INDEX(
Table_Statutory_Rates[],
MATCH(1,(Table_Statutory_Rates[Type]="ESL")*(Table_Statutory_Rates[Next Value]&gt;#REF!),0),
MATCH(L26,Table_Statutory_Rates[#Headers],0)
),0)</f>
        <v>#N/A</v>
      </c>
      <c r="M27" s="15" t="e">
        <f t="array" aca="1" ref="M27" ca="1">IF(Risk_2_ESL="Applicable",
INDEX(
Table_Statutory_Rates[],
MATCH(1,(Table_Statutory_Rates[Type]="ESL")*(Table_Statutory_Rates[Next Value]&gt;#REF!),0),
MATCH(M26,Table_Statutory_Rates[#Headers],0)
),0)</f>
        <v>#N/A</v>
      </c>
      <c r="N27" s="15" t="e">
        <f t="array" aca="1" ref="N27" ca="1">IF(Risk_2_ESL="Applicable",
INDEX(
Table_Statutory_Rates[],
MATCH(1,(Table_Statutory_Rates[Type]="ESL")*(Table_Statutory_Rates[Next Value]&gt;#REF!),0),
MATCH(N26,Table_Statutory_Rates[#Headers],0)
),0)</f>
        <v>#N/A</v>
      </c>
    </row>
    <row r="28" spans="2:14" s="11" customFormat="1" ht="21" customHeight="1">
      <c r="B28" s="7" t="s">
        <v>713</v>
      </c>
      <c r="C28" s="7"/>
      <c r="D28"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28"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GSTRate</v>
      </c>
      <c r="F28" s="7" t="str">
        <f ca="1">IF(Table_Risk_2[[#This Row],[Header]]="Yes","",IF(Table_Risk_2[[#This Row],[Property]]&lt;&gt;"",Risk_2_Prefix&amp;SUBSTITUTE(Table_Risk_2[[#This Row],[Type]]," ","")&amp;SUBSTITUTE(Table_Risk_2[[#This Row],[Property]]," ",""),""))</f>
        <v>PLStatutoryRateGSTRate</v>
      </c>
      <c r="G28" s="14">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8" s="14">
        <f ca="1">IF(OR(Table_Risk_2[[#This Row],[Header]]="Yes",Table_Risk_2[[#This Row],[Property]]=""),"",IF(OR(Table_Risk_2[[#This Row],[Text]]="true",Table_Risk_2[[#This Row],[Text]]="false",ISNUMBER(Table_Risk_2[[#This Row],[Text]])),Table_Risk_2[[#This Row],[Text]],""""&amp;Table_Risk_2[[#This Row],[Text]]&amp;""""))</f>
        <v>0</v>
      </c>
      <c r="I28"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"GSTRate":0,</v>
      </c>
      <c r="J28" s="15">
        <f t="array" ref="J28">IF(NOT(ISNA(MATCH(J26,Table_Statutory_Rates[#Headers],0))),
INDEX(
Table_Statutory_Rates[],
MATCH(1,(Table_Statutory_Rates[Type]="GST")*(Table_Statutory_Rates[Next Value]&gt;#REF!),0),
MATCH(J26,Table_Statutory_Rates[#Headers],0)
),0)</f>
        <v>0</v>
      </c>
      <c r="K28" s="15" t="e">
        <f t="array" aca="1" ref="K28" ca="1">INDEX(
Table_Statutory_Rates[],
MATCH(1,(Table_Statutory_Rates[Type]="GST")*(Table_Statutory_Rates[Next Value]&gt;#REF!),0),
MATCH(K26,Table_Statutory_Rates[#Headers],0)
)</f>
        <v>#N/A</v>
      </c>
      <c r="L28" s="15" t="e">
        <f t="array" aca="1" ref="L28" ca="1">INDEX(
Table_Statutory_Rates[],
MATCH(1,(Table_Statutory_Rates[Type]="GST")*(Table_Statutory_Rates[Next Value]&gt;#REF!),0),
MATCH(L26,Table_Statutory_Rates[#Headers],0)
)</f>
        <v>#N/A</v>
      </c>
      <c r="M28" s="15" t="e">
        <f t="array" aca="1" ref="M28" ca="1">INDEX(
Table_Statutory_Rates[],
MATCH(1,(Table_Statutory_Rates[Type]="GST")*(Table_Statutory_Rates[Next Value]&gt;#REF!),0),
MATCH(M26,Table_Statutory_Rates[#Headers],0)
)</f>
        <v>#N/A</v>
      </c>
      <c r="N28" s="15" t="e">
        <f t="array" aca="1" ref="N28" ca="1">INDEX(
Table_Statutory_Rates[],
MATCH(1,(Table_Statutory_Rates[Type]="GST")*(Table_Statutory_Rates[Next Value]&gt;#REF!),0),
MATCH(N26,Table_Statutory_Rates[#Headers],0)
)</f>
        <v>#N/A</v>
      </c>
    </row>
    <row r="29" spans="2:14" s="11" customFormat="1" ht="21" customHeight="1">
      <c r="B29" s="7" t="s">
        <v>714</v>
      </c>
      <c r="C29" s="7"/>
      <c r="D29"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Statutory Rate</v>
      </c>
      <c r="E29"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SDRate</v>
      </c>
      <c r="F29" s="7" t="str">
        <f ca="1">IF(Table_Risk_2[[#This Row],[Header]]="Yes","",IF(Table_Risk_2[[#This Row],[Property]]&lt;&gt;"",Risk_2_Prefix&amp;SUBSTITUTE(Table_Risk_2[[#This Row],[Type]]," ","")&amp;SUBSTITUTE(Table_Risk_2[[#This Row],[Property]]," ",""),""))</f>
        <v>PLStatutoryRateSDRate</v>
      </c>
      <c r="G29" s="14">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29" s="14">
        <f ca="1">IF(OR(Table_Risk_2[[#This Row],[Header]]="Yes",Table_Risk_2[[#This Row],[Property]]=""),"",IF(OR(Table_Risk_2[[#This Row],[Text]]="true",Table_Risk_2[[#This Row],[Text]]="false",ISNUMBER(Table_Risk_2[[#This Row],[Text]])),Table_Risk_2[[#This Row],[Text]],""""&amp;Table_Risk_2[[#This Row],[Text]]&amp;""""))</f>
        <v>0</v>
      </c>
      <c r="I29"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"SDRate":0},</v>
      </c>
      <c r="J29" s="15">
        <f t="array" ref="J29">IF(NOT(ISNA(MATCH(J26,Table_Statutory_Rates[#Headers],0))),
INDEX(
Table_Statutory_Rates[],
MATCH(1,(Table_Statutory_Rates[Type]=Risk_2_Type)*(Table_Statutory_Rates[Next Value]&gt;#REF!),0),
MATCH(J26,Table_Statutory_Rates[#Headers],0)
),0)</f>
        <v>0</v>
      </c>
      <c r="K29" s="15" t="e">
        <f t="array" aca="1" ref="K29" ca="1">INDEX(
Table_Statutory_Rates[],
MATCH(1,(Table_Statutory_Rates[Type]=Risk_2_Type)*(Table_Statutory_Rates[Next Value]&gt;#REF!),0),
MATCH(K26,Table_Statutory_Rates[#Headers],0)
)</f>
        <v>#N/A</v>
      </c>
      <c r="L29" s="15" t="e">
        <f t="array" aca="1" ref="L29" ca="1">INDEX(
Table_Statutory_Rates[],
MATCH(1,(Table_Statutory_Rates[Type]=Risk_2_Type)*(Table_Statutory_Rates[Next Value]&gt;#REF!),0),
MATCH(L26,Table_Statutory_Rates[#Headers],0)
)</f>
        <v>#N/A</v>
      </c>
      <c r="M29" s="15" t="e">
        <f t="array" aca="1" ref="M29" ca="1">INDEX(
Table_Statutory_Rates[],
MATCH(1,(Table_Statutory_Rates[Type]=Risk_2_Type)*(Table_Statutory_Rates[Next Value]&gt;#REF!),0),
MATCH(M26,Table_Statutory_Rates[#Headers],0)
)</f>
        <v>#N/A</v>
      </c>
      <c r="N29" s="15" t="e">
        <f t="array" aca="1" ref="N29" ca="1">INDEX(
Table_Statutory_Rates[],
MATCH(1,(Table_Statutory_Rates[Type]=Risk_2_Type)*(Table_Statutory_Rates[Next Value]&gt;#REF!),0),
MATCH(N26,Table_Statutory_Rates[#Headers],0)
)</f>
        <v>#N/A</v>
      </c>
    </row>
    <row r="30" spans="2:14" ht="29.45" thickBot="1">
      <c r="B30" s="3" t="s">
        <v>715</v>
      </c>
      <c r="C30" s="3" t="s">
        <v>73</v>
      </c>
      <c r="D30" s="3"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
      </c>
      <c r="E30" s="3"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payment</v>
      </c>
      <c r="F30" s="3" t="str">
        <f>IF(Table_Risk_2[[#This Row],[Header]]="Yes","",IF(Table_Risk_2[[#This Row],[Property]]&lt;&gt;"",Risk_2_Prefix&amp;SUBSTITUTE(Table_Risk_2[[#This Row],[Type]]," ","")&amp;SUBSTITUTE(Table_Risk_2[[#This Row],[Property]]," ",""),""))</f>
        <v/>
      </c>
      <c r="G30" s="17" t="str">
        <f>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30" s="17" t="str">
        <f>IF(OR(Table_Risk_2[[#This Row],[Header]]="Yes",Table_Risk_2[[#This Row],[Property]]=""),"",IF(OR(Table_Risk_2[[#This Row],[Text]]="true",Table_Risk_2[[#This Row],[Text]]="false",ISNUMBER(Table_Risk_2[[#This Row],[Text]])),Table_Risk_2[[#This Row],[Text]],""""&amp;Table_Risk_2[[#This Row],[Text]]&amp;""""))</f>
        <v/>
      </c>
      <c r="I30" s="3"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"payment":{</v>
      </c>
      <c r="J30" s="3"/>
      <c r="K30" s="3"/>
      <c r="L30" s="3"/>
      <c r="M30" s="3"/>
      <c r="N30" s="3"/>
    </row>
    <row r="31" spans="2:14" s="11" customFormat="1" ht="21" hidden="1" customHeight="1">
      <c r="B31" s="7"/>
      <c r="C31" s="7"/>
      <c r="D31"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31"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
      </c>
      <c r="F31" s="7" t="str">
        <f>IF(Table_Risk_2[[#This Row],[Header]]="Yes","",IF(Table_Risk_2[[#This Row],[Property]]&lt;&gt;"",Risk_2_Prefix&amp;SUBSTITUTE(Table_Risk_2[[#This Row],[Type]]," ","")&amp;SUBSTITUTE(Table_Risk_2[[#This Row],[Property]]," ",""),""))</f>
        <v/>
      </c>
      <c r="G31" s="14" t="str">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
      </c>
      <c r="H31" s="14" t="str">
        <f>IF(OR(Table_Risk_2[[#This Row],[Header]]="Yes",Table_Risk_2[[#This Row],[Property]]=""),"",IF(OR(Table_Risk_2[[#This Row],[Text]]="true",Table_Risk_2[[#This Row],[Text]]="false",ISNUMBER(Table_Risk_2[[#This Row],[Text]])),Table_Risk_2[[#This Row],[Text]],""""&amp;Table_Risk_2[[#This Row],[Text]]&amp;""""))</f>
        <v/>
      </c>
      <c r="I31"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
      </c>
      <c r="J31" s="7"/>
      <c r="K31" s="7"/>
      <c r="L31" s="7"/>
      <c r="M31" s="7"/>
      <c r="N31" s="7"/>
    </row>
    <row r="32" spans="2:14" s="11" customFormat="1" ht="21" customHeight="1">
      <c r="B32" s="8" t="s">
        <v>716</v>
      </c>
      <c r="C32" s="7"/>
      <c r="D32"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32"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premium</v>
      </c>
      <c r="F32" s="7" t="str">
        <f ca="1">IF(Table_Risk_2[[#This Row],[Header]]="Yes","",IF(Table_Risk_2[[#This Row],[Property]]&lt;&gt;"",Risk_2_Prefix&amp;SUBSTITUTE(Table_Risk_2[[#This Row],[Type]]," ","")&amp;SUBSTITUTE(Table_Risk_2[[#This Row],[Property]]," ",""),""))</f>
        <v>PLPaymentPremium</v>
      </c>
      <c r="G32" s="14">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32" s="14">
        <f ca="1">IF(OR(Table_Risk_2[[#This Row],[Header]]="Yes",Table_Risk_2[[#This Row],[Property]]=""),"",IF(OR(Table_Risk_2[[#This Row],[Text]]="true",Table_Risk_2[[#This Row],[Text]]="false",ISNUMBER(Table_Risk_2[[#This Row],[Text]])),Table_Risk_2[[#This Row],[Text]],""""&amp;Table_Risk_2[[#This Row],[Text]]&amp;""""))</f>
        <v>0</v>
      </c>
      <c r="I32"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"premium":0,</v>
      </c>
      <c r="J32" s="25">
        <f>J18</f>
        <v>0</v>
      </c>
      <c r="K32" s="25" t="e">
        <f>K18</f>
        <v>#REF!</v>
      </c>
      <c r="L32" s="25" t="e">
        <f>L18</f>
        <v>#REF!</v>
      </c>
      <c r="M32" s="25" t="e">
        <f>M18</f>
        <v>#REF!</v>
      </c>
      <c r="N32" s="25" t="e">
        <f>N18</f>
        <v>#REF!</v>
      </c>
    </row>
    <row r="33" spans="2:14" s="11" customFormat="1" ht="21" customHeight="1">
      <c r="B33" s="8" t="s">
        <v>717</v>
      </c>
      <c r="C33" s="7"/>
      <c r="D33"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33"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ESL</v>
      </c>
      <c r="F33" s="7" t="str">
        <f ca="1">IF(Table_Risk_2[[#This Row],[Header]]="Yes","",IF(Table_Risk_2[[#This Row],[Property]]&lt;&gt;"",Risk_2_Prefix&amp;SUBSTITUTE(Table_Risk_2[[#This Row],[Type]]," ","")&amp;SUBSTITUTE(Table_Risk_2[[#This Row],[Property]]," ",""),""))</f>
        <v>PLPaymentESL</v>
      </c>
      <c r="G33" s="14">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33" s="14">
        <f ca="1">IF(OR(Table_Risk_2[[#This Row],[Header]]="Yes",Table_Risk_2[[#This Row],[Property]]=""),"",IF(OR(Table_Risk_2[[#This Row],[Text]]="true",Table_Risk_2[[#This Row],[Text]]="false",ISNUMBER(Table_Risk_2[[#This Row],[Text]])),Table_Risk_2[[#This Row],[Text]],""""&amp;Table_Risk_2[[#This Row],[Text]]&amp;""""))</f>
        <v>0</v>
      </c>
      <c r="I33"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"ESL":0,</v>
      </c>
      <c r="J33" s="9">
        <f>J32*J27</f>
        <v>0</v>
      </c>
      <c r="K33" s="9" t="e">
        <f ca="1">K32*K27</f>
        <v>#REF!</v>
      </c>
      <c r="L33" s="9" t="e">
        <f ca="1">L32*L27</f>
        <v>#REF!</v>
      </c>
      <c r="M33" s="9" t="e">
        <f ca="1">M32*M27</f>
        <v>#REF!</v>
      </c>
      <c r="N33" s="9" t="e">
        <f ca="1">N32*N27</f>
        <v>#REF!</v>
      </c>
    </row>
    <row r="34" spans="2:14" s="11" customFormat="1" ht="21" customHeight="1">
      <c r="B34" s="7" t="s">
        <v>638</v>
      </c>
      <c r="C34" s="7"/>
      <c r="D34"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34"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GST</v>
      </c>
      <c r="F34" s="7" t="str">
        <f ca="1">IF(Table_Risk_2[[#This Row],[Header]]="Yes","",IF(Table_Risk_2[[#This Row],[Property]]&lt;&gt;"",Risk_2_Prefix&amp;SUBSTITUTE(Table_Risk_2[[#This Row],[Type]]," ","")&amp;SUBSTITUTE(Table_Risk_2[[#This Row],[Property]]," ",""),""))</f>
        <v>PLPaymentGST</v>
      </c>
      <c r="G34" s="14">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34" s="14">
        <f ca="1">IF(OR(Table_Risk_2[[#This Row],[Header]]="Yes",Table_Risk_2[[#This Row],[Property]]=""),"",IF(OR(Table_Risk_2[[#This Row],[Text]]="true",Table_Risk_2[[#This Row],[Text]]="false",ISNUMBER(Table_Risk_2[[#This Row],[Text]])),Table_Risk_2[[#This Row],[Text]],""""&amp;Table_Risk_2[[#This Row],[Text]]&amp;""""))</f>
        <v>0</v>
      </c>
      <c r="I34"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"GST":0,</v>
      </c>
      <c r="J34" s="29">
        <f>SUM(J32:J33)*J28</f>
        <v>0</v>
      </c>
      <c r="K34" s="29" t="e">
        <f ca="1">SUM(K32:K33)*K28</f>
        <v>#REF!</v>
      </c>
      <c r="L34" s="29" t="e">
        <f ca="1">SUM(L32:L33)*L28</f>
        <v>#REF!</v>
      </c>
      <c r="M34" s="29" t="e">
        <f ca="1">SUM(M32:M33)*M28</f>
        <v>#REF!</v>
      </c>
      <c r="N34" s="29" t="e">
        <f ca="1">SUM(N32:N33)*N28</f>
        <v>#REF!</v>
      </c>
    </row>
    <row r="35" spans="2:14" s="11" customFormat="1" ht="21" customHeight="1">
      <c r="B35" s="7" t="s">
        <v>718</v>
      </c>
      <c r="C35" s="7"/>
      <c r="D35"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35"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SD</v>
      </c>
      <c r="F35" s="7" t="str">
        <f ca="1">IF(Table_Risk_2[[#This Row],[Header]]="Yes","",IF(Table_Risk_2[[#This Row],[Property]]&lt;&gt;"",Risk_2_Prefix&amp;SUBSTITUTE(Table_Risk_2[[#This Row],[Type]]," ","")&amp;SUBSTITUTE(Table_Risk_2[[#This Row],[Property]]," ",""),""))</f>
        <v>PLPaymentSD</v>
      </c>
      <c r="G35" s="14">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35" s="14">
        <f ca="1">IF(OR(Table_Risk_2[[#This Row],[Header]]="Yes",Table_Risk_2[[#This Row],[Property]]=""),"",IF(OR(Table_Risk_2[[#This Row],[Text]]="true",Table_Risk_2[[#This Row],[Text]]="false",ISNUMBER(Table_Risk_2[[#This Row],[Text]])),Table_Risk_2[[#This Row],[Text]],""""&amp;Table_Risk_2[[#This Row],[Text]]&amp;""""))</f>
        <v>0</v>
      </c>
      <c r="I35"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"SD":0,</v>
      </c>
      <c r="J35" s="29">
        <f>SUM(J32:J34)*J29</f>
        <v>0</v>
      </c>
      <c r="K35" s="29" t="e">
        <f ca="1">SUM(K32:K34)*K29</f>
        <v>#REF!</v>
      </c>
      <c r="L35" s="29" t="e">
        <f ca="1">SUM(L32:L34)*L29</f>
        <v>#REF!</v>
      </c>
      <c r="M35" s="29" t="e">
        <f ca="1">SUM(M32:M34)*M29</f>
        <v>#REF!</v>
      </c>
      <c r="N35" s="29" t="e">
        <f ca="1">SUM(N32:N34)*N29</f>
        <v>#REF!</v>
      </c>
    </row>
    <row r="36" spans="2:14" s="11" customFormat="1" ht="21" customHeight="1">
      <c r="B36" s="7" t="s">
        <v>482</v>
      </c>
      <c r="C36" s="7"/>
      <c r="D36" s="7" t="str">
        <f ca="1">IF(Table_Risk_2[[#This Row],[Header]]="Yes","",IF(INDIRECT(SUBSTITUTE(ADDRESS(1,COLUMN(),4),"1","")&amp;ROW()-1)="",IF(RIGHT(INDIRECT(SUBSTITUTE(ADDRESS(1,COLUMN(Table_Risk_2[[#This Row],[Property]]),4),"1","")&amp;ROW()-1),1)="s",LEFT(INDIRECT(SUBSTITUTE(ADDRESS(1,COLUMN(Table_Risk_2[[#This Row],[Property]]),4),"1","")&amp;ROW()-1),LEN(INDIRECT(SUBSTITUTE(ADDRESS(1,COLUMN(Table_Risk_2[[#This Row],[Property]]),4),"1","")&amp;ROW()-1))-1),INDIRECT(SUBSTITUTE(ADDRESS(1,COLUMN(Table_Risk_2[[#This Row],[Property]]),4),"1","")&amp;ROW()-1)),INDIRECT(SUBSTITUTE(ADDRESS(1,COLUMN(),4),"1","")&amp;ROW()-1)))</f>
        <v>Payment</v>
      </c>
      <c r="E36" s="7" t="str">
        <f>IF(Table_Risk_2[[#This Row],[Property]]&lt;&gt;"",SUBSTITUTE(IF(EXACT(UPPER(Table_Risk_2[[#This Row],[Property]]),Table_Risk_2[[#This Row],[Property]]),Table_Risk_2[[#This Row],[Property]],IF(EXACT(UPPER(RIGHT(LEFT(Table_Risk_2[[#This Row],[Property]],2),1)),RIGHT(LEFT(Table_Risk_2[[#This Row],[Property]],2),1)),Table_Risk_2[[#This Row],[Property]],LOWER(LEFT(Table_Risk_2[[#This Row],[Property]],1))&amp;RIGHT(Table_Risk_2[[#This Row],[Property]],LEN(Table_Risk_2[[#This Row],[Property]])-1)))," ",""),"")</f>
        <v>total</v>
      </c>
      <c r="F36" s="7" t="str">
        <f ca="1">IF(Table_Risk_2[[#This Row],[Header]]="Yes","",IF(Table_Risk_2[[#This Row],[Property]]&lt;&gt;"",Risk_2_Prefix&amp;SUBSTITUTE(Table_Risk_2[[#This Row],[Type]]," ","")&amp;SUBSTITUTE(Table_Risk_2[[#This Row],[Property]]," ",""),""))</f>
        <v>PLPaymentTotal</v>
      </c>
      <c r="G36" s="14">
        <f ca="1">IF(Table_Risk_2[[#This Row],[Header]]&lt;&gt;"Yes",IF(AND(Table_Risk_2[[#This Row],[Type]]="Rating Factor",Table_Risk_2[[#This Row],[Property]]&lt;&gt;""),IF(INDEX(Table_Question_Sets[Value],MATCH(Table_Risk_2[[#This Row],[Property]],Table_Question_Sets[Property],0),0)&lt;&gt;"",INDEX(Table_Question_Sets[Value],MATCH(Table_Risk_2[[#This Row],[Property]],Table_Question_Sets[Property],0),0),
IF(Table_Risk_2[[#This Row],[Value]]="","",IF(Table_Risk_2[[#This Row],[Value]]=TRUE,"true",IF(Table_Risk_2[[#This Row],[Value]]=FALSE,"false",IF(ISNUMBER(Table_Risk_2[[#This Row],[Value]]),VALUE(Table_Risk_2[[#This Row],[Value]]),Table_Risk_2[[#This Row],[Value]]))))),
IF(Table_Risk_2[[#This Row],[Value]]="","",IF(Table_Risk_2[[#This Row],[Value]]=TRUE,"true",IF(Table_Risk_2[[#This Row],[Value]]=FALSE,"false",IF(ISNUMBER(Table_Risk_2[[#This Row],[Value]]),VALUE(Table_Risk_2[[#This Row],[Value]]),Table_Risk_2[[#This Row],[Value]]))))
),"")</f>
        <v>0</v>
      </c>
      <c r="H36" s="14">
        <f ca="1">IF(OR(Table_Risk_2[[#This Row],[Header]]="Yes",Table_Risk_2[[#This Row],[Property]]=""),"",IF(OR(Table_Risk_2[[#This Row],[Text]]="true",Table_Risk_2[[#This Row],[Text]]="false",ISNUMBER(Table_Risk_2[[#This Row],[Text]])),Table_Risk_2[[#This Row],[Text]],""""&amp;Table_Risk_2[[#This Row],[Text]]&amp;""""))</f>
        <v>0</v>
      </c>
      <c r="I36" s="7" t="str">
        <f ca="1">IF(Table_Risk_2[[#This Row],[Header]]="Yes",
"""" &amp; Table_Risk_2[[#This Row],[Key]] &amp; """:{",
IF(Table_Risk_2[[#This Row],[Property]]&lt;&gt;"",""""&amp;Table_Risk_2[[#This Row],[Key]]&amp;""":"&amp;Table_Risk_2[[#This Row],[String]]&amp;IF(INDIRECT(SUBSTITUTE(ADDRESS(1,COLUMN(Table_Risk_2[[#This Row],[Type]]),4),"1","")&amp;ROW(Table_Risk_2[[#This Row],[Value]])+1)="","}"&amp;IF(INDIRECT(SUBSTITUTE(ADDRESS(1,COLUMN(Table_Risk_2[[#This Row],[Property]]),4),"1","")&amp;ROW(Table_Risk_2[[#This Row],[Value]])+1)="","",","),","),"")
)</f>
        <v>"total":0}</v>
      </c>
      <c r="J36" s="9">
        <f>SUM(J32:J35)</f>
        <v>0</v>
      </c>
      <c r="K36" s="9" t="e">
        <f t="shared" ref="K36:N36" si="0">SUM(K32:K35)</f>
        <v>#REF!</v>
      </c>
      <c r="L36" s="9" t="e">
        <f t="shared" si="0"/>
        <v>#REF!</v>
      </c>
      <c r="M36" s="9" t="e">
        <f t="shared" si="0"/>
        <v>#REF!</v>
      </c>
      <c r="N36" s="9" t="e">
        <f t="shared" si="0"/>
        <v>#REF!</v>
      </c>
    </row>
  </sheetData>
  <sheetProtection insertRows="0" deleteRows="0"/>
  <conditionalFormatting sqref="J13:N14">
    <cfRule type="cellIs" dxfId="323" priority="2" operator="equal">
      <formula>FALSE</formula>
    </cfRule>
  </conditionalFormatting>
  <dataValidations count="4">
    <dataValidation type="list" allowBlank="1" showInputMessage="1" showErrorMessage="1" sqref="J25" xr:uid="{00000000-0002-0000-0500-000000000000}">
      <formula1>Select_ESL_Eligibility</formula1>
    </dataValidation>
    <dataValidation type="list" allowBlank="1" showInputMessage="1" showErrorMessage="1" sqref="J23:J24" xr:uid="{00000000-0002-0000-0500-000001000000}">
      <formula1>Select_Risk_Type</formula1>
    </dataValidation>
    <dataValidation type="list" allowBlank="1" showInputMessage="1" showErrorMessage="1" sqref="B10:B11" xr:uid="{00000000-0002-0000-0500-000002000000}">
      <formula1>Select_Rating_Factor</formula1>
    </dataValidation>
    <dataValidation type="list" allowBlank="1" showInputMessage="1" showErrorMessage="1" sqref="K10:N11" xr:uid="{00000000-0002-0000-0500-000003000000}">
      <formula1>#REF!</formula1>
    </dataValidation>
  </dataValidation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5F34"/>
  </sheetPr>
  <dimension ref="B2:P40"/>
  <sheetViews>
    <sheetView topLeftCell="A7" workbookViewId="0" xr3:uid="{9B253EF2-77E0-53E3-AE26-4D66ECD923F3}">
      <selection activeCell="B17" sqref="B17"/>
    </sheetView>
  </sheetViews>
  <sheetFormatPr defaultColWidth="9.125" defaultRowHeight="21" customHeight="1"/>
  <cols>
    <col min="1" max="1" width="9.125" style="2"/>
    <col min="2" max="2" width="42.875" style="12" customWidth="1"/>
    <col min="3" max="3" width="12.625" style="12" hidden="1" customWidth="1"/>
    <col min="4" max="4" width="27" style="12" hidden="1" customWidth="1"/>
    <col min="5" max="5" width="27" style="20" hidden="1" customWidth="1"/>
    <col min="6" max="13" width="19.625" style="2" customWidth="1"/>
    <col min="14" max="15" width="9.125" style="2"/>
    <col min="16" max="16" width="20.875" style="2" customWidth="1"/>
    <col min="17" max="16384" width="9.125" style="2"/>
  </cols>
  <sheetData>
    <row r="2" spans="2:16" ht="46.9" thickBot="1">
      <c r="B2" s="13" t="s">
        <v>705</v>
      </c>
      <c r="C2" s="13"/>
      <c r="D2" s="13"/>
      <c r="E2" s="19"/>
      <c r="F2" s="10"/>
      <c r="G2" s="10"/>
      <c r="H2" s="10"/>
      <c r="I2" s="10"/>
      <c r="J2" s="10"/>
      <c r="K2" s="10"/>
      <c r="L2" s="10"/>
      <c r="M2" s="10"/>
    </row>
    <row r="4" spans="2:16" ht="21" customHeight="1">
      <c r="B4" s="12" t="s">
        <v>728</v>
      </c>
    </row>
    <row r="6" spans="2:16" ht="14.45">
      <c r="B6" s="36" t="s">
        <v>729</v>
      </c>
      <c r="C6" s="36" t="s">
        <v>2</v>
      </c>
      <c r="D6" s="36" t="s">
        <v>3</v>
      </c>
      <c r="E6" s="39" t="s">
        <v>730</v>
      </c>
      <c r="F6" t="s">
        <v>577</v>
      </c>
      <c r="G6" s="1" t="s">
        <v>578</v>
      </c>
      <c r="H6" t="s">
        <v>579</v>
      </c>
      <c r="I6" s="1" t="s">
        <v>580</v>
      </c>
      <c r="J6" t="s">
        <v>581</v>
      </c>
      <c r="K6" t="s">
        <v>582</v>
      </c>
      <c r="L6" t="s">
        <v>583</v>
      </c>
      <c r="M6" t="s">
        <v>584</v>
      </c>
    </row>
    <row r="7" spans="2:16" ht="29.45" thickBot="1">
      <c r="B7" s="17" t="s">
        <v>638</v>
      </c>
      <c r="C7" s="17" t="s">
        <v>73</v>
      </c>
      <c r="D7" s="17"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7" s="40">
        <f ca="1">IF(INDIRECT(SUBSTITUTE(ADDRESS(1,COLUMN(Table_Statutory_Rates[[#This Row],[Effective Date]]),4),"1","")&amp;ROW()+1)&lt;&gt;"",INDIRECT(SUBSTITUTE(ADDRESS(1,COLUMN(Table_Statutory_Rates[[#This Row],[Effective Date]]),4),"1","")&amp;ROW()+1),"END")</f>
        <v>42736</v>
      </c>
      <c r="F7" s="3"/>
      <c r="G7" s="3"/>
      <c r="H7" s="3"/>
      <c r="I7" s="3"/>
      <c r="J7" s="3"/>
      <c r="K7" s="3"/>
      <c r="L7" s="3"/>
      <c r="M7" s="3"/>
    </row>
    <row r="8" spans="2:16" s="11" customFormat="1" ht="21" customHeight="1">
      <c r="B8" s="18">
        <v>42736</v>
      </c>
      <c r="C8" s="18"/>
      <c r="D8" s="1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GST</v>
      </c>
      <c r="E8" s="18" t="str">
        <f ca="1">IF(INDIRECT(SUBSTITUTE(ADDRESS(1,COLUMN(Table_Statutory_Rates[[#This Row],[Effective Date]]),4),"1","")&amp;ROW()+1)&lt;&gt;"",INDIRECT(SUBSTITUTE(ADDRESS(1,COLUMN(Table_Statutory_Rates[[#This Row],[Effective Date]]),4),"1","")&amp;ROW()+1),"END")</f>
        <v>Stamp Duty</v>
      </c>
      <c r="F8" s="15">
        <v>0.1</v>
      </c>
      <c r="G8" s="15">
        <f>Table_Statutory_Rates[[#This Row],[ACT]]</f>
        <v>0.1</v>
      </c>
      <c r="H8" s="15">
        <f>Table_Statutory_Rates[[#This Row],[NSW]]</f>
        <v>0.1</v>
      </c>
      <c r="I8" s="15">
        <f>Table_Statutory_Rates[[#This Row],[NT]]</f>
        <v>0.1</v>
      </c>
      <c r="J8" s="15">
        <f>Table_Statutory_Rates[[#This Row],[QLD]]</f>
        <v>0.1</v>
      </c>
      <c r="K8" s="15">
        <f>Table_Statutory_Rates[[#This Row],[SA]]</f>
        <v>0.1</v>
      </c>
      <c r="L8" s="15">
        <f>Table_Statutory_Rates[[#This Row],[TAS]]</f>
        <v>0.1</v>
      </c>
      <c r="M8" s="15">
        <f>Table_Statutory_Rates[[#This Row],[VIC]]</f>
        <v>0.1</v>
      </c>
    </row>
    <row r="9" spans="2:16" ht="29.45" thickBot="1">
      <c r="B9" s="17" t="s">
        <v>639</v>
      </c>
      <c r="C9" s="17" t="s">
        <v>73</v>
      </c>
      <c r="D9" s="17"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9" s="40" t="str">
        <f ca="1">IF(INDIRECT(SUBSTITUTE(ADDRESS(1,COLUMN(Table_Statutory_Rates[[#This Row],[Effective Date]]),4),"1","")&amp;ROW()+1)&lt;&gt;"",INDIRECT(SUBSTITUTE(ADDRESS(1,COLUMN(Table_Statutory_Rates[[#This Row],[Effective Date]]),4),"1","")&amp;ROW()+1),"END")</f>
        <v>General</v>
      </c>
      <c r="F9" s="41"/>
      <c r="G9" s="41"/>
      <c r="H9" s="41"/>
      <c r="I9" s="41"/>
      <c r="J9" s="41"/>
      <c r="K9" s="41"/>
      <c r="L9" s="41"/>
      <c r="M9" s="41"/>
    </row>
    <row r="10" spans="2:16" ht="21.6" thickBot="1">
      <c r="B10" s="52" t="str">
        <f>B30</f>
        <v>General</v>
      </c>
      <c r="C10" s="52" t="s">
        <v>73</v>
      </c>
      <c r="D10" s="5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0" s="62">
        <f ca="1">IF(INDIRECT(SUBSTITUTE(ADDRESS(1,COLUMN(Table_Statutory_Rates[[#This Row],[Effective Date]]),4),"1","")&amp;ROW()+1)&lt;&gt;"",INDIRECT(SUBSTITUTE(ADDRESS(1,COLUMN(Table_Statutory_Rates[[#This Row],[Effective Date]]),4),"1","")&amp;ROW()+1),"END")</f>
        <v>42736</v>
      </c>
      <c r="F10" s="63"/>
      <c r="G10" s="63"/>
      <c r="H10" s="63"/>
      <c r="I10" s="63"/>
      <c r="J10" s="63"/>
      <c r="K10" s="63"/>
      <c r="L10" s="63"/>
      <c r="M10" s="63"/>
    </row>
    <row r="11" spans="2:16" s="11" customFormat="1" ht="21" customHeight="1">
      <c r="B11" s="18">
        <v>42736</v>
      </c>
      <c r="C11" s="18"/>
      <c r="D11" s="1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General</v>
      </c>
      <c r="E11" s="18" t="str">
        <f ca="1">IF(INDIRECT(SUBSTITUTE(ADDRESS(1,COLUMN(Table_Statutory_Rates[[#This Row],[Effective Date]]),4),"1","")&amp;ROW()+1)&lt;&gt;"",INDIRECT(SUBSTITUTE(ADDRESS(1,COLUMN(Table_Statutory_Rates[[#This Row],[Effective Date]]),4),"1","")&amp;ROW()+1),"END")</f>
        <v>Public Liability</v>
      </c>
      <c r="F11" s="23">
        <v>0</v>
      </c>
      <c r="G11" s="23">
        <v>0.09</v>
      </c>
      <c r="H11" s="23">
        <v>0.1</v>
      </c>
      <c r="I11" s="23">
        <v>0.09</v>
      </c>
      <c r="J11" s="23">
        <v>0.11</v>
      </c>
      <c r="K11" s="23">
        <v>0.1</v>
      </c>
      <c r="L11" s="23">
        <v>0.1</v>
      </c>
      <c r="M11" s="15">
        <v>0.1</v>
      </c>
      <c r="P11" s="21"/>
    </row>
    <row r="12" spans="2:16" ht="21.6" thickBot="1">
      <c r="B12" s="52" t="str">
        <f>B31</f>
        <v>Public Liability</v>
      </c>
      <c r="C12" s="52" t="s">
        <v>73</v>
      </c>
      <c r="D12" s="5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2" s="62">
        <f ca="1">IF(INDIRECT(SUBSTITUTE(ADDRESS(1,COLUMN(Table_Statutory_Rates[[#This Row],[Effective Date]]),4),"1","")&amp;ROW()+1)&lt;&gt;"",INDIRECT(SUBSTITUTE(ADDRESS(1,COLUMN(Table_Statutory_Rates[[#This Row],[Effective Date]]),4),"1","")&amp;ROW()+1),"END")</f>
        <v>42370</v>
      </c>
      <c r="F12" s="63"/>
      <c r="G12" s="63"/>
      <c r="H12" s="63"/>
      <c r="I12" s="63"/>
      <c r="J12" s="63"/>
      <c r="K12" s="63"/>
      <c r="L12" s="63"/>
      <c r="M12" s="63"/>
      <c r="P12" s="64"/>
    </row>
    <row r="13" spans="2:16" s="11" customFormat="1" ht="21" customHeight="1">
      <c r="B13" s="18">
        <v>42370</v>
      </c>
      <c r="C13" s="18"/>
      <c r="D13" s="1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Public Liability</v>
      </c>
      <c r="E13" s="18" t="str">
        <f ca="1">IF(INDIRECT(SUBSTITUTE(ADDRESS(1,COLUMN(Table_Statutory_Rates[[#This Row],[Effective Date]]),4),"1","")&amp;ROW()+1)&lt;&gt;"",INDIRECT(SUBSTITUTE(ADDRESS(1,COLUMN(Table_Statutory_Rates[[#This Row],[Effective Date]]),4),"1","")&amp;ROW()+1),"END")</f>
        <v>Professional Indemnity</v>
      </c>
      <c r="F13" s="15">
        <v>0</v>
      </c>
      <c r="G13" s="15">
        <v>0.09</v>
      </c>
      <c r="H13" s="15">
        <v>0.1</v>
      </c>
      <c r="I13" s="15">
        <v>0.09</v>
      </c>
      <c r="J13" s="15">
        <v>0.11</v>
      </c>
      <c r="K13" s="15">
        <v>0.1</v>
      </c>
      <c r="L13" s="15">
        <v>0.1</v>
      </c>
      <c r="M13" s="15">
        <v>0.1</v>
      </c>
    </row>
    <row r="14" spans="2:16" ht="21" customHeight="1" thickBot="1">
      <c r="B14" s="52" t="str">
        <f>B32</f>
        <v>Professional Indemnity</v>
      </c>
      <c r="C14" s="52" t="s">
        <v>73</v>
      </c>
      <c r="D14" s="5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4" s="62">
        <f ca="1">IF(INDIRECT(SUBSTITUTE(ADDRESS(1,COLUMN(Table_Statutory_Rates[[#This Row],[Effective Date]]),4),"1","")&amp;ROW()+1)&lt;&gt;"",INDIRECT(SUBSTITUTE(ADDRESS(1,COLUMN(Table_Statutory_Rates[[#This Row],[Effective Date]]),4),"1","")&amp;ROW()+1),"END")</f>
        <v>42736</v>
      </c>
      <c r="F14" s="63"/>
      <c r="G14" s="63"/>
      <c r="H14" s="63"/>
      <c r="I14" s="63"/>
      <c r="J14" s="63"/>
      <c r="K14" s="63"/>
      <c r="L14" s="63"/>
      <c r="M14" s="63"/>
    </row>
    <row r="15" spans="2:16" s="11" customFormat="1" ht="21" customHeight="1">
      <c r="B15" s="18">
        <v>42736</v>
      </c>
      <c r="C15" s="18"/>
      <c r="D15" s="1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Professional Indemnity</v>
      </c>
      <c r="E15" s="18" t="str">
        <f ca="1">IF(INDIRECT(SUBSTITUTE(ADDRESS(1,COLUMN(Table_Statutory_Rates[[#This Row],[Effective Date]]),4),"1","")&amp;ROW()+1)&lt;&gt;"",INDIRECT(SUBSTITUTE(ADDRESS(1,COLUMN(Table_Statutory_Rates[[#This Row],[Effective Date]]),4),"1","")&amp;ROW()+1),"END")</f>
        <v>Motor</v>
      </c>
      <c r="F15" s="15">
        <v>0</v>
      </c>
      <c r="G15" s="15">
        <v>0.05</v>
      </c>
      <c r="H15" s="15">
        <v>0.1</v>
      </c>
      <c r="I15" s="15">
        <v>0.09</v>
      </c>
      <c r="J15" s="15">
        <v>0.11</v>
      </c>
      <c r="K15" s="15">
        <v>0.1</v>
      </c>
      <c r="L15" s="15">
        <v>0.1</v>
      </c>
      <c r="M15" s="15">
        <v>0.1</v>
      </c>
    </row>
    <row r="16" spans="2:16" ht="21" customHeight="1" thickBot="1">
      <c r="B16" s="52" t="str">
        <f>B33</f>
        <v>Motor</v>
      </c>
      <c r="C16" s="52" t="s">
        <v>73</v>
      </c>
      <c r="D16" s="5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6" s="62">
        <f ca="1">IF(INDIRECT(SUBSTITUTE(ADDRESS(1,COLUMN(Table_Statutory_Rates[[#This Row],[Effective Date]]),4),"1","")&amp;ROW()+1)&lt;&gt;"",INDIRECT(SUBSTITUTE(ADDRESS(1,COLUMN(Table_Statutory_Rates[[#This Row],[Effective Date]]),4),"1","")&amp;ROW()+1),"END")</f>
        <v>42736</v>
      </c>
      <c r="F16" s="63"/>
      <c r="G16" s="63"/>
      <c r="H16" s="63"/>
      <c r="I16" s="63"/>
      <c r="J16" s="63"/>
      <c r="K16" s="63"/>
      <c r="L16" s="63"/>
      <c r="M16" s="63"/>
    </row>
    <row r="17" spans="2:13" s="11" customFormat="1" ht="21" customHeight="1">
      <c r="B17" s="18">
        <v>42736</v>
      </c>
      <c r="C17" s="18"/>
      <c r="D17" s="1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Motor</v>
      </c>
      <c r="E17" s="18" t="str">
        <f ca="1">IF(INDIRECT(SUBSTITUTE(ADDRESS(1,COLUMN(Table_Statutory_Rates[[#This Row],[Effective Date]]),4),"1","")&amp;ROW()+1)&lt;&gt;"",INDIRECT(SUBSTITUTE(ADDRESS(1,COLUMN(Table_Statutory_Rates[[#This Row],[Effective Date]]),4),"1","")&amp;ROW()+1),"END")</f>
        <v>Farm</v>
      </c>
      <c r="F17" s="15">
        <v>0</v>
      </c>
      <c r="G17" s="15">
        <v>0.05</v>
      </c>
      <c r="H17" s="15">
        <v>0.1</v>
      </c>
      <c r="I17" s="15">
        <v>0.09</v>
      </c>
      <c r="J17" s="15">
        <v>0.11</v>
      </c>
      <c r="K17" s="15">
        <v>0.1</v>
      </c>
      <c r="L17" s="15">
        <v>0.1</v>
      </c>
      <c r="M17" s="15">
        <v>0.1</v>
      </c>
    </row>
    <row r="18" spans="2:13" ht="21" customHeight="1" thickBot="1">
      <c r="B18" s="52" t="str">
        <f>B34</f>
        <v>Farm</v>
      </c>
      <c r="C18" s="52" t="s">
        <v>73</v>
      </c>
      <c r="D18" s="5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8" s="62">
        <f ca="1">IF(INDIRECT(SUBSTITUTE(ADDRESS(1,COLUMN(Table_Statutory_Rates[[#This Row],[Effective Date]]),4),"1","")&amp;ROW()+1)&lt;&gt;"",INDIRECT(SUBSTITUTE(ADDRESS(1,COLUMN(Table_Statutory_Rates[[#This Row],[Effective Date]]),4),"1","")&amp;ROW()+1),"END")</f>
        <v>42736</v>
      </c>
      <c r="F18" s="63"/>
      <c r="G18" s="63"/>
      <c r="H18" s="63"/>
      <c r="I18" s="63"/>
      <c r="J18" s="63"/>
      <c r="K18" s="63"/>
      <c r="L18" s="63"/>
      <c r="M18" s="63"/>
    </row>
    <row r="19" spans="2:13" s="11" customFormat="1" ht="21" customHeight="1">
      <c r="B19" s="18">
        <v>42736</v>
      </c>
      <c r="C19" s="18"/>
      <c r="D19" s="1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Farm</v>
      </c>
      <c r="E19" s="18">
        <f ca="1">IF(INDIRECT(SUBSTITUTE(ADDRESS(1,COLUMN(Table_Statutory_Rates[[#This Row],[Effective Date]]),4),"1","")&amp;ROW()+1)&lt;&gt;"",INDIRECT(SUBSTITUTE(ADDRESS(1,COLUMN(Table_Statutory_Rates[[#This Row],[Effective Date]]),4),"1","")&amp;ROW()+1),"END")</f>
        <v>42917</v>
      </c>
      <c r="F19" s="15">
        <v>0</v>
      </c>
      <c r="G19" s="24">
        <v>2.5000000000000001E-2</v>
      </c>
      <c r="H19" s="15">
        <v>0.1</v>
      </c>
      <c r="I19" s="15">
        <v>0.09</v>
      </c>
      <c r="J19" s="15">
        <v>0.11</v>
      </c>
      <c r="K19" s="15">
        <v>0.1</v>
      </c>
      <c r="L19" s="15">
        <v>0.1</v>
      </c>
      <c r="M19" s="15">
        <v>0.1</v>
      </c>
    </row>
    <row r="20" spans="2:13" s="11" customFormat="1" ht="21" customHeight="1">
      <c r="B20" s="18">
        <v>42917</v>
      </c>
      <c r="C20" s="18"/>
      <c r="D20" s="1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Farm</v>
      </c>
      <c r="E20" s="18" t="str">
        <f ca="1">IF(INDIRECT(SUBSTITUTE(ADDRESS(1,COLUMN(Table_Statutory_Rates[[#This Row],[Effective Date]]),4),"1","")&amp;ROW()+1)&lt;&gt;"",INDIRECT(SUBSTITUTE(ADDRESS(1,COLUMN(Table_Statutory_Rates[[#This Row],[Effective Date]]),4),"1","")&amp;ROW()+1),"END")</f>
        <v>ESL</v>
      </c>
      <c r="F20" s="15">
        <f>F19</f>
        <v>0</v>
      </c>
      <c r="G20" s="24">
        <v>2.5000000000000001E-2</v>
      </c>
      <c r="H20" s="15">
        <f t="shared" ref="H20:M20" si="0">H19</f>
        <v>0.1</v>
      </c>
      <c r="I20" s="15">
        <f t="shared" si="0"/>
        <v>0.09</v>
      </c>
      <c r="J20" s="15">
        <f t="shared" si="0"/>
        <v>0.11</v>
      </c>
      <c r="K20" s="15">
        <f t="shared" si="0"/>
        <v>0.1</v>
      </c>
      <c r="L20" s="15">
        <v>0</v>
      </c>
      <c r="M20" s="15">
        <f t="shared" si="0"/>
        <v>0.1</v>
      </c>
    </row>
    <row r="21" spans="2:13" ht="29.45" thickBot="1">
      <c r="B21" s="17" t="s">
        <v>717</v>
      </c>
      <c r="C21" s="17" t="s">
        <v>73</v>
      </c>
      <c r="D21" s="17"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21" s="40">
        <f ca="1">IF(INDIRECT(SUBSTITUTE(ADDRESS(1,COLUMN(Table_Statutory_Rates[[#This Row],[Effective Date]]),4),"1","")&amp;ROW()+1)&lt;&gt;"",INDIRECT(SUBSTITUTE(ADDRESS(1,COLUMN(Table_Statutory_Rates[[#This Row],[Effective Date]]),4),"1","")&amp;ROW()+1),"END")</f>
        <v>42736</v>
      </c>
      <c r="F21" s="41"/>
      <c r="G21" s="41"/>
      <c r="H21" s="41"/>
      <c r="I21" s="41"/>
      <c r="J21" s="41"/>
      <c r="K21" s="41"/>
      <c r="L21" s="41"/>
      <c r="M21" s="41"/>
    </row>
    <row r="22" spans="2:13" s="11" customFormat="1" ht="21" customHeight="1">
      <c r="B22" s="18">
        <v>42736</v>
      </c>
      <c r="C22" s="18"/>
      <c r="D22" s="1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ESL</v>
      </c>
      <c r="E22" s="18" t="str">
        <f ca="1">IF(INDIRECT(SUBSTITUTE(ADDRESS(1,COLUMN(Table_Statutory_Rates[[#This Row],[Effective Date]]),4),"1","")&amp;ROW()+1)&lt;&gt;"",INDIRECT(SUBSTITUTE(ADDRESS(1,COLUMN(Table_Statutory_Rates[[#This Row],[Effective Date]]),4),"1","")&amp;ROW()+1),"END")</f>
        <v>END</v>
      </c>
      <c r="F22" s="15">
        <v>0</v>
      </c>
      <c r="G22" s="15">
        <v>0.3</v>
      </c>
      <c r="H22" s="15">
        <v>0</v>
      </c>
      <c r="I22" s="15">
        <v>0</v>
      </c>
      <c r="J22" s="15">
        <v>0</v>
      </c>
      <c r="K22" s="15">
        <v>0.28000000000000003</v>
      </c>
      <c r="L22" s="15">
        <v>0</v>
      </c>
      <c r="M22" s="15">
        <v>0</v>
      </c>
    </row>
    <row r="27" spans="2:13" ht="29.45" thickBot="1">
      <c r="B27" s="17" t="s">
        <v>731</v>
      </c>
    </row>
    <row r="29" spans="2:13" ht="14.45">
      <c r="B29" t="s">
        <v>6</v>
      </c>
    </row>
    <row r="30" spans="2:13" ht="21" customHeight="1">
      <c r="B30" t="s">
        <v>726</v>
      </c>
    </row>
    <row r="31" spans="2:13" ht="21" customHeight="1">
      <c r="B31" t="s">
        <v>719</v>
      </c>
    </row>
    <row r="32" spans="2:13" ht="21" customHeight="1">
      <c r="B32" t="s">
        <v>732</v>
      </c>
    </row>
    <row r="33" spans="2:2" ht="21" customHeight="1">
      <c r="B33" t="s">
        <v>707</v>
      </c>
    </row>
    <row r="34" spans="2:2" ht="21" customHeight="1">
      <c r="B34" t="s">
        <v>733</v>
      </c>
    </row>
    <row r="36" spans="2:2" ht="29.45" thickBot="1">
      <c r="B36" s="17" t="s">
        <v>734</v>
      </c>
    </row>
    <row r="38" spans="2:2" ht="14.45">
      <c r="B38" t="s">
        <v>6</v>
      </c>
    </row>
    <row r="39" spans="2:2" ht="21" customHeight="1">
      <c r="B39" t="s">
        <v>727</v>
      </c>
    </row>
    <row r="40" spans="2:2" ht="21" customHeight="1">
      <c r="B40" t="s">
        <v>709</v>
      </c>
    </row>
  </sheetData>
  <sheetProtection sheet="1" insertRows="0" deleteRows="0"/>
  <pageMargins left="0.7" right="0.7" top="0.75" bottom="0.75" header="0.3" footer="0.3"/>
  <pageSetup paperSize="9" orientation="portrait" r:id="rId1"/>
  <tableParts count="3">
    <tablePart r:id="rId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5F34"/>
  </sheetPr>
  <dimension ref="B1:G31"/>
  <sheetViews>
    <sheetView topLeftCell="A10" workbookViewId="0" xr3:uid="{85D5C41F-068E-5C55-9968-509E7C2A5619}">
      <selection activeCell="C21" sqref="C21"/>
    </sheetView>
  </sheetViews>
  <sheetFormatPr defaultColWidth="9.125" defaultRowHeight="21" customHeight="1"/>
  <cols>
    <col min="1" max="1" width="9.125" style="2"/>
    <col min="2" max="2" width="31" style="2" customWidth="1"/>
    <col min="3" max="6" width="19.875" style="2" customWidth="1"/>
    <col min="7" max="7" width="20" style="2" customWidth="1"/>
    <col min="8" max="16384" width="9.125" style="2"/>
  </cols>
  <sheetData>
    <row r="1" spans="2:6" s="11" customFormat="1" ht="21" customHeight="1"/>
    <row r="2" spans="2:6" ht="46.9" thickBot="1">
      <c r="B2" s="10" t="s">
        <v>277</v>
      </c>
      <c r="C2" s="10"/>
      <c r="D2" s="10"/>
      <c r="E2" s="10"/>
      <c r="F2" s="10"/>
    </row>
    <row r="4" spans="2:6" ht="29.45" thickBot="1">
      <c r="B4" s="3" t="s">
        <v>458</v>
      </c>
      <c r="C4" s="3"/>
      <c r="D4" s="3"/>
      <c r="E4" s="3"/>
      <c r="F4" s="3"/>
    </row>
    <row r="6" spans="2:6" ht="14.45">
      <c r="B6" t="s">
        <v>735</v>
      </c>
      <c r="C6" t="s">
        <v>736</v>
      </c>
      <c r="D6" t="s">
        <v>609</v>
      </c>
      <c r="E6" t="s">
        <v>610</v>
      </c>
      <c r="F6" t="s">
        <v>611</v>
      </c>
    </row>
    <row r="7" spans="2:6" s="11" customFormat="1" ht="21" customHeight="1">
      <c r="B7" s="7" t="s">
        <v>3</v>
      </c>
      <c r="C7" s="7"/>
      <c r="D7" s="7" t="s">
        <v>737</v>
      </c>
      <c r="E7" s="7" t="s">
        <v>737</v>
      </c>
      <c r="F7" s="7" t="s">
        <v>737</v>
      </c>
    </row>
    <row r="8" spans="2:6" s="11" customFormat="1" ht="21" customHeight="1">
      <c r="B8" s="8" t="s">
        <v>738</v>
      </c>
      <c r="C8" s="7"/>
      <c r="D8" s="7" t="b">
        <v>1</v>
      </c>
      <c r="E8" s="7"/>
      <c r="F8" s="7"/>
    </row>
    <row r="9" spans="2:6" s="11" customFormat="1" ht="21" customHeight="1">
      <c r="B9" s="7" t="s">
        <v>739</v>
      </c>
      <c r="C9" s="7">
        <v>1</v>
      </c>
      <c r="D9" s="7">
        <v>12</v>
      </c>
      <c r="E9" s="7">
        <v>26</v>
      </c>
      <c r="F9" s="7">
        <v>52</v>
      </c>
    </row>
    <row r="10" spans="2:6" ht="29.45" thickBot="1">
      <c r="B10" s="3" t="s">
        <v>737</v>
      </c>
      <c r="C10" s="3"/>
      <c r="D10" s="3"/>
      <c r="E10" s="3"/>
      <c r="F10" s="3"/>
    </row>
    <row r="11" spans="2:6" s="11" customFormat="1" ht="21" customHeight="1">
      <c r="B11" s="7" t="s">
        <v>740</v>
      </c>
      <c r="C11" s="9">
        <v>0</v>
      </c>
      <c r="D11" s="9">
        <v>0</v>
      </c>
      <c r="E11" s="9">
        <f>Table_Payment_Options[[#This Row],[Monthly]]</f>
        <v>0</v>
      </c>
      <c r="F11" s="9">
        <f>Table_Payment_Options[[#This Row],[Fortnightly]]</f>
        <v>0</v>
      </c>
    </row>
    <row r="12" spans="2:6" s="11" customFormat="1" ht="21" customHeight="1">
      <c r="B12" s="7" t="s">
        <v>741</v>
      </c>
      <c r="C12" s="9">
        <v>0</v>
      </c>
      <c r="D12" s="9">
        <v>0</v>
      </c>
      <c r="E12" s="9">
        <f>Table_Payment_Options[[#This Row],[Monthly]]</f>
        <v>0</v>
      </c>
      <c r="F12" s="9">
        <f>Table_Payment_Options[[#This Row],[Fortnightly]]</f>
        <v>0</v>
      </c>
    </row>
    <row r="13" spans="2:6" s="11" customFormat="1" ht="21" customHeight="1">
      <c r="B13" s="7" t="s">
        <v>742</v>
      </c>
      <c r="C13" s="15">
        <v>0</v>
      </c>
      <c r="D13" s="15">
        <v>0</v>
      </c>
      <c r="E13" s="15">
        <f>Table_Payment_Options[[#This Row],[Monthly]]</f>
        <v>0</v>
      </c>
      <c r="F13" s="15">
        <f>Table_Payment_Options[[#This Row],[Fortnightly]]</f>
        <v>0</v>
      </c>
    </row>
    <row r="14" spans="2:6" ht="29.45" thickBot="1">
      <c r="B14" s="3" t="s">
        <v>743</v>
      </c>
      <c r="C14" s="3"/>
      <c r="D14" s="3"/>
      <c r="E14" s="3"/>
      <c r="F14" s="3"/>
    </row>
    <row r="15" spans="2:6" s="11" customFormat="1" ht="21" customHeight="1">
      <c r="B15" s="7" t="s">
        <v>740</v>
      </c>
      <c r="C15" s="9">
        <v>0</v>
      </c>
      <c r="D15" s="9">
        <v>0</v>
      </c>
      <c r="E15" s="9">
        <f>Table_Payment_Options[[#This Row],[Monthly]]</f>
        <v>0</v>
      </c>
      <c r="F15" s="9">
        <f>Table_Payment_Options[[#This Row],[Fortnightly]]</f>
        <v>0</v>
      </c>
    </row>
    <row r="16" spans="2:6" s="11" customFormat="1" ht="21" customHeight="1">
      <c r="B16" s="7" t="s">
        <v>741</v>
      </c>
      <c r="C16" s="9">
        <v>0</v>
      </c>
      <c r="D16" s="9">
        <v>0</v>
      </c>
      <c r="E16" s="9">
        <f>Table_Payment_Options[[#This Row],[Monthly]]</f>
        <v>0</v>
      </c>
      <c r="F16" s="9">
        <f>Table_Payment_Options[[#This Row],[Fortnightly]]</f>
        <v>0</v>
      </c>
    </row>
    <row r="17" spans="2:7" s="11" customFormat="1" ht="21" customHeight="1">
      <c r="B17" s="7" t="s">
        <v>742</v>
      </c>
      <c r="C17" s="15">
        <v>0</v>
      </c>
      <c r="D17" s="15">
        <v>0</v>
      </c>
      <c r="E17" s="15">
        <f>Table_Payment_Options[[#This Row],[Monthly]]</f>
        <v>0</v>
      </c>
      <c r="F17" s="15">
        <f>Table_Payment_Options[[#This Row],[Fortnightly]]</f>
        <v>0</v>
      </c>
    </row>
    <row r="19" spans="2:7" ht="29.45" thickBot="1">
      <c r="B19" s="3" t="s">
        <v>461</v>
      </c>
      <c r="C19" s="3"/>
      <c r="D19" s="3"/>
      <c r="E19" s="3"/>
      <c r="F19" s="3"/>
    </row>
    <row r="21" spans="2:7" ht="14.45">
      <c r="B21" t="s">
        <v>735</v>
      </c>
      <c r="C21" t="s">
        <v>744</v>
      </c>
      <c r="D21" t="s">
        <v>612</v>
      </c>
      <c r="E21" t="s">
        <v>613</v>
      </c>
      <c r="F21" t="s">
        <v>614</v>
      </c>
      <c r="G21" s="7" t="s">
        <v>615</v>
      </c>
    </row>
    <row r="22" spans="2:7" ht="29.45" thickBot="1">
      <c r="B22" s="3" t="s">
        <v>737</v>
      </c>
      <c r="C22" s="3"/>
      <c r="D22" s="3"/>
      <c r="E22" s="3"/>
      <c r="F22" s="3"/>
      <c r="G22" s="27"/>
    </row>
    <row r="23" spans="2:7" s="11" customFormat="1" ht="21" customHeight="1">
      <c r="B23" s="7" t="s">
        <v>745</v>
      </c>
      <c r="C23" s="7" t="b">
        <v>1</v>
      </c>
      <c r="D23" s="7"/>
      <c r="E23" s="7"/>
      <c r="F23" s="7"/>
      <c r="G23" s="7"/>
    </row>
    <row r="24" spans="2:7" s="11" customFormat="1" ht="21" customHeight="1">
      <c r="B24" s="7" t="s">
        <v>738</v>
      </c>
      <c r="C24" s="7" t="b">
        <v>1</v>
      </c>
      <c r="D24" s="7"/>
      <c r="E24" s="7"/>
      <c r="F24" s="7"/>
      <c r="G24" s="7"/>
    </row>
    <row r="25" spans="2:7" s="11" customFormat="1" ht="21" customHeight="1">
      <c r="B25" s="7" t="s">
        <v>746</v>
      </c>
      <c r="C25" s="7">
        <v>0</v>
      </c>
      <c r="D25" s="7">
        <v>0</v>
      </c>
      <c r="E25" s="7">
        <v>0</v>
      </c>
      <c r="F25" s="7">
        <v>0</v>
      </c>
      <c r="G25" s="7">
        <v>0</v>
      </c>
    </row>
    <row r="26" spans="2:7" s="11" customFormat="1" ht="21" customHeight="1">
      <c r="B26" s="7" t="s">
        <v>747</v>
      </c>
      <c r="C26" s="65">
        <v>0</v>
      </c>
      <c r="D26" s="65">
        <v>0</v>
      </c>
      <c r="E26" s="65">
        <f>(1.5*1.1)/100</f>
        <v>1.6500000000000001E-2</v>
      </c>
      <c r="F26" s="65">
        <f>(1.5*1.1)/100</f>
        <v>1.6500000000000001E-2</v>
      </c>
      <c r="G26" s="65">
        <f>(2.5*1.1)/100</f>
        <v>2.75E-2</v>
      </c>
    </row>
    <row r="27" spans="2:7" ht="29.45" thickBot="1">
      <c r="B27" s="3" t="s">
        <v>743</v>
      </c>
      <c r="C27" s="3"/>
      <c r="D27" s="3"/>
      <c r="E27" s="3"/>
      <c r="F27" s="3"/>
      <c r="G27" s="27"/>
    </row>
    <row r="28" spans="2:7" s="11" customFormat="1" ht="21" customHeight="1">
      <c r="B28" s="7" t="s">
        <v>745</v>
      </c>
      <c r="C28" s="7"/>
      <c r="D28" s="7"/>
      <c r="E28" s="7"/>
      <c r="F28" s="7"/>
      <c r="G28" s="7"/>
    </row>
    <row r="29" spans="2:7" s="11" customFormat="1" ht="21" customHeight="1">
      <c r="B29" s="7" t="s">
        <v>738</v>
      </c>
      <c r="C29" s="7"/>
      <c r="D29" s="7"/>
      <c r="E29" s="7"/>
      <c r="F29" s="7"/>
      <c r="G29" s="7"/>
    </row>
    <row r="30" spans="2:7" s="11" customFormat="1" ht="21" customHeight="1">
      <c r="B30" s="7" t="s">
        <v>746</v>
      </c>
      <c r="C30" s="7">
        <v>0</v>
      </c>
      <c r="D30" s="7">
        <v>0</v>
      </c>
      <c r="E30" s="7">
        <v>0</v>
      </c>
      <c r="F30" s="7">
        <v>0</v>
      </c>
      <c r="G30" s="7">
        <v>0</v>
      </c>
    </row>
    <row r="31" spans="2:7" s="11" customFormat="1" ht="21" customHeight="1">
      <c r="B31" s="7" t="s">
        <v>747</v>
      </c>
      <c r="C31" s="65">
        <v>0</v>
      </c>
      <c r="D31" s="65">
        <v>0</v>
      </c>
      <c r="E31" s="65">
        <v>0</v>
      </c>
      <c r="F31" s="65">
        <v>0</v>
      </c>
      <c r="G31" s="65">
        <v>0</v>
      </c>
    </row>
  </sheetData>
  <pageMargins left="0.7" right="0.7" top="0.75" bottom="0.75" header="0.3" footer="0.3"/>
  <pageSetup paperSize="9" orientation="portrait"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5F34"/>
  </sheetPr>
  <dimension ref="B1:N30"/>
  <sheetViews>
    <sheetView workbookViewId="0" xr3:uid="{44B22561-5205-5C8A-B808-2C70100D228F}">
      <selection activeCell="B16" sqref="B16"/>
    </sheetView>
  </sheetViews>
  <sheetFormatPr defaultColWidth="9.125" defaultRowHeight="21" customHeight="1"/>
  <cols>
    <col min="1" max="1" width="9.125" style="2"/>
    <col min="2" max="2" width="42.875" style="2" customWidth="1"/>
    <col min="3" max="7" width="22.5" style="2" customWidth="1"/>
    <col min="8" max="8" width="22.5" style="2" hidden="1" customWidth="1"/>
    <col min="9" max="9" width="22.5" style="2" customWidth="1"/>
    <col min="10" max="10" width="19.5" style="2" hidden="1" customWidth="1"/>
    <col min="11" max="14" width="22.5" style="2" customWidth="1"/>
    <col min="15" max="25" width="18.625" style="2" customWidth="1"/>
    <col min="26" max="16384" width="9.125" style="2"/>
  </cols>
  <sheetData>
    <row r="1" spans="2:13" ht="21" customHeight="1">
      <c r="C1" s="53"/>
      <c r="D1" s="53"/>
      <c r="E1" s="53"/>
      <c r="F1" s="53"/>
      <c r="G1" s="53"/>
      <c r="H1" s="53"/>
      <c r="I1" s="53"/>
      <c r="J1" s="53"/>
      <c r="K1" s="53"/>
      <c r="L1" s="53"/>
      <c r="M1" s="53"/>
    </row>
    <row r="2" spans="2:13" ht="46.9" thickBot="1">
      <c r="B2" s="10" t="s">
        <v>748</v>
      </c>
      <c r="C2" s="54"/>
      <c r="D2" s="54"/>
      <c r="E2" s="54"/>
      <c r="F2" s="54"/>
      <c r="G2" s="54"/>
      <c r="H2" s="54"/>
      <c r="I2" s="54"/>
      <c r="J2" s="54"/>
      <c r="K2" s="54"/>
      <c r="L2" s="54"/>
      <c r="M2" s="54"/>
    </row>
    <row r="3" spans="2:13" ht="21" customHeight="1">
      <c r="C3" s="53"/>
      <c r="D3" s="53"/>
      <c r="E3" s="53"/>
      <c r="F3" s="53"/>
      <c r="G3" s="53"/>
      <c r="H3" s="53"/>
      <c r="I3" s="53"/>
      <c r="J3" s="53"/>
      <c r="K3" s="53"/>
      <c r="L3" s="53"/>
      <c r="M3" s="53"/>
    </row>
    <row r="4" spans="2:13" ht="46.9" thickBot="1">
      <c r="B4" s="3" t="s">
        <v>749</v>
      </c>
      <c r="C4" s="55"/>
      <c r="D4" s="55"/>
      <c r="E4" s="55"/>
      <c r="F4" s="55"/>
      <c r="G4" s="55"/>
      <c r="H4" s="55"/>
      <c r="I4" s="54"/>
      <c r="J4" s="54"/>
      <c r="K4" s="54"/>
      <c r="L4" s="54"/>
      <c r="M4" s="54"/>
    </row>
    <row r="5" spans="2:13" ht="21" customHeight="1">
      <c r="C5" s="53"/>
      <c r="D5" s="53"/>
      <c r="E5" s="53"/>
      <c r="F5" s="53"/>
      <c r="G5" s="53"/>
      <c r="H5" s="53"/>
      <c r="I5" s="53"/>
      <c r="J5" s="53"/>
      <c r="K5" s="53"/>
      <c r="L5" s="53"/>
      <c r="M5" s="53"/>
    </row>
    <row r="6" spans="2:13" ht="14.45">
      <c r="B6" t="s">
        <v>735</v>
      </c>
      <c r="C6" s="6" t="s">
        <v>716</v>
      </c>
      <c r="D6" s="56" t="s">
        <v>717</v>
      </c>
      <c r="E6" s="6" t="s">
        <v>638</v>
      </c>
      <c r="F6" s="56" t="s">
        <v>639</v>
      </c>
      <c r="G6" s="56" t="s">
        <v>750</v>
      </c>
      <c r="H6" s="56" t="s">
        <v>751</v>
      </c>
      <c r="I6" s="56" t="s">
        <v>752</v>
      </c>
      <c r="J6" s="56" t="s">
        <v>753</v>
      </c>
      <c r="K6" s="56" t="s">
        <v>754</v>
      </c>
      <c r="L6" s="56" t="s">
        <v>755</v>
      </c>
      <c r="M6" s="56" t="s">
        <v>482</v>
      </c>
    </row>
    <row r="7" spans="2:13" ht="29.45" thickBot="1">
      <c r="B7" s="3" t="s">
        <v>756</v>
      </c>
      <c r="C7" s="55"/>
      <c r="D7" s="55"/>
      <c r="E7" s="55"/>
      <c r="F7" s="55"/>
      <c r="G7" s="55"/>
      <c r="H7" s="55"/>
      <c r="I7" s="55"/>
      <c r="J7" s="55"/>
      <c r="K7" s="55"/>
      <c r="L7" s="55"/>
      <c r="M7" s="58"/>
    </row>
    <row r="8" spans="2:13" ht="21" customHeight="1">
      <c r="B8" s="1" t="str">
        <f>Risk_1_Name</f>
        <v>Savings</v>
      </c>
      <c r="C8" s="57">
        <f>'Risk 1'!J106</f>
        <v>14425.762010210114</v>
      </c>
      <c r="D8" s="57">
        <f>'Risk 1'!J107</f>
        <v>0</v>
      </c>
      <c r="E8" s="57">
        <f>'Risk 1'!J108</f>
        <v>0</v>
      </c>
      <c r="F8" s="57">
        <f>'Risk 1'!J109</f>
        <v>0</v>
      </c>
      <c r="G8" s="57">
        <v>0</v>
      </c>
      <c r="H8" s="5">
        <f>SUM(Table_Premium_Breakdown[[#This Row],[Premium]:[Service Fees]])</f>
        <v>14425.762010210114</v>
      </c>
      <c r="I8" s="57">
        <v>0</v>
      </c>
      <c r="J8" s="57">
        <f>SUM(Table_Premium_Breakdown[[#This Row],[Sub Total 1]:[Interest]])</f>
        <v>14425.762010210114</v>
      </c>
      <c r="K8" s="57">
        <v>0</v>
      </c>
      <c r="L8" s="57">
        <v>0</v>
      </c>
      <c r="M8" s="57">
        <f>SUM(Table_Premium_Breakdown[[#This Row],[Sub Total 2]:[Transaction Costs]])</f>
        <v>14425.762010210114</v>
      </c>
    </row>
    <row r="9" spans="2:13" ht="21" customHeight="1">
      <c r="B9" s="1" t="str">
        <f>Risk_2_Name</f>
        <v>Public Liability</v>
      </c>
      <c r="C9" s="57">
        <f>'Risk 2'!J32</f>
        <v>0</v>
      </c>
      <c r="D9" s="57">
        <f>'Risk 2'!J33</f>
        <v>0</v>
      </c>
      <c r="E9" s="57">
        <f>'Risk 2'!J34</f>
        <v>0</v>
      </c>
      <c r="F9" s="57">
        <f>'Risk 2'!J35</f>
        <v>0</v>
      </c>
      <c r="G9" s="57">
        <v>0</v>
      </c>
      <c r="H9" s="5">
        <f>SUM(Table_Premium_Breakdown[[#This Row],[Premium]:[Service Fees]])</f>
        <v>0</v>
      </c>
      <c r="I9" s="57">
        <v>0</v>
      </c>
      <c r="J9" s="57">
        <f>SUM(Table_Premium_Breakdown[[#This Row],[Sub Total 1]:[Interest]])</f>
        <v>0</v>
      </c>
      <c r="K9" s="57">
        <v>0</v>
      </c>
      <c r="L9" s="57">
        <v>0</v>
      </c>
      <c r="M9" s="57">
        <f>SUM(Table_Premium_Breakdown[[#This Row],[Sub Total 2]:[Transaction Costs]])</f>
        <v>0</v>
      </c>
    </row>
    <row r="10" spans="2:13" ht="21" customHeight="1">
      <c r="B10"/>
      <c r="C10" s="6"/>
      <c r="D10" s="57"/>
      <c r="E10" s="6"/>
      <c r="F10" s="6"/>
      <c r="G10" s="6"/>
      <c r="H10" s="5"/>
      <c r="I10" s="6"/>
      <c r="J10" s="57"/>
      <c r="K10" s="6"/>
      <c r="L10" s="6"/>
      <c r="M10" s="57"/>
    </row>
    <row r="11" spans="2:13" ht="21" customHeight="1">
      <c r="B11"/>
      <c r="C11" s="5"/>
      <c r="D11" s="5"/>
      <c r="E11" s="5"/>
      <c r="F11" s="5"/>
      <c r="G11" s="5"/>
      <c r="H11" s="5"/>
      <c r="I11" s="5"/>
      <c r="J11" s="57"/>
      <c r="K11" s="5"/>
      <c r="L11" s="5"/>
      <c r="M11" s="5"/>
    </row>
    <row r="12" spans="2:13" ht="29.45" thickBot="1">
      <c r="B12" s="3" t="s">
        <v>757</v>
      </c>
      <c r="C12" s="55"/>
      <c r="D12" s="55"/>
      <c r="E12" s="55"/>
      <c r="F12" s="55"/>
      <c r="G12" s="55"/>
      <c r="H12" s="59"/>
      <c r="I12" s="55"/>
      <c r="J12" s="55"/>
      <c r="K12" s="55"/>
      <c r="L12" s="55"/>
      <c r="M12" s="58"/>
    </row>
    <row r="13" spans="2:13" ht="21" customHeight="1">
      <c r="B13" t="s">
        <v>758</v>
      </c>
      <c r="C13" s="5">
        <v>0</v>
      </c>
      <c r="D13" s="5">
        <v>0</v>
      </c>
      <c r="E13" s="5">
        <v>0</v>
      </c>
      <c r="F13" s="5">
        <v>0</v>
      </c>
      <c r="G13" s="5">
        <f ca="1">IF(OFFSET(Table_Payment_Options[],0,MATCH(Input_Payment_Option,Table_Payment_Options[#Headers],0)-1,1,1)="Direct",
OFFSET(Payment_Options_Direct_Once_Off_Fee,0,MATCH(Input_Payment_Option,Table_Payment_Options[#Headers],0)-1,1,1)+
OFFSET(Payment_Options_Direct_Per_Instalment_Fee,0,MATCH(Input_Payment_Option,Table_Payment_Options[#Headers],0)-1,1,1)*
OFFSET(Payment_Options_Number_Of_Instalments,0,MATCH(Input_Payment_Option,Table_Payment_Options[#Headers],0)-1,1,1),
0)</f>
        <v>0</v>
      </c>
      <c r="H13" s="5">
        <f ca="1">SUM(Table_Premium_Breakdown[[#This Row],[Premium]:[Service Fees]])</f>
        <v>0</v>
      </c>
      <c r="I13" s="5">
        <f ca="1">IF(OFFSET(Table_Payment_Options[],0,MATCH(Input_Payment_Option,Table_Payment_Options[#Headers],0)-1,1,1)="Direct",
-Table_Premium_Breakdown[[#Totals],[Sub Total 1]]
-(PMT(
OFFSET(Payment_Options_Direct_Interest_Rate,0,MATCH(Input_Payment_Option,Table_Payment_Options[#Headers],0)-1,1,1)/OFFSET(Payment_Options_Number_Of_Instalments,0,MATCH(Input_Payment_Option,Table_Payment_Options[#Headers],0)-1,1,1),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0</v>
      </c>
      <c r="J13" s="57">
        <f ca="1">SUM(Table_Premium_Breakdown[[#This Row],[Sub Total 1]:[Interest]])</f>
        <v>0</v>
      </c>
      <c r="K13" s="5">
        <v>0</v>
      </c>
      <c r="L13" s="5">
        <v>0</v>
      </c>
      <c r="M13" s="5">
        <f ca="1">SUM(Table_Premium_Breakdown[[#This Row],[Sub Total 2]:[Transaction Costs]])</f>
        <v>0</v>
      </c>
    </row>
    <row r="14" spans="2:13" ht="21" customHeight="1">
      <c r="B14" t="s">
        <v>759</v>
      </c>
      <c r="C14" s="5">
        <v>0</v>
      </c>
      <c r="D14" s="5">
        <v>0</v>
      </c>
      <c r="E14" s="5">
        <v>0</v>
      </c>
      <c r="F14" s="5">
        <v>0</v>
      </c>
      <c r="G14" s="5">
        <f ca="1">IF(OFFSET(Table_Payment_Options[],0,MATCH(Input_Payment_Option,Table_Payment_Options[#Headers],0)-1,1,1)="Funded",
OFFSET(Payment_Options_Funded_Once_Off_Fee,0,MATCH(Input_Payment_Option,Table_Payment_Options[#Headers],0)-1,1,1)+
OFFSET(Payment_Options_Funded_Per_Instalment_Fee,0,MATCH(Input_Payment_Option,Table_Payment_Options[#Headers],0)-1,1,1)*
OFFSET(Payment_Options_Number_Of_Instalments,0,MATCH(Input_Payment_Option,Table_Payment_Options[#Headers],0)-1,1,1),
0)</f>
        <v>0</v>
      </c>
      <c r="H14" s="5">
        <f ca="1">SUM(Table_Premium_Breakdown[[#This Row],[Premium]:[Service Fees]])</f>
        <v>0</v>
      </c>
      <c r="I14" s="5">
        <f ca="1">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0</v>
      </c>
      <c r="J14" s="57">
        <f ca="1">SUM(Table_Premium_Breakdown[[#This Row],[Sub Total 1]:[Interest]])</f>
        <v>0</v>
      </c>
      <c r="K14" s="5">
        <f ca="1">IF(OFFSET(Table_Payment_Options[],0,MATCH(Input_Payment_Option,Table_Payment_Options[#Headers],0)-1,1,1)="Funded",
OFFSET(Payment_Methods_Funded_Merchant_Fee,0,MATCH(Input_Payment_Method,Table_Payment_Methods[#Headers],0)-1,1,1)*Table_Premium_Breakdown[[#Totals],[Sub Total 2]],
0)</f>
        <v>0</v>
      </c>
      <c r="L14" s="5">
        <f ca="1">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f>
        <v>0</v>
      </c>
      <c r="M14" s="5">
        <f ca="1">SUM(Table_Premium_Breakdown[[#This Row],[Sub Total 2]:[Transaction Costs]])</f>
        <v>0</v>
      </c>
    </row>
    <row r="15" spans="2:13" ht="21" customHeight="1">
      <c r="B15" t="s">
        <v>760</v>
      </c>
      <c r="C15" s="5">
        <v>0</v>
      </c>
      <c r="D15" s="5">
        <v>0</v>
      </c>
      <c r="E15" s="5">
        <f>Table_Premium_Breakdown[[#This Row],[Service Fees]]*0.1</f>
        <v>0</v>
      </c>
      <c r="F15" s="5">
        <v>0</v>
      </c>
      <c r="G15" s="5">
        <f>Settings_Financial_Service_Fee_Once_Off+(Table_Premium_Breakdown[[#Totals],[Premium]]*Settings_Financial_Service_Fee_Premium_Percent)</f>
        <v>0</v>
      </c>
      <c r="H15" s="5">
        <f>SUM(Table_Premium_Breakdown[[#This Row],[Premium]:[Service Fees]])</f>
        <v>0</v>
      </c>
      <c r="I15" s="5">
        <v>0</v>
      </c>
      <c r="J15" s="57">
        <f>SUM(Table_Premium_Breakdown[[#This Row],[Sub Total 1]:[Interest]])</f>
        <v>0</v>
      </c>
      <c r="K15" s="5">
        <f ca="1">IF(OFFSET(Table_Payment_Options[],0,MATCH(Input_Payment_Option,Table_Payment_Options[#Headers],0)-1,1,1)="Direct",
OFFSET(Payment_Methods_Direct_Merchant_Fee,0,MATCH(Input_Payment_Method,Table_Payment_Methods[#Headers],0)-1,1,1)*Table_Premium_Breakdown[[#Totals],[Sub Total 2]],
0)</f>
        <v>0</v>
      </c>
      <c r="L15" s="5">
        <f ca="1">IF(OFFSET(Table_Payment_Options[],0,MATCH(Input_Payment_Option,Table_Payment_Options[#Headers],0)-1,1,1)="Direct",
OFFSET(Payment_Methods_Direct_Transaction_Fee,0,MATCH(Input_Payment_Method,Table_Payment_Methods[#Headers],0)-1,1,1)*
OFFSET(Payment_Options_Number_Of_Instalments,0,MATCH(Input_Payment_Option,Table_Payment_Options[#Headers],0)-1,1,1),
0)</f>
        <v>0</v>
      </c>
      <c r="M15" s="5">
        <f ca="1">SUM(Table_Premium_Breakdown[[#This Row],[Sub Total 2]:[Transaction Costs]])</f>
        <v>0</v>
      </c>
    </row>
    <row r="16" spans="2:13" ht="14.45">
      <c r="B16" s="109" t="s">
        <v>482</v>
      </c>
      <c r="C16" s="118">
        <f>SUM(Table_Premium_Breakdown[Premium])</f>
        <v>14425.762010210114</v>
      </c>
      <c r="D16" s="118">
        <f>SUM(Table_Premium_Breakdown[ESL])</f>
        <v>0</v>
      </c>
      <c r="E16" s="118">
        <f>SUM(Table_Premium_Breakdown[GST])</f>
        <v>0</v>
      </c>
      <c r="F16" s="118">
        <f>SUM(Table_Premium_Breakdown[Stamp Duty])</f>
        <v>0</v>
      </c>
      <c r="G16" s="118">
        <f ca="1">SUM(Table_Premium_Breakdown[Service Fees])</f>
        <v>0</v>
      </c>
      <c r="H16" s="118">
        <f ca="1">SUM(Table_Premium_Breakdown[Sub Total 1])</f>
        <v>14425.762010210114</v>
      </c>
      <c r="I16" s="118">
        <f ca="1">SUM(Table_Premium_Breakdown[Interest])</f>
        <v>0</v>
      </c>
      <c r="J16" s="118">
        <f ca="1">SUM(Table_Premium_Breakdown[Sub Total 2])</f>
        <v>14425.762010210114</v>
      </c>
      <c r="K16" s="118">
        <f ca="1">SUM(Table_Premium_Breakdown[Merchant Fees])</f>
        <v>0</v>
      </c>
      <c r="L16" s="118">
        <f ca="1">SUM(Table_Premium_Breakdown[Transaction Costs])</f>
        <v>0</v>
      </c>
      <c r="M16" s="118">
        <f ca="1">SUM(Table_Premium_Breakdown[Total])</f>
        <v>14425.762010210114</v>
      </c>
    </row>
    <row r="17" spans="2:14" ht="21" customHeight="1">
      <c r="C17" s="53"/>
      <c r="D17" s="53"/>
      <c r="E17" s="53"/>
      <c r="F17" s="53"/>
      <c r="G17" s="53"/>
      <c r="H17" s="53"/>
      <c r="I17" s="53"/>
      <c r="J17" s="53"/>
      <c r="K17" s="53"/>
      <c r="L17" s="53"/>
      <c r="M17" s="53"/>
      <c r="N17" s="53"/>
    </row>
    <row r="18" spans="2:14" ht="21" customHeight="1">
      <c r="C18" s="53"/>
      <c r="D18" s="53"/>
      <c r="E18" s="53"/>
      <c r="F18" s="53"/>
      <c r="G18" s="53"/>
      <c r="H18" s="53"/>
      <c r="I18" s="53"/>
      <c r="J18" s="53"/>
      <c r="K18" s="53"/>
      <c r="L18" s="53"/>
      <c r="M18" s="53"/>
      <c r="N18" s="53"/>
    </row>
    <row r="19" spans="2:14" ht="29.45" thickBot="1">
      <c r="B19" s="3" t="s">
        <v>761</v>
      </c>
      <c r="C19" s="55"/>
      <c r="D19" s="53"/>
      <c r="E19" s="53"/>
      <c r="F19" s="53"/>
      <c r="G19" s="53"/>
      <c r="H19" s="53"/>
      <c r="I19" s="53"/>
      <c r="J19" s="53"/>
      <c r="K19" s="53"/>
      <c r="L19" s="53"/>
      <c r="M19" s="53"/>
      <c r="N19" s="53"/>
    </row>
    <row r="20" spans="2:14" ht="21" customHeight="1">
      <c r="C20" s="53"/>
      <c r="D20" s="53"/>
      <c r="E20" s="53"/>
      <c r="F20" s="53"/>
      <c r="G20" s="53"/>
      <c r="H20" s="53"/>
      <c r="I20" s="53"/>
      <c r="J20" s="53"/>
      <c r="K20" s="53"/>
      <c r="L20" s="53"/>
      <c r="M20" s="53"/>
      <c r="N20" s="53"/>
    </row>
    <row r="21" spans="2:14" ht="14.45">
      <c r="B21" t="s">
        <v>1</v>
      </c>
      <c r="C21" t="s">
        <v>6</v>
      </c>
      <c r="D21" s="53"/>
      <c r="E21" s="53"/>
      <c r="F21" s="53"/>
      <c r="G21" s="53"/>
      <c r="H21" s="53"/>
      <c r="I21" s="53"/>
      <c r="J21" s="53"/>
      <c r="K21" s="53"/>
      <c r="L21" s="53"/>
      <c r="M21" s="53"/>
      <c r="N21" s="53"/>
    </row>
    <row r="22" spans="2:14" ht="21" customHeight="1">
      <c r="B22" t="s">
        <v>762</v>
      </c>
      <c r="C22">
        <f ca="1" xml:space="preserve">
IF(Input_Payment_Option="Yearly",1,
IF(Input_Payment_Option="Monthly",12,
IF(Input_Payment_Option="Fortnightly",26,
IF(Input_Payment_Option="Weekly",52,
1))))</f>
        <v>12</v>
      </c>
      <c r="D22" s="53"/>
      <c r="E22" s="53"/>
      <c r="F22" s="53"/>
      <c r="G22" s="53"/>
      <c r="H22" s="53"/>
      <c r="I22" s="53"/>
      <c r="J22" s="53"/>
      <c r="K22" s="53"/>
      <c r="L22" s="53"/>
      <c r="M22" s="53"/>
      <c r="N22" s="53"/>
    </row>
    <row r="23" spans="2:14" ht="21" customHeight="1">
      <c r="B23" t="s">
        <v>763</v>
      </c>
      <c r="C23" s="4">
        <f ca="1">Table_Premium_Breakdown[[#Totals],[Total]]/C22</f>
        <v>1202.1468341841762</v>
      </c>
      <c r="D23" s="53"/>
      <c r="E23" s="53"/>
      <c r="F23" s="53"/>
      <c r="G23" s="53"/>
      <c r="H23" s="53"/>
      <c r="I23" s="53"/>
      <c r="J23" s="53"/>
      <c r="K23" s="53"/>
      <c r="L23" s="53"/>
      <c r="M23" s="53"/>
      <c r="N23" s="53"/>
    </row>
    <row r="24" spans="2:14" ht="21" customHeight="1">
      <c r="C24" s="53"/>
      <c r="D24" s="53"/>
      <c r="E24" s="53"/>
      <c r="F24" s="53"/>
      <c r="G24" s="53"/>
      <c r="H24" s="53"/>
      <c r="I24" s="53"/>
      <c r="J24" s="53"/>
      <c r="K24" s="53"/>
      <c r="L24" s="53"/>
      <c r="M24" s="53"/>
      <c r="N24" s="53"/>
    </row>
    <row r="25" spans="2:14" ht="29.45" thickBot="1">
      <c r="B25" s="3" t="s">
        <v>764</v>
      </c>
      <c r="C25" s="55"/>
      <c r="D25" s="53"/>
      <c r="E25" s="53"/>
      <c r="F25" s="53"/>
      <c r="G25" s="53"/>
      <c r="H25" s="53"/>
      <c r="I25" s="53"/>
      <c r="J25" s="53"/>
      <c r="K25" s="53"/>
      <c r="L25" s="53"/>
      <c r="M25" s="53"/>
      <c r="N25" s="53"/>
    </row>
    <row r="26" spans="2:14" ht="21" customHeight="1">
      <c r="C26" s="53"/>
      <c r="D26" s="53"/>
      <c r="E26" s="53"/>
      <c r="F26" s="53"/>
      <c r="G26" s="53"/>
      <c r="H26" s="53"/>
      <c r="I26" s="53"/>
      <c r="J26" s="53"/>
      <c r="K26" s="53"/>
      <c r="L26" s="53"/>
      <c r="M26" s="53"/>
      <c r="N26" s="53"/>
    </row>
    <row r="27" spans="2:14" ht="14.45">
      <c r="B27" t="s">
        <v>735</v>
      </c>
      <c r="C27" s="6" t="s">
        <v>765</v>
      </c>
      <c r="D27" s="53"/>
      <c r="E27" s="53"/>
      <c r="F27" s="53"/>
      <c r="G27" s="53"/>
      <c r="H27" s="53"/>
      <c r="I27" s="53"/>
      <c r="J27" s="53"/>
      <c r="K27" s="53"/>
      <c r="L27" s="53"/>
      <c r="M27" s="53"/>
      <c r="N27" s="53"/>
    </row>
    <row r="28" spans="2:14" ht="21" customHeight="1">
      <c r="B28" t="s">
        <v>766</v>
      </c>
      <c r="C28" s="5">
        <f>Table_Premium_Breakdown[[#Totals],[Premium]]*Settings_Financial_Commission_Rate</f>
        <v>0</v>
      </c>
      <c r="D28" s="53"/>
      <c r="E28" s="53"/>
      <c r="F28" s="53"/>
      <c r="G28" s="53"/>
      <c r="H28" s="53"/>
      <c r="I28" s="53"/>
      <c r="J28" s="53"/>
      <c r="K28" s="53"/>
      <c r="L28" s="53"/>
      <c r="M28" s="53"/>
      <c r="N28" s="53"/>
    </row>
    <row r="29" spans="2:14" ht="21" customHeight="1">
      <c r="B29" t="s">
        <v>767</v>
      </c>
      <c r="C29" s="5">
        <f>Settings_Financial_Service_Fee_Once_Off+(Table_Premium_Breakdown[[#Totals],[Premium]]*Settings_Financial_Service_Fee_Premium_Percent)</f>
        <v>0</v>
      </c>
      <c r="D29" s="53"/>
      <c r="E29" s="53"/>
      <c r="F29" s="53"/>
      <c r="G29" s="53"/>
      <c r="H29" s="53"/>
      <c r="I29" s="53"/>
      <c r="J29" s="53"/>
      <c r="K29" s="53"/>
      <c r="L29" s="53"/>
      <c r="M29" s="53"/>
      <c r="N29" s="53"/>
    </row>
    <row r="30" spans="2:14" ht="14.45">
      <c r="B30" t="s">
        <v>482</v>
      </c>
      <c r="C30" s="57">
        <f>SUM(Table_Broker_Fee[Amount])</f>
        <v>0</v>
      </c>
      <c r="D30" s="53"/>
      <c r="E30" s="53"/>
      <c r="F30" s="53"/>
      <c r="G30" s="53"/>
      <c r="H30" s="53"/>
      <c r="I30" s="53"/>
      <c r="J30" s="53"/>
      <c r="K30" s="53"/>
      <c r="L30" s="53"/>
      <c r="M30" s="53"/>
      <c r="N30" s="53"/>
    </row>
  </sheetData>
  <pageMargins left="0.7" right="0.7" top="0.75" bottom="0.75" header="0.3" footer="0.3"/>
  <pageSetup paperSize="9" orientation="portrait" r:id="rId1"/>
  <tableParts count="3">
    <tablePart r:id="rId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249977111117893"/>
  </sheetPr>
  <dimension ref="B2:K46"/>
  <sheetViews>
    <sheetView topLeftCell="A31" workbookViewId="0" xr3:uid="{7BE570AB-09E9-518F-B8F7-3F91B7162CA9}">
      <selection activeCell="X43" sqref="X43"/>
    </sheetView>
  </sheetViews>
  <sheetFormatPr defaultColWidth="9.125" defaultRowHeight="21" customHeight="1"/>
  <cols>
    <col min="1" max="1" width="9.125" style="2"/>
    <col min="2" max="2" width="47" style="2" customWidth="1"/>
    <col min="3" max="10" width="43.125" style="2" hidden="1" customWidth="1"/>
    <col min="11" max="11" width="26.875" style="12" customWidth="1"/>
    <col min="12" max="16384" width="9.125" style="2"/>
  </cols>
  <sheetData>
    <row r="2" spans="2:11" ht="46.9" thickBot="1">
      <c r="B2" s="10" t="s">
        <v>629</v>
      </c>
      <c r="C2" s="10"/>
      <c r="D2" s="10"/>
      <c r="E2" s="10"/>
      <c r="F2" s="10"/>
      <c r="G2" s="10"/>
      <c r="H2" s="10"/>
      <c r="I2" s="10"/>
      <c r="J2" s="10"/>
      <c r="K2" s="13"/>
    </row>
    <row r="4" spans="2:11" ht="14.45">
      <c r="B4" t="s">
        <v>1</v>
      </c>
      <c r="C4" t="s">
        <v>2</v>
      </c>
      <c r="D4" t="s">
        <v>3</v>
      </c>
      <c r="E4" t="s">
        <v>4</v>
      </c>
      <c r="F4" t="s">
        <v>5</v>
      </c>
      <c r="G4" t="s">
        <v>49</v>
      </c>
      <c r="H4" t="s">
        <v>50</v>
      </c>
      <c r="I4" t="s">
        <v>618</v>
      </c>
      <c r="J4" t="s">
        <v>768</v>
      </c>
      <c r="K4" s="16" t="s">
        <v>6</v>
      </c>
    </row>
    <row r="5" spans="2:11" ht="29.45" thickBot="1">
      <c r="B5" s="3" t="s">
        <v>769</v>
      </c>
      <c r="C5" s="3" t="s">
        <v>73</v>
      </c>
      <c r="D5" s="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5" s="3"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permissions</v>
      </c>
      <c r="F5" s="3" t="str">
        <f>IF(Table_Settings[[#This Row],[Header]]="Yes","",IF(Table_Settings[[#This Row],[Property]]&lt;&gt;"",SUBSTITUTE(Table_Settings[[#This Row],[Type]]," ","")&amp;SUBSTITUTE(Table_Settings[[#This Row],[Property]]," ",""),""))</f>
        <v/>
      </c>
      <c r="G5" s="3"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5" s="3" t="str">
        <f>IF(OR(Table_Settings[[#This Row],[Header]]="Yes",Table_Settings[[#This Row],[Text]]=""),"",IF(OR(Table_Settings[[#This Row],[Text]]="true",Table_Settings[[#This Row],[Text]]="false",ISNUMBER(Table_Settings[[#This Row],[Text]])),Table_Settings[[#This Row],[Text]],""""&amp;Table_Settings[[#This Row],[Text]]&amp;""""))</f>
        <v/>
      </c>
      <c r="I5" s="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"permissions": {</v>
      </c>
      <c r="J5" s="3" t="str">
        <f ca="1">SUBSTITUTE(SUBSTITUTE(SUBSTITUTE(SUBSTITUTE(SUBSTITUTE(SUBSTITUTE(SUBSTITUTE(SUBSTITUTE(
TRIM(CLEAN(Table_Settings[[#This Row],[Config]])),
" {","{"),
"{ ","{"),
" }","}"),
"} ","}"),
" [","["),
"[ ","["),
" ]","]"),
"] ","]")</f>
        <v>"permissions":{</v>
      </c>
      <c r="K5" s="17"/>
    </row>
    <row r="6" spans="2:11" ht="21" customHeight="1">
      <c r="B6" s="1" t="s">
        <v>770</v>
      </c>
      <c r="C6"/>
      <c r="D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productionDomains</v>
      </c>
      <c r="F6" t="str">
        <f ca="1">IF(Table_Settings[[#This Row],[Header]]="Yes","",IF(Table_Settings[[#This Row],[Property]]&lt;&gt;"",SUBSTITUTE(Table_Settings[[#This Row],[Type]]," ","")&amp;SUBSTITUTE(Table_Settings[[#This Row],[Property]]," ",""),""))</f>
        <v>PermissionProductionDomains</v>
      </c>
      <c r="G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www.website.com</v>
      </c>
      <c r="H6" t="str">
        <f ca="1">IF(OR(Table_Settings[[#This Row],[Header]]="Yes",Table_Settings[[#This Row],[Text]]=""),"",IF(OR(Table_Settings[[#This Row],[Text]]="true",Table_Settings[[#This Row],[Text]]="false",ISNUMBER(Table_Settings[[#This Row],[Text]])),Table_Settings[[#This Row],[Text]],""""&amp;Table_Settings[[#This Row],[Text]]&amp;""""))</f>
        <v>"www.website.com"</v>
      </c>
      <c r="I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"productionDomains": "www.website.com",</v>
      </c>
      <c r="J6" t="str">
        <f ca="1">SUBSTITUTE(SUBSTITUTE(SUBSTITUTE(SUBSTITUTE(SUBSTITUTE(SUBSTITUTE(SUBSTITUTE(SUBSTITUTE(
TRIM(CLEAN(Table_Settings[[#This Row],[Config]])),
" {","{"),
"{ ","{"),
" }","}"),
"} ","}"),
" [","["),
"[ ","["),
" ]","]"),
"] ","]")</f>
        <v>"productionDomains": "www.website.com",</v>
      </c>
      <c r="K6" s="36" t="s">
        <v>771</v>
      </c>
    </row>
    <row r="7" spans="2:11" ht="21" customHeight="1">
      <c r="B7" s="1" t="s">
        <v>772</v>
      </c>
      <c r="C7"/>
      <c r="D7"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7"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stagingDomains</v>
      </c>
      <c r="F7" t="str">
        <f ca="1">IF(Table_Settings[[#This Row],[Header]]="Yes","",IF(Table_Settings[[#This Row],[Property]]&lt;&gt;"",SUBSTITUTE(Table_Settings[[#This Row],[Type]]," ","")&amp;SUBSTITUTE(Table_Settings[[#This Row],[Property]]," ",""),""))</f>
        <v>PermissionStagingDomains</v>
      </c>
      <c r="G7"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staging.website.com</v>
      </c>
      <c r="H7" t="str">
        <f ca="1">IF(OR(Table_Settings[[#This Row],[Header]]="Yes",Table_Settings[[#This Row],[Text]]=""),"",IF(OR(Table_Settings[[#This Row],[Text]]="true",Table_Settings[[#This Row],[Text]]="false",ISNUMBER(Table_Settings[[#This Row],[Text]])),Table_Settings[[#This Row],[Text]],""""&amp;Table_Settings[[#This Row],[Text]]&amp;""""))</f>
        <v>"staging.website.com"</v>
      </c>
      <c r="I7"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"stagingDomains": "staging.website.com",</v>
      </c>
      <c r="J7" t="str">
        <f ca="1">SUBSTITUTE(SUBSTITUTE(SUBSTITUTE(SUBSTITUTE(SUBSTITUTE(SUBSTITUTE(SUBSTITUTE(SUBSTITUTE(
TRIM(CLEAN(Table_Settings[[#This Row],[Config]])),
" {","{"),
"{ ","{"),
" }","}"),
"} ","}"),
" [","["),
"[ ","["),
" ]","]"),
"] ","]")</f>
        <v>"stagingDomains": "staging.website.com",</v>
      </c>
      <c r="K7" s="36" t="s">
        <v>773</v>
      </c>
    </row>
    <row r="8" spans="2:11" ht="21" customHeight="1">
      <c r="B8" s="1" t="s">
        <v>774</v>
      </c>
      <c r="C8"/>
      <c r="D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8"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developmentDomains</v>
      </c>
      <c r="F8" t="str">
        <f ca="1">IF(Table_Settings[[#This Row],[Header]]="Yes","",IF(Table_Settings[[#This Row],[Property]]&lt;&gt;"",SUBSTITUTE(Table_Settings[[#This Row],[Type]]," ","")&amp;SUBSTITUTE(Table_Settings[[#This Row],[Property]]," ",""),""))</f>
        <v>PermissionDevelopmentDomains</v>
      </c>
      <c r="G8"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dev.website.com</v>
      </c>
      <c r="H8" t="str">
        <f ca="1">IF(OR(Table_Settings[[#This Row],[Header]]="Yes",Table_Settings[[#This Row],[Text]]=""),"",IF(OR(Table_Settings[[#This Row],[Text]]="true",Table_Settings[[#This Row],[Text]]="false",ISNUMBER(Table_Settings[[#This Row],[Text]])),Table_Settings[[#This Row],[Text]],""""&amp;Table_Settings[[#This Row],[Text]]&amp;""""))</f>
        <v>"dev.website.com"</v>
      </c>
      <c r="I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"developmentDomains": "dev.website.com"
        },</v>
      </c>
      <c r="J8" t="str">
        <f ca="1">SUBSTITUTE(SUBSTITUTE(SUBSTITUTE(SUBSTITUTE(SUBSTITUTE(SUBSTITUTE(SUBSTITUTE(SUBSTITUTE(
TRIM(CLEAN(Table_Settings[[#This Row],[Config]])),
" {","{"),
"{ ","{"),
" }","}"),
"} ","}"),
" [","["),
"[ ","["),
" ]","]"),
"] ","]")</f>
        <v>"developmentDomains": "dev.website.com"},</v>
      </c>
      <c r="K8" s="36" t="s">
        <v>775</v>
      </c>
    </row>
    <row r="9" spans="2:11" ht="29.45" thickBot="1">
      <c r="B9" s="3" t="s">
        <v>307</v>
      </c>
      <c r="C9" s="3" t="s">
        <v>73</v>
      </c>
      <c r="D9" s="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9" s="3"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financial</v>
      </c>
      <c r="F9" s="3" t="str">
        <f>IF(Table_Settings[[#This Row],[Header]]="Yes","",IF(Table_Settings[[#This Row],[Property]]&lt;&gt;"",SUBSTITUTE(Table_Settings[[#This Row],[Type]]," ","")&amp;SUBSTITUTE(Table_Settings[[#This Row],[Property]]," ",""),""))</f>
        <v/>
      </c>
      <c r="G9" s="3"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9" s="3" t="str">
        <f>IF(OR(Table_Settings[[#This Row],[Header]]="Yes",Table_Settings[[#This Row],[Text]]=""),"",IF(OR(Table_Settings[[#This Row],[Text]]="true",Table_Settings[[#This Row],[Text]]="false",ISNUMBER(Table_Settings[[#This Row],[Text]])),Table_Settings[[#This Row],[Text]],""""&amp;Table_Settings[[#This Row],[Text]]&amp;""""))</f>
        <v/>
      </c>
      <c r="I9" s="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"financial": {</v>
      </c>
      <c r="J9" s="3" t="str">
        <f ca="1">SUBSTITUTE(SUBSTITUTE(SUBSTITUTE(SUBSTITUTE(SUBSTITUTE(SUBSTITUTE(SUBSTITUTE(SUBSTITUTE(
TRIM(CLEAN(Table_Settings[[#This Row],[Config]])),
" {","{"),
"{ ","{"),
" }","}"),
"} ","}"),
" [","["),
"[ ","["),
" ]","]"),
"] ","]")</f>
        <v>"financial":{</v>
      </c>
      <c r="K9" s="17"/>
    </row>
    <row r="10" spans="2:11" ht="21" customHeight="1">
      <c r="B10" t="s">
        <v>776</v>
      </c>
      <c r="C10"/>
      <c r="D1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commissionRate</v>
      </c>
      <c r="F10" t="str">
        <f ca="1">IF(Table_Settings[[#This Row],[Header]]="Yes","",IF(Table_Settings[[#This Row],[Property]]&lt;&gt;"",SUBSTITUTE(Table_Settings[[#This Row],[Type]]," ","")&amp;SUBSTITUTE(Table_Settings[[#This Row],[Property]]," ",""),""))</f>
        <v>FinancialCommissionRate</v>
      </c>
      <c r="G1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0">
        <f ca="1">IF(OR(Table_Settings[[#This Row],[Header]]="Yes",Table_Settings[[#This Row],[Text]]=""),"",IF(OR(Table_Settings[[#This Row],[Text]]="true",Table_Settings[[#This Row],[Text]]="false",ISNUMBER(Table_Settings[[#This Row],[Text]])),Table_Settings[[#This Row],[Text]],""""&amp;Table_Settings[[#This Row],[Text]]&amp;""""))</f>
        <v>0</v>
      </c>
      <c r="I1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"commissionRate": 0,</v>
      </c>
      <c r="J10" t="str">
        <f ca="1">SUBSTITUTE(SUBSTITUTE(SUBSTITUTE(SUBSTITUTE(SUBSTITUTE(SUBSTITUTE(SUBSTITUTE(SUBSTITUTE(
TRIM(CLEAN(Table_Settings[[#This Row],[Config]])),
" {","{"),
"{ ","{"),
" }","}"),
"} ","}"),
" [","["),
"[ ","["),
" ]","]"),
"] ","]")</f>
        <v>"commissionRate": 0,</v>
      </c>
      <c r="K10" s="23">
        <v>0</v>
      </c>
    </row>
    <row r="11" spans="2:11" ht="21" customHeight="1">
      <c r="B11" t="s">
        <v>777</v>
      </c>
      <c r="C11"/>
      <c r="D1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1"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serviceFeeOnceOff</v>
      </c>
      <c r="F11" t="str">
        <f ca="1">IF(Table_Settings[[#This Row],[Header]]="Yes","",IF(Table_Settings[[#This Row],[Property]]&lt;&gt;"",SUBSTITUTE(Table_Settings[[#This Row],[Type]]," ","")&amp;SUBSTITUTE(Table_Settings[[#This Row],[Property]]," ",""),""))</f>
        <v>FinancialServiceFeeOnceOff</v>
      </c>
      <c r="G11">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1">
        <f ca="1">IF(OR(Table_Settings[[#This Row],[Header]]="Yes",Table_Settings[[#This Row],[Text]]=""),"",IF(OR(Table_Settings[[#This Row],[Text]]="true",Table_Settings[[#This Row],[Text]]="false",ISNUMBER(Table_Settings[[#This Row],[Text]])),Table_Settings[[#This Row],[Text]],""""&amp;Table_Settings[[#This Row],[Text]]&amp;""""))</f>
        <v>0</v>
      </c>
      <c r="I1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"serviceFeeOnceOff": 0,</v>
      </c>
      <c r="J11" t="str">
        <f ca="1">SUBSTITUTE(SUBSTITUTE(SUBSTITUTE(SUBSTITUTE(SUBSTITUTE(SUBSTITUTE(SUBSTITUTE(SUBSTITUTE(
TRIM(CLEAN(Table_Settings[[#This Row],[Config]])),
" {","{"),
"{ ","{"),
" }","}"),
"} ","}"),
" [","["),
"[ ","["),
" ]","]"),
"] ","]")</f>
        <v>"serviceFeeOnceOff": 0,</v>
      </c>
      <c r="K11" s="9">
        <v>0</v>
      </c>
    </row>
    <row r="12" spans="2:11" ht="21" customHeight="1">
      <c r="B12" t="s">
        <v>778</v>
      </c>
      <c r="C12"/>
      <c r="D1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serviceFeePremiumPercent</v>
      </c>
      <c r="F12" t="str">
        <f ca="1">IF(Table_Settings[[#This Row],[Header]]="Yes","",IF(Table_Settings[[#This Row],[Property]]&lt;&gt;"",SUBSTITUTE(Table_Settings[[#This Row],[Type]]," ","")&amp;SUBSTITUTE(Table_Settings[[#This Row],[Property]]," ",""),""))</f>
        <v>FinancialServiceFeePremiumPercent</v>
      </c>
      <c r="G12">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2">
        <f ca="1">IF(OR(Table_Settings[[#This Row],[Header]]="Yes",Table_Settings[[#This Row],[Text]]=""),"",IF(OR(Table_Settings[[#This Row],[Text]]="true",Table_Settings[[#This Row],[Text]]="false",ISNUMBER(Table_Settings[[#This Row],[Text]])),Table_Settings[[#This Row],[Text]],""""&amp;Table_Settings[[#This Row],[Text]]&amp;""""))</f>
        <v>0</v>
      </c>
      <c r="I1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"serviceFeePremiumPercent": 0
        },</v>
      </c>
      <c r="J12" t="str">
        <f ca="1">SUBSTITUTE(SUBSTITUTE(SUBSTITUTE(SUBSTITUTE(SUBSTITUTE(SUBSTITUTE(SUBSTITUTE(SUBSTITUTE(
TRIM(CLEAN(Table_Settings[[#This Row],[Config]])),
" {","{"),
"{ ","{"),
" }","}"),
"} ","}"),
" [","["),
"[ ","["),
" ]","]"),
"] ","]")</f>
        <v>"serviceFeePremiumPercent": 0},</v>
      </c>
      <c r="K12" s="23">
        <v>0</v>
      </c>
    </row>
    <row r="13" spans="2:11" ht="29.45" thickBot="1">
      <c r="B13" s="3" t="s">
        <v>779</v>
      </c>
      <c r="C13" s="51" t="s">
        <v>73</v>
      </c>
      <c r="D13" s="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3" s="3"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styling</v>
      </c>
      <c r="F13" s="3" t="str">
        <f>IF(Table_Settings[[#This Row],[Header]]="Yes","",IF(Table_Settings[[#This Row],[Property]]&lt;&gt;"",SUBSTITUTE(Table_Settings[[#This Row],[Type]]," ","")&amp;SUBSTITUTE(Table_Settings[[#This Row],[Property]]," ",""),""))</f>
        <v/>
      </c>
      <c r="G13" s="3"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3" s="3" t="str">
        <f>IF(OR(Table_Settings[[#This Row],[Header]]="Yes",Table_Settings[[#This Row],[Text]]=""),"",IF(OR(Table_Settings[[#This Row],[Text]]="true",Table_Settings[[#This Row],[Text]]="false",ISNUMBER(Table_Settings[[#This Row],[Text]])),Table_Settings[[#This Row],[Text]],""""&amp;Table_Settings[[#This Row],[Text]]&amp;""""))</f>
        <v/>
      </c>
      <c r="I13" s="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"styling": {</v>
      </c>
      <c r="J13" s="3" t="str">
        <f ca="1">SUBSTITUTE(SUBSTITUTE(SUBSTITUTE(SUBSTITUTE(SUBSTITUTE(SUBSTITUTE(SUBSTITUTE(SUBSTITUTE(
TRIM(CLEAN(Table_Settings[[#This Row],[Config]])),
" {","{"),
"{ ","{"),
" }","}"),
"} ","}"),
" [","["),
"[ ","["),
" ]","]"),
"] ","]")</f>
        <v>"styling":{</v>
      </c>
      <c r="K13" s="17"/>
    </row>
    <row r="14" spans="2:11" ht="21.6" thickBot="1">
      <c r="B14" s="51" t="s">
        <v>780</v>
      </c>
      <c r="C14" s="51" t="s">
        <v>73</v>
      </c>
      <c r="D14" s="5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4" s="51"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googleFonts</v>
      </c>
      <c r="F14" s="51" t="str">
        <f>IF(Table_Settings[[#This Row],[Header]]="Yes","",IF(Table_Settings[[#This Row],[Property]]&lt;&gt;"",SUBSTITUTE(Table_Settings[[#This Row],[Type]]," ","")&amp;SUBSTITUTE(Table_Settings[[#This Row],[Property]]," ",""),""))</f>
        <v/>
      </c>
      <c r="G14" s="51"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4" s="51" t="str">
        <f>IF(OR(Table_Settings[[#This Row],[Header]]="Yes",Table_Settings[[#This Row],[Text]]=""),"",IF(OR(Table_Settings[[#This Row],[Text]]="true",Table_Settings[[#This Row],[Text]]="false",ISNUMBER(Table_Settings[[#This Row],[Text]])),Table_Settings[[#This Row],[Text]],""""&amp;Table_Settings[[#This Row],[Text]]&amp;""""))</f>
        <v/>
      </c>
      <c r="I14" s="5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"googleFonts": {</v>
      </c>
      <c r="J14" s="51" t="str">
        <f ca="1">SUBSTITUTE(SUBSTITUTE(SUBSTITUTE(SUBSTITUTE(SUBSTITUTE(SUBSTITUTE(SUBSTITUTE(SUBSTITUTE(
TRIM(CLEAN(Table_Settings[[#This Row],[Config]])),
" {","{"),
"{ ","{"),
" }","}"),
"} ","}"),
" [","["),
"[ ","["),
" ]","]"),
"] ","]")</f>
        <v>"googleFonts":{</v>
      </c>
      <c r="K14" s="52"/>
    </row>
    <row r="15" spans="2:11" ht="21" customHeight="1">
      <c r="B15" s="109" t="s">
        <v>781</v>
      </c>
      <c r="C15" s="109"/>
      <c r="D15"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5"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headings</v>
      </c>
      <c r="F15" s="109" t="str">
        <f ca="1">IF(Table_Settings[[#This Row],[Header]]="Yes","",IF(Table_Settings[[#This Row],[Property]]&lt;&gt;"",SUBSTITUTE(Table_Settings[[#This Row],[Type]]," ","")&amp;SUBSTITUTE(Table_Settings[[#This Row],[Property]]," ",""),""))</f>
        <v>GoogleFontHeadings</v>
      </c>
      <c r="G15" s="10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Montserrat</v>
      </c>
      <c r="H15" s="109" t="str">
        <f ca="1">IF(OR(Table_Settings[[#This Row],[Header]]="Yes",Table_Settings[[#This Row],[Text]]=""),"",IF(OR(Table_Settings[[#This Row],[Text]]="true",Table_Settings[[#This Row],[Text]]="false",ISNUMBER(Table_Settings[[#This Row],[Text]])),Table_Settings[[#This Row],[Text]],""""&amp;Table_Settings[[#This Row],[Text]]&amp;""""))</f>
        <v>"Montserrat"</v>
      </c>
      <c r="I15"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"headings": "Montserrat",</v>
      </c>
      <c r="J15" s="109" t="str">
        <f ca="1">SUBSTITUTE(SUBSTITUTE(SUBSTITUTE(SUBSTITUTE(SUBSTITUTE(SUBSTITUTE(SUBSTITUTE(SUBSTITUTE(
TRIM(CLEAN(Table_Settings[[#This Row],[Config]])),
" {","{"),
"{ ","{"),
" }","}"),
"} ","}"),
" [","["),
"[ ","["),
" ]","]"),
"] ","]")</f>
        <v>"headings": "Montserrat",</v>
      </c>
      <c r="K15" s="108" t="s">
        <v>782</v>
      </c>
    </row>
    <row r="16" spans="2:11" ht="21" customHeight="1">
      <c r="B16" s="109" t="s">
        <v>783</v>
      </c>
      <c r="C16" s="109"/>
      <c r="D16"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6"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bodyText</v>
      </c>
      <c r="F16" s="109" t="str">
        <f ca="1">IF(Table_Settings[[#This Row],[Header]]="Yes","",IF(Table_Settings[[#This Row],[Property]]&lt;&gt;"",SUBSTITUTE(Table_Settings[[#This Row],[Type]]," ","")&amp;SUBSTITUTE(Table_Settings[[#This Row],[Property]]," ",""),""))</f>
        <v>GoogleFontBodyText</v>
      </c>
      <c r="G16" s="10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Montserrat</v>
      </c>
      <c r="H16" s="109" t="str">
        <f ca="1">IF(OR(Table_Settings[[#This Row],[Header]]="Yes",Table_Settings[[#This Row],[Text]]=""),"",IF(OR(Table_Settings[[#This Row],[Text]]="true",Table_Settings[[#This Row],[Text]]="false",ISNUMBER(Table_Settings[[#This Row],[Text]])),Table_Settings[[#This Row],[Text]],""""&amp;Table_Settings[[#This Row],[Text]]&amp;""""))</f>
        <v>"Montserrat"</v>
      </c>
      <c r="I16"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"bodyText": "Montserrat",</v>
      </c>
      <c r="J16" s="109" t="str">
        <f ca="1">SUBSTITUTE(SUBSTITUTE(SUBSTITUTE(SUBSTITUTE(SUBSTITUTE(SUBSTITUTE(SUBSTITUTE(SUBSTITUTE(
TRIM(CLEAN(Table_Settings[[#This Row],[Config]])),
" {","{"),
"{ ","{"),
" }","}"),
"} ","}"),
" [","["),
"[ ","["),
" ]","]"),
"] ","]")</f>
        <v>"bodyText": "Montserrat",</v>
      </c>
      <c r="K16" s="108" t="s">
        <v>782</v>
      </c>
    </row>
    <row r="17" spans="2:11" ht="21" customHeight="1">
      <c r="B17" s="109" t="s">
        <v>784</v>
      </c>
      <c r="C17" s="109"/>
      <c r="D17"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7"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labels</v>
      </c>
      <c r="F17" s="109" t="str">
        <f ca="1">IF(Table_Settings[[#This Row],[Header]]="Yes","",IF(Table_Settings[[#This Row],[Property]]&lt;&gt;"",SUBSTITUTE(Table_Settings[[#This Row],[Type]]," ","")&amp;SUBSTITUTE(Table_Settings[[#This Row],[Property]]," ",""),""))</f>
        <v>GoogleFontLabels</v>
      </c>
      <c r="G17" s="10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Montserrat</v>
      </c>
      <c r="H17" s="109" t="str">
        <f ca="1">IF(OR(Table_Settings[[#This Row],[Header]]="Yes",Table_Settings[[#This Row],[Text]]=""),"",IF(OR(Table_Settings[[#This Row],[Text]]="true",Table_Settings[[#This Row],[Text]]="false",ISNUMBER(Table_Settings[[#This Row],[Text]])),Table_Settings[[#This Row],[Text]],""""&amp;Table_Settings[[#This Row],[Text]]&amp;""""))</f>
        <v>"Montserrat"</v>
      </c>
      <c r="I17"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"labels": "Montserrat"
        },</v>
      </c>
      <c r="J17" s="109" t="str">
        <f ca="1">SUBSTITUTE(SUBSTITUTE(SUBSTITUTE(SUBSTITUTE(SUBSTITUTE(SUBSTITUTE(SUBSTITUTE(SUBSTITUTE(
TRIM(CLEAN(Table_Settings[[#This Row],[Config]])),
" {","{"),
"{ ","{"),
" }","}"),
"} ","}"),
" [","["),
"[ ","["),
" ]","]"),
"] ","]")</f>
        <v>"labels": "Montserrat"},</v>
      </c>
      <c r="K17" s="108" t="s">
        <v>782</v>
      </c>
    </row>
    <row r="18" spans="2:11" ht="21.6" thickBot="1">
      <c r="B18" s="51" t="s">
        <v>785</v>
      </c>
      <c r="C18" s="51" t="s">
        <v>73</v>
      </c>
      <c r="D18" s="5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8" s="51"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fontWeight</v>
      </c>
      <c r="F18" s="51" t="str">
        <f>IF(Table_Settings[[#This Row],[Header]]="Yes","",IF(Table_Settings[[#This Row],[Property]]&lt;&gt;"",SUBSTITUTE(Table_Settings[[#This Row],[Type]]," ","")&amp;SUBSTITUTE(Table_Settings[[#This Row],[Property]]," ",""),""))</f>
        <v/>
      </c>
      <c r="G18" s="51"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8" s="51" t="str">
        <f>IF(OR(Table_Settings[[#This Row],[Header]]="Yes",Table_Settings[[#This Row],[Text]]=""),"",IF(OR(Table_Settings[[#This Row],[Text]]="true",Table_Settings[[#This Row],[Text]]="false",ISNUMBER(Table_Settings[[#This Row],[Text]])),Table_Settings[[#This Row],[Text]],""""&amp;Table_Settings[[#This Row],[Text]]&amp;""""))</f>
        <v/>
      </c>
      <c r="I18" s="5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"fontWeight": {</v>
      </c>
      <c r="J18" s="51" t="str">
        <f ca="1">SUBSTITUTE(SUBSTITUTE(SUBSTITUTE(SUBSTITUTE(SUBSTITUTE(SUBSTITUTE(SUBSTITUTE(SUBSTITUTE(
TRIM(CLEAN(Table_Settings[[#This Row],[Config]])),
" {","{"),
"{ ","{"),
" }","}"),
"} ","}"),
" [","["),
"[ ","["),
" ]","]"),
"] ","]")</f>
        <v>"fontWeight":{</v>
      </c>
      <c r="K18" s="52"/>
    </row>
    <row r="19" spans="2:11" ht="21" customHeight="1">
      <c r="B19" s="109" t="s">
        <v>781</v>
      </c>
      <c r="C19" s="109"/>
      <c r="D19"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19"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headings</v>
      </c>
      <c r="F19" s="109" t="str">
        <f ca="1">IF(Table_Settings[[#This Row],[Header]]="Yes","",IF(Table_Settings[[#This Row],[Property]]&lt;&gt;"",SUBSTITUTE(Table_Settings[[#This Row],[Type]]," ","")&amp;SUBSTITUTE(Table_Settings[[#This Row],[Property]]," ",""),""))</f>
        <v>FontWeightHeadings</v>
      </c>
      <c r="G19" s="109">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300</v>
      </c>
      <c r="H19" s="109">
        <f ca="1">IF(OR(Table_Settings[[#This Row],[Header]]="Yes",Table_Settings[[#This Row],[Text]]=""),"",IF(OR(Table_Settings[[#This Row],[Text]]="true",Table_Settings[[#This Row],[Text]]="false",ISNUMBER(Table_Settings[[#This Row],[Text]])),Table_Settings[[#This Row],[Text]],""""&amp;Table_Settings[[#This Row],[Text]]&amp;""""))</f>
        <v>300</v>
      </c>
      <c r="I19"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"headings": 300,</v>
      </c>
      <c r="J19" s="109" t="str">
        <f ca="1">SUBSTITUTE(SUBSTITUTE(SUBSTITUTE(SUBSTITUTE(SUBSTITUTE(SUBSTITUTE(SUBSTITUTE(SUBSTITUTE(
TRIM(CLEAN(Table_Settings[[#This Row],[Config]])),
" {","{"),
"{ ","{"),
" }","}"),
"} ","}"),
" [","["),
"[ ","["),
" ]","]"),
"] ","]")</f>
        <v>"headings": 300,</v>
      </c>
      <c r="K19" s="14">
        <v>300</v>
      </c>
    </row>
    <row r="20" spans="2:11" ht="21" customHeight="1">
      <c r="B20" s="109" t="s">
        <v>783</v>
      </c>
      <c r="C20" s="109"/>
      <c r="D20"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0"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bodyText</v>
      </c>
      <c r="F20" s="109" t="str">
        <f ca="1">IF(Table_Settings[[#This Row],[Header]]="Yes","",IF(Table_Settings[[#This Row],[Property]]&lt;&gt;"",SUBSTITUTE(Table_Settings[[#This Row],[Type]]," ","")&amp;SUBSTITUTE(Table_Settings[[#This Row],[Property]]," ",""),""))</f>
        <v>FontWeightBodyText</v>
      </c>
      <c r="G20" s="109">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300</v>
      </c>
      <c r="H20" s="109">
        <f ca="1">IF(OR(Table_Settings[[#This Row],[Header]]="Yes",Table_Settings[[#This Row],[Text]]=""),"",IF(OR(Table_Settings[[#This Row],[Text]]="true",Table_Settings[[#This Row],[Text]]="false",ISNUMBER(Table_Settings[[#This Row],[Text]])),Table_Settings[[#This Row],[Text]],""""&amp;Table_Settings[[#This Row],[Text]]&amp;""""))</f>
        <v>300</v>
      </c>
      <c r="I20"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"bodyText": 300,</v>
      </c>
      <c r="J20" s="109" t="str">
        <f ca="1">SUBSTITUTE(SUBSTITUTE(SUBSTITUTE(SUBSTITUTE(SUBSTITUTE(SUBSTITUTE(SUBSTITUTE(SUBSTITUTE(
TRIM(CLEAN(Table_Settings[[#This Row],[Config]])),
" {","{"),
"{ ","{"),
" }","}"),
"} ","}"),
" [","["),
"[ ","["),
" ]","]"),
"] ","]")</f>
        <v>"bodyText": 300,</v>
      </c>
      <c r="K20" s="14">
        <v>300</v>
      </c>
    </row>
    <row r="21" spans="2:11" ht="21" customHeight="1">
      <c r="B21" s="109" t="s">
        <v>784</v>
      </c>
      <c r="C21" s="109"/>
      <c r="D21"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1"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labels</v>
      </c>
      <c r="F21" s="109" t="str">
        <f ca="1">IF(Table_Settings[[#This Row],[Header]]="Yes","",IF(Table_Settings[[#This Row],[Property]]&lt;&gt;"",SUBSTITUTE(Table_Settings[[#This Row],[Type]]," ","")&amp;SUBSTITUTE(Table_Settings[[#This Row],[Property]]," ",""),""))</f>
        <v>FontWeightLabels</v>
      </c>
      <c r="G21" s="109">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500</v>
      </c>
      <c r="H21" s="109">
        <f ca="1">IF(OR(Table_Settings[[#This Row],[Header]]="Yes",Table_Settings[[#This Row],[Text]]=""),"",IF(OR(Table_Settings[[#This Row],[Text]]="true",Table_Settings[[#This Row],[Text]]="false",ISNUMBER(Table_Settings[[#This Row],[Text]])),Table_Settings[[#This Row],[Text]],""""&amp;Table_Settings[[#This Row],[Text]]&amp;""""))</f>
        <v>500</v>
      </c>
      <c r="I21"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"labels": 500
        },</v>
      </c>
      <c r="J21" s="109" t="str">
        <f ca="1">SUBSTITUTE(SUBSTITUTE(SUBSTITUTE(SUBSTITUTE(SUBSTITUTE(SUBSTITUTE(SUBSTITUTE(SUBSTITUTE(
TRIM(CLEAN(Table_Settings[[#This Row],[Config]])),
" {","{"),
"{ ","{"),
" }","}"),
"} ","}"),
" [","["),
"[ ","["),
" ]","]"),
"] ","]")</f>
        <v>"labels": 500},</v>
      </c>
      <c r="K21" s="14">
        <v>500</v>
      </c>
    </row>
    <row r="22" spans="2:11" ht="21.6" thickBot="1">
      <c r="B22" s="51" t="s">
        <v>786</v>
      </c>
      <c r="C22" s="51" t="s">
        <v>73</v>
      </c>
      <c r="D22" s="5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22" s="51"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primaryColours</v>
      </c>
      <c r="F22" s="51" t="str">
        <f>IF(Table_Settings[[#This Row],[Header]]="Yes","",IF(Table_Settings[[#This Row],[Property]]&lt;&gt;"",SUBSTITUTE(Table_Settings[[#This Row],[Type]]," ","")&amp;SUBSTITUTE(Table_Settings[[#This Row],[Property]]," ",""),""))</f>
        <v/>
      </c>
      <c r="G22" s="51"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22" s="51" t="str">
        <f>IF(OR(Table_Settings[[#This Row],[Header]]="Yes",Table_Settings[[#This Row],[Text]]=""),"",IF(OR(Table_Settings[[#This Row],[Text]]="true",Table_Settings[[#This Row],[Text]]="false",ISNUMBER(Table_Settings[[#This Row],[Text]])),Table_Settings[[#This Row],[Text]],""""&amp;Table_Settings[[#This Row],[Text]]&amp;""""))</f>
        <v/>
      </c>
      <c r="I22" s="5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"primaryColours": {</v>
      </c>
      <c r="J22" s="51" t="str">
        <f ca="1">SUBSTITUTE(SUBSTITUTE(SUBSTITUTE(SUBSTITUTE(SUBSTITUTE(SUBSTITUTE(SUBSTITUTE(SUBSTITUTE(
TRIM(CLEAN(Table_Settings[[#This Row],[Config]])),
" {","{"),
"{ ","{"),
" }","}"),
"} ","}"),
" [","["),
"[ ","["),
" ]","]"),
"] ","]")</f>
        <v>"primaryColours":{</v>
      </c>
      <c r="K22" s="52"/>
    </row>
    <row r="23" spans="2:11" ht="21" customHeight="1">
      <c r="B23" s="109" t="s">
        <v>787</v>
      </c>
      <c r="C23" s="109"/>
      <c r="D23"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3"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background1</v>
      </c>
      <c r="F23" s="109" t="str">
        <f ca="1">IF(Table_Settings[[#This Row],[Header]]="Yes","",IF(Table_Settings[[#This Row],[Property]]&lt;&gt;"",SUBSTITUTE(Table_Settings[[#This Row],[Type]]," ","")&amp;SUBSTITUTE(Table_Settings[[#This Row],[Property]]," ",""),""))</f>
        <v>PrimaryColourBackground1</v>
      </c>
      <c r="G23" s="10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#FFFFFF</v>
      </c>
      <c r="H23" s="109" t="str">
        <f ca="1">IF(OR(Table_Settings[[#This Row],[Header]]="Yes",Table_Settings[[#This Row],[Text]]=""),"",IF(OR(Table_Settings[[#This Row],[Text]]="true",Table_Settings[[#This Row],[Text]]="false",ISNUMBER(Table_Settings[[#This Row],[Text]])),Table_Settings[[#This Row],[Text]],""""&amp;Table_Settings[[#This Row],[Text]]&amp;""""))</f>
        <v>"#FFFFFF"</v>
      </c>
      <c r="I23"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"background1": "#FFFFFF",</v>
      </c>
      <c r="J23" s="109" t="str">
        <f ca="1">SUBSTITUTE(SUBSTITUTE(SUBSTITUTE(SUBSTITUTE(SUBSTITUTE(SUBSTITUTE(SUBSTITUTE(SUBSTITUTE(
TRIM(CLEAN(Table_Settings[[#This Row],[Config]])),
" {","{"),
"{ ","{"),
" }","}"),
"} ","}"),
" [","["),
"[ ","["),
" ]","]"),
"] ","]")</f>
        <v>"background1": "#FFFFFF",</v>
      </c>
      <c r="K23" s="108" t="s">
        <v>788</v>
      </c>
    </row>
    <row r="24" spans="2:11" ht="21" customHeight="1">
      <c r="B24" s="109" t="s">
        <v>789</v>
      </c>
      <c r="C24" s="109"/>
      <c r="D24"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4"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background2</v>
      </c>
      <c r="F24" s="109" t="str">
        <f ca="1">IF(Table_Settings[[#This Row],[Header]]="Yes","",IF(Table_Settings[[#This Row],[Property]]&lt;&gt;"",SUBSTITUTE(Table_Settings[[#This Row],[Type]]," ","")&amp;SUBSTITUTE(Table_Settings[[#This Row],[Property]]," ",""),""))</f>
        <v>PrimaryColourBackground2</v>
      </c>
      <c r="G24" s="10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#e5e5e5</v>
      </c>
      <c r="H24" s="109" t="str">
        <f ca="1">IF(OR(Table_Settings[[#This Row],[Header]]="Yes",Table_Settings[[#This Row],[Text]]=""),"",IF(OR(Table_Settings[[#This Row],[Text]]="true",Table_Settings[[#This Row],[Text]]="false",ISNUMBER(Table_Settings[[#This Row],[Text]])),Table_Settings[[#This Row],[Text]],""""&amp;Table_Settings[[#This Row],[Text]]&amp;""""))</f>
        <v>"#e5e5e5"</v>
      </c>
      <c r="I24"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"background2": "#e5e5e5",</v>
      </c>
      <c r="J24" s="109" t="str">
        <f ca="1">SUBSTITUTE(SUBSTITUTE(SUBSTITUTE(SUBSTITUTE(SUBSTITUTE(SUBSTITUTE(SUBSTITUTE(SUBSTITUTE(
TRIM(CLEAN(Table_Settings[[#This Row],[Config]])),
" {","{"),
"{ ","{"),
" }","}"),
"} ","}"),
" [","["),
"[ ","["),
" ]","]"),
"] ","]")</f>
        <v>"background2": "#e5e5e5",</v>
      </c>
      <c r="K24" s="108" t="s">
        <v>790</v>
      </c>
    </row>
    <row r="25" spans="2:11" ht="21" customHeight="1">
      <c r="B25" s="109" t="s">
        <v>791</v>
      </c>
      <c r="C25" s="109"/>
      <c r="D25"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5"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background3</v>
      </c>
      <c r="F25" s="109" t="str">
        <f ca="1">IF(Table_Settings[[#This Row],[Header]]="Yes","",IF(Table_Settings[[#This Row],[Property]]&lt;&gt;"",SUBSTITUTE(Table_Settings[[#This Row],[Type]]," ","")&amp;SUBSTITUTE(Table_Settings[[#This Row],[Property]]," ",""),""))</f>
        <v>PrimaryColourBackground3</v>
      </c>
      <c r="G25" s="10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#b6b6b6</v>
      </c>
      <c r="H25" s="109" t="str">
        <f ca="1">IF(OR(Table_Settings[[#This Row],[Header]]="Yes",Table_Settings[[#This Row],[Text]]=""),"",IF(OR(Table_Settings[[#This Row],[Text]]="true",Table_Settings[[#This Row],[Text]]="false",ISNUMBER(Table_Settings[[#This Row],[Text]])),Table_Settings[[#This Row],[Text]],""""&amp;Table_Settings[[#This Row],[Text]]&amp;""""))</f>
        <v>"#b6b6b6"</v>
      </c>
      <c r="I25"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"background3": "#b6b6b6",</v>
      </c>
      <c r="J25" s="109" t="str">
        <f ca="1">SUBSTITUTE(SUBSTITUTE(SUBSTITUTE(SUBSTITUTE(SUBSTITUTE(SUBSTITUTE(SUBSTITUTE(SUBSTITUTE(
TRIM(CLEAN(Table_Settings[[#This Row],[Config]])),
" {","{"),
"{ ","{"),
" }","}"),
"} ","}"),
" [","["),
"[ ","["),
" ]","]"),
"] ","]")</f>
        <v>"background3": "#b6b6b6",</v>
      </c>
      <c r="K25" s="108" t="s">
        <v>792</v>
      </c>
    </row>
    <row r="26" spans="2:11" ht="21" customHeight="1">
      <c r="B26" s="109" t="s">
        <v>793</v>
      </c>
      <c r="C26" s="109"/>
      <c r="D26"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6"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foreground1</v>
      </c>
      <c r="F26" s="109" t="str">
        <f ca="1">IF(Table_Settings[[#This Row],[Header]]="Yes","",IF(Table_Settings[[#This Row],[Property]]&lt;&gt;"",SUBSTITUTE(Table_Settings[[#This Row],[Type]]," ","")&amp;SUBSTITUTE(Table_Settings[[#This Row],[Property]]," ",""),""))</f>
        <v>PrimaryColourForeground1</v>
      </c>
      <c r="G26" s="10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#303232</v>
      </c>
      <c r="H26" s="109" t="str">
        <f ca="1">IF(OR(Table_Settings[[#This Row],[Header]]="Yes",Table_Settings[[#This Row],[Text]]=""),"",IF(OR(Table_Settings[[#This Row],[Text]]="true",Table_Settings[[#This Row],[Text]]="false",ISNUMBER(Table_Settings[[#This Row],[Text]])),Table_Settings[[#This Row],[Text]],""""&amp;Table_Settings[[#This Row],[Text]]&amp;""""))</f>
        <v>"#303232"</v>
      </c>
      <c r="I26"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"foreground1": "#303232",</v>
      </c>
      <c r="J26" s="109" t="str">
        <f ca="1">SUBSTITUTE(SUBSTITUTE(SUBSTITUTE(SUBSTITUTE(SUBSTITUTE(SUBSTITUTE(SUBSTITUTE(SUBSTITUTE(
TRIM(CLEAN(Table_Settings[[#This Row],[Config]])),
" {","{"),
"{ ","{"),
" }","}"),
"} ","}"),
" [","["),
"[ ","["),
" ]","]"),
"] ","]")</f>
        <v>"foreground1": "#303232",</v>
      </c>
      <c r="K26" s="14" t="s">
        <v>794</v>
      </c>
    </row>
    <row r="27" spans="2:11" ht="21" customHeight="1">
      <c r="B27" s="109" t="s">
        <v>795</v>
      </c>
      <c r="C27" s="109"/>
      <c r="D27"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7"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foreground2</v>
      </c>
      <c r="F27" s="109" t="str">
        <f ca="1">IF(Table_Settings[[#This Row],[Header]]="Yes","",IF(Table_Settings[[#This Row],[Property]]&lt;&gt;"",SUBSTITUTE(Table_Settings[[#This Row],[Type]]," ","")&amp;SUBSTITUTE(Table_Settings[[#This Row],[Property]]," ",""),""))</f>
        <v>PrimaryColourForeground2</v>
      </c>
      <c r="G27" s="10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#4e4e4f</v>
      </c>
      <c r="H27" s="109" t="str">
        <f ca="1">IF(OR(Table_Settings[[#This Row],[Header]]="Yes",Table_Settings[[#This Row],[Text]]=""),"",IF(OR(Table_Settings[[#This Row],[Text]]="true",Table_Settings[[#This Row],[Text]]="false",ISNUMBER(Table_Settings[[#This Row],[Text]])),Table_Settings[[#This Row],[Text]],""""&amp;Table_Settings[[#This Row],[Text]]&amp;""""))</f>
        <v>"#4e4e4f"</v>
      </c>
      <c r="I27"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"foreground2": "#4e4e4f",</v>
      </c>
      <c r="J27" s="109" t="str">
        <f ca="1">SUBSTITUTE(SUBSTITUTE(SUBSTITUTE(SUBSTITUTE(SUBSTITUTE(SUBSTITUTE(SUBSTITUTE(SUBSTITUTE(
TRIM(CLEAN(Table_Settings[[#This Row],[Config]])),
" {","{"),
"{ ","{"),
" }","}"),
"} ","}"),
" [","["),
"[ ","["),
" ]","]"),
"] ","]")</f>
        <v>"foreground2": "#4e4e4f",</v>
      </c>
      <c r="K27" s="14" t="s">
        <v>796</v>
      </c>
    </row>
    <row r="28" spans="2:11" ht="21" customHeight="1">
      <c r="B28" s="109" t="s">
        <v>797</v>
      </c>
      <c r="C28" s="109"/>
      <c r="D28"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8"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accent1</v>
      </c>
      <c r="F28" s="109" t="str">
        <f ca="1">IF(Table_Settings[[#This Row],[Header]]="Yes","",IF(Table_Settings[[#This Row],[Property]]&lt;&gt;"",SUBSTITUTE(Table_Settings[[#This Row],[Type]]," ","")&amp;SUBSTITUTE(Table_Settings[[#This Row],[Property]]," ",""),""))</f>
        <v>PrimaryColourAccent1</v>
      </c>
      <c r="G28" s="10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#e8b650</v>
      </c>
      <c r="H28" s="109" t="str">
        <f ca="1">IF(OR(Table_Settings[[#This Row],[Header]]="Yes",Table_Settings[[#This Row],[Text]]=""),"",IF(OR(Table_Settings[[#This Row],[Text]]="true",Table_Settings[[#This Row],[Text]]="false",ISNUMBER(Table_Settings[[#This Row],[Text]])),Table_Settings[[#This Row],[Text]],""""&amp;Table_Settings[[#This Row],[Text]]&amp;""""))</f>
        <v>"#e8b650"</v>
      </c>
      <c r="I28"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"accent1": "#e8b650",</v>
      </c>
      <c r="J28" s="109" t="str">
        <f ca="1">SUBSTITUTE(SUBSTITUTE(SUBSTITUTE(SUBSTITUTE(SUBSTITUTE(SUBSTITUTE(SUBSTITUTE(SUBSTITUTE(
TRIM(CLEAN(Table_Settings[[#This Row],[Config]])),
" {","{"),
"{ ","{"),
" }","}"),
"} ","}"),
" [","["),
"[ ","["),
" ]","]"),
"] ","]")</f>
        <v>"accent1": "#e8b650",</v>
      </c>
      <c r="K28" s="108" t="s">
        <v>798</v>
      </c>
    </row>
    <row r="29" spans="2:11" ht="21" customHeight="1">
      <c r="B29" s="109" t="s">
        <v>799</v>
      </c>
      <c r="C29" s="109"/>
      <c r="D29"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9"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accent2</v>
      </c>
      <c r="F29" s="109" t="str">
        <f ca="1">IF(Table_Settings[[#This Row],[Header]]="Yes","",IF(Table_Settings[[#This Row],[Property]]&lt;&gt;"",SUBSTITUTE(Table_Settings[[#This Row],[Type]]," ","")&amp;SUBSTITUTE(Table_Settings[[#This Row],[Property]]," ",""),""))</f>
        <v>PrimaryColourAccent2</v>
      </c>
      <c r="G29" s="10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#e8b650</v>
      </c>
      <c r="H29" s="109" t="str">
        <f ca="1">IF(OR(Table_Settings[[#This Row],[Header]]="Yes",Table_Settings[[#This Row],[Text]]=""),"",IF(OR(Table_Settings[[#This Row],[Text]]="true",Table_Settings[[#This Row],[Text]]="false",ISNUMBER(Table_Settings[[#This Row],[Text]])),Table_Settings[[#This Row],[Text]],""""&amp;Table_Settings[[#This Row],[Text]]&amp;""""))</f>
        <v>"#e8b650"</v>
      </c>
      <c r="I29"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"accent2": "#e8b650",</v>
      </c>
      <c r="J29" s="109" t="str">
        <f ca="1">SUBSTITUTE(SUBSTITUTE(SUBSTITUTE(SUBSTITUTE(SUBSTITUTE(SUBSTITUTE(SUBSTITUTE(SUBSTITUTE(
TRIM(CLEAN(Table_Settings[[#This Row],[Config]])),
" {","{"),
"{ ","{"),
" }","}"),
"} ","}"),
" [","["),
"[ ","["),
" ]","]"),
"] ","]")</f>
        <v>"accent2": "#e8b650",</v>
      </c>
      <c r="K29" s="108" t="s">
        <v>798</v>
      </c>
    </row>
    <row r="30" spans="2:11" ht="21" customHeight="1">
      <c r="B30" s="109" t="s">
        <v>800</v>
      </c>
      <c r="C30" s="109"/>
      <c r="D30"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30"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borders</v>
      </c>
      <c r="F30" s="109" t="str">
        <f ca="1">IF(Table_Settings[[#This Row],[Header]]="Yes","",IF(Table_Settings[[#This Row],[Property]]&lt;&gt;"",SUBSTITUTE(Table_Settings[[#This Row],[Type]]," ","")&amp;SUBSTITUTE(Table_Settings[[#This Row],[Property]]," ",""),""))</f>
        <v>PrimaryColourBorders</v>
      </c>
      <c r="G30" s="10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transparent</v>
      </c>
      <c r="H30" s="109" t="str">
        <f ca="1">IF(OR(Table_Settings[[#This Row],[Header]]="Yes",Table_Settings[[#This Row],[Text]]=""),"",IF(OR(Table_Settings[[#This Row],[Text]]="true",Table_Settings[[#This Row],[Text]]="false",ISNUMBER(Table_Settings[[#This Row],[Text]])),Table_Settings[[#This Row],[Text]],""""&amp;Table_Settings[[#This Row],[Text]]&amp;""""))</f>
        <v>"transparent"</v>
      </c>
      <c r="I30"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"borders": "transparent"
        },</v>
      </c>
      <c r="J30" s="109" t="str">
        <f ca="1">SUBSTITUTE(SUBSTITUTE(SUBSTITUTE(SUBSTITUTE(SUBSTITUTE(SUBSTITUTE(SUBSTITUTE(SUBSTITUTE(
TRIM(CLEAN(Table_Settings[[#This Row],[Config]])),
" {","{"),
"{ ","{"),
" }","}"),
"} ","}"),
" [","["),
"[ ","["),
" ]","]"),
"] ","]")</f>
        <v>"borders": "transparent"},</v>
      </c>
      <c r="K30" s="108" t="s">
        <v>801</v>
      </c>
    </row>
    <row r="31" spans="2:11" ht="21" customHeight="1">
      <c r="B31" t="s">
        <v>620</v>
      </c>
      <c r="C31" s="109"/>
      <c r="D31" s="109"/>
      <c r="E31" s="109"/>
      <c r="F31" s="109"/>
      <c r="G31" s="109"/>
      <c r="H31" s="109"/>
      <c r="I31" s="109"/>
      <c r="J31" s="109"/>
      <c r="K31" s="16" t="s">
        <v>802</v>
      </c>
    </row>
    <row r="32" spans="2:11" ht="21" customHeight="1">
      <c r="B32" t="s">
        <v>621</v>
      </c>
      <c r="C32" s="109"/>
      <c r="D32" s="109"/>
      <c r="E32" s="109"/>
      <c r="F32" s="109"/>
      <c r="G32" s="109"/>
      <c r="H32" s="109"/>
      <c r="I32" s="109"/>
      <c r="J32" s="109"/>
      <c r="K32" s="16" t="s">
        <v>803</v>
      </c>
    </row>
    <row r="33" spans="2:11" ht="21" customHeight="1">
      <c r="B33" t="s">
        <v>622</v>
      </c>
      <c r="C33" s="109"/>
      <c r="D33" s="109"/>
      <c r="E33" s="109"/>
      <c r="F33" s="109"/>
      <c r="G33" s="109"/>
      <c r="H33" s="109"/>
      <c r="I33" s="109"/>
      <c r="J33" s="109"/>
      <c r="K33" s="16" t="s">
        <v>803</v>
      </c>
    </row>
    <row r="34" spans="2:11" ht="21.6" thickBot="1">
      <c r="B34" s="51" t="s">
        <v>589</v>
      </c>
      <c r="C34" s="51" t="s">
        <v>73</v>
      </c>
      <c r="D34" s="5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34" s="51"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other</v>
      </c>
      <c r="F34" s="51" t="str">
        <f>IF(Table_Settings[[#This Row],[Header]]="Yes","",IF(Table_Settings[[#This Row],[Property]]&lt;&gt;"",SUBSTITUTE(Table_Settings[[#This Row],[Type]]," ","")&amp;SUBSTITUTE(Table_Settings[[#This Row],[Property]]," ",""),""))</f>
        <v/>
      </c>
      <c r="G34" s="51"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34" s="51" t="str">
        <f>IF(OR(Table_Settings[[#This Row],[Header]]="Yes",Table_Settings[[#This Row],[Text]]=""),"",IF(OR(Table_Settings[[#This Row],[Text]]="true",Table_Settings[[#This Row],[Text]]="false",ISNUMBER(Table_Settings[[#This Row],[Text]])),Table_Settings[[#This Row],[Text]],""""&amp;Table_Settings[[#This Row],[Text]]&amp;""""))</f>
        <v/>
      </c>
      <c r="I34" s="5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"other": {</v>
      </c>
      <c r="J34" s="51" t="str">
        <f ca="1">SUBSTITUTE(SUBSTITUTE(SUBSTITUTE(SUBSTITUTE(SUBSTITUTE(SUBSTITUTE(SUBSTITUTE(SUBSTITUTE(
TRIM(CLEAN(Table_Settings[[#This Row],[Config]])),
" {","{"),
"{ ","{"),
" }","}"),
"} ","}"),
" [","["),
"[ ","["),
" ]","]"),
"] ","]")</f>
        <v>"other":{</v>
      </c>
      <c r="K34" s="52"/>
    </row>
    <row r="35" spans="2:11" ht="21" customHeight="1">
      <c r="B35" s="109" t="s">
        <v>804</v>
      </c>
      <c r="C35"/>
      <c r="D3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tooltipIcon</v>
      </c>
      <c r="F35" t="str">
        <f ca="1">IF(Table_Settings[[#This Row],[Header]]="Yes","",IF(Table_Settings[[#This Row],[Property]]&lt;&gt;"",SUBSTITUTE(Table_Settings[[#This Row],[Type]]," ","")&amp;SUBSTITUTE(Table_Settings[[#This Row],[Property]]," ",""),""))</f>
        <v>OtherTooltipIcon</v>
      </c>
      <c r="G3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fa-question-circle</v>
      </c>
      <c r="H35" t="str">
        <f ca="1">IF(OR(Table_Settings[[#This Row],[Header]]="Yes",Table_Settings[[#This Row],[Text]]=""),"",IF(OR(Table_Settings[[#This Row],[Text]]="true",Table_Settings[[#This Row],[Text]]="false",ISNUMBER(Table_Settings[[#This Row],[Text]])),Table_Settings[[#This Row],[Text]],""""&amp;Table_Settings[[#This Row],[Text]]&amp;""""))</f>
        <v>"fa-question-circle"</v>
      </c>
      <c r="I3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"tooltipIcon": "fa-question-circle",</v>
      </c>
      <c r="J35" t="str">
        <f ca="1">SUBSTITUTE(SUBSTITUTE(SUBSTITUTE(SUBSTITUTE(SUBSTITUTE(SUBSTITUTE(SUBSTITUTE(SUBSTITUTE(
TRIM(CLEAN(Table_Settings[[#This Row],[Config]])),
" {","{"),
"{ ","{"),
" }","}"),
"} ","}"),
" [","["),
"[ ","["),
" ]","]"),
"] ","]")</f>
        <v>"tooltipIcon": "fa-question-circle",</v>
      </c>
      <c r="K35" s="111" t="s">
        <v>805</v>
      </c>
    </row>
    <row r="36" spans="2:11" ht="21" customHeight="1">
      <c r="B36" s="109" t="s">
        <v>806</v>
      </c>
      <c r="C36" s="109"/>
      <c r="D36"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6"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defaultBorderRadius</v>
      </c>
      <c r="F36" s="109" t="str">
        <f ca="1">IF(Table_Settings[[#This Row],[Header]]="Yes","",IF(Table_Settings[[#This Row],[Property]]&lt;&gt;"",SUBSTITUTE(Table_Settings[[#This Row],[Type]]," ","")&amp;SUBSTITUTE(Table_Settings[[#This Row],[Property]]," ",""),""))</f>
        <v>OtherDefaultBorderRadius</v>
      </c>
      <c r="G36" s="109">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36" s="109">
        <f ca="1">IF(OR(Table_Settings[[#This Row],[Header]]="Yes",Table_Settings[[#This Row],[Text]]=""),"",IF(OR(Table_Settings[[#This Row],[Text]]="true",Table_Settings[[#This Row],[Text]]="false",ISNUMBER(Table_Settings[[#This Row],[Text]])),Table_Settings[[#This Row],[Text]],""""&amp;Table_Settings[[#This Row],[Text]]&amp;""""))</f>
        <v>0</v>
      </c>
      <c r="I36"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"defaultBorderRadius": 0,</v>
      </c>
      <c r="J36" s="109" t="str">
        <f ca="1">SUBSTITUTE(SUBSTITUTE(SUBSTITUTE(SUBSTITUTE(SUBSTITUTE(SUBSTITUTE(SUBSTITUTE(SUBSTITUTE(
TRIM(CLEAN(Table_Settings[[#This Row],[Config]])),
" {","{"),
"{ ","{"),
" }","}"),
"} ","}"),
" [","["),
"[ ","["),
" ]","]"),
"] ","]")</f>
        <v>"defaultBorderRadius": 0,</v>
      </c>
      <c r="K36" s="14">
        <v>0</v>
      </c>
    </row>
    <row r="37" spans="2:11" ht="21" customHeight="1">
      <c r="B37" s="109" t="s">
        <v>807</v>
      </c>
      <c r="C37" s="109"/>
      <c r="D37"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7"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scrollDurationMultiplier</v>
      </c>
      <c r="F37" s="109" t="str">
        <f ca="1">IF(Table_Settings[[#This Row],[Header]]="Yes","",IF(Table_Settings[[#This Row],[Property]]&lt;&gt;"",SUBSTITUTE(Table_Settings[[#This Row],[Type]]," ","")&amp;SUBSTITUTE(Table_Settings[[#This Row],[Property]]," ",""),""))</f>
        <v>OtherScrollDurationMultiplier</v>
      </c>
      <c r="G37" s="109">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1</v>
      </c>
      <c r="H37" s="109">
        <f ca="1">IF(OR(Table_Settings[[#This Row],[Header]]="Yes",Table_Settings[[#This Row],[Text]]=""),"",IF(OR(Table_Settings[[#This Row],[Text]]="true",Table_Settings[[#This Row],[Text]]="false",ISNUMBER(Table_Settings[[#This Row],[Text]])),Table_Settings[[#This Row],[Text]],""""&amp;Table_Settings[[#This Row],[Text]]&amp;""""))</f>
        <v>1</v>
      </c>
      <c r="I37"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"scrollDurationMultiplier": 1,</v>
      </c>
      <c r="J37" s="109" t="str">
        <f ca="1">SUBSTITUTE(SUBSTITUTE(SUBSTITUTE(SUBSTITUTE(SUBSTITUTE(SUBSTITUTE(SUBSTITUTE(SUBSTITUTE(
TRIM(CLEAN(Table_Settings[[#This Row],[Config]])),
" {","{"),
"{ ","{"),
" }","}"),
"} ","}"),
" [","["),
"[ ","["),
" ]","]"),
"] ","]")</f>
        <v>"scrollDurationMultiplier": 1,</v>
      </c>
      <c r="K37" s="14">
        <v>1</v>
      </c>
    </row>
    <row r="38" spans="2:11" ht="21" customHeight="1">
      <c r="B38" s="109" t="s">
        <v>808</v>
      </c>
      <c r="C38" s="109"/>
      <c r="D38"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8"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sidebarWidth</v>
      </c>
      <c r="F38" s="109" t="str">
        <f ca="1">IF(Table_Settings[[#This Row],[Header]]="Yes","",IF(Table_Settings[[#This Row],[Property]]&lt;&gt;"",SUBSTITUTE(Table_Settings[[#This Row],[Type]]," ","")&amp;SUBSTITUTE(Table_Settings[[#This Row],[Property]]," ",""),""))</f>
        <v>OtherSidebarWidth</v>
      </c>
      <c r="G38" s="109">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300</v>
      </c>
      <c r="H38" s="109">
        <f ca="1">IF(OR(Table_Settings[[#This Row],[Header]]="Yes",Table_Settings[[#This Row],[Text]]=""),"",IF(OR(Table_Settings[[#This Row],[Text]]="true",Table_Settings[[#This Row],[Text]]="false",ISNUMBER(Table_Settings[[#This Row],[Text]])),Table_Settings[[#This Row],[Text]],""""&amp;Table_Settings[[#This Row],[Text]]&amp;""""))</f>
        <v>300</v>
      </c>
      <c r="I38"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"sidebarWidth": 300,</v>
      </c>
      <c r="J38" s="109" t="str">
        <f ca="1">SUBSTITUTE(SUBSTITUTE(SUBSTITUTE(SUBSTITUTE(SUBSTITUTE(SUBSTITUTE(SUBSTITUTE(SUBSTITUTE(
TRIM(CLEAN(Table_Settings[[#This Row],[Config]])),
" {","{"),
"{ ","{"),
" }","}"),
"} ","}"),
" [","["),
"[ ","["),
" ]","]"),
"] ","]")</f>
        <v>"sidebarWidth": 300,</v>
      </c>
      <c r="K38" s="14">
        <v>300</v>
      </c>
    </row>
    <row r="39" spans="2:11" ht="21" customHeight="1">
      <c r="B39" t="s">
        <v>809</v>
      </c>
      <c r="C39" s="109"/>
      <c r="D39"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9"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sidebarPaymentOptions</v>
      </c>
      <c r="F39" s="109" t="str">
        <f ca="1">IF(Table_Settings[[#This Row],[Header]]="Yes","",IF(Table_Settings[[#This Row],[Property]]&lt;&gt;"",SUBSTITUTE(Table_Settings[[#This Row],[Type]]," ","")&amp;SUBSTITUTE(Table_Settings[[#This Row],[Property]]," ",""),""))</f>
        <v>OtherSidebarPaymentOptions</v>
      </c>
      <c r="G39" s="10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true</v>
      </c>
      <c r="H39" s="109" t="str">
        <f ca="1">IF(OR(Table_Settings[[#This Row],[Header]]="Yes",Table_Settings[[#This Row],[Text]]=""),"",IF(OR(Table_Settings[[#This Row],[Text]]="true",Table_Settings[[#This Row],[Text]]="false",ISNUMBER(Table_Settings[[#This Row],[Text]])),Table_Settings[[#This Row],[Text]],""""&amp;Table_Settings[[#This Row],[Text]]&amp;""""))</f>
        <v>true</v>
      </c>
      <c r="I39"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"sidebarPaymentOptions": true,</v>
      </c>
      <c r="J39" s="109" t="str">
        <f ca="1">SUBSTITUTE(SUBSTITUTE(SUBSTITUTE(SUBSTITUTE(SUBSTITUTE(SUBSTITUTE(SUBSTITUTE(SUBSTITUTE(
TRIM(CLEAN(Table_Settings[[#This Row],[Config]])),
" {","{"),
"{ ","{"),
" }","}"),
"} ","}"),
" [","["),
"[ ","["),
" ]","]"),
"] ","]")</f>
        <v>"sidebarPaymentOptions": true,</v>
      </c>
      <c r="K39" s="100" t="s">
        <v>810</v>
      </c>
    </row>
    <row r="40" spans="2:11" ht="21" customHeight="1">
      <c r="B40" t="s">
        <v>811</v>
      </c>
      <c r="C40" s="109"/>
      <c r="D40"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0"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showPriceIfDeclined</v>
      </c>
      <c r="F40" s="109" t="str">
        <f ca="1">IF(Table_Settings[[#This Row],[Header]]="Yes","",IF(Table_Settings[[#This Row],[Property]]&lt;&gt;"",SUBSTITUTE(Table_Settings[[#This Row],[Type]]," ","")&amp;SUBSTITUTE(Table_Settings[[#This Row],[Property]]," ",""),""))</f>
        <v>OtherShowPriceIfDeclined</v>
      </c>
      <c r="G40" s="109"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false</v>
      </c>
      <c r="H40" s="109" t="str">
        <f ca="1">IF(OR(Table_Settings[[#This Row],[Header]]="Yes",Table_Settings[[#This Row],[Text]]=""),"",IF(OR(Table_Settings[[#This Row],[Text]]="true",Table_Settings[[#This Row],[Text]]="false",ISNUMBER(Table_Settings[[#This Row],[Text]])),Table_Settings[[#This Row],[Text]],""""&amp;Table_Settings[[#This Row],[Text]]&amp;""""))</f>
        <v>false</v>
      </c>
      <c r="I40"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"showPriceIfDeclined": false,</v>
      </c>
      <c r="J40" s="109" t="str">
        <f ca="1">SUBSTITUTE(SUBSTITUTE(SUBSTITUTE(SUBSTITUTE(SUBSTITUTE(SUBSTITUTE(SUBSTITUTE(SUBSTITUTE(
TRIM(CLEAN(Table_Settings[[#This Row],[Config]])),
" {","{"),
"{ ","{"),
" }","}"),
"} ","}"),
" [","["),
"[ ","["),
" ]","]"),
"] ","]")</f>
        <v>"showPriceIfDeclined": false,</v>
      </c>
      <c r="K40" s="16" t="str">
        <f>"false"</f>
        <v>false</v>
      </c>
    </row>
    <row r="41" spans="2:11" ht="21" customHeight="1">
      <c r="B41" t="s">
        <v>812</v>
      </c>
      <c r="C41" s="109"/>
      <c r="D41" s="109"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1" s="109"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smallDeviceMargin</v>
      </c>
      <c r="F41" s="109" t="str">
        <f ca="1">IF(Table_Settings[[#This Row],[Header]]="Yes","",IF(Table_Settings[[#This Row],[Property]]&lt;&gt;"",SUBSTITUTE(Table_Settings[[#This Row],[Type]]," ","")&amp;SUBSTITUTE(Table_Settings[[#This Row],[Property]]," ",""),""))</f>
        <v>OtherSmallDeviceMargin</v>
      </c>
      <c r="G41" s="109">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20</v>
      </c>
      <c r="H41" s="109">
        <f ca="1">IF(OR(Table_Settings[[#This Row],[Header]]="Yes",Table_Settings[[#This Row],[Text]]=""),"",IF(OR(Table_Settings[[#This Row],[Text]]="true",Table_Settings[[#This Row],[Text]]="false",ISNUMBER(Table_Settings[[#This Row],[Text]])),Table_Settings[[#This Row],[Text]],""""&amp;Table_Settings[[#This Row],[Text]]&amp;""""))</f>
        <v>20</v>
      </c>
      <c r="I41" s="109"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"smallDeviceMargin": 20,</v>
      </c>
      <c r="J41" s="109" t="str">
        <f ca="1">SUBSTITUTE(SUBSTITUTE(SUBSTITUTE(SUBSTITUTE(SUBSTITUTE(SUBSTITUTE(SUBSTITUTE(SUBSTITUTE(
TRIM(CLEAN(Table_Settings[[#This Row],[Config]])),
" {","{"),
"{ ","{"),
" }","}"),
"} ","}"),
" [","["),
"[ ","["),
" ]","]"),
"] ","]")</f>
        <v>"smallDeviceMargin": 20,</v>
      </c>
      <c r="K41" s="14">
        <v>20</v>
      </c>
    </row>
    <row r="42" spans="2:11" ht="21" customHeight="1">
      <c r="B42" t="s">
        <v>813</v>
      </c>
      <c r="C42"/>
      <c r="D4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offsetTopXS</v>
      </c>
      <c r="F42" t="str">
        <f ca="1">IF(Table_Settings[[#This Row],[Header]]="Yes","",IF(Table_Settings[[#This Row],[Property]]&lt;&gt;"",SUBSTITUTE(Table_Settings[[#This Row],[Type]]," ","")&amp;SUBSTITUTE(Table_Settings[[#This Row],[Property]]," ",""),""))</f>
        <v>OtherOffsetTopXS</v>
      </c>
      <c r="G42">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50</v>
      </c>
      <c r="H42">
        <f ca="1">IF(OR(Table_Settings[[#This Row],[Header]]="Yes",Table_Settings[[#This Row],[Text]]=""),"",IF(OR(Table_Settings[[#This Row],[Text]]="true",Table_Settings[[#This Row],[Text]]="false",ISNUMBER(Table_Settings[[#This Row],[Text]])),Table_Settings[[#This Row],[Text]],""""&amp;Table_Settings[[#This Row],[Text]]&amp;""""))</f>
        <v>50</v>
      </c>
      <c r="I4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"offsetTopXS": 50,</v>
      </c>
      <c r="J42" t="str">
        <f ca="1">SUBSTITUTE(SUBSTITUTE(SUBSTITUTE(SUBSTITUTE(SUBSTITUTE(SUBSTITUTE(SUBSTITUTE(SUBSTITUTE(
TRIM(CLEAN(Table_Settings[[#This Row],[Config]])),
" {","{"),
"{ ","{"),
" }","}"),
"} ","}"),
" [","["),
"[ ","["),
" ]","]"),
"] ","]")</f>
        <v>"offsetTopXS": 50,</v>
      </c>
      <c r="K42" s="14">
        <v>50</v>
      </c>
    </row>
    <row r="43" spans="2:11" ht="21" customHeight="1">
      <c r="B43" t="s">
        <v>814</v>
      </c>
      <c r="C43"/>
      <c r="D4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3"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offsetTopSM</v>
      </c>
      <c r="F43" t="str">
        <f ca="1">IF(Table_Settings[[#This Row],[Header]]="Yes","",IF(Table_Settings[[#This Row],[Property]]&lt;&gt;"",SUBSTITUTE(Table_Settings[[#This Row],[Type]]," ","")&amp;SUBSTITUTE(Table_Settings[[#This Row],[Property]]," ",""),""))</f>
        <v>OtherOffsetTopSM</v>
      </c>
      <c r="G43">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50</v>
      </c>
      <c r="H43">
        <f ca="1">IF(OR(Table_Settings[[#This Row],[Header]]="Yes",Table_Settings[[#This Row],[Text]]=""),"",IF(OR(Table_Settings[[#This Row],[Text]]="true",Table_Settings[[#This Row],[Text]]="false",ISNUMBER(Table_Settings[[#This Row],[Text]])),Table_Settings[[#This Row],[Text]],""""&amp;Table_Settings[[#This Row],[Text]]&amp;""""))</f>
        <v>50</v>
      </c>
      <c r="I4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"offsetTopSM": 50,</v>
      </c>
      <c r="J43" t="str">
        <f ca="1">SUBSTITUTE(SUBSTITUTE(SUBSTITUTE(SUBSTITUTE(SUBSTITUTE(SUBSTITUTE(SUBSTITUTE(SUBSTITUTE(
TRIM(CLEAN(Table_Settings[[#This Row],[Config]])),
" {","{"),
"{ ","{"),
" }","}"),
"} ","}"),
" [","["),
"[ ","["),
" ]","]"),
"] ","]")</f>
        <v>"offsetTopSM": 50,</v>
      </c>
      <c r="K43" s="14">
        <v>50</v>
      </c>
    </row>
    <row r="44" spans="2:11" ht="21" customHeight="1">
      <c r="B44" t="s">
        <v>815</v>
      </c>
      <c r="C44"/>
      <c r="D4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offsetTopMD</v>
      </c>
      <c r="F44" t="str">
        <f ca="1">IF(Table_Settings[[#This Row],[Header]]="Yes","",IF(Table_Settings[[#This Row],[Property]]&lt;&gt;"",SUBSTITUTE(Table_Settings[[#This Row],[Type]]," ","")&amp;SUBSTITUTE(Table_Settings[[#This Row],[Property]]," ",""),""))</f>
        <v>OtherOffsetTopMD</v>
      </c>
      <c r="G44">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50</v>
      </c>
      <c r="H44">
        <f ca="1">IF(OR(Table_Settings[[#This Row],[Header]]="Yes",Table_Settings[[#This Row],[Text]]=""),"",IF(OR(Table_Settings[[#This Row],[Text]]="true",Table_Settings[[#This Row],[Text]]="false",ISNUMBER(Table_Settings[[#This Row],[Text]])),Table_Settings[[#This Row],[Text]],""""&amp;Table_Settings[[#This Row],[Text]]&amp;""""))</f>
        <v>50</v>
      </c>
      <c r="I4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"offsetTopMD": 50,</v>
      </c>
      <c r="J44" t="str">
        <f ca="1">SUBSTITUTE(SUBSTITUTE(SUBSTITUTE(SUBSTITUTE(SUBSTITUTE(SUBSTITUTE(SUBSTITUTE(SUBSTITUTE(
TRIM(CLEAN(Table_Settings[[#This Row],[Config]])),
" {","{"),
"{ ","{"),
" }","}"),
"} ","}"),
" [","["),
"[ ","["),
" ]","]"),
"] ","]")</f>
        <v>"offsetTopMD": 50,</v>
      </c>
      <c r="K44" s="14">
        <v>50</v>
      </c>
    </row>
    <row r="45" spans="2:11" ht="21" customHeight="1">
      <c r="B45" t="s">
        <v>816</v>
      </c>
      <c r="C45"/>
      <c r="D4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offsetTopLG</v>
      </c>
      <c r="F45" t="str">
        <f ca="1">IF(Table_Settings[[#This Row],[Header]]="Yes","",IF(Table_Settings[[#This Row],[Property]]&lt;&gt;"",SUBSTITUTE(Table_Settings[[#This Row],[Type]]," ","")&amp;SUBSTITUTE(Table_Settings[[#This Row],[Property]]," ",""),""))</f>
        <v>OtherOffsetTopLG</v>
      </c>
      <c r="G4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50</v>
      </c>
      <c r="H45">
        <f ca="1">IF(OR(Table_Settings[[#This Row],[Header]]="Yes",Table_Settings[[#This Row],[Text]]=""),"",IF(OR(Table_Settings[[#This Row],[Text]]="true",Table_Settings[[#This Row],[Text]]="false",ISNUMBER(Table_Settings[[#This Row],[Text]])),Table_Settings[[#This Row],[Text]],""""&amp;Table_Settings[[#This Row],[Text]]&amp;""""))</f>
        <v>50</v>
      </c>
      <c r="I4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"offsetTopLG": 50,</v>
      </c>
      <c r="J45" t="str">
        <f ca="1">SUBSTITUTE(SUBSTITUTE(SUBSTITUTE(SUBSTITUTE(SUBSTITUTE(SUBSTITUTE(SUBSTITUTE(SUBSTITUTE(
TRIM(CLEAN(Table_Settings[[#This Row],[Config]])),
" {","{"),
"{ ","{"),
" }","}"),
"} ","}"),
" [","["),
"[ ","["),
" ]","]"),
"] ","]")</f>
        <v>"offsetTopLG": 50,</v>
      </c>
      <c r="K45" s="14">
        <v>50</v>
      </c>
    </row>
    <row r="46" spans="2:11" ht="21" customHeight="1">
      <c r="B46" t="s">
        <v>817</v>
      </c>
      <c r="C46"/>
      <c r="D4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offsetTopXL</v>
      </c>
      <c r="F46" t="str">
        <f ca="1">IF(Table_Settings[[#This Row],[Header]]="Yes","",IF(Table_Settings[[#This Row],[Property]]&lt;&gt;"",SUBSTITUTE(Table_Settings[[#This Row],[Type]]," ","")&amp;SUBSTITUTE(Table_Settings[[#This Row],[Property]]," ",""),""))</f>
        <v>OtherOffsetTopXL</v>
      </c>
      <c r="G46">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50</v>
      </c>
      <c r="H46">
        <f ca="1">IF(OR(Table_Settings[[#This Row],[Header]]="Yes",Table_Settings[[#This Row],[Text]]=""),"",IF(OR(Table_Settings[[#This Row],[Text]]="true",Table_Settings[[#This Row],[Text]]="false",ISNUMBER(Table_Settings[[#This Row],[Text]])),Table_Settings[[#This Row],[Text]],""""&amp;Table_Settings[[#This Row],[Text]]&amp;""""))</f>
        <v>50</v>
      </c>
      <c r="I4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"offsetTopXL": 50
        }}</v>
      </c>
      <c r="J46" t="str">
        <f ca="1">SUBSTITUTE(SUBSTITUTE(SUBSTITUTE(SUBSTITUTE(SUBSTITUTE(SUBSTITUTE(SUBSTITUTE(SUBSTITUTE(
TRIM(CLEAN(Table_Settings[[#This Row],[Config]])),
" {","{"),
"{ ","{"),
" }","}"),
"} ","}"),
" [","["),
"[ ","["),
" ]","]"),
"] ","]")</f>
        <v>"offsetTopXL": 50}}</v>
      </c>
      <c r="K46" s="14">
        <v>50</v>
      </c>
    </row>
  </sheetData>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249977111117893"/>
  </sheetPr>
  <dimension ref="B2:CG165"/>
  <sheetViews>
    <sheetView topLeftCell="A144" workbookViewId="0" xr3:uid="{65FA3815-DCC1-5481-872F-D2879ED395ED}">
      <selection activeCell="A149" sqref="A149"/>
    </sheetView>
  </sheetViews>
  <sheetFormatPr defaultColWidth="9.125" defaultRowHeight="21" customHeight="1"/>
  <cols>
    <col min="1" max="1" width="9.125" style="2"/>
    <col min="2" max="2" width="33.625" style="2" customWidth="1"/>
    <col min="3" max="3" width="59.125" style="12" customWidth="1"/>
    <col min="4" max="4" width="28.625" style="34" customWidth="1"/>
    <col min="5" max="5" width="18.5" style="34" hidden="1" customWidth="1"/>
    <col min="6" max="6" width="18" style="12" hidden="1" customWidth="1"/>
    <col min="7" max="7" width="11.125" style="34" customWidth="1"/>
    <col min="8" max="8" width="16.125" style="34" hidden="1" customWidth="1"/>
    <col min="9" max="9" width="14.125" style="12" hidden="1" customWidth="1"/>
    <col min="10" max="10" width="14.875" style="34" customWidth="1"/>
    <col min="11" max="11" width="19.375" style="34" hidden="1" customWidth="1"/>
    <col min="12" max="12" width="17.375" style="12" hidden="1" customWidth="1"/>
    <col min="13" max="13" width="11.375" style="34" customWidth="1"/>
    <col min="14" max="14" width="14" style="34" hidden="1" customWidth="1"/>
    <col min="15" max="15" width="15.375" style="12" hidden="1" customWidth="1"/>
    <col min="16" max="16" width="21" style="34" customWidth="1"/>
    <col min="17" max="17" width="15" style="34" hidden="1" customWidth="1"/>
    <col min="18" max="18" width="9.375" style="12" hidden="1" customWidth="1"/>
    <col min="19" max="19" width="14.5" style="34" customWidth="1"/>
    <col min="20" max="20" width="26.375" style="34" hidden="1" customWidth="1"/>
    <col min="21" max="21" width="12.375" style="12" hidden="1" customWidth="1"/>
    <col min="22" max="22" width="13.875" style="34" customWidth="1"/>
    <col min="23" max="23" width="20.5" style="34" hidden="1" customWidth="1"/>
    <col min="24" max="24" width="12.375" style="12" hidden="1" customWidth="1"/>
    <col min="25" max="25" width="5.375" style="34" customWidth="1"/>
    <col min="26" max="26" width="10.875" style="34" hidden="1" customWidth="1"/>
    <col min="27" max="27" width="8.875" style="12" hidden="1" customWidth="1"/>
    <col min="28" max="28" width="5.375" style="34" customWidth="1"/>
    <col min="29" max="29" width="11" style="34" hidden="1" customWidth="1"/>
    <col min="30" max="30" width="9" style="12" hidden="1" customWidth="1"/>
    <col min="31" max="31" width="5.375" style="34" customWidth="1"/>
    <col min="32" max="32" width="11" style="34" hidden="1" customWidth="1"/>
    <col min="33" max="33" width="9" style="12" hidden="1" customWidth="1"/>
    <col min="34" max="34" width="5.375" style="34" customWidth="1"/>
    <col min="35" max="35" width="10.625" style="34" hidden="1" customWidth="1"/>
    <col min="36" max="36" width="8.625" style="12" hidden="1" customWidth="1"/>
    <col min="37" max="37" width="5.375" style="34" customWidth="1"/>
    <col min="38" max="38" width="10.125" style="34" hidden="1" customWidth="1"/>
    <col min="39" max="39" width="8.125" style="12" hidden="1" customWidth="1"/>
    <col min="40" max="40" width="5.375" style="34" customWidth="1"/>
    <col min="41" max="41" width="10.375" style="34" hidden="1" customWidth="1"/>
    <col min="42" max="42" width="8.375" style="12" hidden="1" customWidth="1"/>
    <col min="43" max="43" width="5.375" style="34" customWidth="1"/>
    <col min="44" max="44" width="10.375" style="34" hidden="1" customWidth="1"/>
    <col min="45" max="45" width="8.375" style="12" hidden="1" customWidth="1"/>
    <col min="46" max="46" width="5.375" style="34" customWidth="1"/>
    <col min="47" max="47" width="10" style="34" hidden="1" customWidth="1"/>
    <col min="48" max="48" width="8" style="12" hidden="1" customWidth="1"/>
    <col min="49" max="49" width="5.375" style="34" customWidth="1"/>
    <col min="50" max="50" width="10.125" style="34" hidden="1" customWidth="1"/>
    <col min="51" max="51" width="8.125" style="12" hidden="1" customWidth="1"/>
    <col min="52" max="52" width="5.375" style="34" customWidth="1"/>
    <col min="53" max="53" width="10.375" style="34" hidden="1" customWidth="1"/>
    <col min="54" max="54" width="8.375" style="12" hidden="1" customWidth="1"/>
    <col min="55" max="55" width="5.375" style="34" customWidth="1"/>
    <col min="56" max="56" width="10.375" style="34" hidden="1" customWidth="1"/>
    <col min="57" max="57" width="8.375" style="12" hidden="1" customWidth="1"/>
    <col min="58" max="58" width="5.375" style="34" customWidth="1"/>
    <col min="59" max="59" width="10" style="34" hidden="1" customWidth="1"/>
    <col min="60" max="60" width="8" style="12" hidden="1" customWidth="1"/>
    <col min="61" max="61" width="10.5" style="34" customWidth="1"/>
    <col min="62" max="62" width="13.625" style="34" hidden="1" customWidth="1"/>
    <col min="63" max="63" width="11.5" style="12" hidden="1" customWidth="1"/>
    <col min="64" max="64" width="10.5" style="34" customWidth="1"/>
    <col min="65" max="65" width="14" style="34" hidden="1" customWidth="1"/>
    <col min="66" max="66" width="11.875" style="12" hidden="1" customWidth="1"/>
    <col min="67" max="67" width="10.5" style="12" customWidth="1"/>
    <col min="68" max="69" width="11.875" style="12" hidden="1" customWidth="1"/>
    <col min="70" max="70" width="10.5" style="12" customWidth="1"/>
    <col min="71" max="72" width="11.875" style="12" hidden="1" customWidth="1"/>
    <col min="73" max="73" width="10.5" style="12" customWidth="1"/>
    <col min="74" max="75" width="11.875" style="12" hidden="1" customWidth="1"/>
    <col min="76" max="76" width="10.5" style="12" customWidth="1"/>
    <col min="77" max="78" width="11.875" style="12" hidden="1" customWidth="1"/>
    <col min="79" max="79" width="29.5" style="34" customWidth="1"/>
    <col min="80" max="85" width="20" style="12" hidden="1" customWidth="1"/>
    <col min="86" max="16384" width="9.125" style="2"/>
  </cols>
  <sheetData>
    <row r="2" spans="2:85" ht="46.9" thickBot="1">
      <c r="B2" s="10" t="s">
        <v>818</v>
      </c>
      <c r="C2" s="13"/>
      <c r="D2" s="30"/>
      <c r="E2" s="30"/>
      <c r="F2" s="13"/>
      <c r="G2" s="30"/>
      <c r="H2" s="30"/>
      <c r="I2" s="13"/>
      <c r="J2" s="30"/>
      <c r="K2" s="30"/>
      <c r="L2" s="13"/>
      <c r="M2" s="30"/>
      <c r="N2" s="30"/>
      <c r="O2" s="13"/>
      <c r="P2" s="30"/>
      <c r="Q2" s="30"/>
      <c r="R2" s="13"/>
      <c r="S2" s="30"/>
      <c r="T2" s="30"/>
      <c r="U2" s="13"/>
      <c r="V2" s="30"/>
      <c r="W2" s="30"/>
      <c r="X2" s="13"/>
      <c r="Y2" s="30"/>
      <c r="Z2" s="30"/>
      <c r="AA2" s="13"/>
      <c r="AB2" s="30"/>
      <c r="AC2" s="30"/>
      <c r="AD2" s="13"/>
      <c r="AE2" s="30"/>
      <c r="AF2" s="30"/>
      <c r="AG2" s="13"/>
      <c r="AH2" s="30"/>
      <c r="AI2" s="30"/>
      <c r="AJ2" s="13"/>
      <c r="AK2" s="30"/>
      <c r="AL2" s="30"/>
      <c r="AM2" s="13"/>
      <c r="AN2" s="30"/>
      <c r="AO2" s="30"/>
      <c r="AP2" s="13"/>
      <c r="AQ2" s="30"/>
      <c r="AR2" s="30"/>
      <c r="AS2" s="13"/>
      <c r="AT2" s="30"/>
      <c r="AU2" s="30"/>
      <c r="AV2" s="13"/>
      <c r="AW2" s="30"/>
      <c r="AX2" s="30"/>
      <c r="AY2" s="13"/>
      <c r="AZ2" s="30"/>
      <c r="BA2" s="30"/>
      <c r="BB2" s="13"/>
      <c r="BC2" s="30"/>
      <c r="BD2" s="30"/>
      <c r="BE2" s="13"/>
      <c r="BF2" s="30"/>
      <c r="BG2" s="30"/>
      <c r="BH2" s="13"/>
      <c r="BI2" s="30"/>
      <c r="BJ2" s="30"/>
      <c r="BK2" s="13"/>
      <c r="BL2" s="30"/>
      <c r="BM2" s="30"/>
      <c r="BN2" s="13"/>
      <c r="BO2" s="13"/>
      <c r="BP2" s="13"/>
      <c r="BQ2" s="13"/>
      <c r="BR2" s="13"/>
      <c r="BS2" s="13"/>
      <c r="BT2" s="13"/>
      <c r="BU2" s="13"/>
      <c r="BV2" s="13"/>
      <c r="BW2" s="13"/>
      <c r="BX2" s="13"/>
      <c r="BY2" s="13"/>
      <c r="BZ2" s="13"/>
      <c r="CA2" s="30"/>
      <c r="CB2" s="13"/>
      <c r="CC2" s="13"/>
      <c r="CD2" s="13"/>
      <c r="CE2" s="13"/>
      <c r="CF2" s="13"/>
      <c r="CG2" s="13"/>
    </row>
    <row r="4" spans="2:85" ht="14.45">
      <c r="B4" t="s">
        <v>819</v>
      </c>
      <c r="C4" s="16" t="s">
        <v>820</v>
      </c>
      <c r="D4" s="47" t="s">
        <v>821</v>
      </c>
      <c r="E4" s="47" t="s">
        <v>822</v>
      </c>
      <c r="F4" s="16" t="s">
        <v>823</v>
      </c>
      <c r="G4" s="47" t="s">
        <v>824</v>
      </c>
      <c r="H4" s="47" t="s">
        <v>825</v>
      </c>
      <c r="I4" s="16" t="s">
        <v>826</v>
      </c>
      <c r="J4" s="47" t="s">
        <v>785</v>
      </c>
      <c r="K4" s="47" t="s">
        <v>827</v>
      </c>
      <c r="L4" s="16" t="s">
        <v>828</v>
      </c>
      <c r="M4" s="47" t="s">
        <v>829</v>
      </c>
      <c r="N4" s="47" t="s">
        <v>830</v>
      </c>
      <c r="O4" s="16" t="s">
        <v>831</v>
      </c>
      <c r="P4" s="31" t="s">
        <v>832</v>
      </c>
      <c r="Q4" s="31" t="s">
        <v>833</v>
      </c>
      <c r="R4" s="36" t="s">
        <v>834</v>
      </c>
      <c r="S4" s="47" t="s">
        <v>835</v>
      </c>
      <c r="T4" s="47" t="s">
        <v>836</v>
      </c>
      <c r="U4" s="16" t="s">
        <v>837</v>
      </c>
      <c r="V4" s="47" t="s">
        <v>838</v>
      </c>
      <c r="W4" s="47" t="s">
        <v>839</v>
      </c>
      <c r="X4" s="16" t="s">
        <v>840</v>
      </c>
      <c r="Y4" s="47" t="s">
        <v>841</v>
      </c>
      <c r="Z4" s="47" t="s">
        <v>842</v>
      </c>
      <c r="AA4" s="16" t="s">
        <v>843</v>
      </c>
      <c r="AB4" s="47" t="s">
        <v>844</v>
      </c>
      <c r="AC4" s="47" t="s">
        <v>845</v>
      </c>
      <c r="AD4" s="16" t="s">
        <v>846</v>
      </c>
      <c r="AE4" s="47" t="s">
        <v>847</v>
      </c>
      <c r="AF4" s="47" t="s">
        <v>848</v>
      </c>
      <c r="AG4" s="16" t="s">
        <v>849</v>
      </c>
      <c r="AH4" s="47" t="s">
        <v>850</v>
      </c>
      <c r="AI4" s="47" t="s">
        <v>851</v>
      </c>
      <c r="AJ4" s="16" t="s">
        <v>852</v>
      </c>
      <c r="AK4" s="47" t="s">
        <v>853</v>
      </c>
      <c r="AL4" s="47" t="s">
        <v>854</v>
      </c>
      <c r="AM4" s="16" t="s">
        <v>855</v>
      </c>
      <c r="AN4" s="47" t="s">
        <v>856</v>
      </c>
      <c r="AO4" s="47" t="s">
        <v>857</v>
      </c>
      <c r="AP4" s="16" t="s">
        <v>858</v>
      </c>
      <c r="AQ4" s="47" t="s">
        <v>859</v>
      </c>
      <c r="AR4" s="47" t="s">
        <v>860</v>
      </c>
      <c r="AS4" s="16" t="s">
        <v>861</v>
      </c>
      <c r="AT4" s="47" t="s">
        <v>721</v>
      </c>
      <c r="AU4" s="47" t="s">
        <v>862</v>
      </c>
      <c r="AV4" s="16" t="s">
        <v>863</v>
      </c>
      <c r="AW4" s="47" t="s">
        <v>864</v>
      </c>
      <c r="AX4" s="47" t="s">
        <v>865</v>
      </c>
      <c r="AY4" s="16" t="s">
        <v>866</v>
      </c>
      <c r="AZ4" s="47" t="s">
        <v>867</v>
      </c>
      <c r="BA4" s="47" t="s">
        <v>868</v>
      </c>
      <c r="BB4" s="16" t="s">
        <v>869</v>
      </c>
      <c r="BC4" s="47" t="s">
        <v>870</v>
      </c>
      <c r="BD4" s="47" t="s">
        <v>871</v>
      </c>
      <c r="BE4" s="16" t="s">
        <v>872</v>
      </c>
      <c r="BF4" s="47" t="s">
        <v>873</v>
      </c>
      <c r="BG4" s="47" t="s">
        <v>874</v>
      </c>
      <c r="BH4" s="16" t="s">
        <v>875</v>
      </c>
      <c r="BI4" s="31" t="s">
        <v>18</v>
      </c>
      <c r="BJ4" s="31" t="s">
        <v>876</v>
      </c>
      <c r="BK4" s="36" t="s">
        <v>877</v>
      </c>
      <c r="BL4" s="31" t="s">
        <v>878</v>
      </c>
      <c r="BM4" s="31" t="s">
        <v>879</v>
      </c>
      <c r="BN4" s="36" t="s">
        <v>880</v>
      </c>
      <c r="BO4" s="36" t="s">
        <v>881</v>
      </c>
      <c r="BP4" s="36" t="s">
        <v>882</v>
      </c>
      <c r="BQ4" s="36" t="s">
        <v>883</v>
      </c>
      <c r="BR4" s="36" t="s">
        <v>884</v>
      </c>
      <c r="BS4" s="36" t="s">
        <v>885</v>
      </c>
      <c r="BT4" s="36" t="s">
        <v>886</v>
      </c>
      <c r="BU4" s="36" t="s">
        <v>887</v>
      </c>
      <c r="BV4" s="36" t="s">
        <v>888</v>
      </c>
      <c r="BW4" s="36" t="s">
        <v>889</v>
      </c>
      <c r="BX4" s="36" t="s">
        <v>890</v>
      </c>
      <c r="BY4" s="36" t="s">
        <v>891</v>
      </c>
      <c r="BZ4" s="36" t="s">
        <v>892</v>
      </c>
      <c r="CA4" s="47" t="s">
        <v>893</v>
      </c>
      <c r="CB4" s="16" t="s">
        <v>894</v>
      </c>
      <c r="CC4" s="16" t="s">
        <v>895</v>
      </c>
      <c r="CD4" s="16" t="s">
        <v>896</v>
      </c>
      <c r="CE4" s="16" t="s">
        <v>897</v>
      </c>
      <c r="CF4" s="16" t="s">
        <v>618</v>
      </c>
      <c r="CG4" s="16" t="s">
        <v>768</v>
      </c>
    </row>
    <row r="5" spans="2:85" ht="29.45" thickBot="1">
      <c r="B5" s="17" t="s">
        <v>898</v>
      </c>
      <c r="C5" s="17"/>
      <c r="D5" s="32"/>
      <c r="E5" s="32"/>
      <c r="F5" s="17" t="str">
        <f>IF(Table_Styles[[#This Row],[Font Family]]&lt;&gt;"",Table_Styles[[#This Row],[Font Family]],IF(Table_Styles[[#This Row],[Font Family Default]]&lt;&gt;"",Table_Styles[[#This Row],[Font Family Default]],""))</f>
        <v/>
      </c>
      <c r="G5" s="32"/>
      <c r="H5" s="32"/>
      <c r="I5" s="17" t="str">
        <f>IF(Table_Styles[[#This Row],[Font Size]]&lt;&gt;"",Table_Styles[[#This Row],[Font Size]],IF(Table_Styles[[#This Row],[Font Size Default]]&lt;&gt;"",Table_Styles[[#This Row],[Font Size Default]],""))</f>
        <v/>
      </c>
      <c r="J5" s="32"/>
      <c r="K5" s="32"/>
      <c r="L5" s="17" t="str">
        <f>IF(Table_Styles[[#This Row],[Font Weight]]&lt;&gt;"",Table_Styles[[#This Row],[Font Weight]],IF(Table_Styles[[#This Row],[Font Weight Default]]&lt;&gt;"",Table_Styles[[#This Row],[Font Weight Default]],""))</f>
        <v/>
      </c>
      <c r="M5" s="32"/>
      <c r="N5" s="32"/>
      <c r="O5" s="17" t="str">
        <f>IF(Table_Styles[[#This Row],[Colour]]&lt;&gt;"",Table_Styles[[#This Row],[Colour]],IF(Table_Styles[[#This Row],[Colour Default]]&lt;&gt;"",Table_Styles[[#This Row],[Colour Default]],""))</f>
        <v/>
      </c>
      <c r="P5" s="32"/>
      <c r="Q5" s="32"/>
      <c r="R5" s="17" t="str">
        <f>IF(Table_Styles[[#This Row],[Background]]&lt;&gt;"",Table_Styles[[#This Row],[Background]],IF(Table_Styles[[#This Row],[Background Default]]&lt;&gt;"",Table_Styles[[#This Row],[Background Default]],""))</f>
        <v/>
      </c>
      <c r="S5" s="32"/>
      <c r="T5" s="32"/>
      <c r="U5" s="17" t="str">
        <f>IF(Table_Styles[[#This Row],[Border]]&lt;&gt;"",Table_Styles[[#This Row],[Border]],IF(Table_Styles[[#This Row],[Border Default]]&lt;&gt;"",Table_Styles[[#This Row],[Border Default]],""))</f>
        <v/>
      </c>
      <c r="V5" s="32"/>
      <c r="W5" s="32"/>
      <c r="X5" s="17" t="str">
        <f>IF(Table_Styles[[#This Row],[Border Radius]]&lt;&gt;"",Table_Styles[[#This Row],[Border Radius]],IF(Table_Styles[[#This Row],[Border Radius Default]]&lt;&gt;"",Table_Styles[[#This Row],[Border Radius Default]],""))</f>
        <v/>
      </c>
      <c r="Y5" s="32"/>
      <c r="Z5" s="32"/>
      <c r="AA5" s="17" t="str">
        <f>IF(Table_Styles[[#This Row],[MT]]&lt;&gt;"",Table_Styles[[#This Row],[MT]],IF(Table_Styles[[#This Row],[MT Default]]&lt;&gt;"",Table_Styles[[#This Row],[MT Default]],""))</f>
        <v/>
      </c>
      <c r="AB5" s="32"/>
      <c r="AC5" s="32"/>
      <c r="AD5" s="17" t="str">
        <f>IF(Table_Styles[[#This Row],[MR]]&lt;&gt;"",Table_Styles[[#This Row],[MR]],IF(Table_Styles[[#This Row],[MR Default]]&lt;&gt;"",Table_Styles[[#This Row],[MR Default]],""))</f>
        <v/>
      </c>
      <c r="AE5" s="32"/>
      <c r="AF5" s="32"/>
      <c r="AG5" s="17" t="str">
        <f>IF(Table_Styles[[#This Row],[MB]]&lt;&gt;"",Table_Styles[[#This Row],[MB]],IF(Table_Styles[[#This Row],[MB Default]]&lt;&gt;"",Table_Styles[[#This Row],[MB Default]],""))</f>
        <v/>
      </c>
      <c r="AH5" s="32"/>
      <c r="AI5" s="32"/>
      <c r="AJ5" s="17" t="str">
        <f>IF(Table_Styles[[#This Row],[ML]]&lt;&gt;"",Table_Styles[[#This Row],[ML]],IF(Table_Styles[[#This Row],[ML Default]]&lt;&gt;"",Table_Styles[[#This Row],[ML Default]],""))</f>
        <v/>
      </c>
      <c r="AK5" s="32"/>
      <c r="AL5" s="32"/>
      <c r="AM5" s="17" t="str">
        <f>IF(Table_Styles[[#This Row],[PT]]&lt;&gt;"",Table_Styles[[#This Row],[PT]],IF(Table_Styles[[#This Row],[PT Default]]&lt;&gt;"",Table_Styles[[#This Row],[PT Default]],""))</f>
        <v/>
      </c>
      <c r="AN5" s="32"/>
      <c r="AO5" s="32"/>
      <c r="AP5" s="17" t="str">
        <f>IF(Table_Styles[[#This Row],[PR]]&lt;&gt;"",Table_Styles[[#This Row],[PR]],IF(Table_Styles[[#This Row],[PR Default]]&lt;&gt;"",Table_Styles[[#This Row],[PR Default]],""))</f>
        <v/>
      </c>
      <c r="AQ5" s="32"/>
      <c r="AR5" s="32"/>
      <c r="AS5" s="17" t="str">
        <f>IF(Table_Styles[[#This Row],[PB]]&lt;&gt;"",Table_Styles[[#This Row],[PB]],IF(Table_Styles[[#This Row],[PB Default]]&lt;&gt;"",Table_Styles[[#This Row],[PB Default]],""))</f>
        <v/>
      </c>
      <c r="AT5" s="32"/>
      <c r="AU5" s="32"/>
      <c r="AV5" s="17" t="str">
        <f>IF(Table_Styles[[#This Row],[PL]]&lt;&gt;"",Table_Styles[[#This Row],[PL]],IF(Table_Styles[[#This Row],[PL Default]]&lt;&gt;"",Table_Styles[[#This Row],[PL Default]],""))</f>
        <v/>
      </c>
      <c r="AW5" s="32"/>
      <c r="AX5" s="32"/>
      <c r="AY5" s="17" t="str">
        <f>IF(Table_Styles[[#This Row],[BT]]&lt;&gt;"",Table_Styles[[#This Row],[BT]],IF(Table_Styles[[#This Row],[BT Default]]&lt;&gt;"",Table_Styles[[#This Row],[BT Default]],""))</f>
        <v/>
      </c>
      <c r="AZ5" s="32"/>
      <c r="BA5" s="32"/>
      <c r="BB5" s="17" t="str">
        <f>IF(Table_Styles[[#This Row],[BR]]&lt;&gt;"",Table_Styles[[#This Row],[BR]],IF(Table_Styles[[#This Row],[BR Default]]&lt;&gt;"",Table_Styles[[#This Row],[BR Default]],""))</f>
        <v/>
      </c>
      <c r="BC5" s="32"/>
      <c r="BD5" s="32"/>
      <c r="BE5" s="17" t="str">
        <f>IF(Table_Styles[[#This Row],[BB]]&lt;&gt;"",Table_Styles[[#This Row],[BB]],IF(Table_Styles[[#This Row],[BB Default]]&lt;&gt;"",Table_Styles[[#This Row],[BB Default]],""))</f>
        <v/>
      </c>
      <c r="BF5" s="32"/>
      <c r="BG5" s="32"/>
      <c r="BH5" s="17" t="str">
        <f>IF(Table_Styles[[#This Row],[BL]]&lt;&gt;"",Table_Styles[[#This Row],[BL]],IF(Table_Styles[[#This Row],[BL Default]]&lt;&gt;"",Table_Styles[[#This Row],[BL Default]],""))</f>
        <v/>
      </c>
      <c r="BI5" s="32"/>
      <c r="BJ5" s="32"/>
      <c r="BK5" s="17" t="str">
        <f>IF(Table_Styles[[#This Row],[Width]]&lt;&gt;"",Table_Styles[[#This Row],[Width]],IF(Table_Styles[[#This Row],[Width Default]]&lt;&gt;"",Table_Styles[[#This Row],[Width Default]],""))</f>
        <v/>
      </c>
      <c r="BL5" s="32"/>
      <c r="BM5" s="32"/>
      <c r="BN5" s="17" t="str">
        <f>IF(Table_Styles[[#This Row],[Height]]&lt;&gt;"",Table_Styles[[#This Row],[Height]],IF(Table_Styles[[#This Row],[Height Default]]&lt;&gt;"",Table_Styles[[#This Row],[Height Default]],""))</f>
        <v/>
      </c>
      <c r="BO5" s="17"/>
      <c r="BP5" s="17"/>
      <c r="BQ5" s="17" t="str">
        <f>IF(Table_Styles[[#This Row],[Top]]&lt;&gt;"",Table_Styles[[#This Row],[Top]],IF(Table_Styles[[#This Row],[Top Default]]&lt;&gt;"",Table_Styles[[#This Row],[Top Default]],""))</f>
        <v/>
      </c>
      <c r="BR5" s="17"/>
      <c r="BS5" s="17"/>
      <c r="BT5" s="17" t="str">
        <f>IF(Table_Styles[[#This Row],[Right]]&lt;&gt;"",Table_Styles[[#This Row],[Right]],IF(Table_Styles[[#This Row],[Right Default]]&lt;&gt;"",Table_Styles[[#This Row],[Right Default]],""))</f>
        <v/>
      </c>
      <c r="BU5" s="17"/>
      <c r="BV5" s="17"/>
      <c r="BW5" s="17" t="str">
        <f>IF(Table_Styles[[#This Row],[Bottom]]&lt;&gt;"",Table_Styles[[#This Row],[Bottom]],IF(Table_Styles[[#This Row],[Bottom Default]]&lt;&gt;"",Table_Styles[[#This Row],[Bottom Default]],""))</f>
        <v/>
      </c>
      <c r="BX5" s="17"/>
      <c r="BY5" s="17"/>
      <c r="BZ5" s="17" t="str">
        <f>IF(Table_Styles[[#This Row],[Left]]&lt;&gt;"",Table_Styles[[#This Row],[Left]],IF(Table_Styles[[#This Row],[Left Default]]&lt;&gt;"",Table_Styles[[#This Row],[Left Default]],""))</f>
        <v/>
      </c>
      <c r="CA5" s="32"/>
      <c r="CB5" s="17" t="str">
        <f>IF(AND(Table_Styles[[#This Row],[Selector]]&lt;&gt;"",Table_Styles[[#This Row],[Font Family Used]]&lt;&gt;"",Table_Styles[[#This Row],[Font Weight Used]]&lt;&gt;""),Table_Styles[[#This Row],[Font Family Used]]&amp;" "&amp;Table_Styles[[#This Row],[Font Weight Used]],"")</f>
        <v/>
      </c>
      <c r="CC5" s="17" t="str">
        <f ca="1">IF(AND(Table_Styles[[#This Row],[Selector]],COUNTIF(OFFSET(CC:CC,0,0,ROW()-1,1),"="&amp;Table_Styles[[#This Row],[Font]])=0),Table_Styles[[#This Row],[Font]],"")</f>
        <v/>
      </c>
      <c r="CD5" s="17" t="str">
        <f ca="1">IF(Table_Styles[[#This Row],[Unique Font]]&lt;&gt;"",
"{""fontFamily"":"""&amp;Table_Styles[[#This Row],[Font Family Used]]&amp;""",""fontWeight"":"&amp;Table_Styles[[#This Row],[Font Weight Used]]&amp;"}","")</f>
        <v/>
      </c>
      <c r="CE5" s="1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5" s="17" t="str">
        <f>IF(AND(Table_Styles[[#This Row],[Selector]]&lt;&gt;"", Table_Styles[[#This Row],[Config Properties]]&lt;&gt;""),
Table_Styles[[#This Row],[Selector]]&amp;" { "&amp;Table_Styles[[#This Row],[Config Properties]]&amp;" }","")</f>
        <v/>
      </c>
      <c r="CG5" s="17" t="str">
        <f xml:space="preserve">
SUBSTITUTE(SUBSTITUTE(SUBSTITUTE(SUBSTITUTE(SUBSTITUTE(SUBSTITUTE(SUBSTITUTE(SUBSTITUTE(Table_Styles[[#This Row],[Config]],
" {","{"),
"{ ","{"),
" }","}"),
"} ","}"),
" ,",","),
", ",","),
" :",":"),
": ",":")</f>
        <v/>
      </c>
    </row>
    <row r="6" spans="2:85" ht="21" customHeight="1">
      <c r="B6" s="16" t="s">
        <v>899</v>
      </c>
      <c r="C6" s="16" t="s">
        <v>900</v>
      </c>
      <c r="D6" s="33"/>
      <c r="E6" s="33" t="str">
        <f>Settings_Styling_Font_Body_Text</f>
        <v>Montserrat</v>
      </c>
      <c r="F6" s="14" t="str">
        <f>IF(Table_Styles[[#This Row],[Font Family]]&lt;&gt;"",Table_Styles[[#This Row],[Font Family]],IF(Table_Styles[[#This Row],[Font Family Default]]&lt;&gt;"",Table_Styles[[#This Row],[Font Family Default]],""))</f>
        <v>Montserrat</v>
      </c>
      <c r="G6" s="33"/>
      <c r="H6" s="112" t="s">
        <v>901</v>
      </c>
      <c r="I6" s="14" t="str">
        <f>IF(Table_Styles[[#This Row],[Font Size]]&lt;&gt;"",Table_Styles[[#This Row],[Font Size]],IF(Table_Styles[[#This Row],[Font Size Default]]&lt;&gt;"",Table_Styles[[#This Row],[Font Size Default]],""))</f>
        <v>15px</v>
      </c>
      <c r="J6" s="33"/>
      <c r="K6" s="33">
        <f>Settings_Styling_Font_Weight_Body_Text</f>
        <v>300</v>
      </c>
      <c r="L6" s="14">
        <f>IF(Table_Styles[[#This Row],[Font Weight]]&lt;&gt;"",Table_Styles[[#This Row],[Font Weight]],IF(Table_Styles[[#This Row],[Font Weight Default]]&lt;&gt;"",Table_Styles[[#This Row],[Font Weight Default]],""))</f>
        <v>300</v>
      </c>
      <c r="M6" s="33"/>
      <c r="N6" s="33" t="str">
        <f>Colour_Foreground_1</f>
        <v>#303232</v>
      </c>
      <c r="O6" s="14" t="str">
        <f>IF(Table_Styles[[#This Row],[Colour]]&lt;&gt;"",Table_Styles[[#This Row],[Colour]],IF(Table_Styles[[#This Row],[Colour Default]]&lt;&gt;"",Table_Styles[[#This Row],[Colour Default]],""))</f>
        <v>#303232</v>
      </c>
      <c r="P6" s="14" t="str">
        <f>Colour_Background_2</f>
        <v>#e5e5e5</v>
      </c>
      <c r="Q6" s="33"/>
      <c r="R6" s="14" t="str">
        <f>IF(Table_Styles[[#This Row],[Background]]&lt;&gt;"",Table_Styles[[#This Row],[Background]],IF(Table_Styles[[#This Row],[Background Default]]&lt;&gt;"",Table_Styles[[#This Row],[Background Default]],""))</f>
        <v>#e5e5e5</v>
      </c>
      <c r="S6" s="33"/>
      <c r="T6" s="33"/>
      <c r="U6" s="14" t="str">
        <f>IF(Table_Styles[[#This Row],[Border]]&lt;&gt;"",Table_Styles[[#This Row],[Border]],IF(Table_Styles[[#This Row],[Border Default]]&lt;&gt;"",Table_Styles[[#This Row],[Border Default]],""))</f>
        <v/>
      </c>
      <c r="V6" s="33"/>
      <c r="W6" s="33"/>
      <c r="X6" s="14" t="str">
        <f>IF(Table_Styles[[#This Row],[Border Radius]]&lt;&gt;"",Table_Styles[[#This Row],[Border Radius]],IF(Table_Styles[[#This Row],[Border Radius Default]]&lt;&gt;"",Table_Styles[[#This Row],[Border Radius Default]],""))</f>
        <v/>
      </c>
      <c r="Y6" s="33"/>
      <c r="Z6" s="33"/>
      <c r="AA6" s="14" t="str">
        <f>IF(Table_Styles[[#This Row],[MT]]&lt;&gt;"",Table_Styles[[#This Row],[MT]],IF(Table_Styles[[#This Row],[MT Default]]&lt;&gt;"",Table_Styles[[#This Row],[MT Default]],""))</f>
        <v/>
      </c>
      <c r="AB6" s="33" t="s">
        <v>902</v>
      </c>
      <c r="AC6" s="33" t="s">
        <v>903</v>
      </c>
      <c r="AD6" s="14" t="str">
        <f>IF(Table_Styles[[#This Row],[MR]]&lt;&gt;"",Table_Styles[[#This Row],[MR]],IF(Table_Styles[[#This Row],[MR Default]]&lt;&gt;"",Table_Styles[[#This Row],[MR Default]],""))</f>
        <v>0</v>
      </c>
      <c r="AE6" s="33"/>
      <c r="AF6" s="33" t="s">
        <v>901</v>
      </c>
      <c r="AG6" s="14" t="str">
        <f>IF(Table_Styles[[#This Row],[MB]]&lt;&gt;"",Table_Styles[[#This Row],[MB]],IF(Table_Styles[[#This Row],[MB Default]]&lt;&gt;"",Table_Styles[[#This Row],[MB Default]],""))</f>
        <v>15px</v>
      </c>
      <c r="AH6" s="33" t="s">
        <v>902</v>
      </c>
      <c r="AI6" s="33" t="s">
        <v>903</v>
      </c>
      <c r="AJ6" s="14" t="str">
        <f>IF(Table_Styles[[#This Row],[ML]]&lt;&gt;"",Table_Styles[[#This Row],[ML]],IF(Table_Styles[[#This Row],[ML Default]]&lt;&gt;"",Table_Styles[[#This Row],[ML Default]],""))</f>
        <v>0</v>
      </c>
      <c r="AK6" s="33"/>
      <c r="AL6" s="33"/>
      <c r="AM6" s="14" t="str">
        <f>IF(Table_Styles[[#This Row],[PT]]&lt;&gt;"",Table_Styles[[#This Row],[PT]],IF(Table_Styles[[#This Row],[PT Default]]&lt;&gt;"",Table_Styles[[#This Row],[PT Default]],""))</f>
        <v/>
      </c>
      <c r="AN6" s="35"/>
      <c r="AO6" s="33"/>
      <c r="AP6" s="14" t="str">
        <f>IF(Table_Styles[[#This Row],[PR]]&lt;&gt;"",Table_Styles[[#This Row],[PR]],IF(Table_Styles[[#This Row],[PR Default]]&lt;&gt;"",Table_Styles[[#This Row],[PR Default]],""))</f>
        <v/>
      </c>
      <c r="AQ6" s="33"/>
      <c r="AR6" s="33"/>
      <c r="AS6" s="14" t="str">
        <f>IF(Table_Styles[[#This Row],[PB]]&lt;&gt;"",Table_Styles[[#This Row],[PB]],IF(Table_Styles[[#This Row],[PB Default]]&lt;&gt;"",Table_Styles[[#This Row],[PB Default]],""))</f>
        <v/>
      </c>
      <c r="AT6" s="35"/>
      <c r="AU6" s="33"/>
      <c r="AV6" s="14" t="str">
        <f>IF(Table_Styles[[#This Row],[PL]]&lt;&gt;"",Table_Styles[[#This Row],[PL]],IF(Table_Styles[[#This Row],[PL Default]]&lt;&gt;"",Table_Styles[[#This Row],[PL Default]],""))</f>
        <v/>
      </c>
      <c r="AW6" s="33"/>
      <c r="AX6" s="33"/>
      <c r="AY6" s="14" t="str">
        <f>IF(Table_Styles[[#This Row],[BT]]&lt;&gt;"",Table_Styles[[#This Row],[BT]],IF(Table_Styles[[#This Row],[BT Default]]&lt;&gt;"",Table_Styles[[#This Row],[BT Default]],""))</f>
        <v/>
      </c>
      <c r="AZ6" s="33"/>
      <c r="BA6" s="33"/>
      <c r="BB6" s="14" t="str">
        <f>IF(Table_Styles[[#This Row],[BR]]&lt;&gt;"",Table_Styles[[#This Row],[BR]],IF(Table_Styles[[#This Row],[BR Default]]&lt;&gt;"",Table_Styles[[#This Row],[BR Default]],""))</f>
        <v/>
      </c>
      <c r="BC6" s="33"/>
      <c r="BD6" s="33"/>
      <c r="BE6" s="14" t="str">
        <f>IF(Table_Styles[[#This Row],[BB]]&lt;&gt;"",Table_Styles[[#This Row],[BB]],IF(Table_Styles[[#This Row],[BB Default]]&lt;&gt;"",Table_Styles[[#This Row],[BB Default]],""))</f>
        <v/>
      </c>
      <c r="BF6" s="33"/>
      <c r="BG6" s="33"/>
      <c r="BH6" s="14" t="str">
        <f>IF(Table_Styles[[#This Row],[BL]]&lt;&gt;"",Table_Styles[[#This Row],[BL]],IF(Table_Styles[[#This Row],[BL Default]]&lt;&gt;"",Table_Styles[[#This Row],[BL Default]],""))</f>
        <v/>
      </c>
      <c r="BI6" s="33"/>
      <c r="BJ6" s="33"/>
      <c r="BK6" s="14" t="str">
        <f>IF(Table_Styles[[#This Row],[Width]]&lt;&gt;"",Table_Styles[[#This Row],[Width]],IF(Table_Styles[[#This Row],[Width Default]]&lt;&gt;"",Table_Styles[[#This Row],[Width Default]],""))</f>
        <v/>
      </c>
      <c r="BL6" s="33"/>
      <c r="BM6" s="33"/>
      <c r="BN6" s="14" t="str">
        <f>IF(Table_Styles[[#This Row],[Height]]&lt;&gt;"",Table_Styles[[#This Row],[Height]],IF(Table_Styles[[#This Row],[Height Default]]&lt;&gt;"",Table_Styles[[#This Row],[Height Default]],""))</f>
        <v/>
      </c>
      <c r="BO6" s="14"/>
      <c r="BP6" s="14"/>
      <c r="BQ6" s="14" t="str">
        <f>IF(Table_Styles[[#This Row],[Top]]&lt;&gt;"",Table_Styles[[#This Row],[Top]],IF(Table_Styles[[#This Row],[Top Default]]&lt;&gt;"",Table_Styles[[#This Row],[Top Default]],""))</f>
        <v/>
      </c>
      <c r="BR6" s="14"/>
      <c r="BS6" s="14"/>
      <c r="BT6" s="14" t="str">
        <f>IF(Table_Styles[[#This Row],[Right]]&lt;&gt;"",Table_Styles[[#This Row],[Right]],IF(Table_Styles[[#This Row],[Right Default]]&lt;&gt;"",Table_Styles[[#This Row],[Right Default]],""))</f>
        <v/>
      </c>
      <c r="BU6" s="14"/>
      <c r="BV6" s="14"/>
      <c r="BW6" s="14" t="str">
        <f>IF(Table_Styles[[#This Row],[Bottom]]&lt;&gt;"",Table_Styles[[#This Row],[Bottom]],IF(Table_Styles[[#This Row],[Bottom Default]]&lt;&gt;"",Table_Styles[[#This Row],[Bottom Default]],""))</f>
        <v/>
      </c>
      <c r="BX6" s="14"/>
      <c r="BY6" s="14"/>
      <c r="BZ6" s="14" t="str">
        <f>IF(Table_Styles[[#This Row],[Left]]&lt;&gt;"",Table_Styles[[#This Row],[Left]],IF(Table_Styles[[#This Row],[Left Default]]&lt;&gt;"",Table_Styles[[#This Row],[Left Default]],""))</f>
        <v/>
      </c>
      <c r="CA6" s="33"/>
      <c r="CB6" s="16" t="str">
        <f>IF(AND(Table_Styles[[#This Row],[Selector]]&lt;&gt;"",Table_Styles[[#This Row],[Font Family Used]]&lt;&gt;"",Table_Styles[[#This Row],[Font Weight Used]]&lt;&gt;""),Table_Styles[[#This Row],[Font Family Used]]&amp;" "&amp;Table_Styles[[#This Row],[Font Weight Used]],"")</f>
        <v>Montserrat 300</v>
      </c>
      <c r="CC6" s="16" t="str">
        <f ca="1">IF(AND(Table_Styles[[#This Row],[Selector]],COUNTIF(OFFSET(CC:CC,0,0,ROW()-1,1),"="&amp;Table_Styles[[#This Row],[Font]])=0),Table_Styles[[#This Row],[Font]],"")</f>
        <v>Montserrat 300</v>
      </c>
      <c r="CD6" s="16" t="str">
        <f ca="1">IF(Table_Styles[[#This Row],[Unique Font]]&lt;&gt;"",
"{""fontFamily"":"""&amp;Table_Styles[[#This Row],[Font Family Used]]&amp;""",""fontWeight"":"&amp;Table_Styles[[#This Row],[Font Weight Used]]&amp;"}","")</f>
        <v>{"fontFamily":"Montserrat","fontWeight":300}</v>
      </c>
      <c r="CE6"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15px;font-weight: 300;color: #303232;background: #e5e5e5;margin-right: 0;margin-bottom: 15px;margin-left: 0</v>
      </c>
      <c r="CF6" s="16" t="str">
        <f>IF(AND(Table_Styles[[#This Row],[Selector]]&lt;&gt;"", Table_Styles[[#This Row],[Config Properties]]&lt;&gt;""),
Table_Styles[[#This Row],[Selector]]&amp;" { "&amp;Table_Styles[[#This Row],[Config Properties]]&amp;" }","")</f>
        <v>body { font-family: 'Montserrat';font-size: 15px;font-weight: 300;color: #303232;background: #e5e5e5;margin-right: 0;margin-bottom: 15px;margin-left: 0 }</v>
      </c>
      <c r="CG6" s="16" t="str">
        <f xml:space="preserve">
SUBSTITUTE(SUBSTITUTE(SUBSTITUTE(SUBSTITUTE(SUBSTITUTE(SUBSTITUTE(SUBSTITUTE(SUBSTITUTE(Table_Styles[[#This Row],[Config]],
" {","{"),
"{ ","{"),
" }","}"),
"} ","}"),
" ,",","),
", ",","),
" :",":"),
": ",":")</f>
        <v>body{font-family:'Montserrat';font-size:15px;font-weight:300;color:#303232;background:#e5e5e5;margin-right:0;margin-bottom:15px;margin-left:0}</v>
      </c>
    </row>
    <row r="7" spans="2:85" ht="21" customHeight="1">
      <c r="B7" s="16" t="s">
        <v>904</v>
      </c>
      <c r="C7" s="36" t="s">
        <v>905</v>
      </c>
      <c r="D7" s="33"/>
      <c r="E7" s="33"/>
      <c r="F7" s="14" t="str">
        <f>IF(Table_Styles[[#This Row],[Font Family]]&lt;&gt;"",Table_Styles[[#This Row],[Font Family]],IF(Table_Styles[[#This Row],[Font Family Default]]&lt;&gt;"",Table_Styles[[#This Row],[Font Family Default]],""))</f>
        <v/>
      </c>
      <c r="G7" s="33"/>
      <c r="H7" s="33"/>
      <c r="I7" s="14" t="str">
        <f>IF(Table_Styles[[#This Row],[Font Size]]&lt;&gt;"",Table_Styles[[#This Row],[Font Size]],IF(Table_Styles[[#This Row],[Font Size Default]]&lt;&gt;"",Table_Styles[[#This Row],[Font Size Default]],""))</f>
        <v/>
      </c>
      <c r="J7" s="33"/>
      <c r="K7" s="33"/>
      <c r="L7" s="14" t="str">
        <f>IF(Table_Styles[[#This Row],[Font Weight]]&lt;&gt;"",Table_Styles[[#This Row],[Font Weight]],IF(Table_Styles[[#This Row],[Font Weight Default]]&lt;&gt;"",Table_Styles[[#This Row],[Font Weight Default]],""))</f>
        <v/>
      </c>
      <c r="M7" s="33"/>
      <c r="N7" s="33"/>
      <c r="O7" s="14" t="str">
        <f>IF(Table_Styles[[#This Row],[Colour]]&lt;&gt;"",Table_Styles[[#This Row],[Colour]],IF(Table_Styles[[#This Row],[Colour Default]]&lt;&gt;"",Table_Styles[[#This Row],[Colour Default]],""))</f>
        <v/>
      </c>
      <c r="P7" s="33"/>
      <c r="Q7" s="33"/>
      <c r="R7" s="14" t="str">
        <f>IF(Table_Styles[[#This Row],[Background]]&lt;&gt;"",Table_Styles[[#This Row],[Background]],IF(Table_Styles[[#This Row],[Background Default]]&lt;&gt;"",Table_Styles[[#This Row],[Background Default]],""))</f>
        <v/>
      </c>
      <c r="S7" s="33"/>
      <c r="T7" s="33"/>
      <c r="U7" s="14" t="str">
        <f>IF(Table_Styles[[#This Row],[Border]]&lt;&gt;"",Table_Styles[[#This Row],[Border]],IF(Table_Styles[[#This Row],[Border Default]]&lt;&gt;"",Table_Styles[[#This Row],[Border Default]],""))</f>
        <v/>
      </c>
      <c r="V7" s="33"/>
      <c r="W7" s="33"/>
      <c r="X7" s="14" t="str">
        <f>IF(Table_Styles[[#This Row],[Border Radius]]&lt;&gt;"",Table_Styles[[#This Row],[Border Radius]],IF(Table_Styles[[#This Row],[Border Radius Default]]&lt;&gt;"",Table_Styles[[#This Row],[Border Radius Default]],""))</f>
        <v/>
      </c>
      <c r="Y7" s="33"/>
      <c r="Z7" s="33"/>
      <c r="AA7" s="14" t="str">
        <f>IF(Table_Styles[[#This Row],[MT]]&lt;&gt;"",Table_Styles[[#This Row],[MT]],IF(Table_Styles[[#This Row],[MT Default]]&lt;&gt;"",Table_Styles[[#This Row],[MT Default]],""))</f>
        <v/>
      </c>
      <c r="AB7" s="33"/>
      <c r="AC7" s="33"/>
      <c r="AD7" s="14" t="str">
        <f>IF(Table_Styles[[#This Row],[MR]]&lt;&gt;"",Table_Styles[[#This Row],[MR]],IF(Table_Styles[[#This Row],[MR Default]]&lt;&gt;"",Table_Styles[[#This Row],[MR Default]],""))</f>
        <v/>
      </c>
      <c r="AE7" s="33"/>
      <c r="AF7" s="33"/>
      <c r="AG7" s="14" t="str">
        <f>IF(Table_Styles[[#This Row],[MB]]&lt;&gt;"",Table_Styles[[#This Row],[MB]],IF(Table_Styles[[#This Row],[MB Default]]&lt;&gt;"",Table_Styles[[#This Row],[MB Default]],""))</f>
        <v/>
      </c>
      <c r="AH7" s="33"/>
      <c r="AI7" s="33"/>
      <c r="AJ7" s="14" t="str">
        <f>IF(Table_Styles[[#This Row],[ML]]&lt;&gt;"",Table_Styles[[#This Row],[ML]],IF(Table_Styles[[#This Row],[ML Default]]&lt;&gt;"",Table_Styles[[#This Row],[ML Default]],""))</f>
        <v/>
      </c>
      <c r="AK7" s="33"/>
      <c r="AL7" s="33"/>
      <c r="AM7" s="14" t="str">
        <f>IF(Table_Styles[[#This Row],[PT]]&lt;&gt;"",Table_Styles[[#This Row],[PT]],IF(Table_Styles[[#This Row],[PT Default]]&lt;&gt;"",Table_Styles[[#This Row],[PT Default]],""))</f>
        <v/>
      </c>
      <c r="AN7" s="33"/>
      <c r="AO7" s="33"/>
      <c r="AP7" s="14" t="str">
        <f>IF(Table_Styles[[#This Row],[PR]]&lt;&gt;"",Table_Styles[[#This Row],[PR]],IF(Table_Styles[[#This Row],[PR Default]]&lt;&gt;"",Table_Styles[[#This Row],[PR Default]],""))</f>
        <v/>
      </c>
      <c r="AQ7" s="33"/>
      <c r="AR7" s="33"/>
      <c r="AS7" s="14" t="str">
        <f>IF(Table_Styles[[#This Row],[PB]]&lt;&gt;"",Table_Styles[[#This Row],[PB]],IF(Table_Styles[[#This Row],[PB Default]]&lt;&gt;"",Table_Styles[[#This Row],[PB Default]],""))</f>
        <v/>
      </c>
      <c r="AT7" s="33"/>
      <c r="AU7" s="33"/>
      <c r="AV7" s="14" t="str">
        <f>IF(Table_Styles[[#This Row],[PL]]&lt;&gt;"",Table_Styles[[#This Row],[PL]],IF(Table_Styles[[#This Row],[PL Default]]&lt;&gt;"",Table_Styles[[#This Row],[PL Default]],""))</f>
        <v/>
      </c>
      <c r="AW7" s="33"/>
      <c r="AX7" s="33"/>
      <c r="AY7" s="14" t="str">
        <f>IF(Table_Styles[[#This Row],[BT]]&lt;&gt;"",Table_Styles[[#This Row],[BT]],IF(Table_Styles[[#This Row],[BT Default]]&lt;&gt;"",Table_Styles[[#This Row],[BT Default]],""))</f>
        <v/>
      </c>
      <c r="AZ7" s="33"/>
      <c r="BA7" s="33"/>
      <c r="BB7" s="14" t="str">
        <f>IF(Table_Styles[[#This Row],[BR]]&lt;&gt;"",Table_Styles[[#This Row],[BR]],IF(Table_Styles[[#This Row],[BR Default]]&lt;&gt;"",Table_Styles[[#This Row],[BR Default]],""))</f>
        <v/>
      </c>
      <c r="BC7" s="33"/>
      <c r="BD7" s="33"/>
      <c r="BE7" s="14" t="str">
        <f>IF(Table_Styles[[#This Row],[BB]]&lt;&gt;"",Table_Styles[[#This Row],[BB]],IF(Table_Styles[[#This Row],[BB Default]]&lt;&gt;"",Table_Styles[[#This Row],[BB Default]],""))</f>
        <v/>
      </c>
      <c r="BF7" s="33"/>
      <c r="BG7" s="33"/>
      <c r="BH7" s="14" t="str">
        <f>IF(Table_Styles[[#This Row],[BL]]&lt;&gt;"",Table_Styles[[#This Row],[BL]],IF(Table_Styles[[#This Row],[BL Default]]&lt;&gt;"",Table_Styles[[#This Row],[BL Default]],""))</f>
        <v/>
      </c>
      <c r="BI7" s="33"/>
      <c r="BJ7" s="33"/>
      <c r="BK7" s="14" t="str">
        <f>IF(Table_Styles[[#This Row],[Width]]&lt;&gt;"",Table_Styles[[#This Row],[Width]],IF(Table_Styles[[#This Row],[Width Default]]&lt;&gt;"",Table_Styles[[#This Row],[Width Default]],""))</f>
        <v/>
      </c>
      <c r="BL7" s="33"/>
      <c r="BM7" s="33"/>
      <c r="BN7" s="14" t="str">
        <f>IF(Table_Styles[[#This Row],[Height]]&lt;&gt;"",Table_Styles[[#This Row],[Height]],IF(Table_Styles[[#This Row],[Height Default]]&lt;&gt;"",Table_Styles[[#This Row],[Height Default]],""))</f>
        <v/>
      </c>
      <c r="BO7" s="14"/>
      <c r="BP7" s="14"/>
      <c r="BQ7" s="14" t="str">
        <f>IF(Table_Styles[[#This Row],[Top]]&lt;&gt;"",Table_Styles[[#This Row],[Top]],IF(Table_Styles[[#This Row],[Top Default]]&lt;&gt;"",Table_Styles[[#This Row],[Top Default]],""))</f>
        <v/>
      </c>
      <c r="BR7" s="14"/>
      <c r="BS7" s="14"/>
      <c r="BT7" s="14" t="str">
        <f>IF(Table_Styles[[#This Row],[Right]]&lt;&gt;"",Table_Styles[[#This Row],[Right]],IF(Table_Styles[[#This Row],[Right Default]]&lt;&gt;"",Table_Styles[[#This Row],[Right Default]],""))</f>
        <v/>
      </c>
      <c r="BU7" s="14"/>
      <c r="BV7" s="14"/>
      <c r="BW7" s="14" t="str">
        <f>IF(Table_Styles[[#This Row],[Bottom]]&lt;&gt;"",Table_Styles[[#This Row],[Bottom]],IF(Table_Styles[[#This Row],[Bottom Default]]&lt;&gt;"",Table_Styles[[#This Row],[Bottom Default]],""))</f>
        <v/>
      </c>
      <c r="BX7" s="14"/>
      <c r="BY7" s="14"/>
      <c r="BZ7" s="14" t="str">
        <f>IF(Table_Styles[[#This Row],[Left]]&lt;&gt;"",Table_Styles[[#This Row],[Left]],IF(Table_Styles[[#This Row],[Left Default]]&lt;&gt;"",Table_Styles[[#This Row],[Left Default]],""))</f>
        <v/>
      </c>
      <c r="CA7" s="33"/>
      <c r="CB7" s="16" t="str">
        <f>IF(AND(Table_Styles[[#This Row],[Selector]]&lt;&gt;"",Table_Styles[[#This Row],[Font Family Used]]&lt;&gt;"",Table_Styles[[#This Row],[Font Weight Used]]&lt;&gt;""),Table_Styles[[#This Row],[Font Family Used]]&amp;" "&amp;Table_Styles[[#This Row],[Font Weight Used]],"")</f>
        <v/>
      </c>
      <c r="CC7" s="16" t="str">
        <f ca="1">IF(AND(Table_Styles[[#This Row],[Selector]],COUNTIF(OFFSET(CC:CC,0,0,ROW()-1,1),"="&amp;Table_Styles[[#This Row],[Font]])=0),Table_Styles[[#This Row],[Font]],"")</f>
        <v/>
      </c>
      <c r="CD7" s="16" t="str">
        <f ca="1">IF(Table_Styles[[#This Row],[Unique Font]]&lt;&gt;"",
"{""fontFamily"":"""&amp;Table_Styles[[#This Row],[Font Family Used]]&amp;""",""fontWeight"":"&amp;Table_Styles[[#This Row],[Font Weight Used]]&amp;"}","")</f>
        <v/>
      </c>
      <c r="CE7"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 s="16" t="str">
        <f>IF(AND(Table_Styles[[#This Row],[Selector]]&lt;&gt;"", Table_Styles[[#This Row],[Config Properties]]&lt;&gt;""),
Table_Styles[[#This Row],[Selector]]&amp;" { "&amp;Table_Styles[[#This Row],[Config Properties]]&amp;" }","")</f>
        <v/>
      </c>
      <c r="CG7" s="16" t="str">
        <f xml:space="preserve">
SUBSTITUTE(SUBSTITUTE(SUBSTITUTE(SUBSTITUTE(SUBSTITUTE(SUBSTITUTE(SUBSTITUTE(SUBSTITUTE(Table_Styles[[#This Row],[Config]],
" {","{"),
"{ ","{"),
" }","}"),
"} ","}"),
" ,",","),
", ",","),
" :",":"),
": ",":")</f>
        <v/>
      </c>
    </row>
    <row r="8" spans="2:85" ht="21" customHeight="1">
      <c r="B8" s="16" t="s">
        <v>906</v>
      </c>
      <c r="C8" s="16" t="s">
        <v>907</v>
      </c>
      <c r="D8" s="33"/>
      <c r="E8" s="33" t="str">
        <f>Settings_Styling_Font_Headings</f>
        <v>Montserrat</v>
      </c>
      <c r="F8" s="14" t="str">
        <f>IF(Table_Styles[[#This Row],[Font Family]]&lt;&gt;"",Table_Styles[[#This Row],[Font Family]],IF(Table_Styles[[#This Row],[Font Family Default]]&lt;&gt;"",Table_Styles[[#This Row],[Font Family Default]],""))</f>
        <v>Montserrat</v>
      </c>
      <c r="G8" s="33"/>
      <c r="H8" s="33" t="s">
        <v>908</v>
      </c>
      <c r="I8" s="14" t="str">
        <f>IF(Table_Styles[[#This Row],[Font Size]]&lt;&gt;"",Table_Styles[[#This Row],[Font Size]],IF(Table_Styles[[#This Row],[Font Size Default]]&lt;&gt;"",Table_Styles[[#This Row],[Font Size Default]],""))</f>
        <v>45px</v>
      </c>
      <c r="J8" s="33"/>
      <c r="K8" s="33">
        <f>Settings_Styling_Font_Weight_Headings</f>
        <v>300</v>
      </c>
      <c r="L8" s="14">
        <f>IF(Table_Styles[[#This Row],[Font Weight]]&lt;&gt;"",Table_Styles[[#This Row],[Font Weight]],IF(Table_Styles[[#This Row],[Font Weight Default]]&lt;&gt;"",Table_Styles[[#This Row],[Font Weight Default]],""))</f>
        <v>300</v>
      </c>
      <c r="M8" s="33"/>
      <c r="N8" s="33" t="str">
        <f>Colour_Foreground_1</f>
        <v>#303232</v>
      </c>
      <c r="O8" s="14" t="str">
        <f>IF(Table_Styles[[#This Row],[Colour]]&lt;&gt;"",Table_Styles[[#This Row],[Colour]],IF(Table_Styles[[#This Row],[Colour Default]]&lt;&gt;"",Table_Styles[[#This Row],[Colour Default]],""))</f>
        <v>#303232</v>
      </c>
      <c r="P8" s="33"/>
      <c r="Q8" s="33"/>
      <c r="R8" s="14" t="str">
        <f>IF(Table_Styles[[#This Row],[Background]]&lt;&gt;"",Table_Styles[[#This Row],[Background]],IF(Table_Styles[[#This Row],[Background Default]]&lt;&gt;"",Table_Styles[[#This Row],[Background Default]],""))</f>
        <v/>
      </c>
      <c r="S8" s="33"/>
      <c r="T8" s="33"/>
      <c r="U8" s="14" t="str">
        <f>IF(Table_Styles[[#This Row],[Border]]&lt;&gt;"",Table_Styles[[#This Row],[Border]],IF(Table_Styles[[#This Row],[Border Default]]&lt;&gt;"",Table_Styles[[#This Row],[Border Default]],""))</f>
        <v/>
      </c>
      <c r="V8" s="33"/>
      <c r="W8" s="33"/>
      <c r="X8" s="14" t="str">
        <f>IF(Table_Styles[[#This Row],[Border Radius]]&lt;&gt;"",Table_Styles[[#This Row],[Border Radius]],IF(Table_Styles[[#This Row],[Border Radius Default]]&lt;&gt;"",Table_Styles[[#This Row],[Border Radius Default]],""))</f>
        <v/>
      </c>
      <c r="Y8" s="33"/>
      <c r="Z8" s="33" t="s">
        <v>909</v>
      </c>
      <c r="AA8" s="14" t="str">
        <f>IF(Table_Styles[[#This Row],[MT]]&lt;&gt;"",Table_Styles[[#This Row],[MT]],IF(Table_Styles[[#This Row],[MT Default]]&lt;&gt;"",Table_Styles[[#This Row],[MT Default]],""))</f>
        <v>40px</v>
      </c>
      <c r="AB8" s="33"/>
      <c r="AC8" s="33" t="s">
        <v>903</v>
      </c>
      <c r="AD8" s="14" t="str">
        <f>IF(Table_Styles[[#This Row],[MR]]&lt;&gt;"",Table_Styles[[#This Row],[MR]],IF(Table_Styles[[#This Row],[MR Default]]&lt;&gt;"",Table_Styles[[#This Row],[MR Default]],""))</f>
        <v>30px</v>
      </c>
      <c r="AE8" s="33"/>
      <c r="AF8" s="33" t="s">
        <v>909</v>
      </c>
      <c r="AG8" s="14" t="str">
        <f>IF(Table_Styles[[#This Row],[MB]]&lt;&gt;"",Table_Styles[[#This Row],[MB]],IF(Table_Styles[[#This Row],[MB Default]]&lt;&gt;"",Table_Styles[[#This Row],[MB Default]],""))</f>
        <v>40px</v>
      </c>
      <c r="AH8" s="33"/>
      <c r="AI8" s="33" t="s">
        <v>903</v>
      </c>
      <c r="AJ8" s="14" t="str">
        <f>IF(Table_Styles[[#This Row],[ML]]&lt;&gt;"",Table_Styles[[#This Row],[ML]],IF(Table_Styles[[#This Row],[ML Default]]&lt;&gt;"",Table_Styles[[#This Row],[ML Default]],""))</f>
        <v>30px</v>
      </c>
      <c r="AK8" s="33"/>
      <c r="AL8" s="33"/>
      <c r="AM8" s="14" t="str">
        <f>IF(Table_Styles[[#This Row],[PT]]&lt;&gt;"",Table_Styles[[#This Row],[PT]],IF(Table_Styles[[#This Row],[PT Default]]&lt;&gt;"",Table_Styles[[#This Row],[PT Default]],""))</f>
        <v/>
      </c>
      <c r="AN8" s="33"/>
      <c r="AO8" s="33"/>
      <c r="AP8" s="14" t="str">
        <f>IF(Table_Styles[[#This Row],[PR]]&lt;&gt;"",Table_Styles[[#This Row],[PR]],IF(Table_Styles[[#This Row],[PR Default]]&lt;&gt;"",Table_Styles[[#This Row],[PR Default]],""))</f>
        <v/>
      </c>
      <c r="AQ8" s="33"/>
      <c r="AR8" s="33"/>
      <c r="AS8" s="14" t="str">
        <f>IF(Table_Styles[[#This Row],[PB]]&lt;&gt;"",Table_Styles[[#This Row],[PB]],IF(Table_Styles[[#This Row],[PB Default]]&lt;&gt;"",Table_Styles[[#This Row],[PB Default]],""))</f>
        <v/>
      </c>
      <c r="AT8" s="33"/>
      <c r="AU8" s="33"/>
      <c r="AV8" s="14" t="str">
        <f>IF(Table_Styles[[#This Row],[PL]]&lt;&gt;"",Table_Styles[[#This Row],[PL]],IF(Table_Styles[[#This Row],[PL Default]]&lt;&gt;"",Table_Styles[[#This Row],[PL Default]],""))</f>
        <v/>
      </c>
      <c r="AW8" s="33"/>
      <c r="AX8" s="33"/>
      <c r="AY8" s="14" t="str">
        <f>IF(Table_Styles[[#This Row],[BT]]&lt;&gt;"",Table_Styles[[#This Row],[BT]],IF(Table_Styles[[#This Row],[BT Default]]&lt;&gt;"",Table_Styles[[#This Row],[BT Default]],""))</f>
        <v/>
      </c>
      <c r="AZ8" s="33"/>
      <c r="BA8" s="33"/>
      <c r="BB8" s="14" t="str">
        <f>IF(Table_Styles[[#This Row],[BR]]&lt;&gt;"",Table_Styles[[#This Row],[BR]],IF(Table_Styles[[#This Row],[BR Default]]&lt;&gt;"",Table_Styles[[#This Row],[BR Default]],""))</f>
        <v/>
      </c>
      <c r="BC8" s="33"/>
      <c r="BD8" s="33"/>
      <c r="BE8" s="14" t="str">
        <f>IF(Table_Styles[[#This Row],[BB]]&lt;&gt;"",Table_Styles[[#This Row],[BB]],IF(Table_Styles[[#This Row],[BB Default]]&lt;&gt;"",Table_Styles[[#This Row],[BB Default]],""))</f>
        <v/>
      </c>
      <c r="BF8" s="33"/>
      <c r="BG8" s="33"/>
      <c r="BH8" s="14" t="str">
        <f>IF(Table_Styles[[#This Row],[BL]]&lt;&gt;"",Table_Styles[[#This Row],[BL]],IF(Table_Styles[[#This Row],[BL Default]]&lt;&gt;"",Table_Styles[[#This Row],[BL Default]],""))</f>
        <v/>
      </c>
      <c r="BI8" s="33"/>
      <c r="BJ8" s="33"/>
      <c r="BK8" s="14" t="str">
        <f>IF(Table_Styles[[#This Row],[Width]]&lt;&gt;"",Table_Styles[[#This Row],[Width]],IF(Table_Styles[[#This Row],[Width Default]]&lt;&gt;"",Table_Styles[[#This Row],[Width Default]],""))</f>
        <v/>
      </c>
      <c r="BL8" s="33"/>
      <c r="BM8" s="33"/>
      <c r="BN8" s="14" t="str">
        <f>IF(Table_Styles[[#This Row],[Height]]&lt;&gt;"",Table_Styles[[#This Row],[Height]],IF(Table_Styles[[#This Row],[Height Default]]&lt;&gt;"",Table_Styles[[#This Row],[Height Default]],""))</f>
        <v/>
      </c>
      <c r="BO8" s="14"/>
      <c r="BP8" s="14"/>
      <c r="BQ8" s="14" t="str">
        <f>IF(Table_Styles[[#This Row],[Top]]&lt;&gt;"",Table_Styles[[#This Row],[Top]],IF(Table_Styles[[#This Row],[Top Default]]&lt;&gt;"",Table_Styles[[#This Row],[Top Default]],""))</f>
        <v/>
      </c>
      <c r="BR8" s="14"/>
      <c r="BS8" s="14"/>
      <c r="BT8" s="14" t="str">
        <f>IF(Table_Styles[[#This Row],[Right]]&lt;&gt;"",Table_Styles[[#This Row],[Right]],IF(Table_Styles[[#This Row],[Right Default]]&lt;&gt;"",Table_Styles[[#This Row],[Right Default]],""))</f>
        <v/>
      </c>
      <c r="BU8" s="14"/>
      <c r="BV8" s="14"/>
      <c r="BW8" s="14" t="str">
        <f>IF(Table_Styles[[#This Row],[Bottom]]&lt;&gt;"",Table_Styles[[#This Row],[Bottom]],IF(Table_Styles[[#This Row],[Bottom Default]]&lt;&gt;"",Table_Styles[[#This Row],[Bottom Default]],""))</f>
        <v/>
      </c>
      <c r="BX8" s="14"/>
      <c r="BY8" s="14"/>
      <c r="BZ8" s="14" t="str">
        <f>IF(Table_Styles[[#This Row],[Left]]&lt;&gt;"",Table_Styles[[#This Row],[Left]],IF(Table_Styles[[#This Row],[Left Default]]&lt;&gt;"",Table_Styles[[#This Row],[Left Default]],""))</f>
        <v/>
      </c>
      <c r="CA8" s="33"/>
      <c r="CB8" s="16" t="str">
        <f>IF(AND(Table_Styles[[#This Row],[Selector]]&lt;&gt;"",Table_Styles[[#This Row],[Font Family Used]]&lt;&gt;"",Table_Styles[[#This Row],[Font Weight Used]]&lt;&gt;""),Table_Styles[[#This Row],[Font Family Used]]&amp;" "&amp;Table_Styles[[#This Row],[Font Weight Used]],"")</f>
        <v>Montserrat 300</v>
      </c>
      <c r="CC8" s="16" t="str">
        <f ca="1">IF(AND(Table_Styles[[#This Row],[Selector]],COUNTIF(OFFSET(CC:CC,0,0,ROW()-1,1),"="&amp;Table_Styles[[#This Row],[Font]])=0),Table_Styles[[#This Row],[Font]],"")</f>
        <v/>
      </c>
      <c r="CD8" s="16" t="str">
        <f ca="1">IF(Table_Styles[[#This Row],[Unique Font]]&lt;&gt;"",
"{""fontFamily"":"""&amp;Table_Styles[[#This Row],[Font Family Used]]&amp;""",""fontWeight"":"&amp;Table_Styles[[#This Row],[Font Weight Used]]&amp;"}","")</f>
        <v/>
      </c>
      <c r="CE8"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45px;font-weight: 300;color: #303232;margin-top: 40px;margin-right: 30px;margin-bottom: 40px;margin-left: 30px</v>
      </c>
      <c r="CF8" s="16" t="str">
        <f>IF(AND(Table_Styles[[#This Row],[Selector]]&lt;&gt;"", Table_Styles[[#This Row],[Config Properties]]&lt;&gt;""),
Table_Styles[[#This Row],[Selector]]&amp;" { "&amp;Table_Styles[[#This Row],[Config Properties]]&amp;" }","")</f>
        <v>h1 { font-family: 'Montserrat';font-size: 45px;font-weight: 300;color: #303232;margin-top: 40px;margin-right: 30px;margin-bottom: 40px;margin-left: 30px }</v>
      </c>
      <c r="CG8" s="16" t="str">
        <f xml:space="preserve">
SUBSTITUTE(SUBSTITUTE(SUBSTITUTE(SUBSTITUTE(SUBSTITUTE(SUBSTITUTE(SUBSTITUTE(SUBSTITUTE(Table_Styles[[#This Row],[Config]],
" {","{"),
"{ ","{"),
" }","}"),
"} ","}"),
" ,",","),
", ",","),
" :",":"),
": ",":")</f>
        <v>h1{font-family:'Montserrat';font-size:45px;font-weight:300;color:#303232;margin-top:40px;margin-right:30px;margin-bottom:40px;margin-left:30px}</v>
      </c>
    </row>
    <row r="9" spans="2:85" ht="21" customHeight="1">
      <c r="B9" s="16" t="s">
        <v>910</v>
      </c>
      <c r="C9" s="36" t="s">
        <v>911</v>
      </c>
      <c r="D9" s="33"/>
      <c r="E9" s="33" t="str">
        <f>Settings_Styling_Font_Body_Text</f>
        <v>Montserrat</v>
      </c>
      <c r="F9" s="14" t="str">
        <f>IF(Table_Styles[[#This Row],[Font Family]]&lt;&gt;"",Table_Styles[[#This Row],[Font Family]],IF(Table_Styles[[#This Row],[Font Family Default]]&lt;&gt;"",Table_Styles[[#This Row],[Font Family Default]],""))</f>
        <v>Montserrat</v>
      </c>
      <c r="G9" s="33"/>
      <c r="H9" s="33"/>
      <c r="I9" s="14" t="str">
        <f>IF(Table_Styles[[#This Row],[Font Size]]&lt;&gt;"",Table_Styles[[#This Row],[Font Size]],IF(Table_Styles[[#This Row],[Font Size Default]]&lt;&gt;"",Table_Styles[[#This Row],[Font Size Default]],""))</f>
        <v/>
      </c>
      <c r="J9" s="33"/>
      <c r="K9" s="33">
        <f>Settings_Styling_Font_Weight_Body_Text</f>
        <v>300</v>
      </c>
      <c r="L9" s="14">
        <f>IF(Table_Styles[[#This Row],[Font Weight]]&lt;&gt;"",Table_Styles[[#This Row],[Font Weight]],IF(Table_Styles[[#This Row],[Font Weight Default]]&lt;&gt;"",Table_Styles[[#This Row],[Font Weight Default]],""))</f>
        <v>300</v>
      </c>
      <c r="M9" s="33"/>
      <c r="N9" s="33"/>
      <c r="O9" s="14" t="str">
        <f>IF(Table_Styles[[#This Row],[Colour]]&lt;&gt;"",Table_Styles[[#This Row],[Colour]],IF(Table_Styles[[#This Row],[Colour Default]]&lt;&gt;"",Table_Styles[[#This Row],[Colour Default]],""))</f>
        <v/>
      </c>
      <c r="P9" s="33"/>
      <c r="Q9" s="33"/>
      <c r="R9" s="14" t="str">
        <f>IF(Table_Styles[[#This Row],[Background]]&lt;&gt;"",Table_Styles[[#This Row],[Background]],IF(Table_Styles[[#This Row],[Background Default]]&lt;&gt;"",Table_Styles[[#This Row],[Background Default]],""))</f>
        <v/>
      </c>
      <c r="S9" s="33"/>
      <c r="T9" s="33"/>
      <c r="U9" s="14" t="str">
        <f>IF(Table_Styles[[#This Row],[Border]]&lt;&gt;"",Table_Styles[[#This Row],[Border]],IF(Table_Styles[[#This Row],[Border Default]]&lt;&gt;"",Table_Styles[[#This Row],[Border Default]],""))</f>
        <v/>
      </c>
      <c r="V9" s="33"/>
      <c r="W9" s="33"/>
      <c r="X9" s="14" t="str">
        <f>IF(Table_Styles[[#This Row],[Border Radius]]&lt;&gt;"",Table_Styles[[#This Row],[Border Radius]],IF(Table_Styles[[#This Row],[Border Radius Default]]&lt;&gt;"",Table_Styles[[#This Row],[Border Radius Default]],""))</f>
        <v/>
      </c>
      <c r="Y9" s="33"/>
      <c r="Z9" s="33"/>
      <c r="AA9" s="14" t="str">
        <f>IF(Table_Styles[[#This Row],[MT]]&lt;&gt;"",Table_Styles[[#This Row],[MT]],IF(Table_Styles[[#This Row],[MT Default]]&lt;&gt;"",Table_Styles[[#This Row],[MT Default]],""))</f>
        <v/>
      </c>
      <c r="AB9" s="33"/>
      <c r="AC9" s="33"/>
      <c r="AD9" s="14" t="str">
        <f>IF(Table_Styles[[#This Row],[MR]]&lt;&gt;"",Table_Styles[[#This Row],[MR]],IF(Table_Styles[[#This Row],[MR Default]]&lt;&gt;"",Table_Styles[[#This Row],[MR Default]],""))</f>
        <v/>
      </c>
      <c r="AE9" s="33"/>
      <c r="AF9" s="33"/>
      <c r="AG9" s="14" t="str">
        <f>IF(Table_Styles[[#This Row],[MB]]&lt;&gt;"",Table_Styles[[#This Row],[MB]],IF(Table_Styles[[#This Row],[MB Default]]&lt;&gt;"",Table_Styles[[#This Row],[MB Default]],""))</f>
        <v/>
      </c>
      <c r="AH9" s="33"/>
      <c r="AI9" s="33"/>
      <c r="AJ9" s="14" t="str">
        <f>IF(Table_Styles[[#This Row],[ML]]&lt;&gt;"",Table_Styles[[#This Row],[ML]],IF(Table_Styles[[#This Row],[ML Default]]&lt;&gt;"",Table_Styles[[#This Row],[ML Default]],""))</f>
        <v/>
      </c>
      <c r="AK9" s="33"/>
      <c r="AL9" s="33"/>
      <c r="AM9" s="14" t="str">
        <f>IF(Table_Styles[[#This Row],[PT]]&lt;&gt;"",Table_Styles[[#This Row],[PT]],IF(Table_Styles[[#This Row],[PT Default]]&lt;&gt;"",Table_Styles[[#This Row],[PT Default]],""))</f>
        <v/>
      </c>
      <c r="AN9" s="33"/>
      <c r="AO9" s="33"/>
      <c r="AP9" s="14" t="str">
        <f>IF(Table_Styles[[#This Row],[PR]]&lt;&gt;"",Table_Styles[[#This Row],[PR]],IF(Table_Styles[[#This Row],[PR Default]]&lt;&gt;"",Table_Styles[[#This Row],[PR Default]],""))</f>
        <v/>
      </c>
      <c r="AQ9" s="33"/>
      <c r="AR9" s="33"/>
      <c r="AS9" s="14" t="str">
        <f>IF(Table_Styles[[#This Row],[PB]]&lt;&gt;"",Table_Styles[[#This Row],[PB]],IF(Table_Styles[[#This Row],[PB Default]]&lt;&gt;"",Table_Styles[[#This Row],[PB Default]],""))</f>
        <v/>
      </c>
      <c r="AT9" s="33"/>
      <c r="AU9" s="33"/>
      <c r="AV9" s="14" t="str">
        <f>IF(Table_Styles[[#This Row],[PL]]&lt;&gt;"",Table_Styles[[#This Row],[PL]],IF(Table_Styles[[#This Row],[PL Default]]&lt;&gt;"",Table_Styles[[#This Row],[PL Default]],""))</f>
        <v/>
      </c>
      <c r="AW9" s="33"/>
      <c r="AX9" s="33"/>
      <c r="AY9" s="14" t="str">
        <f>IF(Table_Styles[[#This Row],[BT]]&lt;&gt;"",Table_Styles[[#This Row],[BT]],IF(Table_Styles[[#This Row],[BT Default]]&lt;&gt;"",Table_Styles[[#This Row],[BT Default]],""))</f>
        <v/>
      </c>
      <c r="AZ9" s="33"/>
      <c r="BA9" s="33"/>
      <c r="BB9" s="14" t="str">
        <f>IF(Table_Styles[[#This Row],[BR]]&lt;&gt;"",Table_Styles[[#This Row],[BR]],IF(Table_Styles[[#This Row],[BR Default]]&lt;&gt;"",Table_Styles[[#This Row],[BR Default]],""))</f>
        <v/>
      </c>
      <c r="BC9" s="33"/>
      <c r="BD9" s="33"/>
      <c r="BE9" s="14" t="str">
        <f>IF(Table_Styles[[#This Row],[BB]]&lt;&gt;"",Table_Styles[[#This Row],[BB]],IF(Table_Styles[[#This Row],[BB Default]]&lt;&gt;"",Table_Styles[[#This Row],[BB Default]],""))</f>
        <v/>
      </c>
      <c r="BF9" s="33"/>
      <c r="BG9" s="33"/>
      <c r="BH9" s="14" t="str">
        <f>IF(Table_Styles[[#This Row],[BL]]&lt;&gt;"",Table_Styles[[#This Row],[BL]],IF(Table_Styles[[#This Row],[BL Default]]&lt;&gt;"",Table_Styles[[#This Row],[BL Default]],""))</f>
        <v/>
      </c>
      <c r="BI9" s="33"/>
      <c r="BJ9" s="33"/>
      <c r="BK9" s="14" t="str">
        <f>IF(Table_Styles[[#This Row],[Width]]&lt;&gt;"",Table_Styles[[#This Row],[Width]],IF(Table_Styles[[#This Row],[Width Default]]&lt;&gt;"",Table_Styles[[#This Row],[Width Default]],""))</f>
        <v/>
      </c>
      <c r="BL9" s="33"/>
      <c r="BM9" s="33"/>
      <c r="BN9" s="14" t="str">
        <f>IF(Table_Styles[[#This Row],[Height]]&lt;&gt;"",Table_Styles[[#This Row],[Height]],IF(Table_Styles[[#This Row],[Height Default]]&lt;&gt;"",Table_Styles[[#This Row],[Height Default]],""))</f>
        <v/>
      </c>
      <c r="BO9" s="14"/>
      <c r="BP9" s="14"/>
      <c r="BQ9" s="14" t="str">
        <f>IF(Table_Styles[[#This Row],[Top]]&lt;&gt;"",Table_Styles[[#This Row],[Top]],IF(Table_Styles[[#This Row],[Top Default]]&lt;&gt;"",Table_Styles[[#This Row],[Top Default]],""))</f>
        <v/>
      </c>
      <c r="BR9" s="14"/>
      <c r="BS9" s="14"/>
      <c r="BT9" s="14" t="str">
        <f>IF(Table_Styles[[#This Row],[Right]]&lt;&gt;"",Table_Styles[[#This Row],[Right]],IF(Table_Styles[[#This Row],[Right Default]]&lt;&gt;"",Table_Styles[[#This Row],[Right Default]],""))</f>
        <v/>
      </c>
      <c r="BU9" s="14"/>
      <c r="BV9" s="14"/>
      <c r="BW9" s="14" t="str">
        <f>IF(Table_Styles[[#This Row],[Bottom]]&lt;&gt;"",Table_Styles[[#This Row],[Bottom]],IF(Table_Styles[[#This Row],[Bottom Default]]&lt;&gt;"",Table_Styles[[#This Row],[Bottom Default]],""))</f>
        <v/>
      </c>
      <c r="BX9" s="14"/>
      <c r="BY9" s="14"/>
      <c r="BZ9" s="14" t="str">
        <f>IF(Table_Styles[[#This Row],[Left]]&lt;&gt;"",Table_Styles[[#This Row],[Left]],IF(Table_Styles[[#This Row],[Left Default]]&lt;&gt;"",Table_Styles[[#This Row],[Left Default]],""))</f>
        <v/>
      </c>
      <c r="CA9" s="33"/>
      <c r="CB9" s="16" t="str">
        <f>IF(AND(Table_Styles[[#This Row],[Selector]]&lt;&gt;"",Table_Styles[[#This Row],[Font Family Used]]&lt;&gt;"",Table_Styles[[#This Row],[Font Weight Used]]&lt;&gt;""),Table_Styles[[#This Row],[Font Family Used]]&amp;" "&amp;Table_Styles[[#This Row],[Font Weight Used]],"")</f>
        <v>Montserrat 300</v>
      </c>
      <c r="CC9" s="16" t="str">
        <f ca="1">IF(AND(Table_Styles[[#This Row],[Selector]],COUNTIF(OFFSET(CC:CC,0,0,ROW()-1,1),"="&amp;Table_Styles[[#This Row],[Font]])=0),Table_Styles[[#This Row],[Font]],"")</f>
        <v/>
      </c>
      <c r="CD9" s="16" t="str">
        <f ca="1">IF(Table_Styles[[#This Row],[Unique Font]]&lt;&gt;"",
"{""fontFamily"":"""&amp;Table_Styles[[#This Row],[Font Family Used]]&amp;""",""fontWeight"":"&amp;Table_Styles[[#This Row],[Font Weight Used]]&amp;"}","")</f>
        <v/>
      </c>
      <c r="CE9"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'Montserrat';font-weight: 300</v>
      </c>
      <c r="CF9" s="16" t="str">
        <f>IF(AND(Table_Styles[[#This Row],[Selector]]&lt;&gt;"", Table_Styles[[#This Row],[Config Properties]]&lt;&gt;""),
Table_Styles[[#This Row],[Selector]]&amp;" { "&amp;Table_Styles[[#This Row],[Config Properties]]&amp;" }","")</f>
        <v>aside#sidebar { font-family: 'Montserrat';font-weight: 300 }</v>
      </c>
      <c r="CG9" s="16" t="str">
        <f xml:space="preserve">
SUBSTITUTE(SUBSTITUTE(SUBSTITUTE(SUBSTITUTE(SUBSTITUTE(SUBSTITUTE(SUBSTITUTE(SUBSTITUTE(Table_Styles[[#This Row],[Config]],
" {","{"),
"{ ","{"),
" }","}"),
"} ","}"),
" ,",","),
", ",","),
" :",":"),
": ",":")</f>
        <v>aside#sidebar{font-family:'Montserrat';font-weight:300}</v>
      </c>
    </row>
    <row r="10" spans="2:85" ht="21" customHeight="1">
      <c r="B10" s="16" t="s">
        <v>912</v>
      </c>
      <c r="C10" s="16" t="s">
        <v>913</v>
      </c>
      <c r="D10" s="33"/>
      <c r="E10" s="33"/>
      <c r="F10" s="14" t="str">
        <f>IF(Table_Styles[[#This Row],[Font Family]]&lt;&gt;"",Table_Styles[[#This Row],[Font Family]],IF(Table_Styles[[#This Row],[Font Family Default]]&lt;&gt;"",Table_Styles[[#This Row],[Font Family Default]],""))</f>
        <v/>
      </c>
      <c r="G10" s="33"/>
      <c r="H10" s="33"/>
      <c r="I10" s="14" t="str">
        <f>IF(Table_Styles[[#This Row],[Font Size]]&lt;&gt;"",Table_Styles[[#This Row],[Font Size]],IF(Table_Styles[[#This Row],[Font Size Default]]&lt;&gt;"",Table_Styles[[#This Row],[Font Size Default]],""))</f>
        <v/>
      </c>
      <c r="J10" s="33"/>
      <c r="K10" s="33"/>
      <c r="L10" s="14" t="str">
        <f>IF(Table_Styles[[#This Row],[Font Weight]]&lt;&gt;"",Table_Styles[[#This Row],[Font Weight]],IF(Table_Styles[[#This Row],[Font Weight Default]]&lt;&gt;"",Table_Styles[[#This Row],[Font Weight Default]],""))</f>
        <v/>
      </c>
      <c r="M10" s="33"/>
      <c r="N10" s="33"/>
      <c r="O10" s="14" t="str">
        <f>IF(Table_Styles[[#This Row],[Colour]]&lt;&gt;"",Table_Styles[[#This Row],[Colour]],IF(Table_Styles[[#This Row],[Colour Default]]&lt;&gt;"",Table_Styles[[#This Row],[Colour Default]],""))</f>
        <v/>
      </c>
      <c r="P10" s="33"/>
      <c r="Q10" s="33"/>
      <c r="R10" s="14" t="str">
        <f>IF(Table_Styles[[#This Row],[Background]]&lt;&gt;"",Table_Styles[[#This Row],[Background]],IF(Table_Styles[[#This Row],[Background Default]]&lt;&gt;"",Table_Styles[[#This Row],[Background Default]],""))</f>
        <v/>
      </c>
      <c r="S10" s="33"/>
      <c r="T10" s="33"/>
      <c r="U10" s="14" t="str">
        <f>IF(Table_Styles[[#This Row],[Border]]&lt;&gt;"",Table_Styles[[#This Row],[Border]],IF(Table_Styles[[#This Row],[Border Default]]&lt;&gt;"",Table_Styles[[#This Row],[Border Default]],""))</f>
        <v/>
      </c>
      <c r="V10" s="33"/>
      <c r="W10" s="33"/>
      <c r="X10" s="14" t="str">
        <f>IF(Table_Styles[[#This Row],[Border Radius]]&lt;&gt;"",Table_Styles[[#This Row],[Border Radius]],IF(Table_Styles[[#This Row],[Border Radius Default]]&lt;&gt;"",Table_Styles[[#This Row],[Border Radius Default]],""))</f>
        <v/>
      </c>
      <c r="Y10" s="33"/>
      <c r="Z10" s="33"/>
      <c r="AA10" s="14" t="str">
        <f>IF(Table_Styles[[#This Row],[MT]]&lt;&gt;"",Table_Styles[[#This Row],[MT]],IF(Table_Styles[[#This Row],[MT Default]]&lt;&gt;"",Table_Styles[[#This Row],[MT Default]],""))</f>
        <v/>
      </c>
      <c r="AB10" s="33"/>
      <c r="AC10" s="33"/>
      <c r="AD10" s="14" t="str">
        <f>IF(Table_Styles[[#This Row],[MR]]&lt;&gt;"",Table_Styles[[#This Row],[MR]],IF(Table_Styles[[#This Row],[MR Default]]&lt;&gt;"",Table_Styles[[#This Row],[MR Default]],""))</f>
        <v/>
      </c>
      <c r="AE10" s="33"/>
      <c r="AF10" s="33"/>
      <c r="AG10" s="14" t="str">
        <f>IF(Table_Styles[[#This Row],[MB]]&lt;&gt;"",Table_Styles[[#This Row],[MB]],IF(Table_Styles[[#This Row],[MB Default]]&lt;&gt;"",Table_Styles[[#This Row],[MB Default]],""))</f>
        <v/>
      </c>
      <c r="AH10" s="33"/>
      <c r="AI10" s="33"/>
      <c r="AJ10" s="14" t="str">
        <f>IF(Table_Styles[[#This Row],[ML]]&lt;&gt;"",Table_Styles[[#This Row],[ML]],IF(Table_Styles[[#This Row],[ML Default]]&lt;&gt;"",Table_Styles[[#This Row],[ML Default]],""))</f>
        <v/>
      </c>
      <c r="AK10" s="33"/>
      <c r="AL10" s="33"/>
      <c r="AM10" s="14" t="str">
        <f>IF(Table_Styles[[#This Row],[PT]]&lt;&gt;"",Table_Styles[[#This Row],[PT]],IF(Table_Styles[[#This Row],[PT Default]]&lt;&gt;"",Table_Styles[[#This Row],[PT Default]],""))</f>
        <v/>
      </c>
      <c r="AN10" s="33" t="s">
        <v>914</v>
      </c>
      <c r="AO10" s="33"/>
      <c r="AP10" s="14" t="str">
        <f>IF(Table_Styles[[#This Row],[PR]]&lt;&gt;"",Table_Styles[[#This Row],[PR]],IF(Table_Styles[[#This Row],[PR Default]]&lt;&gt;"",Table_Styles[[#This Row],[PR Default]],""))</f>
        <v>10px</v>
      </c>
      <c r="AQ10" s="33"/>
      <c r="AR10" s="33"/>
      <c r="AS10" s="14" t="str">
        <f>IF(Table_Styles[[#This Row],[PB]]&lt;&gt;"",Table_Styles[[#This Row],[PB]],IF(Table_Styles[[#This Row],[PB Default]]&lt;&gt;"",Table_Styles[[#This Row],[PB Default]],""))</f>
        <v/>
      </c>
      <c r="AT10" s="33" t="s">
        <v>914</v>
      </c>
      <c r="AU10" s="33"/>
      <c r="AV10" s="14" t="str">
        <f>IF(Table_Styles[[#This Row],[PL]]&lt;&gt;"",Table_Styles[[#This Row],[PL]],IF(Table_Styles[[#This Row],[PL Default]]&lt;&gt;"",Table_Styles[[#This Row],[PL Default]],""))</f>
        <v>10px</v>
      </c>
      <c r="AW10" s="33"/>
      <c r="AX10" s="33"/>
      <c r="AY10" s="14" t="str">
        <f>IF(Table_Styles[[#This Row],[BT]]&lt;&gt;"",Table_Styles[[#This Row],[BT]],IF(Table_Styles[[#This Row],[BT Default]]&lt;&gt;"",Table_Styles[[#This Row],[BT Default]],""))</f>
        <v/>
      </c>
      <c r="AZ10" s="33"/>
      <c r="BA10" s="33"/>
      <c r="BB10" s="14" t="str">
        <f>IF(Table_Styles[[#This Row],[BR]]&lt;&gt;"",Table_Styles[[#This Row],[BR]],IF(Table_Styles[[#This Row],[BR Default]]&lt;&gt;"",Table_Styles[[#This Row],[BR Default]],""))</f>
        <v/>
      </c>
      <c r="BC10" s="33"/>
      <c r="BD10" s="33"/>
      <c r="BE10" s="14" t="str">
        <f>IF(Table_Styles[[#This Row],[BB]]&lt;&gt;"",Table_Styles[[#This Row],[BB]],IF(Table_Styles[[#This Row],[BB Default]]&lt;&gt;"",Table_Styles[[#This Row],[BB Default]],""))</f>
        <v/>
      </c>
      <c r="BF10" s="33"/>
      <c r="BG10" s="33"/>
      <c r="BH10" s="14" t="str">
        <f>IF(Table_Styles[[#This Row],[BL]]&lt;&gt;"",Table_Styles[[#This Row],[BL]],IF(Table_Styles[[#This Row],[BL Default]]&lt;&gt;"",Table_Styles[[#This Row],[BL Default]],""))</f>
        <v/>
      </c>
      <c r="BI10" s="33"/>
      <c r="BJ10" s="33"/>
      <c r="BK10" s="14" t="str">
        <f>IF(Table_Styles[[#This Row],[Width]]&lt;&gt;"",Table_Styles[[#This Row],[Width]],IF(Table_Styles[[#This Row],[Width Default]]&lt;&gt;"",Table_Styles[[#This Row],[Width Default]],""))</f>
        <v/>
      </c>
      <c r="BL10" s="33"/>
      <c r="BM10" s="33"/>
      <c r="BN10" s="14" t="str">
        <f>IF(Table_Styles[[#This Row],[Height]]&lt;&gt;"",Table_Styles[[#This Row],[Height]],IF(Table_Styles[[#This Row],[Height Default]]&lt;&gt;"",Table_Styles[[#This Row],[Height Default]],""))</f>
        <v/>
      </c>
      <c r="BO10" s="14"/>
      <c r="BP10" s="14"/>
      <c r="BQ10" s="14" t="str">
        <f>IF(Table_Styles[[#This Row],[Top]]&lt;&gt;"",Table_Styles[[#This Row],[Top]],IF(Table_Styles[[#This Row],[Top Default]]&lt;&gt;"",Table_Styles[[#This Row],[Top Default]],""))</f>
        <v/>
      </c>
      <c r="BR10" s="14"/>
      <c r="BS10" s="14"/>
      <c r="BT10" s="14" t="str">
        <f>IF(Table_Styles[[#This Row],[Right]]&lt;&gt;"",Table_Styles[[#This Row],[Right]],IF(Table_Styles[[#This Row],[Right Default]]&lt;&gt;"",Table_Styles[[#This Row],[Right Default]],""))</f>
        <v/>
      </c>
      <c r="BU10" s="14"/>
      <c r="BV10" s="14"/>
      <c r="BW10" s="14" t="str">
        <f>IF(Table_Styles[[#This Row],[Bottom]]&lt;&gt;"",Table_Styles[[#This Row],[Bottom]],IF(Table_Styles[[#This Row],[Bottom Default]]&lt;&gt;"",Table_Styles[[#This Row],[Bottom Default]],""))</f>
        <v/>
      </c>
      <c r="BX10" s="14"/>
      <c r="BY10" s="14"/>
      <c r="BZ10" s="14" t="str">
        <f>IF(Table_Styles[[#This Row],[Left]]&lt;&gt;"",Table_Styles[[#This Row],[Left]],IF(Table_Styles[[#This Row],[Left Default]]&lt;&gt;"",Table_Styles[[#This Row],[Left Default]],""))</f>
        <v/>
      </c>
      <c r="CA10" s="33"/>
      <c r="CB10" s="16" t="str">
        <f>IF(AND(Table_Styles[[#This Row],[Selector]]&lt;&gt;"",Table_Styles[[#This Row],[Font Family Used]]&lt;&gt;"",Table_Styles[[#This Row],[Font Weight Used]]&lt;&gt;""),Table_Styles[[#This Row],[Font Family Used]]&amp;" "&amp;Table_Styles[[#This Row],[Font Weight Used]],"")</f>
        <v/>
      </c>
      <c r="CC10" s="16" t="str">
        <f ca="1">IF(AND(Table_Styles[[#This Row],[Selector]],COUNTIF(OFFSET(CC:CC,0,0,ROW()-1,1),"="&amp;Table_Styles[[#This Row],[Font]])=0),Table_Styles[[#This Row],[Font]],"")</f>
        <v/>
      </c>
      <c r="CD10" s="16" t="str">
        <f ca="1">IF(Table_Styles[[#This Row],[Unique Font]]&lt;&gt;"",
"{""fontFamily"":"""&amp;Table_Styles[[#This Row],[Font Family Used]]&amp;""",""fontWeight"":"&amp;Table_Styles[[#This Row],[Font Weight Used]]&amp;"}","")</f>
        <v/>
      </c>
      <c r="CE10"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padding-right: 10px;padding-left: 10px</v>
      </c>
      <c r="CF10" s="16" t="str">
        <f>IF(AND(Table_Styles[[#This Row],[Selector]]&lt;&gt;"", Table_Styles[[#This Row],[Config Properties]]&lt;&gt;""),
Table_Styles[[#This Row],[Selector]]&amp;" { "&amp;Table_Styles[[#This Row],[Config Properties]]&amp;" }","")</f>
        <v>section { padding-right: 10px;padding-left: 10px }</v>
      </c>
      <c r="CG10" s="16" t="str">
        <f xml:space="preserve">
SUBSTITUTE(SUBSTITUTE(SUBSTITUTE(SUBSTITUTE(SUBSTITUTE(SUBSTITUTE(SUBSTITUTE(SUBSTITUTE(Table_Styles[[#This Row],[Config]],
" {","{"),
"{ ","{"),
" }","}"),
"} ","}"),
" ,",","),
", ",","),
" :",":"),
": ",":")</f>
        <v>section{padding-right:10px;padding-left:10px}</v>
      </c>
    </row>
    <row r="11" spans="2:85" ht="21" customHeight="1">
      <c r="B11" s="16" t="s">
        <v>915</v>
      </c>
      <c r="C11" s="36" t="s">
        <v>916</v>
      </c>
      <c r="D11" s="33"/>
      <c r="E11" s="33"/>
      <c r="F11" s="14" t="str">
        <f>IF(Table_Styles[[#This Row],[Font Family]]&lt;&gt;"",Table_Styles[[#This Row],[Font Family]],IF(Table_Styles[[#This Row],[Font Family Default]]&lt;&gt;"",Table_Styles[[#This Row],[Font Family Default]],""))</f>
        <v/>
      </c>
      <c r="G11" s="33"/>
      <c r="H11" s="33"/>
      <c r="I11" s="14" t="str">
        <f>IF(Table_Styles[[#This Row],[Font Size]]&lt;&gt;"",Table_Styles[[#This Row],[Font Size]],IF(Table_Styles[[#This Row],[Font Size Default]]&lt;&gt;"",Table_Styles[[#This Row],[Font Size Default]],""))</f>
        <v/>
      </c>
      <c r="J11" s="33"/>
      <c r="K11" s="33"/>
      <c r="L11" s="14" t="str">
        <f>IF(Table_Styles[[#This Row],[Font Weight]]&lt;&gt;"",Table_Styles[[#This Row],[Font Weight]],IF(Table_Styles[[#This Row],[Font Weight Default]]&lt;&gt;"",Table_Styles[[#This Row],[Font Weight Default]],""))</f>
        <v/>
      </c>
      <c r="M11" s="33"/>
      <c r="N11" s="33"/>
      <c r="O11" s="14" t="str">
        <f>IF(Table_Styles[[#This Row],[Colour]]&lt;&gt;"",Table_Styles[[#This Row],[Colour]],IF(Table_Styles[[#This Row],[Colour Default]]&lt;&gt;"",Table_Styles[[#This Row],[Colour Default]],""))</f>
        <v/>
      </c>
      <c r="P11" s="33"/>
      <c r="Q11" s="33" t="str">
        <f>Colour_Background_2</f>
        <v>#e5e5e5</v>
      </c>
      <c r="R11" s="14" t="str">
        <f>IF(Table_Styles[[#This Row],[Background]]&lt;&gt;"",Table_Styles[[#This Row],[Background]],IF(Table_Styles[[#This Row],[Background Default]]&lt;&gt;"",Table_Styles[[#This Row],[Background Default]],""))</f>
        <v>#e5e5e5</v>
      </c>
      <c r="S11" s="33"/>
      <c r="T11" s="33"/>
      <c r="U11" s="14" t="str">
        <f>IF(Table_Styles[[#This Row],[Border]]&lt;&gt;"",Table_Styles[[#This Row],[Border]],IF(Table_Styles[[#This Row],[Border Default]]&lt;&gt;"",Table_Styles[[#This Row],[Border Default]],""))</f>
        <v/>
      </c>
      <c r="V11" s="33"/>
      <c r="W11" s="33"/>
      <c r="X11" s="14" t="str">
        <f>IF(Table_Styles[[#This Row],[Border Radius]]&lt;&gt;"",Table_Styles[[#This Row],[Border Radius]],IF(Table_Styles[[#This Row],[Border Radius Default]]&lt;&gt;"",Table_Styles[[#This Row],[Border Radius Default]],""))</f>
        <v/>
      </c>
      <c r="Y11" s="33"/>
      <c r="Z11" s="33"/>
      <c r="AA11" s="14" t="str">
        <f>IF(Table_Styles[[#This Row],[MT]]&lt;&gt;"",Table_Styles[[#This Row],[MT]],IF(Table_Styles[[#This Row],[MT Default]]&lt;&gt;"",Table_Styles[[#This Row],[MT Default]],""))</f>
        <v/>
      </c>
      <c r="AB11" s="33"/>
      <c r="AC11" s="33"/>
      <c r="AD11" s="14" t="str">
        <f>IF(Table_Styles[[#This Row],[MR]]&lt;&gt;"",Table_Styles[[#This Row],[MR]],IF(Table_Styles[[#This Row],[MR Default]]&lt;&gt;"",Table_Styles[[#This Row],[MR Default]],""))</f>
        <v/>
      </c>
      <c r="AE11" s="33"/>
      <c r="AF11" s="33" t="s">
        <v>903</v>
      </c>
      <c r="AG11" s="14" t="str">
        <f>IF(Table_Styles[[#This Row],[MB]]&lt;&gt;"",Table_Styles[[#This Row],[MB]],IF(Table_Styles[[#This Row],[MB Default]]&lt;&gt;"",Table_Styles[[#This Row],[MB Default]],""))</f>
        <v>30px</v>
      </c>
      <c r="AH11" s="33"/>
      <c r="AI11" s="33"/>
      <c r="AJ11" s="14" t="str">
        <f>IF(Table_Styles[[#This Row],[ML]]&lt;&gt;"",Table_Styles[[#This Row],[ML]],IF(Table_Styles[[#This Row],[ML Default]]&lt;&gt;"",Table_Styles[[#This Row],[ML Default]],""))</f>
        <v/>
      </c>
      <c r="AK11" s="33" t="s">
        <v>902</v>
      </c>
      <c r="AL11" s="35" t="s">
        <v>917</v>
      </c>
      <c r="AM11" s="14" t="str">
        <f>IF(Table_Styles[[#This Row],[PT]]&lt;&gt;"",Table_Styles[[#This Row],[PT]],IF(Table_Styles[[#This Row],[PT Default]]&lt;&gt;"",Table_Styles[[#This Row],[PT Default]],""))</f>
        <v>0</v>
      </c>
      <c r="AN11" s="35" t="s">
        <v>902</v>
      </c>
      <c r="AO11" s="35" t="s">
        <v>903</v>
      </c>
      <c r="AP11" s="14" t="str">
        <f>IF(Table_Styles[[#This Row],[PR]]&lt;&gt;"",Table_Styles[[#This Row],[PR]],IF(Table_Styles[[#This Row],[PR Default]]&lt;&gt;"",Table_Styles[[#This Row],[PR Default]],""))</f>
        <v>0</v>
      </c>
      <c r="AQ11" s="33" t="s">
        <v>902</v>
      </c>
      <c r="AR11" s="35" t="s">
        <v>918</v>
      </c>
      <c r="AS11" s="14" t="str">
        <f>IF(Table_Styles[[#This Row],[PB]]&lt;&gt;"",Table_Styles[[#This Row],[PB]],IF(Table_Styles[[#This Row],[PB Default]]&lt;&gt;"",Table_Styles[[#This Row],[PB Default]],""))</f>
        <v>0</v>
      </c>
      <c r="AT11" s="35" t="s">
        <v>902</v>
      </c>
      <c r="AU11" s="35" t="s">
        <v>903</v>
      </c>
      <c r="AV11" s="14" t="str">
        <f>IF(Table_Styles[[#This Row],[PL]]&lt;&gt;"",Table_Styles[[#This Row],[PL]],IF(Table_Styles[[#This Row],[PL Default]]&lt;&gt;"",Table_Styles[[#This Row],[PL Default]],""))</f>
        <v>0</v>
      </c>
      <c r="AW11" s="33"/>
      <c r="AX11" s="33"/>
      <c r="AY11" s="14" t="str">
        <f>IF(Table_Styles[[#This Row],[BT]]&lt;&gt;"",Table_Styles[[#This Row],[BT]],IF(Table_Styles[[#This Row],[BT Default]]&lt;&gt;"",Table_Styles[[#This Row],[BT Default]],""))</f>
        <v/>
      </c>
      <c r="AZ11" s="33"/>
      <c r="BA11" s="33"/>
      <c r="BB11" s="14" t="str">
        <f>IF(Table_Styles[[#This Row],[BR]]&lt;&gt;"",Table_Styles[[#This Row],[BR]],IF(Table_Styles[[#This Row],[BR Default]]&lt;&gt;"",Table_Styles[[#This Row],[BR Default]],""))</f>
        <v/>
      </c>
      <c r="BC11" s="33"/>
      <c r="BD11" s="33"/>
      <c r="BE11" s="14" t="str">
        <f>IF(Table_Styles[[#This Row],[BB]]&lt;&gt;"",Table_Styles[[#This Row],[BB]],IF(Table_Styles[[#This Row],[BB Default]]&lt;&gt;"",Table_Styles[[#This Row],[BB Default]],""))</f>
        <v/>
      </c>
      <c r="BF11" s="33"/>
      <c r="BG11" s="33"/>
      <c r="BH11" s="14" t="str">
        <f>IF(Table_Styles[[#This Row],[BL]]&lt;&gt;"",Table_Styles[[#This Row],[BL]],IF(Table_Styles[[#This Row],[BL Default]]&lt;&gt;"",Table_Styles[[#This Row],[BL Default]],""))</f>
        <v/>
      </c>
      <c r="BI11" s="33"/>
      <c r="BJ11" s="33"/>
      <c r="BK11" s="14" t="str">
        <f>IF(Table_Styles[[#This Row],[Width]]&lt;&gt;"",Table_Styles[[#This Row],[Width]],IF(Table_Styles[[#This Row],[Width Default]]&lt;&gt;"",Table_Styles[[#This Row],[Width Default]],""))</f>
        <v/>
      </c>
      <c r="BL11" s="33"/>
      <c r="BM11" s="33"/>
      <c r="BN11" s="14" t="str">
        <f>IF(Table_Styles[[#This Row],[Height]]&lt;&gt;"",Table_Styles[[#This Row],[Height]],IF(Table_Styles[[#This Row],[Height Default]]&lt;&gt;"",Table_Styles[[#This Row],[Height Default]],""))</f>
        <v/>
      </c>
      <c r="BO11" s="14"/>
      <c r="BP11" s="14"/>
      <c r="BQ11" s="14" t="str">
        <f>IF(Table_Styles[[#This Row],[Top]]&lt;&gt;"",Table_Styles[[#This Row],[Top]],IF(Table_Styles[[#This Row],[Top Default]]&lt;&gt;"",Table_Styles[[#This Row],[Top Default]],""))</f>
        <v/>
      </c>
      <c r="BR11" s="14"/>
      <c r="BS11" s="14"/>
      <c r="BT11" s="14" t="str">
        <f>IF(Table_Styles[[#This Row],[Right]]&lt;&gt;"",Table_Styles[[#This Row],[Right]],IF(Table_Styles[[#This Row],[Right Default]]&lt;&gt;"",Table_Styles[[#This Row],[Right Default]],""))</f>
        <v/>
      </c>
      <c r="BU11" s="14"/>
      <c r="BV11" s="14"/>
      <c r="BW11" s="14" t="str">
        <f>IF(Table_Styles[[#This Row],[Bottom]]&lt;&gt;"",Table_Styles[[#This Row],[Bottom]],IF(Table_Styles[[#This Row],[Bottom Default]]&lt;&gt;"",Table_Styles[[#This Row],[Bottom Default]],""))</f>
        <v/>
      </c>
      <c r="BX11" s="14"/>
      <c r="BY11" s="14"/>
      <c r="BZ11" s="14" t="str">
        <f>IF(Table_Styles[[#This Row],[Left]]&lt;&gt;"",Table_Styles[[#This Row],[Left]],IF(Table_Styles[[#This Row],[Left Default]]&lt;&gt;"",Table_Styles[[#This Row],[Left Default]],""))</f>
        <v/>
      </c>
      <c r="CA11" s="33"/>
      <c r="CB11" s="16" t="str">
        <f>IF(AND(Table_Styles[[#This Row],[Selector]]&lt;&gt;"",Table_Styles[[#This Row],[Font Family Used]]&lt;&gt;"",Table_Styles[[#This Row],[Font Weight Used]]&lt;&gt;""),Table_Styles[[#This Row],[Font Family Used]]&amp;" "&amp;Table_Styles[[#This Row],[Font Weight Used]],"")</f>
        <v/>
      </c>
      <c r="CC11" s="16" t="str">
        <f ca="1">IF(AND(Table_Styles[[#This Row],[Selector]],COUNTIF(OFFSET(CC:CC,0,0,ROW()-1,1),"="&amp;Table_Styles[[#This Row],[Font]])=0),Table_Styles[[#This Row],[Font]],"")</f>
        <v/>
      </c>
      <c r="CD11" s="16" t="str">
        <f ca="1">IF(Table_Styles[[#This Row],[Unique Font]]&lt;&gt;"",
"{""fontFamily"":"""&amp;Table_Styles[[#This Row],[Font Family Used]]&amp;""",""fontWeight"":"&amp;Table_Styles[[#This Row],[Font Weight Used]]&amp;"}","")</f>
        <v/>
      </c>
      <c r="CE11"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#e5e5e5;margin-bottom: 30px;padding-top: 0;padding-right: 0;padding-bottom: 0;padding-left: 0</v>
      </c>
      <c r="CF11" s="16" t="str">
        <f>IF(AND(Table_Styles[[#This Row],[Selector]]&lt;&gt;"", Table_Styles[[#This Row],[Config Properties]]&lt;&gt;""),
Table_Styles[[#This Row],[Selector]]&amp;" { "&amp;Table_Styles[[#This Row],[Config Properties]]&amp;" }","")</f>
        <v>article { background: #e5e5e5;margin-bottom: 30px;padding-top: 0;padding-right: 0;padding-bottom: 0;padding-left: 0 }</v>
      </c>
      <c r="CG11" s="16" t="str">
        <f xml:space="preserve">
SUBSTITUTE(SUBSTITUTE(SUBSTITUTE(SUBSTITUTE(SUBSTITUTE(SUBSTITUTE(SUBSTITUTE(SUBSTITUTE(Table_Styles[[#This Row],[Config]],
" {","{"),
"{ ","{"),
" }","}"),
"} ","}"),
" ,",","),
", ",","),
" :",":"),
": ",":")</f>
        <v>article{background:#e5e5e5;margin-bottom:30px;padding-top:0;padding-right:0;padding-bottom:0;padding-left:0}</v>
      </c>
    </row>
    <row r="12" spans="2:85" ht="21" customHeight="1">
      <c r="B12" s="16" t="s">
        <v>919</v>
      </c>
      <c r="C12" s="36" t="s">
        <v>920</v>
      </c>
      <c r="D12" s="33"/>
      <c r="E12" s="33"/>
      <c r="F12" s="14" t="str">
        <f>IF(Table_Styles[[#This Row],[Font Family]]&lt;&gt;"",Table_Styles[[#This Row],[Font Family]],IF(Table_Styles[[#This Row],[Font Family Default]]&lt;&gt;"",Table_Styles[[#This Row],[Font Family Default]],""))</f>
        <v/>
      </c>
      <c r="G12" s="33"/>
      <c r="H12" s="33"/>
      <c r="I12" s="14" t="str">
        <f>IF(Table_Styles[[#This Row],[Font Size]]&lt;&gt;"",Table_Styles[[#This Row],[Font Size]],IF(Table_Styles[[#This Row],[Font Size Default]]&lt;&gt;"",Table_Styles[[#This Row],[Font Size Default]],""))</f>
        <v/>
      </c>
      <c r="J12" s="33"/>
      <c r="K12" s="33"/>
      <c r="L12" s="14" t="str">
        <f>IF(Table_Styles[[#This Row],[Font Weight]]&lt;&gt;"",Table_Styles[[#This Row],[Font Weight]],IF(Table_Styles[[#This Row],[Font Weight Default]]&lt;&gt;"",Table_Styles[[#This Row],[Font Weight Default]],""))</f>
        <v/>
      </c>
      <c r="M12" s="33"/>
      <c r="N12" s="33"/>
      <c r="O12" s="14" t="str">
        <f>IF(Table_Styles[[#This Row],[Colour]]&lt;&gt;"",Table_Styles[[#This Row],[Colour]],IF(Table_Styles[[#This Row],[Colour Default]]&lt;&gt;"",Table_Styles[[#This Row],[Colour Default]],""))</f>
        <v/>
      </c>
      <c r="P12" s="33"/>
      <c r="Q12" s="33"/>
      <c r="R12" s="14" t="str">
        <f>IF(Table_Styles[[#This Row],[Background]]&lt;&gt;"",Table_Styles[[#This Row],[Background]],IF(Table_Styles[[#This Row],[Background Default]]&lt;&gt;"",Table_Styles[[#This Row],[Background Default]],""))</f>
        <v/>
      </c>
      <c r="S12" s="33"/>
      <c r="T12" s="33"/>
      <c r="U12" s="14" t="str">
        <f>IF(Table_Styles[[#This Row],[Border]]&lt;&gt;"",Table_Styles[[#This Row],[Border]],IF(Table_Styles[[#This Row],[Border Default]]&lt;&gt;"",Table_Styles[[#This Row],[Border Default]],""))</f>
        <v/>
      </c>
      <c r="V12" s="33"/>
      <c r="W12" s="33"/>
      <c r="X12" s="14" t="str">
        <f>IF(Table_Styles[[#This Row],[Border Radius]]&lt;&gt;"",Table_Styles[[#This Row],[Border Radius]],IF(Table_Styles[[#This Row],[Border Radius Default]]&lt;&gt;"",Table_Styles[[#This Row],[Border Radius Default]],""))</f>
        <v/>
      </c>
      <c r="Y12" s="33"/>
      <c r="Z12" s="33"/>
      <c r="AA12" s="14" t="str">
        <f>IF(Table_Styles[[#This Row],[MT]]&lt;&gt;"",Table_Styles[[#This Row],[MT]],IF(Table_Styles[[#This Row],[MT Default]]&lt;&gt;"",Table_Styles[[#This Row],[MT Default]],""))</f>
        <v/>
      </c>
      <c r="AB12" s="33"/>
      <c r="AC12" s="33"/>
      <c r="AD12" s="14" t="str">
        <f>IF(Table_Styles[[#This Row],[MR]]&lt;&gt;"",Table_Styles[[#This Row],[MR]],IF(Table_Styles[[#This Row],[MR Default]]&lt;&gt;"",Table_Styles[[#This Row],[MR Default]],""))</f>
        <v/>
      </c>
      <c r="AE12" s="33"/>
      <c r="AF12" s="33"/>
      <c r="AG12" s="14" t="str">
        <f>IF(Table_Styles[[#This Row],[MB]]&lt;&gt;"",Table_Styles[[#This Row],[MB]],IF(Table_Styles[[#This Row],[MB Default]]&lt;&gt;"",Table_Styles[[#This Row],[MB Default]],""))</f>
        <v/>
      </c>
      <c r="AH12" s="33"/>
      <c r="AI12" s="33"/>
      <c r="AJ12" s="14" t="str">
        <f>IF(Table_Styles[[#This Row],[ML]]&lt;&gt;"",Table_Styles[[#This Row],[ML]],IF(Table_Styles[[#This Row],[ML Default]]&lt;&gt;"",Table_Styles[[#This Row],[ML Default]],""))</f>
        <v/>
      </c>
      <c r="AK12" s="33"/>
      <c r="AL12" s="33"/>
      <c r="AM12" s="14" t="str">
        <f>IF(Table_Styles[[#This Row],[PT]]&lt;&gt;"",Table_Styles[[#This Row],[PT]],IF(Table_Styles[[#This Row],[PT Default]]&lt;&gt;"",Table_Styles[[#This Row],[PT Default]],""))</f>
        <v/>
      </c>
      <c r="AN12" s="33"/>
      <c r="AO12" s="33"/>
      <c r="AP12" s="14" t="str">
        <f>IF(Table_Styles[[#This Row],[PR]]&lt;&gt;"",Table_Styles[[#This Row],[PR]],IF(Table_Styles[[#This Row],[PR Default]]&lt;&gt;"",Table_Styles[[#This Row],[PR Default]],""))</f>
        <v/>
      </c>
      <c r="AQ12" s="33"/>
      <c r="AR12" s="33"/>
      <c r="AS12" s="14" t="str">
        <f>IF(Table_Styles[[#This Row],[PB]]&lt;&gt;"",Table_Styles[[#This Row],[PB]],IF(Table_Styles[[#This Row],[PB Default]]&lt;&gt;"",Table_Styles[[#This Row],[PB Default]],""))</f>
        <v/>
      </c>
      <c r="AT12" s="33"/>
      <c r="AU12" s="33"/>
      <c r="AV12" s="14" t="str">
        <f>IF(Table_Styles[[#This Row],[PL]]&lt;&gt;"",Table_Styles[[#This Row],[PL]],IF(Table_Styles[[#This Row],[PL Default]]&lt;&gt;"",Table_Styles[[#This Row],[PL Default]],""))</f>
        <v/>
      </c>
      <c r="AW12" s="33"/>
      <c r="AX12" s="33"/>
      <c r="AY12" s="14" t="str">
        <f>IF(Table_Styles[[#This Row],[BT]]&lt;&gt;"",Table_Styles[[#This Row],[BT]],IF(Table_Styles[[#This Row],[BT Default]]&lt;&gt;"",Table_Styles[[#This Row],[BT Default]],""))</f>
        <v/>
      </c>
      <c r="AZ12" s="33"/>
      <c r="BA12" s="33"/>
      <c r="BB12" s="14" t="str">
        <f>IF(Table_Styles[[#This Row],[BR]]&lt;&gt;"",Table_Styles[[#This Row],[BR]],IF(Table_Styles[[#This Row],[BR Default]]&lt;&gt;"",Table_Styles[[#This Row],[BR Default]],""))</f>
        <v/>
      </c>
      <c r="BC12" s="33"/>
      <c r="BD12" s="33"/>
      <c r="BE12" s="14" t="str">
        <f>IF(Table_Styles[[#This Row],[BB]]&lt;&gt;"",Table_Styles[[#This Row],[BB]],IF(Table_Styles[[#This Row],[BB Default]]&lt;&gt;"",Table_Styles[[#This Row],[BB Default]],""))</f>
        <v/>
      </c>
      <c r="BF12" s="33"/>
      <c r="BG12" s="33"/>
      <c r="BH12" s="14" t="str">
        <f>IF(Table_Styles[[#This Row],[BL]]&lt;&gt;"",Table_Styles[[#This Row],[BL]],IF(Table_Styles[[#This Row],[BL Default]]&lt;&gt;"",Table_Styles[[#This Row],[BL Default]],""))</f>
        <v/>
      </c>
      <c r="BI12" s="33"/>
      <c r="BJ12" s="33"/>
      <c r="BK12" s="14" t="str">
        <f>IF(Table_Styles[[#This Row],[Width]]&lt;&gt;"",Table_Styles[[#This Row],[Width]],IF(Table_Styles[[#This Row],[Width Default]]&lt;&gt;"",Table_Styles[[#This Row],[Width Default]],""))</f>
        <v/>
      </c>
      <c r="BL12" s="33"/>
      <c r="BM12" s="33"/>
      <c r="BN12" s="14" t="str">
        <f>IF(Table_Styles[[#This Row],[Height]]&lt;&gt;"",Table_Styles[[#This Row],[Height]],IF(Table_Styles[[#This Row],[Height Default]]&lt;&gt;"",Table_Styles[[#This Row],[Height Default]],""))</f>
        <v/>
      </c>
      <c r="BO12" s="14"/>
      <c r="BP12" s="14"/>
      <c r="BQ12" s="14" t="str">
        <f>IF(Table_Styles[[#This Row],[Top]]&lt;&gt;"",Table_Styles[[#This Row],[Top]],IF(Table_Styles[[#This Row],[Top Default]]&lt;&gt;"",Table_Styles[[#This Row],[Top Default]],""))</f>
        <v/>
      </c>
      <c r="BR12" s="14"/>
      <c r="BS12" s="14"/>
      <c r="BT12" s="14" t="str">
        <f>IF(Table_Styles[[#This Row],[Right]]&lt;&gt;"",Table_Styles[[#This Row],[Right]],IF(Table_Styles[[#This Row],[Right Default]]&lt;&gt;"",Table_Styles[[#This Row],[Right Default]],""))</f>
        <v/>
      </c>
      <c r="BU12" s="14"/>
      <c r="BV12" s="14"/>
      <c r="BW12" s="14" t="str">
        <f>IF(Table_Styles[[#This Row],[Bottom]]&lt;&gt;"",Table_Styles[[#This Row],[Bottom]],IF(Table_Styles[[#This Row],[Bottom Default]]&lt;&gt;"",Table_Styles[[#This Row],[Bottom Default]],""))</f>
        <v/>
      </c>
      <c r="BX12" s="14"/>
      <c r="BY12" s="14"/>
      <c r="BZ12" s="14" t="str">
        <f>IF(Table_Styles[[#This Row],[Left]]&lt;&gt;"",Table_Styles[[#This Row],[Left]],IF(Table_Styles[[#This Row],[Left Default]]&lt;&gt;"",Table_Styles[[#This Row],[Left Default]],""))</f>
        <v/>
      </c>
      <c r="CA12" s="33"/>
      <c r="CB12" s="16" t="str">
        <f>IF(AND(Table_Styles[[#This Row],[Selector]]&lt;&gt;"",Table_Styles[[#This Row],[Font Family Used]]&lt;&gt;"",Table_Styles[[#This Row],[Font Weight Used]]&lt;&gt;""),Table_Styles[[#This Row],[Font Family Used]]&amp;" "&amp;Table_Styles[[#This Row],[Font Weight Used]],"")</f>
        <v/>
      </c>
      <c r="CC12" s="16" t="str">
        <f ca="1">IF(AND(Table_Styles[[#This Row],[Selector]],COUNTIF(OFFSET(CC:CC,0,0,ROW()-1,1),"="&amp;Table_Styles[[#This Row],[Font]])=0),Table_Styles[[#This Row],[Font]],"")</f>
        <v/>
      </c>
      <c r="CD12" s="16" t="str">
        <f ca="1">IF(Table_Styles[[#This Row],[Unique Font]]&lt;&gt;"",
"{""fontFamily"":"""&amp;Table_Styles[[#This Row],[Font Family Used]]&amp;""",""fontWeight"":"&amp;Table_Styles[[#This Row],[Font Weight Used]]&amp;"}","")</f>
        <v/>
      </c>
      <c r="CE12"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 s="16" t="str">
        <f>IF(AND(Table_Styles[[#This Row],[Selector]]&lt;&gt;"", Table_Styles[[#This Row],[Config Properties]]&lt;&gt;""),
Table_Styles[[#This Row],[Selector]]&amp;" { "&amp;Table_Styles[[#This Row],[Config Properties]]&amp;" }","")</f>
        <v/>
      </c>
      <c r="CG12" s="16" t="str">
        <f xml:space="preserve">
SUBSTITUTE(SUBSTITUTE(SUBSTITUTE(SUBSTITUTE(SUBSTITUTE(SUBSTITUTE(SUBSTITUTE(SUBSTITUTE(Table_Styles[[#This Row],[Config]],
" {","{"),
"{ ","{"),
" }","}"),
"} ","}"),
" ,",","),
", ",","),
" :",":"),
": ",":")</f>
        <v/>
      </c>
    </row>
    <row r="13" spans="2:85" ht="29.45" thickBot="1">
      <c r="B13" s="17" t="s">
        <v>921</v>
      </c>
      <c r="C13" s="17"/>
      <c r="D13" s="32"/>
      <c r="E13" s="32"/>
      <c r="F13" s="17" t="str">
        <f>IF(Table_Styles[[#This Row],[Font Family]]&lt;&gt;"",Table_Styles[[#This Row],[Font Family]],IF(Table_Styles[[#This Row],[Font Family Default]]&lt;&gt;"",Table_Styles[[#This Row],[Font Family Default]],""))</f>
        <v/>
      </c>
      <c r="G13" s="32"/>
      <c r="H13" s="32"/>
      <c r="I13" s="17" t="str">
        <f>IF(Table_Styles[[#This Row],[Font Size]]&lt;&gt;"",Table_Styles[[#This Row],[Font Size]],IF(Table_Styles[[#This Row],[Font Size Default]]&lt;&gt;"",Table_Styles[[#This Row],[Font Size Default]],""))</f>
        <v/>
      </c>
      <c r="J13" s="32"/>
      <c r="K13" s="32"/>
      <c r="L13" s="17" t="str">
        <f>IF(Table_Styles[[#This Row],[Font Weight]]&lt;&gt;"",Table_Styles[[#This Row],[Font Weight]],IF(Table_Styles[[#This Row],[Font Weight Default]]&lt;&gt;"",Table_Styles[[#This Row],[Font Weight Default]],""))</f>
        <v/>
      </c>
      <c r="M13" s="32"/>
      <c r="N13" s="32"/>
      <c r="O13" s="17" t="str">
        <f>IF(Table_Styles[[#This Row],[Colour]]&lt;&gt;"",Table_Styles[[#This Row],[Colour]],IF(Table_Styles[[#This Row],[Colour Default]]&lt;&gt;"",Table_Styles[[#This Row],[Colour Default]],""))</f>
        <v/>
      </c>
      <c r="P13" s="32"/>
      <c r="Q13" s="32"/>
      <c r="R13" s="17" t="str">
        <f>IF(Table_Styles[[#This Row],[Background]]&lt;&gt;"",Table_Styles[[#This Row],[Background]],IF(Table_Styles[[#This Row],[Background Default]]&lt;&gt;"",Table_Styles[[#This Row],[Background Default]],""))</f>
        <v/>
      </c>
      <c r="S13" s="32"/>
      <c r="T13" s="32"/>
      <c r="U13" s="17" t="str">
        <f>IF(Table_Styles[[#This Row],[Border]]&lt;&gt;"",Table_Styles[[#This Row],[Border]],IF(Table_Styles[[#This Row],[Border Default]]&lt;&gt;"",Table_Styles[[#This Row],[Border Default]],""))</f>
        <v/>
      </c>
      <c r="V13" s="32"/>
      <c r="W13" s="32"/>
      <c r="X13" s="17" t="str">
        <f>IF(Table_Styles[[#This Row],[Border Radius]]&lt;&gt;"",Table_Styles[[#This Row],[Border Radius]],IF(Table_Styles[[#This Row],[Border Radius Default]]&lt;&gt;"",Table_Styles[[#This Row],[Border Radius Default]],""))</f>
        <v/>
      </c>
      <c r="Y13" s="32"/>
      <c r="Z13" s="32"/>
      <c r="AA13" s="17" t="str">
        <f>IF(Table_Styles[[#This Row],[MT]]&lt;&gt;"",Table_Styles[[#This Row],[MT]],IF(Table_Styles[[#This Row],[MT Default]]&lt;&gt;"",Table_Styles[[#This Row],[MT Default]],""))</f>
        <v/>
      </c>
      <c r="AB13" s="32"/>
      <c r="AC13" s="32"/>
      <c r="AD13" s="17" t="str">
        <f>IF(Table_Styles[[#This Row],[MR]]&lt;&gt;"",Table_Styles[[#This Row],[MR]],IF(Table_Styles[[#This Row],[MR Default]]&lt;&gt;"",Table_Styles[[#This Row],[MR Default]],""))</f>
        <v/>
      </c>
      <c r="AE13" s="32"/>
      <c r="AF13" s="32"/>
      <c r="AG13" s="17" t="str">
        <f>IF(Table_Styles[[#This Row],[MB]]&lt;&gt;"",Table_Styles[[#This Row],[MB]],IF(Table_Styles[[#This Row],[MB Default]]&lt;&gt;"",Table_Styles[[#This Row],[MB Default]],""))</f>
        <v/>
      </c>
      <c r="AH13" s="32"/>
      <c r="AI13" s="32"/>
      <c r="AJ13" s="17" t="str">
        <f>IF(Table_Styles[[#This Row],[ML]]&lt;&gt;"",Table_Styles[[#This Row],[ML]],IF(Table_Styles[[#This Row],[ML Default]]&lt;&gt;"",Table_Styles[[#This Row],[ML Default]],""))</f>
        <v/>
      </c>
      <c r="AK13" s="32"/>
      <c r="AL13" s="32"/>
      <c r="AM13" s="17" t="str">
        <f>IF(Table_Styles[[#This Row],[PT]]&lt;&gt;"",Table_Styles[[#This Row],[PT]],IF(Table_Styles[[#This Row],[PT Default]]&lt;&gt;"",Table_Styles[[#This Row],[PT Default]],""))</f>
        <v/>
      </c>
      <c r="AN13" s="32"/>
      <c r="AO13" s="32"/>
      <c r="AP13" s="17" t="str">
        <f>IF(Table_Styles[[#This Row],[PR]]&lt;&gt;"",Table_Styles[[#This Row],[PR]],IF(Table_Styles[[#This Row],[PR Default]]&lt;&gt;"",Table_Styles[[#This Row],[PR Default]],""))</f>
        <v/>
      </c>
      <c r="AQ13" s="32"/>
      <c r="AR13" s="32"/>
      <c r="AS13" s="17" t="str">
        <f>IF(Table_Styles[[#This Row],[PB]]&lt;&gt;"",Table_Styles[[#This Row],[PB]],IF(Table_Styles[[#This Row],[PB Default]]&lt;&gt;"",Table_Styles[[#This Row],[PB Default]],""))</f>
        <v/>
      </c>
      <c r="AT13" s="32"/>
      <c r="AU13" s="32"/>
      <c r="AV13" s="17" t="s">
        <v>922</v>
      </c>
      <c r="AW13" s="32"/>
      <c r="AX13" s="32"/>
      <c r="AY13" s="17" t="str">
        <f>IF(Table_Styles[[#This Row],[BT]]&lt;&gt;"",Table_Styles[[#This Row],[BT]],IF(Table_Styles[[#This Row],[BT Default]]&lt;&gt;"",Table_Styles[[#This Row],[BT Default]],""))</f>
        <v/>
      </c>
      <c r="AZ13" s="32"/>
      <c r="BA13" s="32"/>
      <c r="BB13" s="17" t="str">
        <f>IF(Table_Styles[[#This Row],[BR]]&lt;&gt;"",Table_Styles[[#This Row],[BR]],IF(Table_Styles[[#This Row],[BR Default]]&lt;&gt;"",Table_Styles[[#This Row],[BR Default]],""))</f>
        <v/>
      </c>
      <c r="BC13" s="32"/>
      <c r="BD13" s="32"/>
      <c r="BE13" s="17" t="str">
        <f>IF(Table_Styles[[#This Row],[BB]]&lt;&gt;"",Table_Styles[[#This Row],[BB]],IF(Table_Styles[[#This Row],[BB Default]]&lt;&gt;"",Table_Styles[[#This Row],[BB Default]],""))</f>
        <v/>
      </c>
      <c r="BF13" s="32"/>
      <c r="BG13" s="32"/>
      <c r="BH13" s="17" t="str">
        <f>IF(Table_Styles[[#This Row],[BL]]&lt;&gt;"",Table_Styles[[#This Row],[BL]],IF(Table_Styles[[#This Row],[BL Default]]&lt;&gt;"",Table_Styles[[#This Row],[BL Default]],""))</f>
        <v/>
      </c>
      <c r="BI13" s="32"/>
      <c r="BJ13" s="32"/>
      <c r="BK13" s="17" t="str">
        <f>IF(Table_Styles[[#This Row],[Width]]&lt;&gt;"",Table_Styles[[#This Row],[Width]],IF(Table_Styles[[#This Row],[Width Default]]&lt;&gt;"",Table_Styles[[#This Row],[Width Default]],""))</f>
        <v/>
      </c>
      <c r="BL13" s="32"/>
      <c r="BM13" s="32"/>
      <c r="BN13" s="17" t="str">
        <f>IF(Table_Styles[[#This Row],[Height]]&lt;&gt;"",Table_Styles[[#This Row],[Height]],IF(Table_Styles[[#This Row],[Height Default]]&lt;&gt;"",Table_Styles[[#This Row],[Height Default]],""))</f>
        <v/>
      </c>
      <c r="BO13" s="17"/>
      <c r="BP13" s="17"/>
      <c r="BQ13" s="17" t="str">
        <f>IF(Table_Styles[[#This Row],[Top]]&lt;&gt;"",Table_Styles[[#This Row],[Top]],IF(Table_Styles[[#This Row],[Top Default]]&lt;&gt;"",Table_Styles[[#This Row],[Top Default]],""))</f>
        <v/>
      </c>
      <c r="BR13" s="17"/>
      <c r="BS13" s="17"/>
      <c r="BT13" s="17" t="str">
        <f>IF(Table_Styles[[#This Row],[Right]]&lt;&gt;"",Table_Styles[[#This Row],[Right]],IF(Table_Styles[[#This Row],[Right Default]]&lt;&gt;"",Table_Styles[[#This Row],[Right Default]],""))</f>
        <v/>
      </c>
      <c r="BU13" s="17"/>
      <c r="BV13" s="17"/>
      <c r="BW13" s="17" t="str">
        <f>IF(Table_Styles[[#This Row],[Bottom]]&lt;&gt;"",Table_Styles[[#This Row],[Bottom]],IF(Table_Styles[[#This Row],[Bottom Default]]&lt;&gt;"",Table_Styles[[#This Row],[Bottom Default]],""))</f>
        <v/>
      </c>
      <c r="BX13" s="17"/>
      <c r="BY13" s="17"/>
      <c r="BZ13" s="17" t="str">
        <f>IF(Table_Styles[[#This Row],[Left]]&lt;&gt;"",Table_Styles[[#This Row],[Left]],IF(Table_Styles[[#This Row],[Left Default]]&lt;&gt;"",Table_Styles[[#This Row],[Left Default]],""))</f>
        <v/>
      </c>
      <c r="CA13" s="32"/>
      <c r="CB13" s="17" t="str">
        <f>IF(AND(Table_Styles[[#This Row],[Selector]]&lt;&gt;"",Table_Styles[[#This Row],[Font Family Used]]&lt;&gt;"",Table_Styles[[#This Row],[Font Weight Used]]&lt;&gt;""),Table_Styles[[#This Row],[Font Family Used]]&amp;" "&amp;Table_Styles[[#This Row],[Font Weight Used]],"")</f>
        <v/>
      </c>
      <c r="CC13" s="17" t="str">
        <f ca="1">IF(AND(Table_Styles[[#This Row],[Selector]],COUNTIF(OFFSET(CC:CC,0,0,ROW()-1,1),"="&amp;Table_Styles[[#This Row],[Font]])=0),Table_Styles[[#This Row],[Font]],"")</f>
        <v/>
      </c>
      <c r="CD13" s="17" t="str">
        <f ca="1">IF(Table_Styles[[#This Row],[Unique Font]]&lt;&gt;"",
"{""fontFamily"":"""&amp;Table_Styles[[#This Row],[Font Family Used]]&amp;""",""fontWeight"":"&amp;Table_Styles[[#This Row],[Font Weight Used]]&amp;"}","")</f>
        <v/>
      </c>
      <c r="CE13" s="1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 s="17" t="str">
        <f>IF(AND(Table_Styles[[#This Row],[Selector]]&lt;&gt;"", Table_Styles[[#This Row],[Config Properties]]&lt;&gt;""),
Table_Styles[[#This Row],[Selector]]&amp;" { "&amp;Table_Styles[[#This Row],[Config Properties]]&amp;" }","")</f>
        <v/>
      </c>
      <c r="CG13" s="17" t="str">
        <f xml:space="preserve">
SUBSTITUTE(SUBSTITUTE(SUBSTITUTE(SUBSTITUTE(SUBSTITUTE(SUBSTITUTE(SUBSTITUTE(SUBSTITUTE(Table_Styles[[#This Row],[Config]],
" {","{"),
"{ ","{"),
" }","}"),
"} ","}"),
" ,",","),
", ",","),
" :",":"),
": ",":")</f>
        <v/>
      </c>
    </row>
    <row r="14" spans="2:85" ht="21" customHeight="1" thickBot="1">
      <c r="B14" t="s">
        <v>923</v>
      </c>
      <c r="C14" s="16" t="s">
        <v>907</v>
      </c>
      <c r="D14"/>
      <c r="E14"/>
      <c r="F14" t="str">
        <f>IF(Table_Styles[[#This Row],[Font Family]]&lt;&gt;"",Table_Styles[[#This Row],[Font Family]],IF(Table_Styles[[#This Row],[Font Family Default]]&lt;&gt;"",Table_Styles[[#This Row],[Font Family Default]],""))</f>
        <v/>
      </c>
      <c r="G14"/>
      <c r="H14"/>
      <c r="I14" t="str">
        <f>IF(Table_Styles[[#This Row],[Font Size]]&lt;&gt;"",Table_Styles[[#This Row],[Font Size]],IF(Table_Styles[[#This Row],[Font Size Default]]&lt;&gt;"",Table_Styles[[#This Row],[Font Size Default]],""))</f>
        <v/>
      </c>
      <c r="J14"/>
      <c r="K14"/>
      <c r="L14" t="str">
        <f>IF(Table_Styles[[#This Row],[Font Weight]]&lt;&gt;"",Table_Styles[[#This Row],[Font Weight]],IF(Table_Styles[[#This Row],[Font Weight Default]]&lt;&gt;"",Table_Styles[[#This Row],[Font Weight Default]],""))</f>
        <v/>
      </c>
      <c r="M14"/>
      <c r="N14"/>
      <c r="O14" t="str">
        <f>IF(Table_Styles[[#This Row],[Colour]]&lt;&gt;"",Table_Styles[[#This Row],[Colour]],IF(Table_Styles[[#This Row],[Colour Default]]&lt;&gt;"",Table_Styles[[#This Row],[Colour Default]],""))</f>
        <v/>
      </c>
      <c r="P14"/>
      <c r="Q14"/>
      <c r="R14" t="str">
        <f>IF(Table_Styles[[#This Row],[Background]]&lt;&gt;"",Table_Styles[[#This Row],[Background]],IF(Table_Styles[[#This Row],[Background Default]]&lt;&gt;"",Table_Styles[[#This Row],[Background Default]],""))</f>
        <v/>
      </c>
      <c r="S14"/>
      <c r="T14"/>
      <c r="U14" t="str">
        <f>IF(Table_Styles[[#This Row],[Border]]&lt;&gt;"",Table_Styles[[#This Row],[Border]],IF(Table_Styles[[#This Row],[Border Default]]&lt;&gt;"",Table_Styles[[#This Row],[Border Default]],""))</f>
        <v/>
      </c>
      <c r="V14"/>
      <c r="W14"/>
      <c r="X14" t="str">
        <f>IF(Table_Styles[[#This Row],[Border Radius]]&lt;&gt;"",Table_Styles[[#This Row],[Border Radius]],IF(Table_Styles[[#This Row],[Border Radius Default]]&lt;&gt;"",Table_Styles[[#This Row],[Border Radius Default]],""))</f>
        <v/>
      </c>
      <c r="Y14"/>
      <c r="Z14"/>
      <c r="AA14" t="str">
        <f>IF(Table_Styles[[#This Row],[MT]]&lt;&gt;"",Table_Styles[[#This Row],[MT]],IF(Table_Styles[[#This Row],[MT Default]]&lt;&gt;"",Table_Styles[[#This Row],[MT Default]],""))</f>
        <v/>
      </c>
      <c r="AB14"/>
      <c r="AC14"/>
      <c r="AD14" t="str">
        <f>IF(Table_Styles[[#This Row],[MR]]&lt;&gt;"",Table_Styles[[#This Row],[MR]],IF(Table_Styles[[#This Row],[MR Default]]&lt;&gt;"",Table_Styles[[#This Row],[MR Default]],""))</f>
        <v/>
      </c>
      <c r="AE14"/>
      <c r="AF14"/>
      <c r="AG14" t="str">
        <f>IF(Table_Styles[[#This Row],[MB]]&lt;&gt;"",Table_Styles[[#This Row],[MB]],IF(Table_Styles[[#This Row],[MB Default]]&lt;&gt;"",Table_Styles[[#This Row],[MB Default]],""))</f>
        <v/>
      </c>
      <c r="AH14"/>
      <c r="AI14"/>
      <c r="AJ14" t="str">
        <f>IF(Table_Styles[[#This Row],[ML]]&lt;&gt;"",Table_Styles[[#This Row],[ML]],IF(Table_Styles[[#This Row],[ML Default]]&lt;&gt;"",Table_Styles[[#This Row],[ML Default]],""))</f>
        <v/>
      </c>
      <c r="AK14"/>
      <c r="AL14"/>
      <c r="AM14" t="str">
        <f>IF(Table_Styles[[#This Row],[PT]]&lt;&gt;"",Table_Styles[[#This Row],[PT]],IF(Table_Styles[[#This Row],[PT Default]]&lt;&gt;"",Table_Styles[[#This Row],[PT Default]],""))</f>
        <v/>
      </c>
      <c r="AN14"/>
      <c r="AO14"/>
      <c r="AP14" t="str">
        <f>IF(Table_Styles[[#This Row],[PR]]&lt;&gt;"",Table_Styles[[#This Row],[PR]],IF(Table_Styles[[#This Row],[PR Default]]&lt;&gt;"",Table_Styles[[#This Row],[PR Default]],""))</f>
        <v/>
      </c>
      <c r="AQ14"/>
      <c r="AR14"/>
      <c r="AS14" t="str">
        <f>IF(Table_Styles[[#This Row],[PB]]&lt;&gt;"",Table_Styles[[#This Row],[PB]],IF(Table_Styles[[#This Row],[PB Default]]&lt;&gt;"",Table_Styles[[#This Row],[PB Default]],""))</f>
        <v/>
      </c>
      <c r="AT14"/>
      <c r="AU14"/>
      <c r="AV14" t="str">
        <f>IF(Table_Styles[[#This Row],[PL]]&lt;&gt;"",Table_Styles[[#This Row],[PL]],IF(Table_Styles[[#This Row],[PL Default]]&lt;&gt;"",Table_Styles[[#This Row],[PL Default]],""))</f>
        <v/>
      </c>
      <c r="AW14"/>
      <c r="AX14"/>
      <c r="AY14" t="str">
        <f>IF(Table_Styles[[#This Row],[BT]]&lt;&gt;"",Table_Styles[[#This Row],[BT]],IF(Table_Styles[[#This Row],[BT Default]]&lt;&gt;"",Table_Styles[[#This Row],[BT Default]],""))</f>
        <v/>
      </c>
      <c r="AZ14"/>
      <c r="BA14"/>
      <c r="BB14" t="str">
        <f>IF(Table_Styles[[#This Row],[BR]]&lt;&gt;"",Table_Styles[[#This Row],[BR]],IF(Table_Styles[[#This Row],[BR Default]]&lt;&gt;"",Table_Styles[[#This Row],[BR Default]],""))</f>
        <v/>
      </c>
      <c r="BC14"/>
      <c r="BD14"/>
      <c r="BE14" t="str">
        <f>IF(Table_Styles[[#This Row],[BB]]&lt;&gt;"",Table_Styles[[#This Row],[BB]],IF(Table_Styles[[#This Row],[BB Default]]&lt;&gt;"",Table_Styles[[#This Row],[BB Default]],""))</f>
        <v/>
      </c>
      <c r="BF14"/>
      <c r="BG14"/>
      <c r="BH14" t="str">
        <f>IF(Table_Styles[[#This Row],[BL]]&lt;&gt;"",Table_Styles[[#This Row],[BL]],IF(Table_Styles[[#This Row],[BL Default]]&lt;&gt;"",Table_Styles[[#This Row],[BL Default]],""))</f>
        <v/>
      </c>
      <c r="BI14"/>
      <c r="BJ14"/>
      <c r="BK14" t="str">
        <f>IF(Table_Styles[[#This Row],[Width]]&lt;&gt;"",Table_Styles[[#This Row],[Width]],IF(Table_Styles[[#This Row],[Width Default]]&lt;&gt;"",Table_Styles[[#This Row],[Width Default]],""))</f>
        <v/>
      </c>
      <c r="BL14"/>
      <c r="BM14"/>
      <c r="BN14" t="str">
        <f>IF(Table_Styles[[#This Row],[Height]]&lt;&gt;"",Table_Styles[[#This Row],[Height]],IF(Table_Styles[[#This Row],[Height Default]]&lt;&gt;"",Table_Styles[[#This Row],[Height Default]],""))</f>
        <v/>
      </c>
      <c r="BO14"/>
      <c r="BP14"/>
      <c r="BQ14" t="str">
        <f>IF(Table_Styles[[#This Row],[Top]]&lt;&gt;"",Table_Styles[[#This Row],[Top]],IF(Table_Styles[[#This Row],[Top Default]]&lt;&gt;"",Table_Styles[[#This Row],[Top Default]],""))</f>
        <v/>
      </c>
      <c r="BR14"/>
      <c r="BS14"/>
      <c r="BT14" t="str">
        <f>IF(Table_Styles[[#This Row],[Right]]&lt;&gt;"",Table_Styles[[#This Row],[Right]],IF(Table_Styles[[#This Row],[Right Default]]&lt;&gt;"",Table_Styles[[#This Row],[Right Default]],""))</f>
        <v/>
      </c>
      <c r="BU14"/>
      <c r="BV14"/>
      <c r="BW14" t="str">
        <f>IF(Table_Styles[[#This Row],[Bottom]]&lt;&gt;"",Table_Styles[[#This Row],[Bottom]],IF(Table_Styles[[#This Row],[Bottom Default]]&lt;&gt;"",Table_Styles[[#This Row],[Bottom Default]],""))</f>
        <v/>
      </c>
      <c r="BX14"/>
      <c r="BY14"/>
      <c r="BZ14" t="str">
        <f>IF(Table_Styles[[#This Row],[Left]]&lt;&gt;"",Table_Styles[[#This Row],[Left]],IF(Table_Styles[[#This Row],[Left Default]]&lt;&gt;"",Table_Styles[[#This Row],[Left Default]],""))</f>
        <v/>
      </c>
      <c r="CA14" s="33"/>
      <c r="CB14" s="17" t="str">
        <f>IF(AND(Table_Styles[[#This Row],[Selector]]&lt;&gt;"",Table_Styles[[#This Row],[Font Family Used]]&lt;&gt;"",Table_Styles[[#This Row],[Font Weight Used]]&lt;&gt;""),Table_Styles[[#This Row],[Font Family Used]]&amp;" "&amp;Table_Styles[[#This Row],[Font Weight Used]],"")</f>
        <v/>
      </c>
      <c r="CC14" s="17" t="str">
        <f ca="1">IF(AND(Table_Styles[[#This Row],[Selector]],COUNTIF(OFFSET(CC:CC,0,0,ROW()-1,1),"="&amp;Table_Styles[[#This Row],[Font]])=0),Table_Styles[[#This Row],[Font]],"")</f>
        <v/>
      </c>
      <c r="CD14" s="17" t="str">
        <f ca="1">IF(Table_Styles[[#This Row],[Unique Font]]&lt;&gt;"",
"{""fontFamily"":"""&amp;Table_Styles[[#This Row],[Font Family Used]]&amp;""",""fontWeight"":"&amp;Table_Styles[[#This Row],[Font Weight Used]]&amp;"}","")</f>
        <v/>
      </c>
      <c r="CE14" s="1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 s="16" t="str">
        <f>IF(AND(Table_Styles[[#This Row],[Selector]]&lt;&gt;"", Table_Styles[[#This Row],[Config Properties]]&lt;&gt;""),
Table_Styles[[#This Row],[Selector]]&amp;" { "&amp;Table_Styles[[#This Row],[Config Properties]]&amp;" }","")</f>
        <v/>
      </c>
      <c r="CG14" s="16" t="str">
        <f xml:space="preserve">
SUBSTITUTE(SUBSTITUTE(SUBSTITUTE(SUBSTITUTE(SUBSTITUTE(SUBSTITUTE(SUBSTITUTE(SUBSTITUTE(Table_Styles[[#This Row],[Config]],
" {","{"),
"{ ","{"),
" }","}"),
"} ","}"),
" ,",","),
", ",","),
" :",":"),
": ",":")</f>
        <v/>
      </c>
    </row>
    <row r="15" spans="2:85" ht="21" customHeight="1">
      <c r="B15" s="16" t="s">
        <v>23</v>
      </c>
      <c r="C15" s="36" t="s">
        <v>924</v>
      </c>
      <c r="D15" s="33"/>
      <c r="E15" s="33" t="str">
        <f>Settings_Styling_Font_Headings</f>
        <v>Montserrat</v>
      </c>
      <c r="F15" s="14" t="str">
        <f>IF(Table_Styles[[#This Row],[Font Family]]&lt;&gt;"",Table_Styles[[#This Row],[Font Family]],IF(Table_Styles[[#This Row],[Font Family Default]]&lt;&gt;"",Table_Styles[[#This Row],[Font Family Default]],""))</f>
        <v>Montserrat</v>
      </c>
      <c r="G15" s="33" t="s">
        <v>909</v>
      </c>
      <c r="H15" s="33" t="s">
        <v>925</v>
      </c>
      <c r="I15" s="14" t="str">
        <f>IF(Table_Styles[[#This Row],[Font Size]]&lt;&gt;"",Table_Styles[[#This Row],[Font Size]],IF(Table_Styles[[#This Row],[Font Size Default]]&lt;&gt;"",Table_Styles[[#This Row],[Font Size Default]],""))</f>
        <v>40px</v>
      </c>
      <c r="J15" s="33"/>
      <c r="K15" s="33">
        <f>Settings_Styling_Font_Weight_Headings</f>
        <v>300</v>
      </c>
      <c r="L15" s="14">
        <f>IF(Table_Styles[[#This Row],[Font Weight]]&lt;&gt;"",Table_Styles[[#This Row],[Font Weight]],IF(Table_Styles[[#This Row],[Font Weight Default]]&lt;&gt;"",Table_Styles[[#This Row],[Font Weight Default]],""))</f>
        <v>300</v>
      </c>
      <c r="M15" s="33"/>
      <c r="N15" s="33"/>
      <c r="O15" s="14" t="str">
        <f>IF(Table_Styles[[#This Row],[Colour]]&lt;&gt;"",Table_Styles[[#This Row],[Colour]],IF(Table_Styles[[#This Row],[Colour Default]]&lt;&gt;"",Table_Styles[[#This Row],[Colour Default]],""))</f>
        <v/>
      </c>
      <c r="P15" s="33"/>
      <c r="Q15" s="33"/>
      <c r="R15" s="14" t="str">
        <f>IF(Table_Styles[[#This Row],[Background]]&lt;&gt;"",Table_Styles[[#This Row],[Background]],IF(Table_Styles[[#This Row],[Background Default]]&lt;&gt;"",Table_Styles[[#This Row],[Background Default]],""))</f>
        <v/>
      </c>
      <c r="S15" s="33"/>
      <c r="T15" s="33"/>
      <c r="U15" s="14" t="str">
        <f>IF(Table_Styles[[#This Row],[Border]]&lt;&gt;"",Table_Styles[[#This Row],[Border]],IF(Table_Styles[[#This Row],[Border Default]]&lt;&gt;"",Table_Styles[[#This Row],[Border Default]],""))</f>
        <v/>
      </c>
      <c r="V15" s="33"/>
      <c r="W15" s="33"/>
      <c r="X15" s="14" t="str">
        <f>IF(Table_Styles[[#This Row],[Border Radius]]&lt;&gt;"",Table_Styles[[#This Row],[Border Radius]],IF(Table_Styles[[#This Row],[Border Radius Default]]&lt;&gt;"",Table_Styles[[#This Row],[Border Radius Default]],""))</f>
        <v/>
      </c>
      <c r="Y15" s="33"/>
      <c r="Z15" s="33" t="s">
        <v>914</v>
      </c>
      <c r="AA15" s="14" t="str">
        <f>IF(Table_Styles[[#This Row],[MT]]&lt;&gt;"",Table_Styles[[#This Row],[MT]],IF(Table_Styles[[#This Row],[MT Default]]&lt;&gt;"",Table_Styles[[#This Row],[MT Default]],""))</f>
        <v>10px</v>
      </c>
      <c r="AB15" s="33"/>
      <c r="AC15" s="33"/>
      <c r="AD15" s="14" t="str">
        <f>IF(Table_Styles[[#This Row],[MR]]&lt;&gt;"",Table_Styles[[#This Row],[MR]],IF(Table_Styles[[#This Row],[MR Default]]&lt;&gt;"",Table_Styles[[#This Row],[MR Default]],""))</f>
        <v/>
      </c>
      <c r="AE15" s="33"/>
      <c r="AF15" s="33">
        <v>0</v>
      </c>
      <c r="AG15" s="14">
        <f>IF(Table_Styles[[#This Row],[MB]]&lt;&gt;"",Table_Styles[[#This Row],[MB]],IF(Table_Styles[[#This Row],[MB Default]]&lt;&gt;"",Table_Styles[[#This Row],[MB Default]],""))</f>
        <v>0</v>
      </c>
      <c r="AH15" s="33"/>
      <c r="AI15" s="33"/>
      <c r="AJ15" s="14" t="str">
        <f>IF(Table_Styles[[#This Row],[ML]]&lt;&gt;"",Table_Styles[[#This Row],[ML]],IF(Table_Styles[[#This Row],[ML Default]]&lt;&gt;"",Table_Styles[[#This Row],[ML Default]],""))</f>
        <v/>
      </c>
      <c r="AK15" s="33"/>
      <c r="AL15" s="33"/>
      <c r="AM15" s="14" t="str">
        <f>IF(Table_Styles[[#This Row],[PT]]&lt;&gt;"",Table_Styles[[#This Row],[PT]],IF(Table_Styles[[#This Row],[PT Default]]&lt;&gt;"",Table_Styles[[#This Row],[PT Default]],""))</f>
        <v/>
      </c>
      <c r="AN15" s="33"/>
      <c r="AO15" s="33"/>
      <c r="AP15" s="14" t="str">
        <f>IF(Table_Styles[[#This Row],[PR]]&lt;&gt;"",Table_Styles[[#This Row],[PR]],IF(Table_Styles[[#This Row],[PR Default]]&lt;&gt;"",Table_Styles[[#This Row],[PR Default]],""))</f>
        <v/>
      </c>
      <c r="AQ15" s="33"/>
      <c r="AR15" s="33"/>
      <c r="AS15" s="14" t="str">
        <f>IF(Table_Styles[[#This Row],[PB]]&lt;&gt;"",Table_Styles[[#This Row],[PB]],IF(Table_Styles[[#This Row],[PB Default]]&lt;&gt;"",Table_Styles[[#This Row],[PB Default]],""))</f>
        <v/>
      </c>
      <c r="AT15" s="33"/>
      <c r="AU15" s="33"/>
      <c r="AV15" s="14" t="str">
        <f>IF(Table_Styles[[#This Row],[PL]]&lt;&gt;"",Table_Styles[[#This Row],[PL]],IF(Table_Styles[[#This Row],[PL Default]]&lt;&gt;"",Table_Styles[[#This Row],[PL Default]],""))</f>
        <v/>
      </c>
      <c r="AW15" s="33"/>
      <c r="AX15" s="33"/>
      <c r="AY15" s="14" t="str">
        <f>IF(Table_Styles[[#This Row],[BT]]&lt;&gt;"",Table_Styles[[#This Row],[BT]],IF(Table_Styles[[#This Row],[BT Default]]&lt;&gt;"",Table_Styles[[#This Row],[BT Default]],""))</f>
        <v/>
      </c>
      <c r="AZ15" s="33"/>
      <c r="BA15" s="33"/>
      <c r="BB15" s="14" t="str">
        <f>IF(Table_Styles[[#This Row],[BR]]&lt;&gt;"",Table_Styles[[#This Row],[BR]],IF(Table_Styles[[#This Row],[BR Default]]&lt;&gt;"",Table_Styles[[#This Row],[BR Default]],""))</f>
        <v/>
      </c>
      <c r="BC15" s="33"/>
      <c r="BD15" s="33"/>
      <c r="BE15" s="14" t="str">
        <f>IF(Table_Styles[[#This Row],[BB]]&lt;&gt;"",Table_Styles[[#This Row],[BB]],IF(Table_Styles[[#This Row],[BB Default]]&lt;&gt;"",Table_Styles[[#This Row],[BB Default]],""))</f>
        <v/>
      </c>
      <c r="BF15" s="33"/>
      <c r="BG15" s="33"/>
      <c r="BH15" s="14" t="str">
        <f>IF(Table_Styles[[#This Row],[BL]]&lt;&gt;"",Table_Styles[[#This Row],[BL]],IF(Table_Styles[[#This Row],[BL Default]]&lt;&gt;"",Table_Styles[[#This Row],[BL Default]],""))</f>
        <v/>
      </c>
      <c r="BI15" s="33"/>
      <c r="BJ15" s="33"/>
      <c r="BK15" s="14" t="str">
        <f>IF(Table_Styles[[#This Row],[Width]]&lt;&gt;"",Table_Styles[[#This Row],[Width]],IF(Table_Styles[[#This Row],[Width Default]]&lt;&gt;"",Table_Styles[[#This Row],[Width Default]],""))</f>
        <v/>
      </c>
      <c r="BL15" s="33"/>
      <c r="BM15" s="33"/>
      <c r="BN15" s="14" t="str">
        <f>IF(Table_Styles[[#This Row],[Height]]&lt;&gt;"",Table_Styles[[#This Row],[Height]],IF(Table_Styles[[#This Row],[Height Default]]&lt;&gt;"",Table_Styles[[#This Row],[Height Default]],""))</f>
        <v/>
      </c>
      <c r="BO15" s="14"/>
      <c r="BP15" s="14"/>
      <c r="BQ15" s="14" t="str">
        <f>IF(Table_Styles[[#This Row],[Top]]&lt;&gt;"",Table_Styles[[#This Row],[Top]],IF(Table_Styles[[#This Row],[Top Default]]&lt;&gt;"",Table_Styles[[#This Row],[Top Default]],""))</f>
        <v/>
      </c>
      <c r="BR15" s="14"/>
      <c r="BS15" s="14"/>
      <c r="BT15" s="14" t="str">
        <f>IF(Table_Styles[[#This Row],[Right]]&lt;&gt;"",Table_Styles[[#This Row],[Right]],IF(Table_Styles[[#This Row],[Right Default]]&lt;&gt;"",Table_Styles[[#This Row],[Right Default]],""))</f>
        <v/>
      </c>
      <c r="BU15" s="14"/>
      <c r="BV15" s="14"/>
      <c r="BW15" s="14" t="str">
        <f>IF(Table_Styles[[#This Row],[Bottom]]&lt;&gt;"",Table_Styles[[#This Row],[Bottom]],IF(Table_Styles[[#This Row],[Bottom Default]]&lt;&gt;"",Table_Styles[[#This Row],[Bottom Default]],""))</f>
        <v/>
      </c>
      <c r="BX15" s="14"/>
      <c r="BY15" s="14"/>
      <c r="BZ15" s="14" t="str">
        <f>IF(Table_Styles[[#This Row],[Left]]&lt;&gt;"",Table_Styles[[#This Row],[Left]],IF(Table_Styles[[#This Row],[Left Default]]&lt;&gt;"",Table_Styles[[#This Row],[Left Default]],""))</f>
        <v/>
      </c>
      <c r="CA15" s="33"/>
      <c r="CB15" s="16" t="str">
        <f>IF(AND(Table_Styles[[#This Row],[Selector]]&lt;&gt;"",Table_Styles[[#This Row],[Font Family Used]]&lt;&gt;"",Table_Styles[[#This Row],[Font Weight Used]]&lt;&gt;""),Table_Styles[[#This Row],[Font Family Used]]&amp;" "&amp;Table_Styles[[#This Row],[Font Weight Used]],"")</f>
        <v>Montserrat 300</v>
      </c>
      <c r="CC15" s="16" t="str">
        <f ca="1">IF(AND(Table_Styles[[#This Row],[Selector]],COUNTIF(OFFSET(CC:CC,0,0,ROW()-1,1),"="&amp;Table_Styles[[#This Row],[Font]])=0),Table_Styles[[#This Row],[Font]],"")</f>
        <v/>
      </c>
      <c r="CD15" s="16" t="str">
        <f ca="1">IF(Table_Styles[[#This Row],[Unique Font]]&lt;&gt;"",
"{""fontFamily"":"""&amp;Table_Styles[[#This Row],[Font Family Used]]&amp;""",""fontWeight"":"&amp;Table_Styles[[#This Row],[Font Weight Used]]&amp;"}","")</f>
        <v/>
      </c>
      <c r="CE15"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40px;font-weight: 300;margin-top: 10px;margin-bottom: 0</v>
      </c>
      <c r="CF15" s="16" t="str">
        <f>IF(AND(Table_Styles[[#This Row],[Selector]]&lt;&gt;"", Table_Styles[[#This Row],[Config Properties]]&lt;&gt;""),
Table_Styles[[#This Row],[Selector]]&amp;" { "&amp;Table_Styles[[#This Row],[Config Properties]]&amp;" }","")</f>
        <v>section h2 { font-family: 'Montserrat';font-size: 40px;font-weight: 300;margin-top: 10px;margin-bottom: 0 }</v>
      </c>
      <c r="CG15" s="16" t="str">
        <f xml:space="preserve">
SUBSTITUTE(SUBSTITUTE(SUBSTITUTE(SUBSTITUTE(SUBSTITUTE(SUBSTITUTE(SUBSTITUTE(SUBSTITUTE(Table_Styles[[#This Row],[Config]],
" {","{"),
"{ ","{"),
" }","}"),
"} ","}"),
" ,",","),
", ",","),
" :",":"),
": ",":")</f>
        <v>section h2{font-family:'Montserrat';font-size:40px;font-weight:300;margin-top:10px;margin-bottom:0}</v>
      </c>
    </row>
    <row r="16" spans="2:85" ht="21" customHeight="1">
      <c r="B16" s="16" t="s">
        <v>24</v>
      </c>
      <c r="C16" s="36" t="s">
        <v>926</v>
      </c>
      <c r="D16" s="33"/>
      <c r="E16" s="33" t="str">
        <f>Settings_Styling_Font_Headings</f>
        <v>Montserrat</v>
      </c>
      <c r="F16" s="14" t="str">
        <f>IF(Table_Styles[[#This Row],[Font Family]]&lt;&gt;"",Table_Styles[[#This Row],[Font Family]],IF(Table_Styles[[#This Row],[Font Family Default]]&lt;&gt;"",Table_Styles[[#This Row],[Font Family Default]],""))</f>
        <v>Montserrat</v>
      </c>
      <c r="G16" s="33" t="s">
        <v>903</v>
      </c>
      <c r="H16" s="33" t="s">
        <v>927</v>
      </c>
      <c r="I16" s="14" t="str">
        <f>IF(Table_Styles[[#This Row],[Font Size]]&lt;&gt;"",Table_Styles[[#This Row],[Font Size]],IF(Table_Styles[[#This Row],[Font Size Default]]&lt;&gt;"",Table_Styles[[#This Row],[Font Size Default]],""))</f>
        <v>30px</v>
      </c>
      <c r="J16" s="33"/>
      <c r="K16" s="33">
        <v>400</v>
      </c>
      <c r="L16" s="14">
        <f>IF(Table_Styles[[#This Row],[Font Weight]]&lt;&gt;"",Table_Styles[[#This Row],[Font Weight]],IF(Table_Styles[[#This Row],[Font Weight Default]]&lt;&gt;"",Table_Styles[[#This Row],[Font Weight Default]],""))</f>
        <v>400</v>
      </c>
      <c r="M16" s="33"/>
      <c r="N16" s="33"/>
      <c r="O16" s="14" t="str">
        <f>IF(Table_Styles[[#This Row],[Colour]]&lt;&gt;"",Table_Styles[[#This Row],[Colour]],IF(Table_Styles[[#This Row],[Colour Default]]&lt;&gt;"",Table_Styles[[#This Row],[Colour Default]],""))</f>
        <v/>
      </c>
      <c r="P16" s="33"/>
      <c r="Q16" s="33"/>
      <c r="R16" s="14" t="str">
        <f>IF(Table_Styles[[#This Row],[Background]]&lt;&gt;"",Table_Styles[[#This Row],[Background]],IF(Table_Styles[[#This Row],[Background Default]]&lt;&gt;"",Table_Styles[[#This Row],[Background Default]],""))</f>
        <v/>
      </c>
      <c r="S16" s="33"/>
      <c r="T16" s="33"/>
      <c r="U16" s="14" t="str">
        <f>IF(Table_Styles[[#This Row],[Border]]&lt;&gt;"",Table_Styles[[#This Row],[Border]],IF(Table_Styles[[#This Row],[Border Default]]&lt;&gt;"",Table_Styles[[#This Row],[Border Default]],""))</f>
        <v/>
      </c>
      <c r="V16" s="33"/>
      <c r="W16" s="33"/>
      <c r="X16" s="14" t="str">
        <f>IF(Table_Styles[[#This Row],[Border Radius]]&lt;&gt;"",Table_Styles[[#This Row],[Border Radius]],IF(Table_Styles[[#This Row],[Border Radius Default]]&lt;&gt;"",Table_Styles[[#This Row],[Border Radius Default]],""))</f>
        <v/>
      </c>
      <c r="Y16" s="33" t="s">
        <v>918</v>
      </c>
      <c r="Z16" s="33" t="s">
        <v>909</v>
      </c>
      <c r="AA16" s="14" t="str">
        <f>IF(Table_Styles[[#This Row],[MT]]&lt;&gt;"",Table_Styles[[#This Row],[MT]],IF(Table_Styles[[#This Row],[MT Default]]&lt;&gt;"",Table_Styles[[#This Row],[MT Default]],""))</f>
        <v>20px</v>
      </c>
      <c r="AB16" s="33"/>
      <c r="AC16" s="33"/>
      <c r="AD16" s="14" t="str">
        <f>IF(Table_Styles[[#This Row],[MR]]&lt;&gt;"",Table_Styles[[#This Row],[MR]],IF(Table_Styles[[#This Row],[MR Default]]&lt;&gt;"",Table_Styles[[#This Row],[MR Default]],""))</f>
        <v/>
      </c>
      <c r="AE16" s="33"/>
      <c r="AF16" s="33">
        <v>0</v>
      </c>
      <c r="AG16" s="14">
        <f>IF(Table_Styles[[#This Row],[MB]]&lt;&gt;"",Table_Styles[[#This Row],[MB]],IF(Table_Styles[[#This Row],[MB Default]]&lt;&gt;"",Table_Styles[[#This Row],[MB Default]],""))</f>
        <v>0</v>
      </c>
      <c r="AH16" s="33"/>
      <c r="AI16" s="33"/>
      <c r="AJ16" s="14" t="str">
        <f>IF(Table_Styles[[#This Row],[ML]]&lt;&gt;"",Table_Styles[[#This Row],[ML]],IF(Table_Styles[[#This Row],[ML Default]]&lt;&gt;"",Table_Styles[[#This Row],[ML Default]],""))</f>
        <v/>
      </c>
      <c r="AK16" s="33"/>
      <c r="AL16" s="33"/>
      <c r="AM16" s="14" t="str">
        <f>IF(Table_Styles[[#This Row],[PT]]&lt;&gt;"",Table_Styles[[#This Row],[PT]],IF(Table_Styles[[#This Row],[PT Default]]&lt;&gt;"",Table_Styles[[#This Row],[PT Default]],""))</f>
        <v/>
      </c>
      <c r="AN16" s="33"/>
      <c r="AO16" s="33"/>
      <c r="AP16" s="14" t="str">
        <f>IF(Table_Styles[[#This Row],[PR]]&lt;&gt;"",Table_Styles[[#This Row],[PR]],IF(Table_Styles[[#This Row],[PR Default]]&lt;&gt;"",Table_Styles[[#This Row],[PR Default]],""))</f>
        <v/>
      </c>
      <c r="AQ16" s="33"/>
      <c r="AR16" s="33"/>
      <c r="AS16" s="14" t="str">
        <f>IF(Table_Styles[[#This Row],[PB]]&lt;&gt;"",Table_Styles[[#This Row],[PB]],IF(Table_Styles[[#This Row],[PB Default]]&lt;&gt;"",Table_Styles[[#This Row],[PB Default]],""))</f>
        <v/>
      </c>
      <c r="AT16" s="33"/>
      <c r="AU16" s="33"/>
      <c r="AV16" s="14" t="str">
        <f>IF(Table_Styles[[#This Row],[PL]]&lt;&gt;"",Table_Styles[[#This Row],[PL]],IF(Table_Styles[[#This Row],[PL Default]]&lt;&gt;"",Table_Styles[[#This Row],[PL Default]],""))</f>
        <v/>
      </c>
      <c r="AW16" s="33"/>
      <c r="AX16" s="33"/>
      <c r="AY16" s="14" t="str">
        <f>IF(Table_Styles[[#This Row],[BT]]&lt;&gt;"",Table_Styles[[#This Row],[BT]],IF(Table_Styles[[#This Row],[BT Default]]&lt;&gt;"",Table_Styles[[#This Row],[BT Default]],""))</f>
        <v/>
      </c>
      <c r="AZ16" s="33"/>
      <c r="BA16" s="33"/>
      <c r="BB16" s="14" t="str">
        <f>IF(Table_Styles[[#This Row],[BR]]&lt;&gt;"",Table_Styles[[#This Row],[BR]],IF(Table_Styles[[#This Row],[BR Default]]&lt;&gt;"",Table_Styles[[#This Row],[BR Default]],""))</f>
        <v/>
      </c>
      <c r="BC16" s="33"/>
      <c r="BD16" s="33"/>
      <c r="BE16" s="14" t="str">
        <f>IF(Table_Styles[[#This Row],[BB]]&lt;&gt;"",Table_Styles[[#This Row],[BB]],IF(Table_Styles[[#This Row],[BB Default]]&lt;&gt;"",Table_Styles[[#This Row],[BB Default]],""))</f>
        <v/>
      </c>
      <c r="BF16" s="33"/>
      <c r="BG16" s="33"/>
      <c r="BH16" s="14" t="str">
        <f>IF(Table_Styles[[#This Row],[BL]]&lt;&gt;"",Table_Styles[[#This Row],[BL]],IF(Table_Styles[[#This Row],[BL Default]]&lt;&gt;"",Table_Styles[[#This Row],[BL Default]],""))</f>
        <v/>
      </c>
      <c r="BI16" s="33"/>
      <c r="BJ16" s="33"/>
      <c r="BK16" s="14" t="str">
        <f>IF(Table_Styles[[#This Row],[Width]]&lt;&gt;"",Table_Styles[[#This Row],[Width]],IF(Table_Styles[[#This Row],[Width Default]]&lt;&gt;"",Table_Styles[[#This Row],[Width Default]],""))</f>
        <v/>
      </c>
      <c r="BL16" s="33"/>
      <c r="BM16" s="33"/>
      <c r="BN16" s="14" t="str">
        <f>IF(Table_Styles[[#This Row],[Height]]&lt;&gt;"",Table_Styles[[#This Row],[Height]],IF(Table_Styles[[#This Row],[Height Default]]&lt;&gt;"",Table_Styles[[#This Row],[Height Default]],""))</f>
        <v/>
      </c>
      <c r="BO16" s="14"/>
      <c r="BP16" s="14"/>
      <c r="BQ16" s="14" t="str">
        <f>IF(Table_Styles[[#This Row],[Top]]&lt;&gt;"",Table_Styles[[#This Row],[Top]],IF(Table_Styles[[#This Row],[Top Default]]&lt;&gt;"",Table_Styles[[#This Row],[Top Default]],""))</f>
        <v/>
      </c>
      <c r="BR16" s="14"/>
      <c r="BS16" s="14"/>
      <c r="BT16" s="14" t="str">
        <f>IF(Table_Styles[[#This Row],[Right]]&lt;&gt;"",Table_Styles[[#This Row],[Right]],IF(Table_Styles[[#This Row],[Right Default]]&lt;&gt;"",Table_Styles[[#This Row],[Right Default]],""))</f>
        <v/>
      </c>
      <c r="BU16" s="14"/>
      <c r="BV16" s="14"/>
      <c r="BW16" s="14" t="str">
        <f>IF(Table_Styles[[#This Row],[Bottom]]&lt;&gt;"",Table_Styles[[#This Row],[Bottom]],IF(Table_Styles[[#This Row],[Bottom Default]]&lt;&gt;"",Table_Styles[[#This Row],[Bottom Default]],""))</f>
        <v/>
      </c>
      <c r="BX16" s="14"/>
      <c r="BY16" s="14"/>
      <c r="BZ16" s="14" t="str">
        <f>IF(Table_Styles[[#This Row],[Left]]&lt;&gt;"",Table_Styles[[#This Row],[Left]],IF(Table_Styles[[#This Row],[Left Default]]&lt;&gt;"",Table_Styles[[#This Row],[Left Default]],""))</f>
        <v/>
      </c>
      <c r="CA16" s="33"/>
      <c r="CB16" s="16" t="str">
        <f>IF(AND(Table_Styles[[#This Row],[Selector]]&lt;&gt;"",Table_Styles[[#This Row],[Font Family Used]]&lt;&gt;"",Table_Styles[[#This Row],[Font Weight Used]]&lt;&gt;""),Table_Styles[[#This Row],[Font Family Used]]&amp;" "&amp;Table_Styles[[#This Row],[Font Weight Used]],"")</f>
        <v>Montserrat 400</v>
      </c>
      <c r="CC16" s="16" t="str">
        <f ca="1">IF(AND(Table_Styles[[#This Row],[Selector]],COUNTIF(OFFSET(CC:CC,0,0,ROW()-1,1),"="&amp;Table_Styles[[#This Row],[Font]])=0),Table_Styles[[#This Row],[Font]],"")</f>
        <v>Montserrat 400</v>
      </c>
      <c r="CD16" s="16" t="str">
        <f ca="1">IF(Table_Styles[[#This Row],[Unique Font]]&lt;&gt;"",
"{""fontFamily"":"""&amp;Table_Styles[[#This Row],[Font Family Used]]&amp;""",""fontWeight"":"&amp;Table_Styles[[#This Row],[Font Weight Used]]&amp;"}","")</f>
        <v>{"fontFamily":"Montserrat","fontWeight":400}</v>
      </c>
      <c r="CE16"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30px;font-weight: 400;margin-top: 20px;margin-bottom: 0</v>
      </c>
      <c r="CF16" s="16" t="str">
        <f>IF(AND(Table_Styles[[#This Row],[Selector]]&lt;&gt;"", Table_Styles[[#This Row],[Config Properties]]&lt;&gt;""),
Table_Styles[[#This Row],[Selector]]&amp;" { "&amp;Table_Styles[[#This Row],[Config Properties]]&amp;" }","")</f>
        <v>section h3 { font-family: 'Montserrat';font-size: 30px;font-weight: 400;margin-top: 20px;margin-bottom: 0 }</v>
      </c>
      <c r="CG16" s="16" t="str">
        <f xml:space="preserve">
SUBSTITUTE(SUBSTITUTE(SUBSTITUTE(SUBSTITUTE(SUBSTITUTE(SUBSTITUTE(SUBSTITUTE(SUBSTITUTE(Table_Styles[[#This Row],[Config]],
" {","{"),
"{ ","{"),
" }","}"),
"} ","}"),
" ,",","),
", ",","),
" :",":"),
": ",":")</f>
        <v>section h3{font-family:'Montserrat';font-size:30px;font-weight:400;margin-top:20px;margin-bottom:0}</v>
      </c>
    </row>
    <row r="17" spans="2:85" ht="21" customHeight="1">
      <c r="B17" s="16" t="s">
        <v>25</v>
      </c>
      <c r="C17" s="36" t="s">
        <v>928</v>
      </c>
      <c r="D17" s="33"/>
      <c r="E17" s="33" t="str">
        <f>Settings_Styling_Font_Headings</f>
        <v>Montserrat</v>
      </c>
      <c r="F17" s="14" t="str">
        <f>IF(Table_Styles[[#This Row],[Font Family]]&lt;&gt;"",Table_Styles[[#This Row],[Font Family]],IF(Table_Styles[[#This Row],[Font Family Default]]&lt;&gt;"",Table_Styles[[#This Row],[Font Family Default]],""))</f>
        <v>Montserrat</v>
      </c>
      <c r="G17" s="33" t="s">
        <v>929</v>
      </c>
      <c r="H17" s="33" t="s">
        <v>918</v>
      </c>
      <c r="I17" s="14" t="str">
        <f>IF(Table_Styles[[#This Row],[Font Size]]&lt;&gt;"",Table_Styles[[#This Row],[Font Size]],IF(Table_Styles[[#This Row],[Font Size Default]]&lt;&gt;"",Table_Styles[[#This Row],[Font Size Default]],""))</f>
        <v>25px</v>
      </c>
      <c r="J17" s="33"/>
      <c r="K17" s="33">
        <v>400</v>
      </c>
      <c r="L17" s="14">
        <f>IF(Table_Styles[[#This Row],[Font Weight]]&lt;&gt;"",Table_Styles[[#This Row],[Font Weight]],IF(Table_Styles[[#This Row],[Font Weight Default]]&lt;&gt;"",Table_Styles[[#This Row],[Font Weight Default]],""))</f>
        <v>400</v>
      </c>
      <c r="M17" s="33"/>
      <c r="N17" s="33"/>
      <c r="O17" s="14" t="str">
        <f>IF(Table_Styles[[#This Row],[Colour]]&lt;&gt;"",Table_Styles[[#This Row],[Colour]],IF(Table_Styles[[#This Row],[Colour Default]]&lt;&gt;"",Table_Styles[[#This Row],[Colour Default]],""))</f>
        <v/>
      </c>
      <c r="P17" s="33"/>
      <c r="Q17" s="33"/>
      <c r="R17" s="14" t="str">
        <f>IF(Table_Styles[[#This Row],[Background]]&lt;&gt;"",Table_Styles[[#This Row],[Background]],IF(Table_Styles[[#This Row],[Background Default]]&lt;&gt;"",Table_Styles[[#This Row],[Background Default]],""))</f>
        <v/>
      </c>
      <c r="S17" s="33"/>
      <c r="T17" s="33"/>
      <c r="U17" s="14" t="str">
        <f>IF(Table_Styles[[#This Row],[Border]]&lt;&gt;"",Table_Styles[[#This Row],[Border]],IF(Table_Styles[[#This Row],[Border Default]]&lt;&gt;"",Table_Styles[[#This Row],[Border Default]],""))</f>
        <v/>
      </c>
      <c r="V17" s="33"/>
      <c r="W17" s="33"/>
      <c r="X17" s="14" t="str">
        <f>IF(Table_Styles[[#This Row],[Border Radius]]&lt;&gt;"",Table_Styles[[#This Row],[Border Radius]],IF(Table_Styles[[#This Row],[Border Radius Default]]&lt;&gt;"",Table_Styles[[#This Row],[Border Radius Default]],""))</f>
        <v/>
      </c>
      <c r="Y17" s="33"/>
      <c r="Z17" s="33">
        <v>0</v>
      </c>
      <c r="AA17" s="14">
        <f>IF(Table_Styles[[#This Row],[MT]]&lt;&gt;"",Table_Styles[[#This Row],[MT]],IF(Table_Styles[[#This Row],[MT Default]]&lt;&gt;"",Table_Styles[[#This Row],[MT Default]],""))</f>
        <v>0</v>
      </c>
      <c r="AB17" s="33"/>
      <c r="AC17" s="33"/>
      <c r="AD17" s="14" t="str">
        <f>IF(Table_Styles[[#This Row],[MR]]&lt;&gt;"",Table_Styles[[#This Row],[MR]],IF(Table_Styles[[#This Row],[MR Default]]&lt;&gt;"",Table_Styles[[#This Row],[MR Default]],""))</f>
        <v/>
      </c>
      <c r="AE17" s="33"/>
      <c r="AF17" s="33">
        <v>0</v>
      </c>
      <c r="AG17" s="14">
        <f>IF(Table_Styles[[#This Row],[MB]]&lt;&gt;"",Table_Styles[[#This Row],[MB]],IF(Table_Styles[[#This Row],[MB Default]]&lt;&gt;"",Table_Styles[[#This Row],[MB Default]],""))</f>
        <v>0</v>
      </c>
      <c r="AH17" s="33"/>
      <c r="AI17" s="33"/>
      <c r="AJ17" s="14" t="str">
        <f>IF(Table_Styles[[#This Row],[ML]]&lt;&gt;"",Table_Styles[[#This Row],[ML]],IF(Table_Styles[[#This Row],[ML Default]]&lt;&gt;"",Table_Styles[[#This Row],[ML Default]],""))</f>
        <v/>
      </c>
      <c r="AK17" s="33"/>
      <c r="AL17" s="33"/>
      <c r="AM17" s="14" t="str">
        <f>IF(Table_Styles[[#This Row],[PT]]&lt;&gt;"",Table_Styles[[#This Row],[PT]],IF(Table_Styles[[#This Row],[PT Default]]&lt;&gt;"",Table_Styles[[#This Row],[PT Default]],""))</f>
        <v/>
      </c>
      <c r="AN17" s="33"/>
      <c r="AO17" s="33"/>
      <c r="AP17" s="14" t="str">
        <f>IF(Table_Styles[[#This Row],[PR]]&lt;&gt;"",Table_Styles[[#This Row],[PR]],IF(Table_Styles[[#This Row],[PR Default]]&lt;&gt;"",Table_Styles[[#This Row],[PR Default]],""))</f>
        <v/>
      </c>
      <c r="AQ17" s="33"/>
      <c r="AR17" s="33"/>
      <c r="AS17" s="14" t="str">
        <f>IF(Table_Styles[[#This Row],[PB]]&lt;&gt;"",Table_Styles[[#This Row],[PB]],IF(Table_Styles[[#This Row],[PB Default]]&lt;&gt;"",Table_Styles[[#This Row],[PB Default]],""))</f>
        <v/>
      </c>
      <c r="AT17" s="33"/>
      <c r="AU17" s="33"/>
      <c r="AV17" s="14" t="str">
        <f>IF(Table_Styles[[#This Row],[PL]]&lt;&gt;"",Table_Styles[[#This Row],[PL]],IF(Table_Styles[[#This Row],[PL Default]]&lt;&gt;"",Table_Styles[[#This Row],[PL Default]],""))</f>
        <v/>
      </c>
      <c r="AW17" s="33"/>
      <c r="AX17" s="33"/>
      <c r="AY17" s="14" t="str">
        <f>IF(Table_Styles[[#This Row],[BT]]&lt;&gt;"",Table_Styles[[#This Row],[BT]],IF(Table_Styles[[#This Row],[BT Default]]&lt;&gt;"",Table_Styles[[#This Row],[BT Default]],""))</f>
        <v/>
      </c>
      <c r="AZ17" s="33"/>
      <c r="BA17" s="33"/>
      <c r="BB17" s="14" t="str">
        <f>IF(Table_Styles[[#This Row],[BR]]&lt;&gt;"",Table_Styles[[#This Row],[BR]],IF(Table_Styles[[#This Row],[BR Default]]&lt;&gt;"",Table_Styles[[#This Row],[BR Default]],""))</f>
        <v/>
      </c>
      <c r="BC17" s="33"/>
      <c r="BD17" s="33"/>
      <c r="BE17" s="14" t="str">
        <f>IF(Table_Styles[[#This Row],[BB]]&lt;&gt;"",Table_Styles[[#This Row],[BB]],IF(Table_Styles[[#This Row],[BB Default]]&lt;&gt;"",Table_Styles[[#This Row],[BB Default]],""))</f>
        <v/>
      </c>
      <c r="BF17" s="33"/>
      <c r="BG17" s="33"/>
      <c r="BH17" s="14" t="str">
        <f>IF(Table_Styles[[#This Row],[BL]]&lt;&gt;"",Table_Styles[[#This Row],[BL]],IF(Table_Styles[[#This Row],[BL Default]]&lt;&gt;"",Table_Styles[[#This Row],[BL Default]],""))</f>
        <v/>
      </c>
      <c r="BI17" s="33"/>
      <c r="BJ17" s="33"/>
      <c r="BK17" s="14" t="str">
        <f>IF(Table_Styles[[#This Row],[Width]]&lt;&gt;"",Table_Styles[[#This Row],[Width]],IF(Table_Styles[[#This Row],[Width Default]]&lt;&gt;"",Table_Styles[[#This Row],[Width Default]],""))</f>
        <v/>
      </c>
      <c r="BL17" s="33"/>
      <c r="BM17" s="33"/>
      <c r="BN17" s="14" t="str">
        <f>IF(Table_Styles[[#This Row],[Height]]&lt;&gt;"",Table_Styles[[#This Row],[Height]],IF(Table_Styles[[#This Row],[Height Default]]&lt;&gt;"",Table_Styles[[#This Row],[Height Default]],""))</f>
        <v/>
      </c>
      <c r="BO17" s="14"/>
      <c r="BP17" s="14"/>
      <c r="BQ17" s="14" t="str">
        <f>IF(Table_Styles[[#This Row],[Top]]&lt;&gt;"",Table_Styles[[#This Row],[Top]],IF(Table_Styles[[#This Row],[Top Default]]&lt;&gt;"",Table_Styles[[#This Row],[Top Default]],""))</f>
        <v/>
      </c>
      <c r="BR17" s="14"/>
      <c r="BS17" s="14"/>
      <c r="BT17" s="14" t="str">
        <f>IF(Table_Styles[[#This Row],[Right]]&lt;&gt;"",Table_Styles[[#This Row],[Right]],IF(Table_Styles[[#This Row],[Right Default]]&lt;&gt;"",Table_Styles[[#This Row],[Right Default]],""))</f>
        <v/>
      </c>
      <c r="BU17" s="14"/>
      <c r="BV17" s="14"/>
      <c r="BW17" s="14" t="str">
        <f>IF(Table_Styles[[#This Row],[Bottom]]&lt;&gt;"",Table_Styles[[#This Row],[Bottom]],IF(Table_Styles[[#This Row],[Bottom Default]]&lt;&gt;"",Table_Styles[[#This Row],[Bottom Default]],""))</f>
        <v/>
      </c>
      <c r="BX17" s="14"/>
      <c r="BY17" s="14"/>
      <c r="BZ17" s="14" t="str">
        <f>IF(Table_Styles[[#This Row],[Left]]&lt;&gt;"",Table_Styles[[#This Row],[Left]],IF(Table_Styles[[#This Row],[Left Default]]&lt;&gt;"",Table_Styles[[#This Row],[Left Default]],""))</f>
        <v/>
      </c>
      <c r="CA17" s="33"/>
      <c r="CB17" s="16" t="str">
        <f>IF(AND(Table_Styles[[#This Row],[Selector]]&lt;&gt;"",Table_Styles[[#This Row],[Font Family Used]]&lt;&gt;"",Table_Styles[[#This Row],[Font Weight Used]]&lt;&gt;""),Table_Styles[[#This Row],[Font Family Used]]&amp;" "&amp;Table_Styles[[#This Row],[Font Weight Used]],"")</f>
        <v>Montserrat 400</v>
      </c>
      <c r="CC17" s="16" t="str">
        <f ca="1">IF(AND(Table_Styles[[#This Row],[Selector]],COUNTIF(OFFSET(CC:CC,0,0,ROW()-1,1),"="&amp;Table_Styles[[#This Row],[Font]])=0),Table_Styles[[#This Row],[Font]],"")</f>
        <v/>
      </c>
      <c r="CD17" s="16" t="str">
        <f ca="1">IF(Table_Styles[[#This Row],[Unique Font]]&lt;&gt;"",
"{""fontFamily"":"""&amp;Table_Styles[[#This Row],[Font Family Used]]&amp;""",""fontWeight"":"&amp;Table_Styles[[#This Row],[Font Weight Used]]&amp;"}","")</f>
        <v/>
      </c>
      <c r="CE17"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25px;font-weight: 400;margin-top: 0;margin-bottom: 0</v>
      </c>
      <c r="CF17" s="16" t="str">
        <f>IF(AND(Table_Styles[[#This Row],[Selector]]&lt;&gt;"", Table_Styles[[#This Row],[Config Properties]]&lt;&gt;""),
Table_Styles[[#This Row],[Selector]]&amp;" { "&amp;Table_Styles[[#This Row],[Config Properties]]&amp;" }","")</f>
        <v>section h4 { font-family: 'Montserrat';font-size: 25px;font-weight: 400;margin-top: 0;margin-bottom: 0 }</v>
      </c>
      <c r="CG17" s="16" t="str">
        <f xml:space="preserve">
SUBSTITUTE(SUBSTITUTE(SUBSTITUTE(SUBSTITUTE(SUBSTITUTE(SUBSTITUTE(SUBSTITUTE(SUBSTITUTE(Table_Styles[[#This Row],[Config]],
" {","{"),
"{ ","{"),
" }","}"),
"} ","}"),
" ,",","),
", ",","),
" :",":"),
": ",":")</f>
        <v>section h4{font-family:'Montserrat';font-size:25px;font-weight:400;margin-top:0;margin-bottom:0}</v>
      </c>
    </row>
    <row r="18" spans="2:85" ht="21" customHeight="1">
      <c r="B18" s="16" t="s">
        <v>26</v>
      </c>
      <c r="C18" s="36" t="s">
        <v>930</v>
      </c>
      <c r="D18" s="33"/>
      <c r="E18" s="33" t="str">
        <f>Settings_Styling_Font_Body_Text</f>
        <v>Montserrat</v>
      </c>
      <c r="F18" s="14" t="str">
        <f>IF(Table_Styles[[#This Row],[Font Family]]&lt;&gt;"",Table_Styles[[#This Row],[Font Family]],IF(Table_Styles[[#This Row],[Font Family Default]]&lt;&gt;"",Table_Styles[[#This Row],[Font Family Default]],""))</f>
        <v>Montserrat</v>
      </c>
      <c r="G18" s="33"/>
      <c r="H18" s="112" t="s">
        <v>901</v>
      </c>
      <c r="I18" s="14" t="str">
        <f>IF(Table_Styles[[#This Row],[Font Size]]&lt;&gt;"",Table_Styles[[#This Row],[Font Size]],IF(Table_Styles[[#This Row],[Font Size Default]]&lt;&gt;"",Table_Styles[[#This Row],[Font Size Default]],""))</f>
        <v>15px</v>
      </c>
      <c r="J18" s="33"/>
      <c r="K18" s="33">
        <f>Settings_Styling_Font_Weight_Body_Text</f>
        <v>300</v>
      </c>
      <c r="L18" s="14">
        <f>IF(Table_Styles[[#This Row],[Font Weight]]&lt;&gt;"",Table_Styles[[#This Row],[Font Weight]],IF(Table_Styles[[#This Row],[Font Weight Default]]&lt;&gt;"",Table_Styles[[#This Row],[Font Weight Default]],""))</f>
        <v>300</v>
      </c>
      <c r="M18" s="33"/>
      <c r="N18" s="33"/>
      <c r="O18" s="14" t="str">
        <f>IF(Table_Styles[[#This Row],[Colour]]&lt;&gt;"",Table_Styles[[#This Row],[Colour]],IF(Table_Styles[[#This Row],[Colour Default]]&lt;&gt;"",Table_Styles[[#This Row],[Colour Default]],""))</f>
        <v/>
      </c>
      <c r="P18" s="33"/>
      <c r="Q18" s="33"/>
      <c r="R18" s="14" t="str">
        <f>IF(Table_Styles[[#This Row],[Background]]&lt;&gt;"",Table_Styles[[#This Row],[Background]],IF(Table_Styles[[#This Row],[Background Default]]&lt;&gt;"",Table_Styles[[#This Row],[Background Default]],""))</f>
        <v/>
      </c>
      <c r="S18" s="33"/>
      <c r="T18" s="33"/>
      <c r="U18" s="14" t="str">
        <f>IF(Table_Styles[[#This Row],[Border]]&lt;&gt;"",Table_Styles[[#This Row],[Border]],IF(Table_Styles[[#This Row],[Border Default]]&lt;&gt;"",Table_Styles[[#This Row],[Border Default]],""))</f>
        <v/>
      </c>
      <c r="V18" s="33"/>
      <c r="W18" s="33"/>
      <c r="X18" s="14" t="str">
        <f>IF(Table_Styles[[#This Row],[Border Radius]]&lt;&gt;"",Table_Styles[[#This Row],[Border Radius]],IF(Table_Styles[[#This Row],[Border Radius Default]]&lt;&gt;"",Table_Styles[[#This Row],[Border Radius Default]],""))</f>
        <v/>
      </c>
      <c r="Y18" s="33"/>
      <c r="Z18" s="33" t="s">
        <v>931</v>
      </c>
      <c r="AA18" s="14" t="str">
        <f>IF(Table_Styles[[#This Row],[MT]]&lt;&gt;"",Table_Styles[[#This Row],[MT]],IF(Table_Styles[[#This Row],[MT Default]]&lt;&gt;"",Table_Styles[[#This Row],[MT Default]],""))</f>
        <v>5px</v>
      </c>
      <c r="AB18" s="33"/>
      <c r="AC18" s="33"/>
      <c r="AD18" s="14" t="str">
        <f>IF(Table_Styles[[#This Row],[MR]]&lt;&gt;"",Table_Styles[[#This Row],[MR]],IF(Table_Styles[[#This Row],[MR Default]]&lt;&gt;"",Table_Styles[[#This Row],[MR Default]],""))</f>
        <v/>
      </c>
      <c r="AE18" s="33"/>
      <c r="AF18" s="33" t="s">
        <v>931</v>
      </c>
      <c r="AG18" s="14" t="str">
        <f>IF(Table_Styles[[#This Row],[MB]]&lt;&gt;"",Table_Styles[[#This Row],[MB]],IF(Table_Styles[[#This Row],[MB Default]]&lt;&gt;"",Table_Styles[[#This Row],[MB Default]],""))</f>
        <v>5px</v>
      </c>
      <c r="AH18" s="33"/>
      <c r="AI18" s="33"/>
      <c r="AJ18" s="14" t="str">
        <f>IF(Table_Styles[[#This Row],[ML]]&lt;&gt;"",Table_Styles[[#This Row],[ML]],IF(Table_Styles[[#This Row],[ML Default]]&lt;&gt;"",Table_Styles[[#This Row],[ML Default]],""))</f>
        <v/>
      </c>
      <c r="AK18" s="33"/>
      <c r="AL18" s="33"/>
      <c r="AM18" s="14" t="str">
        <f>IF(Table_Styles[[#This Row],[PT]]&lt;&gt;"",Table_Styles[[#This Row],[PT]],IF(Table_Styles[[#This Row],[PT Default]]&lt;&gt;"",Table_Styles[[#This Row],[PT Default]],""))</f>
        <v/>
      </c>
      <c r="AN18" s="33"/>
      <c r="AO18" s="33"/>
      <c r="AP18" s="14" t="str">
        <f>IF(Table_Styles[[#This Row],[PR]]&lt;&gt;"",Table_Styles[[#This Row],[PR]],IF(Table_Styles[[#This Row],[PR Default]]&lt;&gt;"",Table_Styles[[#This Row],[PR Default]],""))</f>
        <v/>
      </c>
      <c r="AQ18" s="33"/>
      <c r="AR18" s="33"/>
      <c r="AS18" s="14" t="str">
        <f>IF(Table_Styles[[#This Row],[PB]]&lt;&gt;"",Table_Styles[[#This Row],[PB]],IF(Table_Styles[[#This Row],[PB Default]]&lt;&gt;"",Table_Styles[[#This Row],[PB Default]],""))</f>
        <v/>
      </c>
      <c r="AT18" s="33"/>
      <c r="AU18" s="33"/>
      <c r="AV18" s="14" t="str">
        <f>IF(Table_Styles[[#This Row],[PL]]&lt;&gt;"",Table_Styles[[#This Row],[PL]],IF(Table_Styles[[#This Row],[PL Default]]&lt;&gt;"",Table_Styles[[#This Row],[PL Default]],""))</f>
        <v/>
      </c>
      <c r="AW18" s="33"/>
      <c r="AX18" s="33"/>
      <c r="AY18" s="14" t="str">
        <f>IF(Table_Styles[[#This Row],[BT]]&lt;&gt;"",Table_Styles[[#This Row],[BT]],IF(Table_Styles[[#This Row],[BT Default]]&lt;&gt;"",Table_Styles[[#This Row],[BT Default]],""))</f>
        <v/>
      </c>
      <c r="AZ18" s="33"/>
      <c r="BA18" s="33"/>
      <c r="BB18" s="14" t="str">
        <f>IF(Table_Styles[[#This Row],[BR]]&lt;&gt;"",Table_Styles[[#This Row],[BR]],IF(Table_Styles[[#This Row],[BR Default]]&lt;&gt;"",Table_Styles[[#This Row],[BR Default]],""))</f>
        <v/>
      </c>
      <c r="BC18" s="33"/>
      <c r="BD18" s="33"/>
      <c r="BE18" s="14" t="str">
        <f>IF(Table_Styles[[#This Row],[BB]]&lt;&gt;"",Table_Styles[[#This Row],[BB]],IF(Table_Styles[[#This Row],[BB Default]]&lt;&gt;"",Table_Styles[[#This Row],[BB Default]],""))</f>
        <v/>
      </c>
      <c r="BF18" s="33"/>
      <c r="BG18" s="33"/>
      <c r="BH18" s="14" t="str">
        <f>IF(Table_Styles[[#This Row],[BL]]&lt;&gt;"",Table_Styles[[#This Row],[BL]],IF(Table_Styles[[#This Row],[BL Default]]&lt;&gt;"",Table_Styles[[#This Row],[BL Default]],""))</f>
        <v/>
      </c>
      <c r="BI18" s="33"/>
      <c r="BJ18" s="33"/>
      <c r="BK18" s="14" t="str">
        <f>IF(Table_Styles[[#This Row],[Width]]&lt;&gt;"",Table_Styles[[#This Row],[Width]],IF(Table_Styles[[#This Row],[Width Default]]&lt;&gt;"",Table_Styles[[#This Row],[Width Default]],""))</f>
        <v/>
      </c>
      <c r="BL18" s="33"/>
      <c r="BM18" s="33"/>
      <c r="BN18" s="14" t="str">
        <f>IF(Table_Styles[[#This Row],[Height]]&lt;&gt;"",Table_Styles[[#This Row],[Height]],IF(Table_Styles[[#This Row],[Height Default]]&lt;&gt;"",Table_Styles[[#This Row],[Height Default]],""))</f>
        <v/>
      </c>
      <c r="BO18" s="14"/>
      <c r="BP18" s="14"/>
      <c r="BQ18" s="14" t="str">
        <f>IF(Table_Styles[[#This Row],[Top]]&lt;&gt;"",Table_Styles[[#This Row],[Top]],IF(Table_Styles[[#This Row],[Top Default]]&lt;&gt;"",Table_Styles[[#This Row],[Top Default]],""))</f>
        <v/>
      </c>
      <c r="BR18" s="14"/>
      <c r="BS18" s="14"/>
      <c r="BT18" s="14" t="str">
        <f>IF(Table_Styles[[#This Row],[Right]]&lt;&gt;"",Table_Styles[[#This Row],[Right]],IF(Table_Styles[[#This Row],[Right Default]]&lt;&gt;"",Table_Styles[[#This Row],[Right Default]],""))</f>
        <v/>
      </c>
      <c r="BU18" s="14"/>
      <c r="BV18" s="14"/>
      <c r="BW18" s="14" t="str">
        <f>IF(Table_Styles[[#This Row],[Bottom]]&lt;&gt;"",Table_Styles[[#This Row],[Bottom]],IF(Table_Styles[[#This Row],[Bottom Default]]&lt;&gt;"",Table_Styles[[#This Row],[Bottom Default]],""))</f>
        <v/>
      </c>
      <c r="BX18" s="14"/>
      <c r="BY18" s="14"/>
      <c r="BZ18" s="14" t="str">
        <f>IF(Table_Styles[[#This Row],[Left]]&lt;&gt;"",Table_Styles[[#This Row],[Left]],IF(Table_Styles[[#This Row],[Left Default]]&lt;&gt;"",Table_Styles[[#This Row],[Left Default]],""))</f>
        <v/>
      </c>
      <c r="CA18" s="33"/>
      <c r="CB18" s="16" t="str">
        <f>IF(AND(Table_Styles[[#This Row],[Selector]]&lt;&gt;"",Table_Styles[[#This Row],[Font Family Used]]&lt;&gt;"",Table_Styles[[#This Row],[Font Weight Used]]&lt;&gt;""),Table_Styles[[#This Row],[Font Family Used]]&amp;" "&amp;Table_Styles[[#This Row],[Font Weight Used]],"")</f>
        <v>Montserrat 300</v>
      </c>
      <c r="CC18" s="16" t="str">
        <f ca="1">IF(AND(Table_Styles[[#This Row],[Selector]],COUNTIF(OFFSET(CC:CC,0,0,ROW()-1,1),"="&amp;Table_Styles[[#This Row],[Font]])=0),Table_Styles[[#This Row],[Font]],"")</f>
        <v/>
      </c>
      <c r="CD18" s="16" t="str">
        <f ca="1">IF(Table_Styles[[#This Row],[Unique Font]]&lt;&gt;"",
"{""fontFamily"":"""&amp;Table_Styles[[#This Row],[Font Family Used]]&amp;""",""fontWeight"":"&amp;Table_Styles[[#This Row],[Font Weight Used]]&amp;"}","")</f>
        <v/>
      </c>
      <c r="CE18"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15px;font-weight: 300;margin-top: 5px;margin-bottom: 5px</v>
      </c>
      <c r="CF18" s="16" t="str">
        <f>IF(AND(Table_Styles[[#This Row],[Selector]]&lt;&gt;"", Table_Styles[[#This Row],[Config Properties]]&lt;&gt;""),
Table_Styles[[#This Row],[Selector]]&amp;" { "&amp;Table_Styles[[#This Row],[Config Properties]]&amp;" }","")</f>
        <v>section p { font-family: 'Montserrat';font-size: 15px;font-weight: 300;margin-top: 5px;margin-bottom: 5px }</v>
      </c>
      <c r="CG18" s="16" t="str">
        <f xml:space="preserve">
SUBSTITUTE(SUBSTITUTE(SUBSTITUTE(SUBSTITUTE(SUBSTITUTE(SUBSTITUTE(SUBSTITUTE(SUBSTITUTE(Table_Styles[[#This Row],[Config]],
" {","{"),
"{ ","{"),
" }","}"),
"} ","}"),
" ,",","),
", ",","),
" :",":"),
": ",":")</f>
        <v>section p{font-family:'Montserrat';font-size:15px;font-weight:300;margin-top:5px;margin-bottom:5px}</v>
      </c>
    </row>
    <row r="19" spans="2:85" ht="29.45" thickBot="1">
      <c r="B19" s="17" t="s">
        <v>932</v>
      </c>
      <c r="C19" s="17"/>
      <c r="D19" s="32"/>
      <c r="E19" s="32"/>
      <c r="F19" s="17" t="str">
        <f>IF(Table_Styles[[#This Row],[Font Family]]&lt;&gt;"",Table_Styles[[#This Row],[Font Family]],IF(Table_Styles[[#This Row],[Font Family Default]]&lt;&gt;"",Table_Styles[[#This Row],[Font Family Default]],""))</f>
        <v/>
      </c>
      <c r="G19" s="32"/>
      <c r="H19" s="32"/>
      <c r="I19" s="17" t="str">
        <f>IF(Table_Styles[[#This Row],[Font Size]]&lt;&gt;"",Table_Styles[[#This Row],[Font Size]],IF(Table_Styles[[#This Row],[Font Size Default]]&lt;&gt;"",Table_Styles[[#This Row],[Font Size Default]],""))</f>
        <v/>
      </c>
      <c r="J19" s="32"/>
      <c r="K19" s="32"/>
      <c r="L19" s="17" t="str">
        <f>IF(Table_Styles[[#This Row],[Font Weight]]&lt;&gt;"",Table_Styles[[#This Row],[Font Weight]],IF(Table_Styles[[#This Row],[Font Weight Default]]&lt;&gt;"",Table_Styles[[#This Row],[Font Weight Default]],""))</f>
        <v/>
      </c>
      <c r="M19" s="32"/>
      <c r="N19" s="32"/>
      <c r="O19" s="17" t="str">
        <f>IF(Table_Styles[[#This Row],[Colour]]&lt;&gt;"",Table_Styles[[#This Row],[Colour]],IF(Table_Styles[[#This Row],[Colour Default]]&lt;&gt;"",Table_Styles[[#This Row],[Colour Default]],""))</f>
        <v/>
      </c>
      <c r="P19" s="32"/>
      <c r="Q19" s="32"/>
      <c r="R19" s="17" t="str">
        <f>IF(Table_Styles[[#This Row],[Background]]&lt;&gt;"",Table_Styles[[#This Row],[Background]],IF(Table_Styles[[#This Row],[Background Default]]&lt;&gt;"",Table_Styles[[#This Row],[Background Default]],""))</f>
        <v/>
      </c>
      <c r="S19" s="32"/>
      <c r="T19" s="32"/>
      <c r="U19" s="17" t="str">
        <f>IF(Table_Styles[[#This Row],[Border]]&lt;&gt;"",Table_Styles[[#This Row],[Border]],IF(Table_Styles[[#This Row],[Border Default]]&lt;&gt;"",Table_Styles[[#This Row],[Border Default]],""))</f>
        <v/>
      </c>
      <c r="V19" s="32"/>
      <c r="W19" s="32"/>
      <c r="X19" s="17" t="str">
        <f>IF(Table_Styles[[#This Row],[Border Radius]]&lt;&gt;"",Table_Styles[[#This Row],[Border Radius]],IF(Table_Styles[[#This Row],[Border Radius Default]]&lt;&gt;"",Table_Styles[[#This Row],[Border Radius Default]],""))</f>
        <v/>
      </c>
      <c r="Y19" s="32"/>
      <c r="Z19" s="32"/>
      <c r="AA19" s="17" t="str">
        <f>IF(Table_Styles[[#This Row],[MT]]&lt;&gt;"",Table_Styles[[#This Row],[MT]],IF(Table_Styles[[#This Row],[MT Default]]&lt;&gt;"",Table_Styles[[#This Row],[MT Default]],""))</f>
        <v/>
      </c>
      <c r="AB19" s="32"/>
      <c r="AC19" s="32"/>
      <c r="AD19" s="17" t="str">
        <f>IF(Table_Styles[[#This Row],[MR]]&lt;&gt;"",Table_Styles[[#This Row],[MR]],IF(Table_Styles[[#This Row],[MR Default]]&lt;&gt;"",Table_Styles[[#This Row],[MR Default]],""))</f>
        <v/>
      </c>
      <c r="AE19" s="32"/>
      <c r="AF19" s="32"/>
      <c r="AG19" s="17" t="str">
        <f>IF(Table_Styles[[#This Row],[MB]]&lt;&gt;"",Table_Styles[[#This Row],[MB]],IF(Table_Styles[[#This Row],[MB Default]]&lt;&gt;"",Table_Styles[[#This Row],[MB Default]],""))</f>
        <v/>
      </c>
      <c r="AH19" s="32"/>
      <c r="AI19" s="32"/>
      <c r="AJ19" s="17" t="str">
        <f>IF(Table_Styles[[#This Row],[ML]]&lt;&gt;"",Table_Styles[[#This Row],[ML]],IF(Table_Styles[[#This Row],[ML Default]]&lt;&gt;"",Table_Styles[[#This Row],[ML Default]],""))</f>
        <v/>
      </c>
      <c r="AK19" s="32"/>
      <c r="AL19" s="32"/>
      <c r="AM19" s="17" t="str">
        <f>IF(Table_Styles[[#This Row],[PT]]&lt;&gt;"",Table_Styles[[#This Row],[PT]],IF(Table_Styles[[#This Row],[PT Default]]&lt;&gt;"",Table_Styles[[#This Row],[PT Default]],""))</f>
        <v/>
      </c>
      <c r="AN19" s="32"/>
      <c r="AO19" s="32"/>
      <c r="AP19" s="17" t="str">
        <f>IF(Table_Styles[[#This Row],[PR]]&lt;&gt;"",Table_Styles[[#This Row],[PR]],IF(Table_Styles[[#This Row],[PR Default]]&lt;&gt;"",Table_Styles[[#This Row],[PR Default]],""))</f>
        <v/>
      </c>
      <c r="AQ19" s="32"/>
      <c r="AR19" s="32"/>
      <c r="AS19" s="17" t="str">
        <f>IF(Table_Styles[[#This Row],[PB]]&lt;&gt;"",Table_Styles[[#This Row],[PB]],IF(Table_Styles[[#This Row],[PB Default]]&lt;&gt;"",Table_Styles[[#This Row],[PB Default]],""))</f>
        <v/>
      </c>
      <c r="AT19" s="32"/>
      <c r="AU19" s="32"/>
      <c r="AV19" s="17" t="str">
        <f>IF(Table_Styles[[#This Row],[PL]]&lt;&gt;"",Table_Styles[[#This Row],[PL]],IF(Table_Styles[[#This Row],[PL Default]]&lt;&gt;"",Table_Styles[[#This Row],[PL Default]],""))</f>
        <v/>
      </c>
      <c r="AW19" s="32"/>
      <c r="AX19" s="32"/>
      <c r="AY19" s="17" t="str">
        <f>IF(Table_Styles[[#This Row],[BT]]&lt;&gt;"",Table_Styles[[#This Row],[BT]],IF(Table_Styles[[#This Row],[BT Default]]&lt;&gt;"",Table_Styles[[#This Row],[BT Default]],""))</f>
        <v/>
      </c>
      <c r="AZ19" s="32"/>
      <c r="BA19" s="32"/>
      <c r="BB19" s="17" t="str">
        <f>IF(Table_Styles[[#This Row],[BR]]&lt;&gt;"",Table_Styles[[#This Row],[BR]],IF(Table_Styles[[#This Row],[BR Default]]&lt;&gt;"",Table_Styles[[#This Row],[BR Default]],""))</f>
        <v/>
      </c>
      <c r="BC19" s="32"/>
      <c r="BD19" s="32"/>
      <c r="BE19" s="17" t="str">
        <f>IF(Table_Styles[[#This Row],[BB]]&lt;&gt;"",Table_Styles[[#This Row],[BB]],IF(Table_Styles[[#This Row],[BB Default]]&lt;&gt;"",Table_Styles[[#This Row],[BB Default]],""))</f>
        <v/>
      </c>
      <c r="BF19" s="32"/>
      <c r="BG19" s="32"/>
      <c r="BH19" s="17" t="str">
        <f>IF(Table_Styles[[#This Row],[BL]]&lt;&gt;"",Table_Styles[[#This Row],[BL]],IF(Table_Styles[[#This Row],[BL Default]]&lt;&gt;"",Table_Styles[[#This Row],[BL Default]],""))</f>
        <v/>
      </c>
      <c r="BI19" s="32"/>
      <c r="BJ19" s="32"/>
      <c r="BK19" s="17" t="str">
        <f>IF(Table_Styles[[#This Row],[Width]]&lt;&gt;"",Table_Styles[[#This Row],[Width]],IF(Table_Styles[[#This Row],[Width Default]]&lt;&gt;"",Table_Styles[[#This Row],[Width Default]],""))</f>
        <v/>
      </c>
      <c r="BL19" s="32"/>
      <c r="BM19" s="32"/>
      <c r="BN19" s="17" t="str">
        <f>IF(Table_Styles[[#This Row],[Height]]&lt;&gt;"",Table_Styles[[#This Row],[Height]],IF(Table_Styles[[#This Row],[Height Default]]&lt;&gt;"",Table_Styles[[#This Row],[Height Default]],""))</f>
        <v/>
      </c>
      <c r="BO19" s="17"/>
      <c r="BP19" s="17"/>
      <c r="BQ19" s="17" t="str">
        <f>IF(Table_Styles[[#This Row],[Top]]&lt;&gt;"",Table_Styles[[#This Row],[Top]],IF(Table_Styles[[#This Row],[Top Default]]&lt;&gt;"",Table_Styles[[#This Row],[Top Default]],""))</f>
        <v/>
      </c>
      <c r="BR19" s="17"/>
      <c r="BS19" s="17"/>
      <c r="BT19" s="17" t="str">
        <f>IF(Table_Styles[[#This Row],[Right]]&lt;&gt;"",Table_Styles[[#This Row],[Right]],IF(Table_Styles[[#This Row],[Right Default]]&lt;&gt;"",Table_Styles[[#This Row],[Right Default]],""))</f>
        <v/>
      </c>
      <c r="BU19" s="17"/>
      <c r="BV19" s="17"/>
      <c r="BW19" s="17" t="str">
        <f>IF(Table_Styles[[#This Row],[Bottom]]&lt;&gt;"",Table_Styles[[#This Row],[Bottom]],IF(Table_Styles[[#This Row],[Bottom Default]]&lt;&gt;"",Table_Styles[[#This Row],[Bottom Default]],""))</f>
        <v/>
      </c>
      <c r="BX19" s="17"/>
      <c r="BY19" s="17"/>
      <c r="BZ19" s="17" t="str">
        <f>IF(Table_Styles[[#This Row],[Left]]&lt;&gt;"",Table_Styles[[#This Row],[Left]],IF(Table_Styles[[#This Row],[Left Default]]&lt;&gt;"",Table_Styles[[#This Row],[Left Default]],""))</f>
        <v/>
      </c>
      <c r="CA19" s="32"/>
      <c r="CB19" s="17" t="str">
        <f>IF(AND(Table_Styles[[#This Row],[Selector]]&lt;&gt;"",Table_Styles[[#This Row],[Font Family Used]]&lt;&gt;"",Table_Styles[[#This Row],[Font Weight Used]]&lt;&gt;""),Table_Styles[[#This Row],[Font Family Used]]&amp;" "&amp;Table_Styles[[#This Row],[Font Weight Used]],"")</f>
        <v/>
      </c>
      <c r="CC19" s="17" t="str">
        <f ca="1">IF(AND(Table_Styles[[#This Row],[Selector]],COUNTIF(OFFSET(CC:CC,0,0,ROW()-1,1),"="&amp;Table_Styles[[#This Row],[Font]])=0),Table_Styles[[#This Row],[Font]],"")</f>
        <v/>
      </c>
      <c r="CD19" s="17" t="str">
        <f ca="1">IF(Table_Styles[[#This Row],[Unique Font]]&lt;&gt;"",
"{""fontFamily"":"""&amp;Table_Styles[[#This Row],[Font Family Used]]&amp;""",""fontWeight"":"&amp;Table_Styles[[#This Row],[Font Weight Used]]&amp;"}","")</f>
        <v/>
      </c>
      <c r="CE19" s="1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9" s="17" t="str">
        <f>IF(AND(Table_Styles[[#This Row],[Selector]]&lt;&gt;"", Table_Styles[[#This Row],[Config Properties]]&lt;&gt;""),
Table_Styles[[#This Row],[Selector]]&amp;" { "&amp;Table_Styles[[#This Row],[Config Properties]]&amp;" }","")</f>
        <v/>
      </c>
      <c r="CG19" s="17" t="str">
        <f xml:space="preserve">
SUBSTITUTE(SUBSTITUTE(SUBSTITUTE(SUBSTITUTE(SUBSTITUTE(SUBSTITUTE(SUBSTITUTE(SUBSTITUTE(Table_Styles[[#This Row],[Config]],
" {","{"),
"{ ","{"),
" }","}"),
"} ","}"),
" ,",","),
", ",","),
" :",":"),
": ",":")</f>
        <v/>
      </c>
    </row>
    <row r="20" spans="2:85" ht="21" customHeight="1">
      <c r="B20" s="36" t="s">
        <v>933</v>
      </c>
      <c r="C20" s="36" t="s">
        <v>934</v>
      </c>
      <c r="D20" s="33"/>
      <c r="E20" s="33"/>
      <c r="F20" s="14" t="str">
        <f>IF(Table_Styles[[#This Row],[Font Family]]&lt;&gt;"",Table_Styles[[#This Row],[Font Family]],IF(Table_Styles[[#This Row],[Font Family Default]]&lt;&gt;"",Table_Styles[[#This Row],[Font Family Default]],""))</f>
        <v/>
      </c>
      <c r="G20" s="33"/>
      <c r="H20" s="33"/>
      <c r="I20" s="14" t="str">
        <f>IF(Table_Styles[[#This Row],[Font Size]]&lt;&gt;"",Table_Styles[[#This Row],[Font Size]],IF(Table_Styles[[#This Row],[Font Size Default]]&lt;&gt;"",Table_Styles[[#This Row],[Font Size Default]],""))</f>
        <v/>
      </c>
      <c r="J20" s="33"/>
      <c r="K20" s="33"/>
      <c r="L20" s="14" t="str">
        <f>IF(Table_Styles[[#This Row],[Font Weight]]&lt;&gt;"",Table_Styles[[#This Row],[Font Weight]],IF(Table_Styles[[#This Row],[Font Weight Default]]&lt;&gt;"",Table_Styles[[#This Row],[Font Weight Default]],""))</f>
        <v/>
      </c>
      <c r="M20" s="33"/>
      <c r="N20" s="33"/>
      <c r="O20" s="14" t="str">
        <f>IF(Table_Styles[[#This Row],[Colour]]&lt;&gt;"",Table_Styles[[#This Row],[Colour]],IF(Table_Styles[[#This Row],[Colour Default]]&lt;&gt;"",Table_Styles[[#This Row],[Colour Default]],""))</f>
        <v/>
      </c>
      <c r="P20" s="33"/>
      <c r="Q20" s="33"/>
      <c r="R20" s="14" t="str">
        <f>IF(Table_Styles[[#This Row],[Background]]&lt;&gt;"",Table_Styles[[#This Row],[Background]],IF(Table_Styles[[#This Row],[Background Default]]&lt;&gt;"",Table_Styles[[#This Row],[Background Default]],""))</f>
        <v/>
      </c>
      <c r="S20" s="33"/>
      <c r="T20" s="33"/>
      <c r="U20" s="14" t="str">
        <f>IF(Table_Styles[[#This Row],[Border]]&lt;&gt;"",Table_Styles[[#This Row],[Border]],IF(Table_Styles[[#This Row],[Border Default]]&lt;&gt;"",Table_Styles[[#This Row],[Border Default]],""))</f>
        <v/>
      </c>
      <c r="V20" s="33"/>
      <c r="W20" s="33"/>
      <c r="X20" s="14" t="str">
        <f>IF(Table_Styles[[#This Row],[Border Radius]]&lt;&gt;"",Table_Styles[[#This Row],[Border Radius]],IF(Table_Styles[[#This Row],[Border Radius Default]]&lt;&gt;"",Table_Styles[[#This Row],[Border Radius Default]],""))</f>
        <v/>
      </c>
      <c r="Y20" s="33"/>
      <c r="Z20" s="33" t="s">
        <v>901</v>
      </c>
      <c r="AA20" s="14" t="str">
        <f>IF(Table_Styles[[#This Row],[MT]]&lt;&gt;"",Table_Styles[[#This Row],[MT]],IF(Table_Styles[[#This Row],[MT Default]]&lt;&gt;"",Table_Styles[[#This Row],[MT Default]],""))</f>
        <v>15px</v>
      </c>
      <c r="AB20" s="33"/>
      <c r="AC20" s="33"/>
      <c r="AD20" s="14" t="str">
        <f>IF(Table_Styles[[#This Row],[MR]]&lt;&gt;"",Table_Styles[[#This Row],[MR]],IF(Table_Styles[[#This Row],[MR Default]]&lt;&gt;"",Table_Styles[[#This Row],[MR Default]],""))</f>
        <v/>
      </c>
      <c r="AE20" s="33"/>
      <c r="AF20" s="33" t="s">
        <v>901</v>
      </c>
      <c r="AG20" s="14" t="str">
        <f>IF(Table_Styles[[#This Row],[MB]]&lt;&gt;"",Table_Styles[[#This Row],[MB]],IF(Table_Styles[[#This Row],[MB Default]]&lt;&gt;"",Table_Styles[[#This Row],[MB Default]],""))</f>
        <v>15px</v>
      </c>
      <c r="AH20" s="33"/>
      <c r="AI20" s="33"/>
      <c r="AJ20" s="14" t="str">
        <f>IF(Table_Styles[[#This Row],[ML]]&lt;&gt;"",Table_Styles[[#This Row],[ML]],IF(Table_Styles[[#This Row],[ML Default]]&lt;&gt;"",Table_Styles[[#This Row],[ML Default]],""))</f>
        <v/>
      </c>
      <c r="AK20" s="33"/>
      <c r="AL20" s="33"/>
      <c r="AM20" s="14" t="str">
        <f>IF(Table_Styles[[#This Row],[PT]]&lt;&gt;"",Table_Styles[[#This Row],[PT]],IF(Table_Styles[[#This Row],[PT Default]]&lt;&gt;"",Table_Styles[[#This Row],[PT Default]],""))</f>
        <v/>
      </c>
      <c r="AN20" s="33"/>
      <c r="AO20" s="33"/>
      <c r="AP20" s="14" t="str">
        <f>IF(Table_Styles[[#This Row],[PR]]&lt;&gt;"",Table_Styles[[#This Row],[PR]],IF(Table_Styles[[#This Row],[PR Default]]&lt;&gt;"",Table_Styles[[#This Row],[PR Default]],""))</f>
        <v/>
      </c>
      <c r="AQ20" s="33"/>
      <c r="AR20" s="33"/>
      <c r="AS20" s="14" t="str">
        <f>IF(Table_Styles[[#This Row],[PB]]&lt;&gt;"",Table_Styles[[#This Row],[PB]],IF(Table_Styles[[#This Row],[PB Default]]&lt;&gt;"",Table_Styles[[#This Row],[PB Default]],""))</f>
        <v/>
      </c>
      <c r="AT20" s="33"/>
      <c r="AU20" s="33"/>
      <c r="AV20" s="14" t="str">
        <f>IF(Table_Styles[[#This Row],[PL]]&lt;&gt;"",Table_Styles[[#This Row],[PL]],IF(Table_Styles[[#This Row],[PL Default]]&lt;&gt;"",Table_Styles[[#This Row],[PL Default]],""))</f>
        <v/>
      </c>
      <c r="AW20" s="33"/>
      <c r="AX20" s="33"/>
      <c r="AY20" s="14" t="str">
        <f>IF(Table_Styles[[#This Row],[BT]]&lt;&gt;"",Table_Styles[[#This Row],[BT]],IF(Table_Styles[[#This Row],[BT Default]]&lt;&gt;"",Table_Styles[[#This Row],[BT Default]],""))</f>
        <v/>
      </c>
      <c r="AZ20" s="33"/>
      <c r="BA20" s="33"/>
      <c r="BB20" s="14" t="str">
        <f>IF(Table_Styles[[#This Row],[BR]]&lt;&gt;"",Table_Styles[[#This Row],[BR]],IF(Table_Styles[[#This Row],[BR Default]]&lt;&gt;"",Table_Styles[[#This Row],[BR Default]],""))</f>
        <v/>
      </c>
      <c r="BC20" s="33"/>
      <c r="BD20" s="33"/>
      <c r="BE20" s="14" t="str">
        <f>IF(Table_Styles[[#This Row],[BB]]&lt;&gt;"",Table_Styles[[#This Row],[BB]],IF(Table_Styles[[#This Row],[BB Default]]&lt;&gt;"",Table_Styles[[#This Row],[BB Default]],""))</f>
        <v/>
      </c>
      <c r="BF20" s="33"/>
      <c r="BG20" s="33"/>
      <c r="BH20" s="14" t="str">
        <f>IF(Table_Styles[[#This Row],[BL]]&lt;&gt;"",Table_Styles[[#This Row],[BL]],IF(Table_Styles[[#This Row],[BL Default]]&lt;&gt;"",Table_Styles[[#This Row],[BL Default]],""))</f>
        <v/>
      </c>
      <c r="BI20" s="33"/>
      <c r="BJ20" s="33"/>
      <c r="BK20" s="14" t="str">
        <f>IF(Table_Styles[[#This Row],[Width]]&lt;&gt;"",Table_Styles[[#This Row],[Width]],IF(Table_Styles[[#This Row],[Width Default]]&lt;&gt;"",Table_Styles[[#This Row],[Width Default]],""))</f>
        <v/>
      </c>
      <c r="BL20" s="33"/>
      <c r="BM20" s="33"/>
      <c r="BN20" s="14" t="str">
        <f>IF(Table_Styles[[#This Row],[Height]]&lt;&gt;"",Table_Styles[[#This Row],[Height]],IF(Table_Styles[[#This Row],[Height Default]]&lt;&gt;"",Table_Styles[[#This Row],[Height Default]],""))</f>
        <v/>
      </c>
      <c r="BO20" s="14"/>
      <c r="BP20" s="14"/>
      <c r="BQ20" s="14" t="str">
        <f>IF(Table_Styles[[#This Row],[Top]]&lt;&gt;"",Table_Styles[[#This Row],[Top]],IF(Table_Styles[[#This Row],[Top Default]]&lt;&gt;"",Table_Styles[[#This Row],[Top Default]],""))</f>
        <v/>
      </c>
      <c r="BR20" s="14"/>
      <c r="BS20" s="14"/>
      <c r="BT20" s="14" t="str">
        <f>IF(Table_Styles[[#This Row],[Right]]&lt;&gt;"",Table_Styles[[#This Row],[Right]],IF(Table_Styles[[#This Row],[Right Default]]&lt;&gt;"",Table_Styles[[#This Row],[Right Default]],""))</f>
        <v/>
      </c>
      <c r="BU20" s="14"/>
      <c r="BV20" s="14"/>
      <c r="BW20" s="14" t="str">
        <f>IF(Table_Styles[[#This Row],[Bottom]]&lt;&gt;"",Table_Styles[[#This Row],[Bottom]],IF(Table_Styles[[#This Row],[Bottom Default]]&lt;&gt;"",Table_Styles[[#This Row],[Bottom Default]],""))</f>
        <v/>
      </c>
      <c r="BX20" s="14"/>
      <c r="BY20" s="14"/>
      <c r="BZ20" s="14" t="str">
        <f>IF(Table_Styles[[#This Row],[Left]]&lt;&gt;"",Table_Styles[[#This Row],[Left]],IF(Table_Styles[[#This Row],[Left Default]]&lt;&gt;"",Table_Styles[[#This Row],[Left Default]],""))</f>
        <v/>
      </c>
      <c r="CA20" s="33"/>
      <c r="CB20" s="16" t="str">
        <f>IF(AND(Table_Styles[[#This Row],[Selector]]&lt;&gt;"",Table_Styles[[#This Row],[Font Family Used]]&lt;&gt;"",Table_Styles[[#This Row],[Font Weight Used]]&lt;&gt;""),Table_Styles[[#This Row],[Font Family Used]]&amp;" "&amp;Table_Styles[[#This Row],[Font Weight Used]],"")</f>
        <v/>
      </c>
      <c r="CC20" s="16" t="str">
        <f ca="1">IF(AND(Table_Styles[[#This Row],[Selector]],COUNTIF(OFFSET(CC:CC,0,0,ROW()-1,1),"="&amp;Table_Styles[[#This Row],[Font]])=0),Table_Styles[[#This Row],[Font]],"")</f>
        <v/>
      </c>
      <c r="CD20" s="16" t="str">
        <f ca="1">IF(Table_Styles[[#This Row],[Unique Font]]&lt;&gt;"",
"{""fontFamily"":"""&amp;Table_Styles[[#This Row],[Font Family Used]]&amp;""",""fontWeight"":"&amp;Table_Styles[[#This Row],[Font Weight Used]]&amp;"}","")</f>
        <v/>
      </c>
      <c r="CE20"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15px;margin-bottom: 15px</v>
      </c>
      <c r="CF20" s="16" t="str">
        <f>IF(AND(Table_Styles[[#This Row],[Selector]]&lt;&gt;"", Table_Styles[[#This Row],[Config Properties]]&lt;&gt;""),
Table_Styles[[#This Row],[Selector]]&amp;" { "&amp;Table_Styles[[#This Row],[Config Properties]]&amp;" }","")</f>
        <v>formly-field .form-group { margin-top: 15px;margin-bottom: 15px }</v>
      </c>
      <c r="CG20" s="16" t="str">
        <f xml:space="preserve">
SUBSTITUTE(SUBSTITUTE(SUBSTITUTE(SUBSTITUTE(SUBSTITUTE(SUBSTITUTE(SUBSTITUTE(SUBSTITUTE(Table_Styles[[#This Row],[Config]],
" {","{"),
"{ ","{"),
" }","}"),
"} ","}"),
" ,",","),
", ",","),
" :",":"),
": ",":")</f>
        <v>formly-field .form-group{margin-top:15px;margin-bottom:15px}</v>
      </c>
    </row>
    <row r="21" spans="2:85" ht="21" customHeight="1">
      <c r="B21" s="16" t="s">
        <v>935</v>
      </c>
      <c r="C21" s="36" t="s">
        <v>936</v>
      </c>
      <c r="D21" s="47"/>
      <c r="E21" s="33"/>
      <c r="F21" s="14" t="str">
        <f>IF(Table_Styles[[#This Row],[Font Family]]&lt;&gt;"",Table_Styles[[#This Row],[Font Family]],IF(Table_Styles[[#This Row],[Font Family Default]]&lt;&gt;"",Table_Styles[[#This Row],[Font Family Default]],""))</f>
        <v/>
      </c>
      <c r="G21" s="47"/>
      <c r="H21" s="33"/>
      <c r="I21" s="14" t="str">
        <f>IF(Table_Styles[[#This Row],[Font Size]]&lt;&gt;"",Table_Styles[[#This Row],[Font Size]],IF(Table_Styles[[#This Row],[Font Size Default]]&lt;&gt;"",Table_Styles[[#This Row],[Font Size Default]],""))</f>
        <v/>
      </c>
      <c r="J21" s="47"/>
      <c r="K21" s="33"/>
      <c r="L21" s="14" t="str">
        <f>IF(Table_Styles[[#This Row],[Font Weight]]&lt;&gt;"",Table_Styles[[#This Row],[Font Weight]],IF(Table_Styles[[#This Row],[Font Weight Default]]&lt;&gt;"",Table_Styles[[#This Row],[Font Weight Default]],""))</f>
        <v/>
      </c>
      <c r="M21" s="47"/>
      <c r="N21" s="33"/>
      <c r="O21" s="14" t="str">
        <f>IF(Table_Styles[[#This Row],[Colour]]&lt;&gt;"",Table_Styles[[#This Row],[Colour]],IF(Table_Styles[[#This Row],[Colour Default]]&lt;&gt;"",Table_Styles[[#This Row],[Colour Default]],""))</f>
        <v/>
      </c>
      <c r="P21" s="47"/>
      <c r="Q21" s="33"/>
      <c r="R21" s="14" t="str">
        <f>IF(Table_Styles[[#This Row],[Background]]&lt;&gt;"",Table_Styles[[#This Row],[Background]],IF(Table_Styles[[#This Row],[Background Default]]&lt;&gt;"",Table_Styles[[#This Row],[Background Default]],""))</f>
        <v/>
      </c>
      <c r="S21" s="47"/>
      <c r="T21" s="33"/>
      <c r="U21" s="14" t="str">
        <f>IF(Table_Styles[[#This Row],[Border]]&lt;&gt;"",Table_Styles[[#This Row],[Border]],IF(Table_Styles[[#This Row],[Border Default]]&lt;&gt;"",Table_Styles[[#This Row],[Border Default]],""))</f>
        <v/>
      </c>
      <c r="V21" s="33"/>
      <c r="W21" s="33"/>
      <c r="X21" s="14" t="str">
        <f>IF(Table_Styles[[#This Row],[Border Radius]]&lt;&gt;"",Table_Styles[[#This Row],[Border Radius]],IF(Table_Styles[[#This Row],[Border Radius Default]]&lt;&gt;"",Table_Styles[[#This Row],[Border Radius Default]],""))</f>
        <v/>
      </c>
      <c r="Y21" s="47"/>
      <c r="Z21" s="33"/>
      <c r="AA21" s="14" t="str">
        <f>IF(Table_Styles[[#This Row],[MT]]&lt;&gt;"",Table_Styles[[#This Row],[MT]],IF(Table_Styles[[#This Row],[MT Default]]&lt;&gt;"",Table_Styles[[#This Row],[MT Default]],""))</f>
        <v/>
      </c>
      <c r="AB21" s="47"/>
      <c r="AC21" s="33"/>
      <c r="AD21" s="14" t="str">
        <f>IF(Table_Styles[[#This Row],[MR]]&lt;&gt;"",Table_Styles[[#This Row],[MR]],IF(Table_Styles[[#This Row],[MR Default]]&lt;&gt;"",Table_Styles[[#This Row],[MR Default]],""))</f>
        <v/>
      </c>
      <c r="AE21" s="47"/>
      <c r="AF21" s="33" t="s">
        <v>901</v>
      </c>
      <c r="AG21" s="14" t="str">
        <f>IF(Table_Styles[[#This Row],[MB]]&lt;&gt;"",Table_Styles[[#This Row],[MB]],IF(Table_Styles[[#This Row],[MB Default]]&lt;&gt;"",Table_Styles[[#This Row],[MB Default]],""))</f>
        <v>15px</v>
      </c>
      <c r="AH21" s="47"/>
      <c r="AI21" s="33"/>
      <c r="AJ21" s="14" t="str">
        <f>IF(Table_Styles[[#This Row],[ML]]&lt;&gt;"",Table_Styles[[#This Row],[ML]],IF(Table_Styles[[#This Row],[ML Default]]&lt;&gt;"",Table_Styles[[#This Row],[ML Default]],""))</f>
        <v/>
      </c>
      <c r="AK21" s="47"/>
      <c r="AL21" s="33"/>
      <c r="AM21" s="14" t="str">
        <f>IF(Table_Styles[[#This Row],[PT]]&lt;&gt;"",Table_Styles[[#This Row],[PT]],IF(Table_Styles[[#This Row],[PT Default]]&lt;&gt;"",Table_Styles[[#This Row],[PT Default]],""))</f>
        <v/>
      </c>
      <c r="AN21" s="47"/>
      <c r="AO21" s="33"/>
      <c r="AP21" s="14" t="str">
        <f>IF(Table_Styles[[#This Row],[PR]]&lt;&gt;"",Table_Styles[[#This Row],[PR]],IF(Table_Styles[[#This Row],[PR Default]]&lt;&gt;"",Table_Styles[[#This Row],[PR Default]],""))</f>
        <v/>
      </c>
      <c r="AQ21" s="47"/>
      <c r="AR21" s="33"/>
      <c r="AS21" s="14" t="str">
        <f>IF(Table_Styles[[#This Row],[PB]]&lt;&gt;"",Table_Styles[[#This Row],[PB]],IF(Table_Styles[[#This Row],[PB Default]]&lt;&gt;"",Table_Styles[[#This Row],[PB Default]],""))</f>
        <v/>
      </c>
      <c r="AT21" s="47"/>
      <c r="AU21" s="33"/>
      <c r="AV21" s="14" t="str">
        <f>IF(Table_Styles[[#This Row],[PL]]&lt;&gt;"",Table_Styles[[#This Row],[PL]],IF(Table_Styles[[#This Row],[PL Default]]&lt;&gt;"",Table_Styles[[#This Row],[PL Default]],""))</f>
        <v/>
      </c>
      <c r="AW21" s="47"/>
      <c r="AX21" s="33"/>
      <c r="AY21" s="14" t="str">
        <f>IF(Table_Styles[[#This Row],[BT]]&lt;&gt;"",Table_Styles[[#This Row],[BT]],IF(Table_Styles[[#This Row],[BT Default]]&lt;&gt;"",Table_Styles[[#This Row],[BT Default]],""))</f>
        <v/>
      </c>
      <c r="AZ21" s="47"/>
      <c r="BA21" s="33"/>
      <c r="BB21" s="14" t="str">
        <f>IF(Table_Styles[[#This Row],[BR]]&lt;&gt;"",Table_Styles[[#This Row],[BR]],IF(Table_Styles[[#This Row],[BR Default]]&lt;&gt;"",Table_Styles[[#This Row],[BR Default]],""))</f>
        <v/>
      </c>
      <c r="BC21" s="47"/>
      <c r="BD21" s="33"/>
      <c r="BE21" s="14" t="str">
        <f>IF(Table_Styles[[#This Row],[BB]]&lt;&gt;"",Table_Styles[[#This Row],[BB]],IF(Table_Styles[[#This Row],[BB Default]]&lt;&gt;"",Table_Styles[[#This Row],[BB Default]],""))</f>
        <v/>
      </c>
      <c r="BF21" s="47"/>
      <c r="BG21" s="33"/>
      <c r="BH21" s="14" t="str">
        <f>IF(Table_Styles[[#This Row],[BL]]&lt;&gt;"",Table_Styles[[#This Row],[BL]],IF(Table_Styles[[#This Row],[BL Default]]&lt;&gt;"",Table_Styles[[#This Row],[BL Default]],""))</f>
        <v/>
      </c>
      <c r="BI21" s="33"/>
      <c r="BJ21" s="33"/>
      <c r="BK21" s="14" t="str">
        <f>IF(Table_Styles[[#This Row],[Width]]&lt;&gt;"",Table_Styles[[#This Row],[Width]],IF(Table_Styles[[#This Row],[Width Default]]&lt;&gt;"",Table_Styles[[#This Row],[Width Default]],""))</f>
        <v/>
      </c>
      <c r="BL21" s="33"/>
      <c r="BM21" s="33"/>
      <c r="BN21" s="14" t="str">
        <f>IF(Table_Styles[[#This Row],[Height]]&lt;&gt;"",Table_Styles[[#This Row],[Height]],IF(Table_Styles[[#This Row],[Height Default]]&lt;&gt;"",Table_Styles[[#This Row],[Height Default]],""))</f>
        <v/>
      </c>
      <c r="BO21" s="14"/>
      <c r="BP21" s="14"/>
      <c r="BQ21" s="14" t="str">
        <f>IF(Table_Styles[[#This Row],[Top]]&lt;&gt;"",Table_Styles[[#This Row],[Top]],IF(Table_Styles[[#This Row],[Top Default]]&lt;&gt;"",Table_Styles[[#This Row],[Top Default]],""))</f>
        <v/>
      </c>
      <c r="BR21" s="14"/>
      <c r="BS21" s="14"/>
      <c r="BT21" s="14" t="str">
        <f>IF(Table_Styles[[#This Row],[Right]]&lt;&gt;"",Table_Styles[[#This Row],[Right]],IF(Table_Styles[[#This Row],[Right Default]]&lt;&gt;"",Table_Styles[[#This Row],[Right Default]],""))</f>
        <v/>
      </c>
      <c r="BU21" s="14"/>
      <c r="BV21" s="14"/>
      <c r="BW21" s="14" t="str">
        <f>IF(Table_Styles[[#This Row],[Bottom]]&lt;&gt;"",Table_Styles[[#This Row],[Bottom]],IF(Table_Styles[[#This Row],[Bottom Default]]&lt;&gt;"",Table_Styles[[#This Row],[Bottom Default]],""))</f>
        <v/>
      </c>
      <c r="BX21" s="14"/>
      <c r="BY21" s="14"/>
      <c r="BZ21" s="14" t="str">
        <f>IF(Table_Styles[[#This Row],[Left]]&lt;&gt;"",Table_Styles[[#This Row],[Left]],IF(Table_Styles[[#This Row],[Left Default]]&lt;&gt;"",Table_Styles[[#This Row],[Left Default]],""))</f>
        <v/>
      </c>
      <c r="CA21" s="47"/>
      <c r="CB21" s="16" t="str">
        <f>IF(AND(Table_Styles[[#This Row],[Selector]]&lt;&gt;"",Table_Styles[[#This Row],[Font Family Used]]&lt;&gt;"",Table_Styles[[#This Row],[Font Weight Used]]&lt;&gt;""),Table_Styles[[#This Row],[Font Family Used]]&amp;" "&amp;Table_Styles[[#This Row],[Font Weight Used]],"")</f>
        <v/>
      </c>
      <c r="CC21" s="16" t="str">
        <f ca="1">IF(AND(Table_Styles[[#This Row],[Selector]],COUNTIF(OFFSET(CC:CC,0,0,ROW()-1,1),"="&amp;Table_Styles[[#This Row],[Font]])=0),Table_Styles[[#This Row],[Font]],"")</f>
        <v/>
      </c>
      <c r="CD21" s="16" t="str">
        <f ca="1">IF(Table_Styles[[#This Row],[Unique Font]]&lt;&gt;"",
"{""fontFamily"":"""&amp;Table_Styles[[#This Row],[Font Family Used]]&amp;""",""fontWeight"":"&amp;Table_Styles[[#This Row],[Font Weight Used]]&amp;"}","")</f>
        <v/>
      </c>
      <c r="CE21"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15px</v>
      </c>
      <c r="CF21" s="16" t="str">
        <f>IF(AND(Table_Styles[[#This Row],[Selector]]&lt;&gt;"", Table_Styles[[#This Row],[Config Properties]]&lt;&gt;""),
Table_Styles[[#This Row],[Selector]]&amp;" { "&amp;Table_Styles[[#This Row],[Config Properties]]&amp;" }","")</f>
        <v>formly-field .field-content { margin-bottom: 15px }</v>
      </c>
      <c r="CG21" s="16" t="str">
        <f xml:space="preserve">
SUBSTITUTE(SUBSTITUTE(SUBSTITUTE(SUBSTITUTE(SUBSTITUTE(SUBSTITUTE(SUBSTITUTE(SUBSTITUTE(Table_Styles[[#This Row],[Config]],
" {","{"),
"{ ","{"),
" }","}"),
"} ","}"),
" ,",","),
", ",","),
" :",":"),
": ",":")</f>
        <v>formly-field .field-content{margin-bottom:15px}</v>
      </c>
    </row>
    <row r="22" spans="2:85" ht="21" customHeight="1">
      <c r="B22" s="36" t="s">
        <v>19</v>
      </c>
      <c r="C22" s="36" t="s">
        <v>937</v>
      </c>
      <c r="D22" s="33"/>
      <c r="E22" s="33" t="str">
        <f>Settings_Styling_Font_Labels</f>
        <v>Montserrat</v>
      </c>
      <c r="F22" s="14" t="str">
        <f>IF(Table_Styles[[#This Row],[Font Family]]&lt;&gt;"",Table_Styles[[#This Row],[Font Family]],IF(Table_Styles[[#This Row],[Font Family Default]]&lt;&gt;"",Table_Styles[[#This Row],[Font Family Default]],""))</f>
        <v>Montserrat</v>
      </c>
      <c r="G22" s="33" t="s">
        <v>938</v>
      </c>
      <c r="H22" s="35" t="s">
        <v>939</v>
      </c>
      <c r="I22" s="14" t="str">
        <f>IF(Table_Styles[[#This Row],[Font Size]]&lt;&gt;"",Table_Styles[[#This Row],[Font Size]],IF(Table_Styles[[#This Row],[Font Size Default]]&lt;&gt;"",Table_Styles[[#This Row],[Font Size Default]],""))</f>
        <v>16px</v>
      </c>
      <c r="J22" s="33"/>
      <c r="K22" s="33">
        <f>Settings_Styling_Font_Weight_Labels</f>
        <v>500</v>
      </c>
      <c r="L22" s="14">
        <f>IF(Table_Styles[[#This Row],[Font Weight]]&lt;&gt;"",Table_Styles[[#This Row],[Font Weight]],IF(Table_Styles[[#This Row],[Font Weight Default]]&lt;&gt;"",Table_Styles[[#This Row],[Font Weight Default]],""))</f>
        <v>500</v>
      </c>
      <c r="M22" s="33"/>
      <c r="N22" s="33" t="str">
        <f>Colour_Foreground_1</f>
        <v>#303232</v>
      </c>
      <c r="O22" s="14" t="str">
        <f>IF(Table_Styles[[#This Row],[Colour]]&lt;&gt;"",Table_Styles[[#This Row],[Colour]],IF(Table_Styles[[#This Row],[Colour Default]]&lt;&gt;"",Table_Styles[[#This Row],[Colour Default]],""))</f>
        <v>#303232</v>
      </c>
      <c r="P22" s="33"/>
      <c r="Q22" s="33"/>
      <c r="R22" s="14" t="str">
        <f>IF(Table_Styles[[#This Row],[Background]]&lt;&gt;"",Table_Styles[[#This Row],[Background]],IF(Table_Styles[[#This Row],[Background Default]]&lt;&gt;"",Table_Styles[[#This Row],[Background Default]],""))</f>
        <v/>
      </c>
      <c r="S22" s="33"/>
      <c r="T22" s="33"/>
      <c r="U22" s="14" t="str">
        <f>IF(Table_Styles[[#This Row],[Border]]&lt;&gt;"",Table_Styles[[#This Row],[Border]],IF(Table_Styles[[#This Row],[Border Default]]&lt;&gt;"",Table_Styles[[#This Row],[Border Default]],""))</f>
        <v/>
      </c>
      <c r="V22" s="33"/>
      <c r="W22" s="33"/>
      <c r="X22" s="14" t="str">
        <f>IF(Table_Styles[[#This Row],[Border Radius]]&lt;&gt;"",Table_Styles[[#This Row],[Border Radius]],IF(Table_Styles[[#This Row],[Border Radius Default]]&lt;&gt;"",Table_Styles[[#This Row],[Border Radius Default]],""))</f>
        <v/>
      </c>
      <c r="Y22" s="33"/>
      <c r="Z22" s="33"/>
      <c r="AA22" s="14" t="str">
        <f>IF(Table_Styles[[#This Row],[MT]]&lt;&gt;"",Table_Styles[[#This Row],[MT]],IF(Table_Styles[[#This Row],[MT Default]]&lt;&gt;"",Table_Styles[[#This Row],[MT Default]],""))</f>
        <v/>
      </c>
      <c r="AB22" s="33"/>
      <c r="AC22" s="33"/>
      <c r="AD22" s="14" t="str">
        <f>IF(Table_Styles[[#This Row],[MR]]&lt;&gt;"",Table_Styles[[#This Row],[MR]],IF(Table_Styles[[#This Row],[MR Default]]&lt;&gt;"",Table_Styles[[#This Row],[MR Default]],""))</f>
        <v/>
      </c>
      <c r="AE22" s="33"/>
      <c r="AF22" s="33"/>
      <c r="AG22" s="14" t="str">
        <f>IF(Table_Styles[[#This Row],[MB]]&lt;&gt;"",Table_Styles[[#This Row],[MB]],IF(Table_Styles[[#This Row],[MB Default]]&lt;&gt;"",Table_Styles[[#This Row],[MB Default]],""))</f>
        <v/>
      </c>
      <c r="AH22" s="33"/>
      <c r="AI22" s="33"/>
      <c r="AJ22" s="14" t="str">
        <f>IF(Table_Styles[[#This Row],[ML]]&lt;&gt;"",Table_Styles[[#This Row],[ML]],IF(Table_Styles[[#This Row],[ML Default]]&lt;&gt;"",Table_Styles[[#This Row],[ML Default]],""))</f>
        <v/>
      </c>
      <c r="AK22" s="33"/>
      <c r="AL22" s="33"/>
      <c r="AM22" s="14" t="str">
        <f>IF(Table_Styles[[#This Row],[PT]]&lt;&gt;"",Table_Styles[[#This Row],[PT]],IF(Table_Styles[[#This Row],[PT Default]]&lt;&gt;"",Table_Styles[[#This Row],[PT Default]],""))</f>
        <v/>
      </c>
      <c r="AN22" s="33"/>
      <c r="AO22" s="33"/>
      <c r="AP22" s="14" t="str">
        <f>IF(Table_Styles[[#This Row],[PR]]&lt;&gt;"",Table_Styles[[#This Row],[PR]],IF(Table_Styles[[#This Row],[PR Default]]&lt;&gt;"",Table_Styles[[#This Row],[PR Default]],""))</f>
        <v/>
      </c>
      <c r="AQ22" s="33"/>
      <c r="AR22" s="33"/>
      <c r="AS22" s="14" t="str">
        <f>IF(Table_Styles[[#This Row],[PB]]&lt;&gt;"",Table_Styles[[#This Row],[PB]],IF(Table_Styles[[#This Row],[PB Default]]&lt;&gt;"",Table_Styles[[#This Row],[PB Default]],""))</f>
        <v/>
      </c>
      <c r="AT22" s="33"/>
      <c r="AU22" s="33"/>
      <c r="AV22" s="14" t="str">
        <f>IF(Table_Styles[[#This Row],[PL]]&lt;&gt;"",Table_Styles[[#This Row],[PL]],IF(Table_Styles[[#This Row],[PL Default]]&lt;&gt;"",Table_Styles[[#This Row],[PL Default]],""))</f>
        <v/>
      </c>
      <c r="AW22" s="33"/>
      <c r="AX22" s="33"/>
      <c r="AY22" s="14" t="str">
        <f>IF(Table_Styles[[#This Row],[BT]]&lt;&gt;"",Table_Styles[[#This Row],[BT]],IF(Table_Styles[[#This Row],[BT Default]]&lt;&gt;"",Table_Styles[[#This Row],[BT Default]],""))</f>
        <v/>
      </c>
      <c r="AZ22" s="33"/>
      <c r="BA22" s="33"/>
      <c r="BB22" s="14" t="str">
        <f>IF(Table_Styles[[#This Row],[BR]]&lt;&gt;"",Table_Styles[[#This Row],[BR]],IF(Table_Styles[[#This Row],[BR Default]]&lt;&gt;"",Table_Styles[[#This Row],[BR Default]],""))</f>
        <v/>
      </c>
      <c r="BC22" s="33"/>
      <c r="BD22" s="33"/>
      <c r="BE22" s="14" t="str">
        <f>IF(Table_Styles[[#This Row],[BB]]&lt;&gt;"",Table_Styles[[#This Row],[BB]],IF(Table_Styles[[#This Row],[BB Default]]&lt;&gt;"",Table_Styles[[#This Row],[BB Default]],""))</f>
        <v/>
      </c>
      <c r="BF22" s="33"/>
      <c r="BG22" s="33"/>
      <c r="BH22" s="14" t="str">
        <f>IF(Table_Styles[[#This Row],[BL]]&lt;&gt;"",Table_Styles[[#This Row],[BL]],IF(Table_Styles[[#This Row],[BL Default]]&lt;&gt;"",Table_Styles[[#This Row],[BL Default]],""))</f>
        <v/>
      </c>
      <c r="BI22" s="33"/>
      <c r="BJ22" s="33"/>
      <c r="BK22" s="14" t="str">
        <f>IF(Table_Styles[[#This Row],[Width]]&lt;&gt;"",Table_Styles[[#This Row],[Width]],IF(Table_Styles[[#This Row],[Width Default]]&lt;&gt;"",Table_Styles[[#This Row],[Width Default]],""))</f>
        <v/>
      </c>
      <c r="BL22" s="33"/>
      <c r="BM22" s="33"/>
      <c r="BN22" s="14" t="str">
        <f>IF(Table_Styles[[#This Row],[Height]]&lt;&gt;"",Table_Styles[[#This Row],[Height]],IF(Table_Styles[[#This Row],[Height Default]]&lt;&gt;"",Table_Styles[[#This Row],[Height Default]],""))</f>
        <v/>
      </c>
      <c r="BO22" s="14"/>
      <c r="BP22" s="14"/>
      <c r="BQ22" s="14" t="str">
        <f>IF(Table_Styles[[#This Row],[Top]]&lt;&gt;"",Table_Styles[[#This Row],[Top]],IF(Table_Styles[[#This Row],[Top Default]]&lt;&gt;"",Table_Styles[[#This Row],[Top Default]],""))</f>
        <v/>
      </c>
      <c r="BR22" s="14"/>
      <c r="BS22" s="14"/>
      <c r="BT22" s="14" t="str">
        <f>IF(Table_Styles[[#This Row],[Right]]&lt;&gt;"",Table_Styles[[#This Row],[Right]],IF(Table_Styles[[#This Row],[Right Default]]&lt;&gt;"",Table_Styles[[#This Row],[Right Default]],""))</f>
        <v/>
      </c>
      <c r="BU22" s="14"/>
      <c r="BV22" s="14"/>
      <c r="BW22" s="14" t="str">
        <f>IF(Table_Styles[[#This Row],[Bottom]]&lt;&gt;"",Table_Styles[[#This Row],[Bottom]],IF(Table_Styles[[#This Row],[Bottom Default]]&lt;&gt;"",Table_Styles[[#This Row],[Bottom Default]],""))</f>
        <v/>
      </c>
      <c r="BX22" s="14"/>
      <c r="BY22" s="14"/>
      <c r="BZ22" s="14" t="str">
        <f>IF(Table_Styles[[#This Row],[Left]]&lt;&gt;"",Table_Styles[[#This Row],[Left]],IF(Table_Styles[[#This Row],[Left Default]]&lt;&gt;"",Table_Styles[[#This Row],[Left Default]],""))</f>
        <v/>
      </c>
      <c r="CA22" s="33"/>
      <c r="CB22" s="16" t="str">
        <f>IF(AND(Table_Styles[[#This Row],[Selector]]&lt;&gt;"",Table_Styles[[#This Row],[Font Family Used]]&lt;&gt;"",Table_Styles[[#This Row],[Font Weight Used]]&lt;&gt;""),Table_Styles[[#This Row],[Font Family Used]]&amp;" "&amp;Table_Styles[[#This Row],[Font Weight Used]],"")</f>
        <v>Montserrat 500</v>
      </c>
      <c r="CC22" s="16" t="str">
        <f ca="1">IF(AND(Table_Styles[[#This Row],[Selector]],COUNTIF(OFFSET(CC:CC,0,0,ROW()-1,1),"="&amp;Table_Styles[[#This Row],[Font]])=0),Table_Styles[[#This Row],[Font]],"")</f>
        <v>Montserrat 500</v>
      </c>
      <c r="CD22" s="16" t="str">
        <f ca="1">IF(Table_Styles[[#This Row],[Unique Font]]&lt;&gt;"",
"{""fontFamily"":"""&amp;Table_Styles[[#This Row],[Font Family Used]]&amp;""",""fontWeight"":"&amp;Table_Styles[[#This Row],[Font Weight Used]]&amp;"}","")</f>
        <v>{"fontFamily":"Montserrat","fontWeight":500}</v>
      </c>
      <c r="CE22"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16px;font-weight: 500;color: #303232</v>
      </c>
      <c r="CF22" s="16" t="str">
        <f>IF(AND(Table_Styles[[#This Row],[Selector]]&lt;&gt;"", Table_Styles[[#This Row],[Config Properties]]&lt;&gt;""),
Table_Styles[[#This Row],[Selector]]&amp;" { "&amp;Table_Styles[[#This Row],[Config Properties]]&amp;" }","")</f>
        <v>formly-field label { font-family: 'Montserrat';font-size: 16px;font-weight: 500;color: #303232 }</v>
      </c>
      <c r="CG22" s="16" t="str">
        <f xml:space="preserve">
SUBSTITUTE(SUBSTITUTE(SUBSTITUTE(SUBSTITUTE(SUBSTITUTE(SUBSTITUTE(SUBSTITUTE(SUBSTITUTE(Table_Styles[[#This Row],[Config]],
" {","{"),
"{ ","{"),
" }","}"),
"} ","}"),
" ,",","),
", ",","),
" :",":"),
": ",":")</f>
        <v>formly-field label{font-family:'Montserrat';font-size:16px;font-weight:500;color:#303232}</v>
      </c>
    </row>
    <row r="23" spans="2:85" ht="21" customHeight="1">
      <c r="B23" s="16" t="s">
        <v>20</v>
      </c>
      <c r="C23" s="36" t="s">
        <v>940</v>
      </c>
      <c r="D23" s="47"/>
      <c r="E23" s="33"/>
      <c r="F23" s="14" t="str">
        <f>IF(Table_Styles[[#This Row],[Font Family]]&lt;&gt;"",Table_Styles[[#This Row],[Font Family]],IF(Table_Styles[[#This Row],[Font Family Default]]&lt;&gt;"",Table_Styles[[#This Row],[Font Family Default]],""))</f>
        <v/>
      </c>
      <c r="G23" s="47"/>
      <c r="H23" s="35"/>
      <c r="I23" s="14" t="str">
        <f>IF(Table_Styles[[#This Row],[Font Size]]&lt;&gt;"",Table_Styles[[#This Row],[Font Size]],IF(Table_Styles[[#This Row],[Font Size Default]]&lt;&gt;"",Table_Styles[[#This Row],[Font Size Default]],""))</f>
        <v/>
      </c>
      <c r="J23" s="47"/>
      <c r="K23" s="33"/>
      <c r="L23" s="14" t="str">
        <f>IF(Table_Styles[[#This Row],[Font Weight]]&lt;&gt;"",Table_Styles[[#This Row],[Font Weight]],IF(Table_Styles[[#This Row],[Font Weight Default]]&lt;&gt;"",Table_Styles[[#This Row],[Font Weight Default]],""))</f>
        <v/>
      </c>
      <c r="M23" s="47"/>
      <c r="N23" s="33"/>
      <c r="O23" s="14" t="str">
        <f>IF(Table_Styles[[#This Row],[Colour]]&lt;&gt;"",Table_Styles[[#This Row],[Colour]],IF(Table_Styles[[#This Row],[Colour Default]]&lt;&gt;"",Table_Styles[[#This Row],[Colour Default]],""))</f>
        <v/>
      </c>
      <c r="P23" s="47"/>
      <c r="Q23" s="33"/>
      <c r="R23" s="14" t="str">
        <f>IF(Table_Styles[[#This Row],[Background]]&lt;&gt;"",Table_Styles[[#This Row],[Background]],IF(Table_Styles[[#This Row],[Background Default]]&lt;&gt;"",Table_Styles[[#This Row],[Background Default]],""))</f>
        <v/>
      </c>
      <c r="S23" s="47"/>
      <c r="T23" s="33"/>
      <c r="U23" s="14" t="str">
        <f>IF(Table_Styles[[#This Row],[Border]]&lt;&gt;"",Table_Styles[[#This Row],[Border]],IF(Table_Styles[[#This Row],[Border Default]]&lt;&gt;"",Table_Styles[[#This Row],[Border Default]],""))</f>
        <v/>
      </c>
      <c r="V23" s="33"/>
      <c r="W23" s="33"/>
      <c r="X23" s="14" t="str">
        <f>IF(Table_Styles[[#This Row],[Border Radius]]&lt;&gt;"",Table_Styles[[#This Row],[Border Radius]],IF(Table_Styles[[#This Row],[Border Radius Default]]&lt;&gt;"",Table_Styles[[#This Row],[Border Radius Default]],""))</f>
        <v/>
      </c>
      <c r="Y23" s="47"/>
      <c r="Z23" s="33" t="s">
        <v>941</v>
      </c>
      <c r="AA23" s="14" t="str">
        <f>IF(Table_Styles[[#This Row],[MT]]&lt;&gt;"",Table_Styles[[#This Row],[MT]],IF(Table_Styles[[#This Row],[MT Default]]&lt;&gt;"",Table_Styles[[#This Row],[MT Default]],""))</f>
        <v>0px</v>
      </c>
      <c r="AB23" s="47"/>
      <c r="AC23" s="33"/>
      <c r="AD23" s="14" t="str">
        <f>IF(Table_Styles[[#This Row],[MR]]&lt;&gt;"",Table_Styles[[#This Row],[MR]],IF(Table_Styles[[#This Row],[MR Default]]&lt;&gt;"",Table_Styles[[#This Row],[MR Default]],""))</f>
        <v/>
      </c>
      <c r="AE23" s="47"/>
      <c r="AF23" s="33" t="s">
        <v>901</v>
      </c>
      <c r="AG23" s="14" t="str">
        <f>IF(Table_Styles[[#This Row],[MB]]&lt;&gt;"",Table_Styles[[#This Row],[MB]],IF(Table_Styles[[#This Row],[MB Default]]&lt;&gt;"",Table_Styles[[#This Row],[MB Default]],""))</f>
        <v>15px</v>
      </c>
      <c r="AH23" s="47"/>
      <c r="AI23" s="33"/>
      <c r="AJ23" s="14" t="str">
        <f>IF(Table_Styles[[#This Row],[ML]]&lt;&gt;"",Table_Styles[[#This Row],[ML]],IF(Table_Styles[[#This Row],[ML Default]]&lt;&gt;"",Table_Styles[[#This Row],[ML Default]],""))</f>
        <v/>
      </c>
      <c r="AK23" s="47"/>
      <c r="AL23" s="33"/>
      <c r="AM23" s="14" t="str">
        <f>IF(Table_Styles[[#This Row],[PT]]&lt;&gt;"",Table_Styles[[#This Row],[PT]],IF(Table_Styles[[#This Row],[PT Default]]&lt;&gt;"",Table_Styles[[#This Row],[PT Default]],""))</f>
        <v/>
      </c>
      <c r="AN23" s="47"/>
      <c r="AO23" s="33"/>
      <c r="AP23" s="14" t="str">
        <f>IF(Table_Styles[[#This Row],[PR]]&lt;&gt;"",Table_Styles[[#This Row],[PR]],IF(Table_Styles[[#This Row],[PR Default]]&lt;&gt;"",Table_Styles[[#This Row],[PR Default]],""))</f>
        <v/>
      </c>
      <c r="AQ23" s="47"/>
      <c r="AR23" s="33"/>
      <c r="AS23" s="14" t="str">
        <f>IF(Table_Styles[[#This Row],[PB]]&lt;&gt;"",Table_Styles[[#This Row],[PB]],IF(Table_Styles[[#This Row],[PB Default]]&lt;&gt;"",Table_Styles[[#This Row],[PB Default]],""))</f>
        <v/>
      </c>
      <c r="AT23" s="47"/>
      <c r="AU23" s="33"/>
      <c r="AV23" s="14" t="str">
        <f>IF(Table_Styles[[#This Row],[PL]]&lt;&gt;"",Table_Styles[[#This Row],[PL]],IF(Table_Styles[[#This Row],[PL Default]]&lt;&gt;"",Table_Styles[[#This Row],[PL Default]],""))</f>
        <v/>
      </c>
      <c r="AW23" s="47"/>
      <c r="AX23" s="33"/>
      <c r="AY23" s="14" t="str">
        <f>IF(Table_Styles[[#This Row],[BT]]&lt;&gt;"",Table_Styles[[#This Row],[BT]],IF(Table_Styles[[#This Row],[BT Default]]&lt;&gt;"",Table_Styles[[#This Row],[BT Default]],""))</f>
        <v/>
      </c>
      <c r="AZ23" s="47"/>
      <c r="BA23" s="33"/>
      <c r="BB23" s="14" t="str">
        <f>IF(Table_Styles[[#This Row],[BR]]&lt;&gt;"",Table_Styles[[#This Row],[BR]],IF(Table_Styles[[#This Row],[BR Default]]&lt;&gt;"",Table_Styles[[#This Row],[BR Default]],""))</f>
        <v/>
      </c>
      <c r="BC23" s="47"/>
      <c r="BD23" s="33"/>
      <c r="BE23" s="14" t="str">
        <f>IF(Table_Styles[[#This Row],[BB]]&lt;&gt;"",Table_Styles[[#This Row],[BB]],IF(Table_Styles[[#This Row],[BB Default]]&lt;&gt;"",Table_Styles[[#This Row],[BB Default]],""))</f>
        <v/>
      </c>
      <c r="BF23" s="47"/>
      <c r="BG23" s="33"/>
      <c r="BH23" s="14" t="str">
        <f>IF(Table_Styles[[#This Row],[BL]]&lt;&gt;"",Table_Styles[[#This Row],[BL]],IF(Table_Styles[[#This Row],[BL Default]]&lt;&gt;"",Table_Styles[[#This Row],[BL Default]],""))</f>
        <v/>
      </c>
      <c r="BI23" s="33"/>
      <c r="BJ23" s="33"/>
      <c r="BK23" s="14" t="str">
        <f>IF(Table_Styles[[#This Row],[Width]]&lt;&gt;"",Table_Styles[[#This Row],[Width]],IF(Table_Styles[[#This Row],[Width Default]]&lt;&gt;"",Table_Styles[[#This Row],[Width Default]],""))</f>
        <v/>
      </c>
      <c r="BL23" s="33"/>
      <c r="BM23" s="33"/>
      <c r="BN23" s="14" t="str">
        <f>IF(Table_Styles[[#This Row],[Height]]&lt;&gt;"",Table_Styles[[#This Row],[Height]],IF(Table_Styles[[#This Row],[Height Default]]&lt;&gt;"",Table_Styles[[#This Row],[Height Default]],""))</f>
        <v/>
      </c>
      <c r="BO23" s="14"/>
      <c r="BP23" s="14"/>
      <c r="BQ23" s="14" t="str">
        <f>IF(Table_Styles[[#This Row],[Top]]&lt;&gt;"",Table_Styles[[#This Row],[Top]],IF(Table_Styles[[#This Row],[Top Default]]&lt;&gt;"",Table_Styles[[#This Row],[Top Default]],""))</f>
        <v/>
      </c>
      <c r="BR23" s="14"/>
      <c r="BS23" s="14"/>
      <c r="BT23" s="14" t="str">
        <f>IF(Table_Styles[[#This Row],[Right]]&lt;&gt;"",Table_Styles[[#This Row],[Right]],IF(Table_Styles[[#This Row],[Right Default]]&lt;&gt;"",Table_Styles[[#This Row],[Right Default]],""))</f>
        <v/>
      </c>
      <c r="BU23" s="14"/>
      <c r="BV23" s="14"/>
      <c r="BW23" s="14" t="str">
        <f>IF(Table_Styles[[#This Row],[Bottom]]&lt;&gt;"",Table_Styles[[#This Row],[Bottom]],IF(Table_Styles[[#This Row],[Bottom Default]]&lt;&gt;"",Table_Styles[[#This Row],[Bottom Default]],""))</f>
        <v/>
      </c>
      <c r="BX23" s="14"/>
      <c r="BY23" s="14"/>
      <c r="BZ23" s="14" t="str">
        <f>IF(Table_Styles[[#This Row],[Left]]&lt;&gt;"",Table_Styles[[#This Row],[Left]],IF(Table_Styles[[#This Row],[Left Default]]&lt;&gt;"",Table_Styles[[#This Row],[Left Default]],""))</f>
        <v/>
      </c>
      <c r="CA23" s="47"/>
      <c r="CB23" s="16" t="str">
        <f>IF(AND(Table_Styles[[#This Row],[Selector]]&lt;&gt;"",Table_Styles[[#This Row],[Font Family Used]]&lt;&gt;"",Table_Styles[[#This Row],[Font Weight Used]]&lt;&gt;""),Table_Styles[[#This Row],[Font Family Used]]&amp;" "&amp;Table_Styles[[#This Row],[Font Weight Used]],"")</f>
        <v/>
      </c>
      <c r="CC23" s="16" t="str">
        <f ca="1">IF(AND(Table_Styles[[#This Row],[Selector]],COUNTIF(OFFSET(CC:CC,0,0,ROW()-1,1),"="&amp;Table_Styles[[#This Row],[Font]])=0),Table_Styles[[#This Row],[Font]],"")</f>
        <v/>
      </c>
      <c r="CD23" s="16" t="str">
        <f ca="1">IF(Table_Styles[[#This Row],[Unique Font]]&lt;&gt;"",
"{""fontFamily"":"""&amp;Table_Styles[[#This Row],[Font Family Used]]&amp;""",""fontWeight"":"&amp;Table_Styles[[#This Row],[Font Weight Used]]&amp;"}","")</f>
        <v/>
      </c>
      <c r="CE23"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0px;margin-bottom: 15px</v>
      </c>
      <c r="CF23" s="16" t="str">
        <f>IF(AND(Table_Styles[[#This Row],[Selector]]&lt;&gt;"", Table_Styles[[#This Row],[Config Properties]]&lt;&gt;""),
Table_Styles[[#This Row],[Selector]]&amp;" { "&amp;Table_Styles[[#This Row],[Config Properties]]&amp;" }","")</f>
        <v>formly-field .question { margin-top: 0px;margin-bottom: 15px }</v>
      </c>
      <c r="CG23" s="16" t="str">
        <f xml:space="preserve">
SUBSTITUTE(SUBSTITUTE(SUBSTITUTE(SUBSTITUTE(SUBSTITUTE(SUBSTITUTE(SUBSTITUTE(SUBSTITUTE(Table_Styles[[#This Row],[Config]],
" {","{"),
"{ ","{"),
" }","}"),
"} ","}"),
" ,",","),
", ",","),
" :",":"),
": ",":")</f>
        <v>formly-field .question{margin-top:0px;margin-bottom:15px}</v>
      </c>
    </row>
    <row r="24" spans="2:85" ht="21" customHeight="1">
      <c r="B24" s="16" t="s">
        <v>942</v>
      </c>
      <c r="C24" s="36" t="s">
        <v>943</v>
      </c>
      <c r="D24" s="33"/>
      <c r="E24" s="33" t="str">
        <f>Settings_Styling_Font_Body_Text</f>
        <v>Montserrat</v>
      </c>
      <c r="F24" s="14" t="str">
        <f>IF(Table_Styles[[#This Row],[Font Family]]&lt;&gt;"",Table_Styles[[#This Row],[Font Family]],IF(Table_Styles[[#This Row],[Font Family Default]]&lt;&gt;"",Table_Styles[[#This Row],[Font Family Default]],""))</f>
        <v>Montserrat</v>
      </c>
      <c r="G24" s="33"/>
      <c r="H24" s="35" t="s">
        <v>944</v>
      </c>
      <c r="I24" s="14" t="str">
        <f>IF(Table_Styles[[#This Row],[Font Size]]&lt;&gt;"",Table_Styles[[#This Row],[Font Size]],IF(Table_Styles[[#This Row],[Font Size Default]]&lt;&gt;"",Table_Styles[[#This Row],[Font Size Default]],""))</f>
        <v>13px</v>
      </c>
      <c r="J24" s="33"/>
      <c r="K24" s="33">
        <f>Settings_Styling_Font_Weight_Body_Text</f>
        <v>300</v>
      </c>
      <c r="L24" s="14">
        <f>IF(Table_Styles[[#This Row],[Font Weight]]&lt;&gt;"",Table_Styles[[#This Row],[Font Weight]],IF(Table_Styles[[#This Row],[Font Weight Default]]&lt;&gt;"",Table_Styles[[#This Row],[Font Weight Default]],""))</f>
        <v>300</v>
      </c>
      <c r="M24" s="33"/>
      <c r="N24" s="33" t="str">
        <f>Colour_Foreground_2</f>
        <v>#4e4e4f</v>
      </c>
      <c r="O24" s="14" t="str">
        <f>IF(Table_Styles[[#This Row],[Colour]]&lt;&gt;"",Table_Styles[[#This Row],[Colour]],IF(Table_Styles[[#This Row],[Colour Default]]&lt;&gt;"",Table_Styles[[#This Row],[Colour Default]],""))</f>
        <v>#4e4e4f</v>
      </c>
      <c r="P24" s="33"/>
      <c r="Q24" s="33"/>
      <c r="R24" s="14" t="str">
        <f>IF(Table_Styles[[#This Row],[Background]]&lt;&gt;"",Table_Styles[[#This Row],[Background]],IF(Table_Styles[[#This Row],[Background Default]]&lt;&gt;"",Table_Styles[[#This Row],[Background Default]],""))</f>
        <v/>
      </c>
      <c r="S24" s="33"/>
      <c r="T24" s="33"/>
      <c r="U24" s="14" t="str">
        <f>IF(Table_Styles[[#This Row],[Border]]&lt;&gt;"",Table_Styles[[#This Row],[Border]],IF(Table_Styles[[#This Row],[Border Default]]&lt;&gt;"",Table_Styles[[#This Row],[Border Default]],""))</f>
        <v/>
      </c>
      <c r="V24" s="33"/>
      <c r="W24" s="33"/>
      <c r="X24" s="14" t="str">
        <f>IF(Table_Styles[[#This Row],[Border Radius]]&lt;&gt;"",Table_Styles[[#This Row],[Border Radius]],IF(Table_Styles[[#This Row],[Border Radius Default]]&lt;&gt;"",Table_Styles[[#This Row],[Border Radius Default]],""))</f>
        <v/>
      </c>
      <c r="Y24" s="33"/>
      <c r="Z24" s="33"/>
      <c r="AA24" s="14" t="str">
        <f>IF(Table_Styles[[#This Row],[MT]]&lt;&gt;"",Table_Styles[[#This Row],[MT]],IF(Table_Styles[[#This Row],[MT Default]]&lt;&gt;"",Table_Styles[[#This Row],[MT Default]],""))</f>
        <v/>
      </c>
      <c r="AB24" s="33"/>
      <c r="AC24" s="33"/>
      <c r="AD24" s="14" t="str">
        <f>IF(Table_Styles[[#This Row],[MR]]&lt;&gt;"",Table_Styles[[#This Row],[MR]],IF(Table_Styles[[#This Row],[MR Default]]&lt;&gt;"",Table_Styles[[#This Row],[MR Default]],""))</f>
        <v/>
      </c>
      <c r="AE24" s="33"/>
      <c r="AF24" s="33"/>
      <c r="AG24" s="14" t="str">
        <f>IF(Table_Styles[[#This Row],[MB]]&lt;&gt;"",Table_Styles[[#This Row],[MB]],IF(Table_Styles[[#This Row],[MB Default]]&lt;&gt;"",Table_Styles[[#This Row],[MB Default]],""))</f>
        <v/>
      </c>
      <c r="AH24" s="33"/>
      <c r="AI24" s="33"/>
      <c r="AJ24" s="14" t="str">
        <f>IF(Table_Styles[[#This Row],[ML]]&lt;&gt;"",Table_Styles[[#This Row],[ML]],IF(Table_Styles[[#This Row],[ML Default]]&lt;&gt;"",Table_Styles[[#This Row],[ML Default]],""))</f>
        <v/>
      </c>
      <c r="AK24" s="33"/>
      <c r="AL24" s="33"/>
      <c r="AM24" s="14" t="str">
        <f>IF(Table_Styles[[#This Row],[PT]]&lt;&gt;"",Table_Styles[[#This Row],[PT]],IF(Table_Styles[[#This Row],[PT Default]]&lt;&gt;"",Table_Styles[[#This Row],[PT Default]],""))</f>
        <v/>
      </c>
      <c r="AN24" s="33"/>
      <c r="AO24" s="33"/>
      <c r="AP24" s="14" t="str">
        <f>IF(Table_Styles[[#This Row],[PR]]&lt;&gt;"",Table_Styles[[#This Row],[PR]],IF(Table_Styles[[#This Row],[PR Default]]&lt;&gt;"",Table_Styles[[#This Row],[PR Default]],""))</f>
        <v/>
      </c>
      <c r="AQ24" s="33"/>
      <c r="AR24" s="33"/>
      <c r="AS24" s="14" t="str">
        <f>IF(Table_Styles[[#This Row],[PB]]&lt;&gt;"",Table_Styles[[#This Row],[PB]],IF(Table_Styles[[#This Row],[PB Default]]&lt;&gt;"",Table_Styles[[#This Row],[PB Default]],""))</f>
        <v/>
      </c>
      <c r="AT24" s="33"/>
      <c r="AU24" s="33"/>
      <c r="AV24" s="14" t="str">
        <f>IF(Table_Styles[[#This Row],[PL]]&lt;&gt;"",Table_Styles[[#This Row],[PL]],IF(Table_Styles[[#This Row],[PL Default]]&lt;&gt;"",Table_Styles[[#This Row],[PL Default]],""))</f>
        <v/>
      </c>
      <c r="AW24" s="33"/>
      <c r="AX24" s="33"/>
      <c r="AY24" s="14" t="str">
        <f>IF(Table_Styles[[#This Row],[BT]]&lt;&gt;"",Table_Styles[[#This Row],[BT]],IF(Table_Styles[[#This Row],[BT Default]]&lt;&gt;"",Table_Styles[[#This Row],[BT Default]],""))</f>
        <v/>
      </c>
      <c r="AZ24" s="33"/>
      <c r="BA24" s="33"/>
      <c r="BB24" s="14" t="str">
        <f>IF(Table_Styles[[#This Row],[BR]]&lt;&gt;"",Table_Styles[[#This Row],[BR]],IF(Table_Styles[[#This Row],[BR Default]]&lt;&gt;"",Table_Styles[[#This Row],[BR Default]],""))</f>
        <v/>
      </c>
      <c r="BC24" s="33"/>
      <c r="BD24" s="33"/>
      <c r="BE24" s="14" t="str">
        <f>IF(Table_Styles[[#This Row],[BB]]&lt;&gt;"",Table_Styles[[#This Row],[BB]],IF(Table_Styles[[#This Row],[BB Default]]&lt;&gt;"",Table_Styles[[#This Row],[BB Default]],""))</f>
        <v/>
      </c>
      <c r="BF24" s="33"/>
      <c r="BG24" s="33"/>
      <c r="BH24" s="14" t="str">
        <f>IF(Table_Styles[[#This Row],[BL]]&lt;&gt;"",Table_Styles[[#This Row],[BL]],IF(Table_Styles[[#This Row],[BL Default]]&lt;&gt;"",Table_Styles[[#This Row],[BL Default]],""))</f>
        <v/>
      </c>
      <c r="BI24" s="33"/>
      <c r="BJ24" s="33"/>
      <c r="BK24" s="14" t="str">
        <f>IF(Table_Styles[[#This Row],[Width]]&lt;&gt;"",Table_Styles[[#This Row],[Width]],IF(Table_Styles[[#This Row],[Width Default]]&lt;&gt;"",Table_Styles[[#This Row],[Width Default]],""))</f>
        <v/>
      </c>
      <c r="BL24" s="33"/>
      <c r="BM24" s="33"/>
      <c r="BN24" s="14" t="str">
        <f>IF(Table_Styles[[#This Row],[Height]]&lt;&gt;"",Table_Styles[[#This Row],[Height]],IF(Table_Styles[[#This Row],[Height Default]]&lt;&gt;"",Table_Styles[[#This Row],[Height Default]],""))</f>
        <v/>
      </c>
      <c r="BO24" s="14"/>
      <c r="BP24" s="14"/>
      <c r="BQ24" s="14" t="str">
        <f>IF(Table_Styles[[#This Row],[Top]]&lt;&gt;"",Table_Styles[[#This Row],[Top]],IF(Table_Styles[[#This Row],[Top Default]]&lt;&gt;"",Table_Styles[[#This Row],[Top Default]],""))</f>
        <v/>
      </c>
      <c r="BR24" s="14"/>
      <c r="BS24" s="14"/>
      <c r="BT24" s="14" t="str">
        <f>IF(Table_Styles[[#This Row],[Right]]&lt;&gt;"",Table_Styles[[#This Row],[Right]],IF(Table_Styles[[#This Row],[Right Default]]&lt;&gt;"",Table_Styles[[#This Row],[Right Default]],""))</f>
        <v/>
      </c>
      <c r="BU24" s="14"/>
      <c r="BV24" s="14"/>
      <c r="BW24" s="14" t="str">
        <f>IF(Table_Styles[[#This Row],[Bottom]]&lt;&gt;"",Table_Styles[[#This Row],[Bottom]],IF(Table_Styles[[#This Row],[Bottom Default]]&lt;&gt;"",Table_Styles[[#This Row],[Bottom Default]],""))</f>
        <v/>
      </c>
      <c r="BX24" s="14"/>
      <c r="BY24" s="14"/>
      <c r="BZ24" s="14" t="str">
        <f>IF(Table_Styles[[#This Row],[Left]]&lt;&gt;"",Table_Styles[[#This Row],[Left]],IF(Table_Styles[[#This Row],[Left Default]]&lt;&gt;"",Table_Styles[[#This Row],[Left Default]],""))</f>
        <v/>
      </c>
      <c r="CA24" s="33"/>
      <c r="CB24" s="16" t="str">
        <f>IF(AND(Table_Styles[[#This Row],[Selector]]&lt;&gt;"",Table_Styles[[#This Row],[Font Family Used]]&lt;&gt;"",Table_Styles[[#This Row],[Font Weight Used]]&lt;&gt;""),Table_Styles[[#This Row],[Font Family Used]]&amp;" "&amp;Table_Styles[[#This Row],[Font Weight Used]],"")</f>
        <v>Montserrat 300</v>
      </c>
      <c r="CC24" s="16" t="str">
        <f ca="1">IF(AND(Table_Styles[[#This Row],[Selector]],COUNTIF(OFFSET(CC:CC,0,0,ROW()-1,1),"="&amp;Table_Styles[[#This Row],[Font]])=0),Table_Styles[[#This Row],[Font]],"")</f>
        <v/>
      </c>
      <c r="CD24" s="16" t="str">
        <f ca="1">IF(Table_Styles[[#This Row],[Unique Font]]&lt;&gt;"",
"{""fontFamily"":"""&amp;Table_Styles[[#This Row],[Font Family Used]]&amp;""",""fontWeight"":"&amp;Table_Styles[[#This Row],[Font Weight Used]]&amp;"}","")</f>
        <v/>
      </c>
      <c r="CE24"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13px;font-weight: 300;color: #4e4e4f</v>
      </c>
      <c r="CF24" s="16" t="str">
        <f>IF(AND(Table_Styles[[#This Row],[Selector]]&lt;&gt;"", Table_Styles[[#This Row],[Config Properties]]&lt;&gt;""),
Table_Styles[[#This Row],[Selector]]&amp;" { "&amp;Table_Styles[[#This Row],[Config Properties]]&amp;" }","")</f>
        <v>formly-field small.text-muted { font-family: 'Montserrat';font-size: 13px;font-weight: 300;color: #4e4e4f }</v>
      </c>
      <c r="CG24" s="16" t="str">
        <f xml:space="preserve">
SUBSTITUTE(SUBSTITUTE(SUBSTITUTE(SUBSTITUTE(SUBSTITUTE(SUBSTITUTE(SUBSTITUTE(SUBSTITUTE(Table_Styles[[#This Row],[Config]],
" {","{"),
"{ ","{"),
" }","}"),
"} ","}"),
" ,",","),
", ",","),
" :",":"),
": ",":")</f>
        <v>formly-field small.text-muted{font-family:'Montserrat';font-size:13px;font-weight:300;color:#4e4e4f}</v>
      </c>
    </row>
    <row r="25" spans="2:85" ht="21" customHeight="1">
      <c r="B25" s="110" t="s">
        <v>945</v>
      </c>
      <c r="C25" s="110" t="s">
        <v>946</v>
      </c>
      <c r="D25" s="33"/>
      <c r="E25" s="33" t="str">
        <f>Settings_Styling_Font_Body_Text</f>
        <v>Montserrat</v>
      </c>
      <c r="F25" s="14" t="str">
        <f>IF(Table_Styles[[#This Row],[Font Family]]&lt;&gt;"",Table_Styles[[#This Row],[Font Family]],IF(Table_Styles[[#This Row],[Font Family Default]]&lt;&gt;"",Table_Styles[[#This Row],[Font Family Default]],""))</f>
        <v>Montserrat</v>
      </c>
      <c r="G25" s="33"/>
      <c r="H25" s="35" t="s">
        <v>901</v>
      </c>
      <c r="I25" s="14" t="str">
        <f>IF(Table_Styles[[#This Row],[Font Size]]&lt;&gt;"",Table_Styles[[#This Row],[Font Size]],IF(Table_Styles[[#This Row],[Font Size Default]]&lt;&gt;"",Table_Styles[[#This Row],[Font Size Default]],""))</f>
        <v>15px</v>
      </c>
      <c r="J25" s="33"/>
      <c r="K25" s="33">
        <f>Settings_Styling_Font_Weight_Body_Text</f>
        <v>300</v>
      </c>
      <c r="L25" s="14">
        <f>IF(Table_Styles[[#This Row],[Font Weight]]&lt;&gt;"",Table_Styles[[#This Row],[Font Weight]],IF(Table_Styles[[#This Row],[Font Weight Default]]&lt;&gt;"",Table_Styles[[#This Row],[Font Weight Default]],""))</f>
        <v>300</v>
      </c>
      <c r="M25" s="33"/>
      <c r="N25" s="33" t="str">
        <f>Colour_Foreground_1</f>
        <v>#303232</v>
      </c>
      <c r="O25" s="14" t="str">
        <f>IF(Table_Styles[[#This Row],[Colour]]&lt;&gt;"",Table_Styles[[#This Row],[Colour]],IF(Table_Styles[[#This Row],[Colour Default]]&lt;&gt;"",Table_Styles[[#This Row],[Colour Default]],""))</f>
        <v>#303232</v>
      </c>
      <c r="P25" s="33"/>
      <c r="Q25" s="33" t="str">
        <f>Colour_Background_1</f>
        <v>#FFFFFF</v>
      </c>
      <c r="R25" s="14" t="str">
        <f>IF(Table_Styles[[#This Row],[Background]]&lt;&gt;"",Table_Styles[[#This Row],[Background]],IF(Table_Styles[[#This Row],[Background Default]]&lt;&gt;"",Table_Styles[[#This Row],[Background Default]],""))</f>
        <v>#FFFFFF</v>
      </c>
      <c r="S25" s="33"/>
      <c r="T25" s="35" t="s">
        <v>947</v>
      </c>
      <c r="U25" s="14" t="str">
        <f>IF(Table_Styles[[#This Row],[Border]]&lt;&gt;"",Table_Styles[[#This Row],[Border]],IF(Table_Styles[[#This Row],[Border Default]]&lt;&gt;"",Table_Styles[[#This Row],[Border Default]],""))</f>
        <v>none</v>
      </c>
      <c r="V25" s="33"/>
      <c r="W25" s="33">
        <f>Settings_Styling_Other_Default_Border_Radius</f>
        <v>0</v>
      </c>
      <c r="X25" s="14">
        <f>IF(Table_Styles[[#This Row],[Border Radius]]&lt;&gt;"",Table_Styles[[#This Row],[Border Radius]],IF(Table_Styles[[#This Row],[Border Radius Default]]&lt;&gt;"",Table_Styles[[#This Row],[Border Radius Default]],""))</f>
        <v>0</v>
      </c>
      <c r="Y25" s="33"/>
      <c r="Z25" s="33"/>
      <c r="AA25" s="14" t="str">
        <f>IF(Table_Styles[[#This Row],[MT]]&lt;&gt;"",Table_Styles[[#This Row],[MT]],IF(Table_Styles[[#This Row],[MT Default]]&lt;&gt;"",Table_Styles[[#This Row],[MT Default]],""))</f>
        <v/>
      </c>
      <c r="AB25" s="33"/>
      <c r="AC25" s="33"/>
      <c r="AD25" s="14" t="str">
        <f>IF(Table_Styles[[#This Row],[MR]]&lt;&gt;"",Table_Styles[[#This Row],[MR]],IF(Table_Styles[[#This Row],[MR Default]]&lt;&gt;"",Table_Styles[[#This Row],[MR Default]],""))</f>
        <v/>
      </c>
      <c r="AE25" s="33"/>
      <c r="AF25" s="33"/>
      <c r="AG25" s="14" t="str">
        <f>IF(Table_Styles[[#This Row],[MB]]&lt;&gt;"",Table_Styles[[#This Row],[MB]],IF(Table_Styles[[#This Row],[MB Default]]&lt;&gt;"",Table_Styles[[#This Row],[MB Default]],""))</f>
        <v/>
      </c>
      <c r="AH25" s="33"/>
      <c r="AI25" s="33"/>
      <c r="AJ25" s="14" t="str">
        <f>IF(Table_Styles[[#This Row],[ML]]&lt;&gt;"",Table_Styles[[#This Row],[ML]],IF(Table_Styles[[#This Row],[ML Default]]&lt;&gt;"",Table_Styles[[#This Row],[ML Default]],""))</f>
        <v/>
      </c>
      <c r="AK25" s="33" t="s">
        <v>944</v>
      </c>
      <c r="AL25" s="35" t="s">
        <v>914</v>
      </c>
      <c r="AM25" s="14" t="str">
        <f>IF(Table_Styles[[#This Row],[PT]]&lt;&gt;"",Table_Styles[[#This Row],[PT]],IF(Table_Styles[[#This Row],[PT Default]]&lt;&gt;"",Table_Styles[[#This Row],[PT Default]],""))</f>
        <v>13px</v>
      </c>
      <c r="AN25" s="33"/>
      <c r="AO25" s="35" t="s">
        <v>948</v>
      </c>
      <c r="AP25" s="14" t="str">
        <f>IF(Table_Styles[[#This Row],[PR]]&lt;&gt;"",Table_Styles[[#This Row],[PR]],IF(Table_Styles[[#This Row],[PR Default]]&lt;&gt;"",Table_Styles[[#This Row],[PR Default]],""))</f>
        <v>12px</v>
      </c>
      <c r="AQ25" s="33" t="s">
        <v>944</v>
      </c>
      <c r="AR25" s="35" t="s">
        <v>914</v>
      </c>
      <c r="AS25" s="14" t="str">
        <f>IF(Table_Styles[[#This Row],[PB]]&lt;&gt;"",Table_Styles[[#This Row],[PB]],IF(Table_Styles[[#This Row],[PB Default]]&lt;&gt;"",Table_Styles[[#This Row],[PB Default]],""))</f>
        <v>13px</v>
      </c>
      <c r="AT25" s="33"/>
      <c r="AU25" s="35" t="s">
        <v>948</v>
      </c>
      <c r="AV25" s="14" t="str">
        <f>IF(Table_Styles[[#This Row],[PL]]&lt;&gt;"",Table_Styles[[#This Row],[PL]],IF(Table_Styles[[#This Row],[PL Default]]&lt;&gt;"",Table_Styles[[#This Row],[PL Default]],""))</f>
        <v>12px</v>
      </c>
      <c r="AW25" s="33"/>
      <c r="AX25" s="33"/>
      <c r="AY25" s="14" t="str">
        <f>IF(Table_Styles[[#This Row],[BT]]&lt;&gt;"",Table_Styles[[#This Row],[BT]],IF(Table_Styles[[#This Row],[BT Default]]&lt;&gt;"",Table_Styles[[#This Row],[BT Default]],""))</f>
        <v/>
      </c>
      <c r="AZ25" s="33"/>
      <c r="BA25" s="33"/>
      <c r="BB25" s="14" t="str">
        <f>IF(Table_Styles[[#This Row],[BR]]&lt;&gt;"",Table_Styles[[#This Row],[BR]],IF(Table_Styles[[#This Row],[BR Default]]&lt;&gt;"",Table_Styles[[#This Row],[BR Default]],""))</f>
        <v/>
      </c>
      <c r="BC25" s="33"/>
      <c r="BD25" s="33"/>
      <c r="BE25" s="14" t="str">
        <f>IF(Table_Styles[[#This Row],[BB]]&lt;&gt;"",Table_Styles[[#This Row],[BB]],IF(Table_Styles[[#This Row],[BB Default]]&lt;&gt;"",Table_Styles[[#This Row],[BB Default]],""))</f>
        <v/>
      </c>
      <c r="BF25" s="33"/>
      <c r="BG25" s="33"/>
      <c r="BH25" s="14" t="str">
        <f>IF(Table_Styles[[#This Row],[BL]]&lt;&gt;"",Table_Styles[[#This Row],[BL]],IF(Table_Styles[[#This Row],[BL Default]]&lt;&gt;"",Table_Styles[[#This Row],[BL Default]],""))</f>
        <v/>
      </c>
      <c r="BI25" s="33"/>
      <c r="BJ25" s="33"/>
      <c r="BK25" s="14" t="str">
        <f>IF(Table_Styles[[#This Row],[Width]]&lt;&gt;"",Table_Styles[[#This Row],[Width]],IF(Table_Styles[[#This Row],[Width Default]]&lt;&gt;"",Table_Styles[[#This Row],[Width Default]],""))</f>
        <v/>
      </c>
      <c r="BL25" s="33"/>
      <c r="BM25" s="33"/>
      <c r="BN25" s="14" t="str">
        <f>IF(Table_Styles[[#This Row],[Height]]&lt;&gt;"",Table_Styles[[#This Row],[Height]],IF(Table_Styles[[#This Row],[Height Default]]&lt;&gt;"",Table_Styles[[#This Row],[Height Default]],""))</f>
        <v/>
      </c>
      <c r="BO25" s="14"/>
      <c r="BP25" s="14"/>
      <c r="BQ25" s="14" t="str">
        <f>IF(Table_Styles[[#This Row],[Top]]&lt;&gt;"",Table_Styles[[#This Row],[Top]],IF(Table_Styles[[#This Row],[Top Default]]&lt;&gt;"",Table_Styles[[#This Row],[Top Default]],""))</f>
        <v/>
      </c>
      <c r="BR25" s="14"/>
      <c r="BS25" s="14"/>
      <c r="BT25" s="14" t="str">
        <f>IF(Table_Styles[[#This Row],[Right]]&lt;&gt;"",Table_Styles[[#This Row],[Right]],IF(Table_Styles[[#This Row],[Right Default]]&lt;&gt;"",Table_Styles[[#This Row],[Right Default]],""))</f>
        <v/>
      </c>
      <c r="BU25" s="14"/>
      <c r="BV25" s="14"/>
      <c r="BW25" s="14" t="str">
        <f>IF(Table_Styles[[#This Row],[Bottom]]&lt;&gt;"",Table_Styles[[#This Row],[Bottom]],IF(Table_Styles[[#This Row],[Bottom Default]]&lt;&gt;"",Table_Styles[[#This Row],[Bottom Default]],""))</f>
        <v/>
      </c>
      <c r="BX25" s="14"/>
      <c r="BY25" s="14"/>
      <c r="BZ25" s="14" t="str">
        <f>IF(Table_Styles[[#This Row],[Left]]&lt;&gt;"",Table_Styles[[#This Row],[Left]],IF(Table_Styles[[#This Row],[Left Default]]&lt;&gt;"",Table_Styles[[#This Row],[Left Default]],""))</f>
        <v/>
      </c>
      <c r="CA25" s="33"/>
      <c r="CB25" s="16" t="str">
        <f>IF(AND(Table_Styles[[#This Row],[Selector]]&lt;&gt;"",Table_Styles[[#This Row],[Font Family Used]]&lt;&gt;"",Table_Styles[[#This Row],[Font Weight Used]]&lt;&gt;""),Table_Styles[[#This Row],[Font Family Used]]&amp;" "&amp;Table_Styles[[#This Row],[Font Weight Used]],"")</f>
        <v>Montserrat 300</v>
      </c>
      <c r="CC25" s="16" t="str">
        <f ca="1">IF(AND(Table_Styles[[#This Row],[Selector]],COUNTIF(OFFSET(CC:CC,0,0,ROW()-1,1),"="&amp;Table_Styles[[#This Row],[Font]])=0),Table_Styles[[#This Row],[Font]],"")</f>
        <v/>
      </c>
      <c r="CD25" s="16" t="str">
        <f ca="1">IF(Table_Styles[[#This Row],[Unique Font]]&lt;&gt;"",
"{""fontFamily"":"""&amp;Table_Styles[[#This Row],[Font Family Used]]&amp;""",""fontWeight"":"&amp;Table_Styles[[#This Row],[Font Weight Used]]&amp;"}","")</f>
        <v/>
      </c>
      <c r="CE25"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15px;font-weight: 300;color: #303232;background: #FFFFFF;border: none;border-radius: 0;padding-top: 13px;padding-right: 12px;padding-bottom: 13px;padding-left: 12px</v>
      </c>
      <c r="CF25" s="16" t="str">
        <f>IF(AND(Table_Styles[[#This Row],[Selector]]&lt;&gt;"", Table_Styles[[#This Row],[Config Properties]]&lt;&gt;""),
Table_Styles[[#This Row],[Selector]]&amp;" { "&amp;Table_Styles[[#This Row],[Config Properties]]&amp;" }","")</f>
        <v>formly-field .form-control { font-family: 'Montserrat';font-size: 15px;font-weight: 300;color: #303232;background: #FFFFFF;border: none;border-radius: 0;padding-top: 13px;padding-right: 12px;padding-bottom: 13px;padding-left: 12px }</v>
      </c>
      <c r="CG25" s="16" t="str">
        <f xml:space="preserve">
SUBSTITUTE(SUBSTITUTE(SUBSTITUTE(SUBSTITUTE(SUBSTITUTE(SUBSTITUTE(SUBSTITUTE(SUBSTITUTE(Table_Styles[[#This Row],[Config]],
" {","{"),
"{ ","{"),
" }","}"),
"} ","}"),
" ,",","),
", ",","),
" :",":"),
": ",":")</f>
        <v>formly-field .form-control{font-family:'Montserrat';font-size:15px;font-weight:300;color:#303232;background:#FFFFFF;border:none;border-radius:0;padding-top:13px;padding-right:12px;padding-bottom:13px;padding-left:12px}</v>
      </c>
    </row>
    <row r="26" spans="2:85" ht="21" customHeight="1">
      <c r="B26" s="110" t="s">
        <v>949</v>
      </c>
      <c r="C26" s="110" t="s">
        <v>950</v>
      </c>
      <c r="D26" s="33"/>
      <c r="E26" s="33"/>
      <c r="F26" s="14" t="str">
        <f>IF(Table_Styles[[#This Row],[Font Family]]&lt;&gt;"",Table_Styles[[#This Row],[Font Family]],IF(Table_Styles[[#This Row],[Font Family Default]]&lt;&gt;"",Table_Styles[[#This Row],[Font Family Default]],""))</f>
        <v/>
      </c>
      <c r="G26" s="33"/>
      <c r="H26" s="33"/>
      <c r="I26" s="14" t="str">
        <f>IF(Table_Styles[[#This Row],[Font Size]]&lt;&gt;"",Table_Styles[[#This Row],[Font Size]],IF(Table_Styles[[#This Row],[Font Size Default]]&lt;&gt;"",Table_Styles[[#This Row],[Font Size Default]],""))</f>
        <v/>
      </c>
      <c r="J26" s="33"/>
      <c r="K26" s="33"/>
      <c r="L26" s="14" t="str">
        <f>IF(Table_Styles[[#This Row],[Font Weight]]&lt;&gt;"",Table_Styles[[#This Row],[Font Weight]],IF(Table_Styles[[#This Row],[Font Weight Default]]&lt;&gt;"",Table_Styles[[#This Row],[Font Weight Default]],""))</f>
        <v/>
      </c>
      <c r="M26" s="33"/>
      <c r="N26" s="33" t="str">
        <f>Colour_Foreground_2</f>
        <v>#4e4e4f</v>
      </c>
      <c r="O26" s="14" t="str">
        <f>IF(Table_Styles[[#This Row],[Colour]]&lt;&gt;"",Table_Styles[[#This Row],[Colour]],IF(Table_Styles[[#This Row],[Colour Default]]&lt;&gt;"",Table_Styles[[#This Row],[Colour Default]],""))</f>
        <v>#4e4e4f</v>
      </c>
      <c r="P26" s="33"/>
      <c r="Q26" s="35" t="str">
        <f>Colour_Background_3</f>
        <v>#b6b6b6</v>
      </c>
      <c r="R26" s="14" t="str">
        <f>IF(Table_Styles[[#This Row],[Background]]&lt;&gt;"",Table_Styles[[#This Row],[Background]],IF(Table_Styles[[#This Row],[Background Default]]&lt;&gt;"",Table_Styles[[#This Row],[Background Default]],""))</f>
        <v>#b6b6b6</v>
      </c>
      <c r="S26" s="33"/>
      <c r="T26" s="35" t="s">
        <v>947</v>
      </c>
      <c r="U26" s="14" t="str">
        <f>IF(Table_Styles[[#This Row],[Border]]&lt;&gt;"",Table_Styles[[#This Row],[Border]],IF(Table_Styles[[#This Row],[Border Default]]&lt;&gt;"",Table_Styles[[#This Row],[Border Default]],""))</f>
        <v>none</v>
      </c>
      <c r="V26" s="33"/>
      <c r="W26" s="33">
        <f>Settings_Styling_Other_Default_Border_Radius</f>
        <v>0</v>
      </c>
      <c r="X26" s="14">
        <f>IF(Table_Styles[[#This Row],[Border Radius]]&lt;&gt;"",Table_Styles[[#This Row],[Border Radius]],IF(Table_Styles[[#This Row],[Border Radius Default]]&lt;&gt;"",Table_Styles[[#This Row],[Border Radius Default]],""))</f>
        <v>0</v>
      </c>
      <c r="Y26" s="33"/>
      <c r="Z26" s="33"/>
      <c r="AA26" s="14" t="str">
        <f>IF(Table_Styles[[#This Row],[MT]]&lt;&gt;"",Table_Styles[[#This Row],[MT]],IF(Table_Styles[[#This Row],[MT Default]]&lt;&gt;"",Table_Styles[[#This Row],[MT Default]],""))</f>
        <v/>
      </c>
      <c r="AB26" s="33"/>
      <c r="AC26" s="33"/>
      <c r="AD26" s="14" t="str">
        <f>IF(Table_Styles[[#This Row],[MR]]&lt;&gt;"",Table_Styles[[#This Row],[MR]],IF(Table_Styles[[#This Row],[MR Default]]&lt;&gt;"",Table_Styles[[#This Row],[MR Default]],""))</f>
        <v/>
      </c>
      <c r="AE26" s="33"/>
      <c r="AF26" s="33"/>
      <c r="AG26" s="14" t="str">
        <f>IF(Table_Styles[[#This Row],[MB]]&lt;&gt;"",Table_Styles[[#This Row],[MB]],IF(Table_Styles[[#This Row],[MB Default]]&lt;&gt;"",Table_Styles[[#This Row],[MB Default]],""))</f>
        <v/>
      </c>
      <c r="AH26" s="33"/>
      <c r="AI26" s="33"/>
      <c r="AJ26" s="14" t="str">
        <f>IF(Table_Styles[[#This Row],[ML]]&lt;&gt;"",Table_Styles[[#This Row],[ML]],IF(Table_Styles[[#This Row],[ML Default]]&lt;&gt;"",Table_Styles[[#This Row],[ML Default]],""))</f>
        <v/>
      </c>
      <c r="AK26" s="33"/>
      <c r="AL26" s="33"/>
      <c r="AM26" s="14" t="str">
        <f>IF(Table_Styles[[#This Row],[PT]]&lt;&gt;"",Table_Styles[[#This Row],[PT]],IF(Table_Styles[[#This Row],[PT Default]]&lt;&gt;"",Table_Styles[[#This Row],[PT Default]],""))</f>
        <v/>
      </c>
      <c r="AN26" s="33"/>
      <c r="AO26" s="33"/>
      <c r="AP26" s="14" t="str">
        <f>IF(Table_Styles[[#This Row],[PR]]&lt;&gt;"",Table_Styles[[#This Row],[PR]],IF(Table_Styles[[#This Row],[PR Default]]&lt;&gt;"",Table_Styles[[#This Row],[PR Default]],""))</f>
        <v/>
      </c>
      <c r="AQ26" s="33"/>
      <c r="AR26" s="33"/>
      <c r="AS26" s="14" t="str">
        <f>IF(Table_Styles[[#This Row],[PB]]&lt;&gt;"",Table_Styles[[#This Row],[PB]],IF(Table_Styles[[#This Row],[PB Default]]&lt;&gt;"",Table_Styles[[#This Row],[PB Default]],""))</f>
        <v/>
      </c>
      <c r="AT26" s="33"/>
      <c r="AU26" s="33"/>
      <c r="AV26" s="14" t="str">
        <f>IF(Table_Styles[[#This Row],[PL]]&lt;&gt;"",Table_Styles[[#This Row],[PL]],IF(Table_Styles[[#This Row],[PL Default]]&lt;&gt;"",Table_Styles[[#This Row],[PL Default]],""))</f>
        <v/>
      </c>
      <c r="AW26" s="33"/>
      <c r="AX26" s="33"/>
      <c r="AY26" s="14" t="str">
        <f>IF(Table_Styles[[#This Row],[BT]]&lt;&gt;"",Table_Styles[[#This Row],[BT]],IF(Table_Styles[[#This Row],[BT Default]]&lt;&gt;"",Table_Styles[[#This Row],[BT Default]],""))</f>
        <v/>
      </c>
      <c r="AZ26" s="33"/>
      <c r="BA26" s="33"/>
      <c r="BB26" s="14" t="str">
        <f>IF(Table_Styles[[#This Row],[BR]]&lt;&gt;"",Table_Styles[[#This Row],[BR]],IF(Table_Styles[[#This Row],[BR Default]]&lt;&gt;"",Table_Styles[[#This Row],[BR Default]],""))</f>
        <v/>
      </c>
      <c r="BC26" s="33"/>
      <c r="BD26" s="33"/>
      <c r="BE26" s="14" t="str">
        <f>IF(Table_Styles[[#This Row],[BB]]&lt;&gt;"",Table_Styles[[#This Row],[BB]],IF(Table_Styles[[#This Row],[BB Default]]&lt;&gt;"",Table_Styles[[#This Row],[BB Default]],""))</f>
        <v/>
      </c>
      <c r="BF26" s="33"/>
      <c r="BG26" s="33"/>
      <c r="BH26" s="14" t="str">
        <f>IF(Table_Styles[[#This Row],[BL]]&lt;&gt;"",Table_Styles[[#This Row],[BL]],IF(Table_Styles[[#This Row],[BL Default]]&lt;&gt;"",Table_Styles[[#This Row],[BL Default]],""))</f>
        <v/>
      </c>
      <c r="BI26" s="33"/>
      <c r="BJ26" s="33"/>
      <c r="BK26" s="14" t="str">
        <f>IF(Table_Styles[[#This Row],[Width]]&lt;&gt;"",Table_Styles[[#This Row],[Width]],IF(Table_Styles[[#This Row],[Width Default]]&lt;&gt;"",Table_Styles[[#This Row],[Width Default]],""))</f>
        <v/>
      </c>
      <c r="BL26" s="33"/>
      <c r="BM26" s="33"/>
      <c r="BN26" s="14" t="str">
        <f>IF(Table_Styles[[#This Row],[Height]]&lt;&gt;"",Table_Styles[[#This Row],[Height]],IF(Table_Styles[[#This Row],[Height Default]]&lt;&gt;"",Table_Styles[[#This Row],[Height Default]],""))</f>
        <v/>
      </c>
      <c r="BO26" s="14"/>
      <c r="BP26" s="14"/>
      <c r="BQ26" s="14" t="str">
        <f>IF(Table_Styles[[#This Row],[Top]]&lt;&gt;"",Table_Styles[[#This Row],[Top]],IF(Table_Styles[[#This Row],[Top Default]]&lt;&gt;"",Table_Styles[[#This Row],[Top Default]],""))</f>
        <v/>
      </c>
      <c r="BR26" s="14"/>
      <c r="BS26" s="14"/>
      <c r="BT26" s="14" t="str">
        <f>IF(Table_Styles[[#This Row],[Right]]&lt;&gt;"",Table_Styles[[#This Row],[Right]],IF(Table_Styles[[#This Row],[Right Default]]&lt;&gt;"",Table_Styles[[#This Row],[Right Default]],""))</f>
        <v/>
      </c>
      <c r="BU26" s="14"/>
      <c r="BV26" s="14"/>
      <c r="BW26" s="14" t="str">
        <f>IF(Table_Styles[[#This Row],[Bottom]]&lt;&gt;"",Table_Styles[[#This Row],[Bottom]],IF(Table_Styles[[#This Row],[Bottom Default]]&lt;&gt;"",Table_Styles[[#This Row],[Bottom Default]],""))</f>
        <v/>
      </c>
      <c r="BX26" s="14"/>
      <c r="BY26" s="14"/>
      <c r="BZ26" s="14" t="str">
        <f>IF(Table_Styles[[#This Row],[Left]]&lt;&gt;"",Table_Styles[[#This Row],[Left]],IF(Table_Styles[[#This Row],[Left Default]]&lt;&gt;"",Table_Styles[[#This Row],[Left Default]],""))</f>
        <v/>
      </c>
      <c r="CA26" s="33"/>
      <c r="CB26" s="16" t="str">
        <f>IF(AND(Table_Styles[[#This Row],[Selector]]&lt;&gt;"",Table_Styles[[#This Row],[Font Family Used]]&lt;&gt;"",Table_Styles[[#This Row],[Font Weight Used]]&lt;&gt;""),Table_Styles[[#This Row],[Font Family Used]]&amp;" "&amp;Table_Styles[[#This Row],[Font Weight Used]],"")</f>
        <v/>
      </c>
      <c r="CC26" s="16" t="str">
        <f ca="1">IF(AND(Table_Styles[[#This Row],[Selector]],COUNTIF(OFFSET(CC:CC,0,0,ROW()-1,1),"="&amp;Table_Styles[[#This Row],[Font]])=0),Table_Styles[[#This Row],[Font]],"")</f>
        <v/>
      </c>
      <c r="CD26" s="16" t="str">
        <f ca="1">IF(Table_Styles[[#This Row],[Unique Font]]&lt;&gt;"",
"{""fontFamily"":"""&amp;Table_Styles[[#This Row],[Font Family Used]]&amp;""",""fontWeight"":"&amp;Table_Styles[[#This Row],[Font Weight Used]]&amp;"}","")</f>
        <v/>
      </c>
      <c r="CE26"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#4e4e4f;background: #b6b6b6;border: none;border-radius: 0</v>
      </c>
      <c r="CF26" s="16" t="str">
        <f>IF(AND(Table_Styles[[#This Row],[Selector]]&lt;&gt;"", Table_Styles[[#This Row],[Config Properties]]&lt;&gt;""),
Table_Styles[[#This Row],[Selector]]&amp;" { "&amp;Table_Styles[[#This Row],[Config Properties]]&amp;" }","")</f>
        <v>formly-field span.input-group-addon { color: #4e4e4f;background: #b6b6b6;border: none;border-radius: 0 }</v>
      </c>
      <c r="CG26" s="16" t="str">
        <f xml:space="preserve">
SUBSTITUTE(SUBSTITUTE(SUBSTITUTE(SUBSTITUTE(SUBSTITUTE(SUBSTITUTE(SUBSTITUTE(SUBSTITUTE(Table_Styles[[#This Row],[Config]],
" {","{"),
"{ ","{"),
" }","}"),
"} ","}"),
" ,",","),
", ",","),
" :",":"),
": ",":")</f>
        <v>formly-field span.input-group-addon{color:#4e4e4f;background:#b6b6b6;border:none;border-radius:0}</v>
      </c>
    </row>
    <row r="27" spans="2:85" ht="21" customHeight="1">
      <c r="B27" s="110" t="s">
        <v>951</v>
      </c>
      <c r="C27" s="119" t="s">
        <v>952</v>
      </c>
      <c r="D27" s="47"/>
      <c r="E27" s="33"/>
      <c r="F27" s="14" t="str">
        <f>IF(Table_Styles[[#This Row],[Font Family]]&lt;&gt;"",Table_Styles[[#This Row],[Font Family]],IF(Table_Styles[[#This Row],[Font Family Default]]&lt;&gt;"",Table_Styles[[#This Row],[Font Family Default]],""))</f>
        <v/>
      </c>
      <c r="G27" s="47"/>
      <c r="H27" s="33"/>
      <c r="I27" s="14" t="str">
        <f>IF(Table_Styles[[#This Row],[Font Size]]&lt;&gt;"",Table_Styles[[#This Row],[Font Size]],IF(Table_Styles[[#This Row],[Font Size Default]]&lt;&gt;"",Table_Styles[[#This Row],[Font Size Default]],""))</f>
        <v/>
      </c>
      <c r="J27" s="47"/>
      <c r="K27" s="33"/>
      <c r="L27" s="14" t="str">
        <f>IF(Table_Styles[[#This Row],[Font Weight]]&lt;&gt;"",Table_Styles[[#This Row],[Font Weight]],IF(Table_Styles[[#This Row],[Font Weight Default]]&lt;&gt;"",Table_Styles[[#This Row],[Font Weight Default]],""))</f>
        <v/>
      </c>
      <c r="M27" s="47"/>
      <c r="N27" s="33"/>
      <c r="O27" s="14" t="str">
        <f>IF(Table_Styles[[#This Row],[Colour]]&lt;&gt;"",Table_Styles[[#This Row],[Colour]],IF(Table_Styles[[#This Row],[Colour Default]]&lt;&gt;"",Table_Styles[[#This Row],[Colour Default]],""))</f>
        <v/>
      </c>
      <c r="P27" s="47"/>
      <c r="Q27" s="35"/>
      <c r="R27" s="14" t="str">
        <f>IF(Table_Styles[[#This Row],[Background]]&lt;&gt;"",Table_Styles[[#This Row],[Background]],IF(Table_Styles[[#This Row],[Background Default]]&lt;&gt;"",Table_Styles[[#This Row],[Background Default]],""))</f>
        <v/>
      </c>
      <c r="S27" s="47"/>
      <c r="T27" s="35"/>
      <c r="U27" s="14" t="str">
        <f>IF(Table_Styles[[#This Row],[Border]]&lt;&gt;"",Table_Styles[[#This Row],[Border]],IF(Table_Styles[[#This Row],[Border Default]]&lt;&gt;"",Table_Styles[[#This Row],[Border Default]],""))</f>
        <v/>
      </c>
      <c r="V27" s="33"/>
      <c r="W27" s="33"/>
      <c r="X27" s="14" t="str">
        <f>IF(Table_Styles[[#This Row],[Border Radius]]&lt;&gt;"",Table_Styles[[#This Row],[Border Radius]],IF(Table_Styles[[#This Row],[Border Radius Default]]&lt;&gt;"",Table_Styles[[#This Row],[Border Radius Default]],""))</f>
        <v/>
      </c>
      <c r="Y27" s="47"/>
      <c r="Z27" s="33"/>
      <c r="AA27" s="14" t="str">
        <f>IF(Table_Styles[[#This Row],[MT]]&lt;&gt;"",Table_Styles[[#This Row],[MT]],IF(Table_Styles[[#This Row],[MT Default]]&lt;&gt;"",Table_Styles[[#This Row],[MT Default]],""))</f>
        <v/>
      </c>
      <c r="AB27" s="47"/>
      <c r="AC27" s="33"/>
      <c r="AD27" s="14" t="str">
        <f>IF(Table_Styles[[#This Row],[MR]]&lt;&gt;"",Table_Styles[[#This Row],[MR]],IF(Table_Styles[[#This Row],[MR Default]]&lt;&gt;"",Table_Styles[[#This Row],[MR Default]],""))</f>
        <v/>
      </c>
      <c r="AE27" s="47"/>
      <c r="AF27" s="33"/>
      <c r="AG27" s="14" t="str">
        <f>IF(Table_Styles[[#This Row],[MB]]&lt;&gt;"",Table_Styles[[#This Row],[MB]],IF(Table_Styles[[#This Row],[MB Default]]&lt;&gt;"",Table_Styles[[#This Row],[MB Default]],""))</f>
        <v/>
      </c>
      <c r="AH27" s="47"/>
      <c r="AI27" s="33"/>
      <c r="AJ27" s="14" t="str">
        <f>IF(Table_Styles[[#This Row],[ML]]&lt;&gt;"",Table_Styles[[#This Row],[ML]],IF(Table_Styles[[#This Row],[ML Default]]&lt;&gt;"",Table_Styles[[#This Row],[ML Default]],""))</f>
        <v/>
      </c>
      <c r="AK27" s="47"/>
      <c r="AL27" s="33"/>
      <c r="AM27" s="14" t="str">
        <f>IF(Table_Styles[[#This Row],[PT]]&lt;&gt;"",Table_Styles[[#This Row],[PT]],IF(Table_Styles[[#This Row],[PT Default]]&lt;&gt;"",Table_Styles[[#This Row],[PT Default]],""))</f>
        <v/>
      </c>
      <c r="AN27" s="47"/>
      <c r="AO27" s="33"/>
      <c r="AP27" s="14" t="str">
        <f>IF(Table_Styles[[#This Row],[PR]]&lt;&gt;"",Table_Styles[[#This Row],[PR]],IF(Table_Styles[[#This Row],[PR Default]]&lt;&gt;"",Table_Styles[[#This Row],[PR Default]],""))</f>
        <v/>
      </c>
      <c r="AQ27" s="47"/>
      <c r="AR27" s="33"/>
      <c r="AS27" s="14" t="str">
        <f>IF(Table_Styles[[#This Row],[PB]]&lt;&gt;"",Table_Styles[[#This Row],[PB]],IF(Table_Styles[[#This Row],[PB Default]]&lt;&gt;"",Table_Styles[[#This Row],[PB Default]],""))</f>
        <v/>
      </c>
      <c r="AT27" s="47"/>
      <c r="AU27" s="33"/>
      <c r="AV27" s="14" t="str">
        <f>IF(Table_Styles[[#This Row],[PL]]&lt;&gt;"",Table_Styles[[#This Row],[PL]],IF(Table_Styles[[#This Row],[PL Default]]&lt;&gt;"",Table_Styles[[#This Row],[PL Default]],""))</f>
        <v/>
      </c>
      <c r="AW27" s="47"/>
      <c r="AX27" s="33"/>
      <c r="AY27" s="14" t="str">
        <f>IF(Table_Styles[[#This Row],[BT]]&lt;&gt;"",Table_Styles[[#This Row],[BT]],IF(Table_Styles[[#This Row],[BT Default]]&lt;&gt;"",Table_Styles[[#This Row],[BT Default]],""))</f>
        <v/>
      </c>
      <c r="AZ27" s="47"/>
      <c r="BA27" s="33"/>
      <c r="BB27" s="14" t="str">
        <f>IF(Table_Styles[[#This Row],[BR]]&lt;&gt;"",Table_Styles[[#This Row],[BR]],IF(Table_Styles[[#This Row],[BR Default]]&lt;&gt;"",Table_Styles[[#This Row],[BR Default]],""))</f>
        <v/>
      </c>
      <c r="BC27" s="47"/>
      <c r="BD27" s="33"/>
      <c r="BE27" s="14" t="str">
        <f>IF(Table_Styles[[#This Row],[BB]]&lt;&gt;"",Table_Styles[[#This Row],[BB]],IF(Table_Styles[[#This Row],[BB Default]]&lt;&gt;"",Table_Styles[[#This Row],[BB Default]],""))</f>
        <v/>
      </c>
      <c r="BF27" s="47"/>
      <c r="BG27" s="33" t="s">
        <v>947</v>
      </c>
      <c r="BH27" s="14" t="str">
        <f>IF(Table_Styles[[#This Row],[BL]]&lt;&gt;"",Table_Styles[[#This Row],[BL]],IF(Table_Styles[[#This Row],[BL Default]]&lt;&gt;"",Table_Styles[[#This Row],[BL Default]],""))</f>
        <v>none</v>
      </c>
      <c r="BI27" s="33"/>
      <c r="BJ27" s="33"/>
      <c r="BK27" s="14" t="str">
        <f>IF(Table_Styles[[#This Row],[Width]]&lt;&gt;"",Table_Styles[[#This Row],[Width]],IF(Table_Styles[[#This Row],[Width Default]]&lt;&gt;"",Table_Styles[[#This Row],[Width Default]],""))</f>
        <v/>
      </c>
      <c r="BL27" s="33"/>
      <c r="BM27" s="33"/>
      <c r="BN27" s="14" t="str">
        <f>IF(Table_Styles[[#This Row],[Height]]&lt;&gt;"",Table_Styles[[#This Row],[Height]],IF(Table_Styles[[#This Row],[Height Default]]&lt;&gt;"",Table_Styles[[#This Row],[Height Default]],""))</f>
        <v/>
      </c>
      <c r="BO27" s="14"/>
      <c r="BP27" s="14"/>
      <c r="BQ27" s="14" t="str">
        <f>IF(Table_Styles[[#This Row],[Top]]&lt;&gt;"",Table_Styles[[#This Row],[Top]],IF(Table_Styles[[#This Row],[Top Default]]&lt;&gt;"",Table_Styles[[#This Row],[Top Default]],""))</f>
        <v/>
      </c>
      <c r="BR27" s="14"/>
      <c r="BS27" s="14"/>
      <c r="BT27" s="14" t="str">
        <f>IF(Table_Styles[[#This Row],[Right]]&lt;&gt;"",Table_Styles[[#This Row],[Right]],IF(Table_Styles[[#This Row],[Right Default]]&lt;&gt;"",Table_Styles[[#This Row],[Right Default]],""))</f>
        <v/>
      </c>
      <c r="BU27" s="14"/>
      <c r="BV27" s="14"/>
      <c r="BW27" s="14" t="str">
        <f>IF(Table_Styles[[#This Row],[Bottom]]&lt;&gt;"",Table_Styles[[#This Row],[Bottom]],IF(Table_Styles[[#This Row],[Bottom Default]]&lt;&gt;"",Table_Styles[[#This Row],[Bottom Default]],""))</f>
        <v/>
      </c>
      <c r="BX27" s="14"/>
      <c r="BY27" s="14"/>
      <c r="BZ27" s="14" t="str">
        <f>IF(Table_Styles[[#This Row],[Left]]&lt;&gt;"",Table_Styles[[#This Row],[Left]],IF(Table_Styles[[#This Row],[Left Default]]&lt;&gt;"",Table_Styles[[#This Row],[Left Default]],""))</f>
        <v/>
      </c>
      <c r="CA27" s="47"/>
      <c r="CB27" s="16" t="str">
        <f>IF(AND(Table_Styles[[#This Row],[Selector]]&lt;&gt;"",Table_Styles[[#This Row],[Font Family Used]]&lt;&gt;"",Table_Styles[[#This Row],[Font Weight Used]]&lt;&gt;""),Table_Styles[[#This Row],[Font Family Used]]&amp;" "&amp;Table_Styles[[#This Row],[Font Weight Used]],"")</f>
        <v/>
      </c>
      <c r="CC27" s="16" t="str">
        <f ca="1">IF(AND(Table_Styles[[#This Row],[Selector]],COUNTIF(OFFSET(CC:CC,0,0,ROW()-1,1),"="&amp;Table_Styles[[#This Row],[Font]])=0),Table_Styles[[#This Row],[Font]],"")</f>
        <v/>
      </c>
      <c r="CD27" s="16" t="str">
        <f ca="1">IF(Table_Styles[[#This Row],[Unique Font]]&lt;&gt;"",
"{""fontFamily"":"""&amp;Table_Styles[[#This Row],[Font Family Used]]&amp;""",""fontWeight"":"&amp;Table_Styles[[#This Row],[Font Weight Used]]&amp;"}","")</f>
        <v/>
      </c>
      <c r="CE27"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none</v>
      </c>
      <c r="CF27" s="16" t="str">
        <f>IF(AND(Table_Styles[[#This Row],[Selector]]&lt;&gt;"", Table_Styles[[#This Row],[Config Properties]]&lt;&gt;""),
Table_Styles[[#This Row],[Selector]]&amp;" { "&amp;Table_Styles[[#This Row],[Config Properties]]&amp;" }","")</f>
        <v>formly-field .form-control.ng-valid:focus, formly-field .form-control.ng-invalid:focus, formly-field .form-control.ng-pending:focus { border-left: none }</v>
      </c>
      <c r="CG27" s="16" t="str">
        <f xml:space="preserve">
SUBSTITUTE(SUBSTITUTE(SUBSTITUTE(SUBSTITUTE(SUBSTITUTE(SUBSTITUTE(SUBSTITUTE(SUBSTITUTE(Table_Styles[[#This Row],[Config]],
" {","{"),
"{ ","{"),
" }","}"),
"} ","}"),
" ,",","),
", ",","),
" :",":"),
": ",":")</f>
        <v>formly-field .form-control.ng-valid:focus,formly-field .form-control.ng-invalid:focus,formly-field .form-control.ng-pending:focus{border-left:none}</v>
      </c>
    </row>
    <row r="28" spans="2:85" ht="21" customHeight="1">
      <c r="B28" s="110" t="s">
        <v>953</v>
      </c>
      <c r="C28" s="110" t="s">
        <v>954</v>
      </c>
      <c r="D28" s="33"/>
      <c r="E28" s="33"/>
      <c r="F28" s="14" t="str">
        <f>IF(Table_Styles[[#This Row],[Font Family]]&lt;&gt;"",Table_Styles[[#This Row],[Font Family]],IF(Table_Styles[[#This Row],[Font Family Default]]&lt;&gt;"",Table_Styles[[#This Row],[Font Family Default]],""))</f>
        <v/>
      </c>
      <c r="G28" s="33"/>
      <c r="H28" s="33"/>
      <c r="I28" s="14" t="str">
        <f>IF(Table_Styles[[#This Row],[Font Size]]&lt;&gt;"",Table_Styles[[#This Row],[Font Size]],IF(Table_Styles[[#This Row],[Font Size Default]]&lt;&gt;"",Table_Styles[[#This Row],[Font Size Default]],""))</f>
        <v/>
      </c>
      <c r="J28" s="33"/>
      <c r="K28" s="33"/>
      <c r="L28" s="14" t="str">
        <f>IF(Table_Styles[[#This Row],[Font Weight]]&lt;&gt;"",Table_Styles[[#This Row],[Font Weight]],IF(Table_Styles[[#This Row],[Font Weight Default]]&lt;&gt;"",Table_Styles[[#This Row],[Font Weight Default]],""))</f>
        <v/>
      </c>
      <c r="M28" s="33"/>
      <c r="N28" s="33"/>
      <c r="O28" s="14" t="str">
        <f>IF(Table_Styles[[#This Row],[Colour]]&lt;&gt;"",Table_Styles[[#This Row],[Colour]],IF(Table_Styles[[#This Row],[Colour Default]]&lt;&gt;"",Table_Styles[[#This Row],[Colour Default]],""))</f>
        <v/>
      </c>
      <c r="P28" s="33"/>
      <c r="Q28" s="33"/>
      <c r="R28" s="14" t="str">
        <f>IF(Table_Styles[[#This Row],[Background]]&lt;&gt;"",Table_Styles[[#This Row],[Background]],IF(Table_Styles[[#This Row],[Background Default]]&lt;&gt;"",Table_Styles[[#This Row],[Background Default]],""))</f>
        <v/>
      </c>
      <c r="S28" s="33"/>
      <c r="T28" s="33"/>
      <c r="U28" s="14" t="str">
        <f>IF(Table_Styles[[#This Row],[Border]]&lt;&gt;"",Table_Styles[[#This Row],[Border]],IF(Table_Styles[[#This Row],[Border Default]]&lt;&gt;"",Table_Styles[[#This Row],[Border Default]],""))</f>
        <v/>
      </c>
      <c r="V28" s="33"/>
      <c r="W28" s="33"/>
      <c r="X28" s="14" t="str">
        <f>IF(Table_Styles[[#This Row],[Border Radius]]&lt;&gt;"",Table_Styles[[#This Row],[Border Radius]],IF(Table_Styles[[#This Row],[Border Radius Default]]&lt;&gt;"",Table_Styles[[#This Row],[Border Radius Default]],""))</f>
        <v/>
      </c>
      <c r="Y28" s="33"/>
      <c r="Z28" s="33"/>
      <c r="AA28" s="14" t="str">
        <f>IF(Table_Styles[[#This Row],[MT]]&lt;&gt;"",Table_Styles[[#This Row],[MT]],IF(Table_Styles[[#This Row],[MT Default]]&lt;&gt;"",Table_Styles[[#This Row],[MT Default]],""))</f>
        <v/>
      </c>
      <c r="AB28" s="33"/>
      <c r="AC28" s="33"/>
      <c r="AD28" s="14" t="str">
        <f>IF(Table_Styles[[#This Row],[MR]]&lt;&gt;"",Table_Styles[[#This Row],[MR]],IF(Table_Styles[[#This Row],[MR Default]]&lt;&gt;"",Table_Styles[[#This Row],[MR Default]],""))</f>
        <v/>
      </c>
      <c r="AE28" s="33"/>
      <c r="AF28" s="33"/>
      <c r="AG28" s="14" t="str">
        <f>IF(Table_Styles[[#This Row],[MB]]&lt;&gt;"",Table_Styles[[#This Row],[MB]],IF(Table_Styles[[#This Row],[MB Default]]&lt;&gt;"",Table_Styles[[#This Row],[MB Default]],""))</f>
        <v/>
      </c>
      <c r="AH28" s="33"/>
      <c r="AI28" s="33"/>
      <c r="AJ28" s="14" t="str">
        <f>IF(Table_Styles[[#This Row],[ML]]&lt;&gt;"",Table_Styles[[#This Row],[ML]],IF(Table_Styles[[#This Row],[ML Default]]&lt;&gt;"",Table_Styles[[#This Row],[ML Default]],""))</f>
        <v/>
      </c>
      <c r="AK28" s="33"/>
      <c r="AL28" s="33"/>
      <c r="AM28" s="14" t="str">
        <f>IF(Table_Styles[[#This Row],[PT]]&lt;&gt;"",Table_Styles[[#This Row],[PT]],IF(Table_Styles[[#This Row],[PT Default]]&lt;&gt;"",Table_Styles[[#This Row],[PT Default]],""))</f>
        <v/>
      </c>
      <c r="AN28" s="33"/>
      <c r="AO28" s="33"/>
      <c r="AP28" s="14" t="str">
        <f>IF(Table_Styles[[#This Row],[PR]]&lt;&gt;"",Table_Styles[[#This Row],[PR]],IF(Table_Styles[[#This Row],[PR Default]]&lt;&gt;"",Table_Styles[[#This Row],[PR Default]],""))</f>
        <v/>
      </c>
      <c r="AQ28" s="33"/>
      <c r="AR28" s="33"/>
      <c r="AS28" s="14" t="str">
        <f>IF(Table_Styles[[#This Row],[PB]]&lt;&gt;"",Table_Styles[[#This Row],[PB]],IF(Table_Styles[[#This Row],[PB Default]]&lt;&gt;"",Table_Styles[[#This Row],[PB Default]],""))</f>
        <v/>
      </c>
      <c r="AT28" s="33"/>
      <c r="AU28" s="33"/>
      <c r="AV28" s="14" t="str">
        <f>IF(Table_Styles[[#This Row],[PL]]&lt;&gt;"",Table_Styles[[#This Row],[PL]],IF(Table_Styles[[#This Row],[PL Default]]&lt;&gt;"",Table_Styles[[#This Row],[PL Default]],""))</f>
        <v/>
      </c>
      <c r="AW28" s="33"/>
      <c r="AX28" s="33"/>
      <c r="AY28" s="14" t="str">
        <f>IF(Table_Styles[[#This Row],[BT]]&lt;&gt;"",Table_Styles[[#This Row],[BT]],IF(Table_Styles[[#This Row],[BT Default]]&lt;&gt;"",Table_Styles[[#This Row],[BT Default]],""))</f>
        <v/>
      </c>
      <c r="AZ28" s="33"/>
      <c r="BA28" s="33"/>
      <c r="BB28" s="14" t="str">
        <f>IF(Table_Styles[[#This Row],[BR]]&lt;&gt;"",Table_Styles[[#This Row],[BR]],IF(Table_Styles[[#This Row],[BR Default]]&lt;&gt;"",Table_Styles[[#This Row],[BR Default]],""))</f>
        <v/>
      </c>
      <c r="BC28" s="33"/>
      <c r="BD28" s="33"/>
      <c r="BE28" s="14" t="str">
        <f>IF(Table_Styles[[#This Row],[BB]]&lt;&gt;"",Table_Styles[[#This Row],[BB]],IF(Table_Styles[[#This Row],[BB Default]]&lt;&gt;"",Table_Styles[[#This Row],[BB Default]],""))</f>
        <v/>
      </c>
      <c r="BF28" s="14" t="str">
        <f>"7px solid "&amp;Colour_Accent_1</f>
        <v>7px solid #e8b650</v>
      </c>
      <c r="BG28" s="33" t="s">
        <v>955</v>
      </c>
      <c r="BH28" s="14" t="str">
        <f>IF(Table_Styles[[#This Row],[BL]]&lt;&gt;"",Table_Styles[[#This Row],[BL]],IF(Table_Styles[[#This Row],[BL Default]]&lt;&gt;"",Table_Styles[[#This Row],[BL Default]],""))</f>
        <v>7px solid #e8b650</v>
      </c>
      <c r="BI28" s="33"/>
      <c r="BJ28" s="33"/>
      <c r="BK28" s="14" t="str">
        <f>IF(Table_Styles[[#This Row],[Width]]&lt;&gt;"",Table_Styles[[#This Row],[Width]],IF(Table_Styles[[#This Row],[Width Default]]&lt;&gt;"",Table_Styles[[#This Row],[Width Default]],""))</f>
        <v/>
      </c>
      <c r="BL28" s="33"/>
      <c r="BM28" s="33"/>
      <c r="BN28" s="14" t="str">
        <f>IF(Table_Styles[[#This Row],[Height]]&lt;&gt;"",Table_Styles[[#This Row],[Height]],IF(Table_Styles[[#This Row],[Height Default]]&lt;&gt;"",Table_Styles[[#This Row],[Height Default]],""))</f>
        <v/>
      </c>
      <c r="BO28" s="14"/>
      <c r="BP28" s="14"/>
      <c r="BQ28" s="14" t="str">
        <f>IF(Table_Styles[[#This Row],[Top]]&lt;&gt;"",Table_Styles[[#This Row],[Top]],IF(Table_Styles[[#This Row],[Top Default]]&lt;&gt;"",Table_Styles[[#This Row],[Top Default]],""))</f>
        <v/>
      </c>
      <c r="BR28" s="14"/>
      <c r="BS28" s="14"/>
      <c r="BT28" s="14" t="str">
        <f>IF(Table_Styles[[#This Row],[Right]]&lt;&gt;"",Table_Styles[[#This Row],[Right]],IF(Table_Styles[[#This Row],[Right Default]]&lt;&gt;"",Table_Styles[[#This Row],[Right Default]],""))</f>
        <v/>
      </c>
      <c r="BU28" s="14"/>
      <c r="BV28" s="14"/>
      <c r="BW28" s="14" t="str">
        <f>IF(Table_Styles[[#This Row],[Bottom]]&lt;&gt;"",Table_Styles[[#This Row],[Bottom]],IF(Table_Styles[[#This Row],[Bottom Default]]&lt;&gt;"",Table_Styles[[#This Row],[Bottom Default]],""))</f>
        <v/>
      </c>
      <c r="BX28" s="14"/>
      <c r="BY28" s="14"/>
      <c r="BZ28" s="14" t="str">
        <f>IF(Table_Styles[[#This Row],[Left]]&lt;&gt;"",Table_Styles[[#This Row],[Left]],IF(Table_Styles[[#This Row],[Left Default]]&lt;&gt;"",Table_Styles[[#This Row],[Left Default]],""))</f>
        <v/>
      </c>
      <c r="CA28" s="33"/>
      <c r="CB28" s="16" t="str">
        <f>IF(AND(Table_Styles[[#This Row],[Selector]]&lt;&gt;"",Table_Styles[[#This Row],[Font Family Used]]&lt;&gt;"",Table_Styles[[#This Row],[Font Weight Used]]&lt;&gt;""),Table_Styles[[#This Row],[Font Family Used]]&amp;" "&amp;Table_Styles[[#This Row],[Font Weight Used]],"")</f>
        <v/>
      </c>
      <c r="CC28" s="16" t="str">
        <f ca="1">IF(AND(Table_Styles[[#This Row],[Selector]],COUNTIF(OFFSET(CC:CC,0,0,ROW()-1,1),"="&amp;Table_Styles[[#This Row],[Font]])=0),Table_Styles[[#This Row],[Font]],"")</f>
        <v/>
      </c>
      <c r="CD28" s="16" t="str">
        <f ca="1">IF(Table_Styles[[#This Row],[Unique Font]]&lt;&gt;"",
"{""fontFamily"":"""&amp;Table_Styles[[#This Row],[Font Family Used]]&amp;""",""fontWeight"":"&amp;Table_Styles[[#This Row],[Font Weight Used]]&amp;"}","")</f>
        <v/>
      </c>
      <c r="CE28"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#e8b650</v>
      </c>
      <c r="CF28" s="16" t="str">
        <f>IF(AND(Table_Styles[[#This Row],[Selector]]&lt;&gt;"", Table_Styles[[#This Row],[Config Properties]]&lt;&gt;""),
Table_Styles[[#This Row],[Selector]]&amp;" { "&amp;Table_Styles[[#This Row],[Config Properties]]&amp;" }","")</f>
        <v>formly-field .form-control.ng-valid.ng-touched { border-left: 7px solid #e8b650 }</v>
      </c>
      <c r="CG28" s="16" t="str">
        <f xml:space="preserve">
SUBSTITUTE(SUBSTITUTE(SUBSTITUTE(SUBSTITUTE(SUBSTITUTE(SUBSTITUTE(SUBSTITUTE(SUBSTITUTE(Table_Styles[[#This Row],[Config]],
" {","{"),
"{ ","{"),
" }","}"),
"} ","}"),
" ,",","),
", ",","),
" :",":"),
": ",":")</f>
        <v>formly-field .form-control.ng-valid.ng-touched{border-left:7px solid #e8b650}</v>
      </c>
    </row>
    <row r="29" spans="2:85" ht="21" customHeight="1">
      <c r="B29" s="110" t="s">
        <v>956</v>
      </c>
      <c r="C29" s="110" t="s">
        <v>957</v>
      </c>
      <c r="D29" s="33"/>
      <c r="E29" s="33"/>
      <c r="F29" s="14" t="str">
        <f>IF(Table_Styles[[#This Row],[Font Family]]&lt;&gt;"",Table_Styles[[#This Row],[Font Family]],IF(Table_Styles[[#This Row],[Font Family Default]]&lt;&gt;"",Table_Styles[[#This Row],[Font Family Default]],""))</f>
        <v/>
      </c>
      <c r="G29" s="33"/>
      <c r="H29" s="33"/>
      <c r="I29" s="14" t="str">
        <f>IF(Table_Styles[[#This Row],[Font Size]]&lt;&gt;"",Table_Styles[[#This Row],[Font Size]],IF(Table_Styles[[#This Row],[Font Size Default]]&lt;&gt;"",Table_Styles[[#This Row],[Font Size Default]],""))</f>
        <v/>
      </c>
      <c r="J29" s="33"/>
      <c r="K29" s="33"/>
      <c r="L29" s="14" t="str">
        <f>IF(Table_Styles[[#This Row],[Font Weight]]&lt;&gt;"",Table_Styles[[#This Row],[Font Weight]],IF(Table_Styles[[#This Row],[Font Weight Default]]&lt;&gt;"",Table_Styles[[#This Row],[Font Weight Default]],""))</f>
        <v/>
      </c>
      <c r="M29" s="33"/>
      <c r="N29" s="33"/>
      <c r="O29" s="14" t="str">
        <f>IF(Table_Styles[[#This Row],[Colour]]&lt;&gt;"",Table_Styles[[#This Row],[Colour]],IF(Table_Styles[[#This Row],[Colour Default]]&lt;&gt;"",Table_Styles[[#This Row],[Colour Default]],""))</f>
        <v/>
      </c>
      <c r="P29" s="33"/>
      <c r="Q29" s="33"/>
      <c r="R29" s="14" t="str">
        <f>IF(Table_Styles[[#This Row],[Background]]&lt;&gt;"",Table_Styles[[#This Row],[Background]],IF(Table_Styles[[#This Row],[Background Default]]&lt;&gt;"",Table_Styles[[#This Row],[Background Default]],""))</f>
        <v/>
      </c>
      <c r="S29" s="33"/>
      <c r="T29" s="33"/>
      <c r="U29" s="14" t="str">
        <f>IF(Table_Styles[[#This Row],[Border]]&lt;&gt;"",Table_Styles[[#This Row],[Border]],IF(Table_Styles[[#This Row],[Border Default]]&lt;&gt;"",Table_Styles[[#This Row],[Border Default]],""))</f>
        <v/>
      </c>
      <c r="V29" s="33"/>
      <c r="W29" s="33"/>
      <c r="X29" s="14" t="str">
        <f>IF(Table_Styles[[#This Row],[Border Radius]]&lt;&gt;"",Table_Styles[[#This Row],[Border Radius]],IF(Table_Styles[[#This Row],[Border Radius Default]]&lt;&gt;"",Table_Styles[[#This Row],[Border Radius Default]],""))</f>
        <v/>
      </c>
      <c r="Y29" s="33"/>
      <c r="Z29" s="33"/>
      <c r="AA29" s="14" t="str">
        <f>IF(Table_Styles[[#This Row],[MT]]&lt;&gt;"",Table_Styles[[#This Row],[MT]],IF(Table_Styles[[#This Row],[MT Default]]&lt;&gt;"",Table_Styles[[#This Row],[MT Default]],""))</f>
        <v/>
      </c>
      <c r="AB29" s="33"/>
      <c r="AC29" s="33"/>
      <c r="AD29" s="14" t="str">
        <f>IF(Table_Styles[[#This Row],[MR]]&lt;&gt;"",Table_Styles[[#This Row],[MR]],IF(Table_Styles[[#This Row],[MR Default]]&lt;&gt;"",Table_Styles[[#This Row],[MR Default]],""))</f>
        <v/>
      </c>
      <c r="AE29" s="33"/>
      <c r="AF29" s="33"/>
      <c r="AG29" s="14" t="str">
        <f>IF(Table_Styles[[#This Row],[MB]]&lt;&gt;"",Table_Styles[[#This Row],[MB]],IF(Table_Styles[[#This Row],[MB Default]]&lt;&gt;"",Table_Styles[[#This Row],[MB Default]],""))</f>
        <v/>
      </c>
      <c r="AH29" s="33"/>
      <c r="AI29" s="33"/>
      <c r="AJ29" s="14" t="str">
        <f>IF(Table_Styles[[#This Row],[ML]]&lt;&gt;"",Table_Styles[[#This Row],[ML]],IF(Table_Styles[[#This Row],[ML Default]]&lt;&gt;"",Table_Styles[[#This Row],[ML Default]],""))</f>
        <v/>
      </c>
      <c r="AK29" s="33"/>
      <c r="AL29" s="33"/>
      <c r="AM29" s="14" t="str">
        <f>IF(Table_Styles[[#This Row],[PT]]&lt;&gt;"",Table_Styles[[#This Row],[PT]],IF(Table_Styles[[#This Row],[PT Default]]&lt;&gt;"",Table_Styles[[#This Row],[PT Default]],""))</f>
        <v/>
      </c>
      <c r="AN29" s="33"/>
      <c r="AO29" s="33"/>
      <c r="AP29" s="14" t="str">
        <f>IF(Table_Styles[[#This Row],[PR]]&lt;&gt;"",Table_Styles[[#This Row],[PR]],IF(Table_Styles[[#This Row],[PR Default]]&lt;&gt;"",Table_Styles[[#This Row],[PR Default]],""))</f>
        <v/>
      </c>
      <c r="AQ29" s="33"/>
      <c r="AR29" s="33"/>
      <c r="AS29" s="14" t="str">
        <f>IF(Table_Styles[[#This Row],[PB]]&lt;&gt;"",Table_Styles[[#This Row],[PB]],IF(Table_Styles[[#This Row],[PB Default]]&lt;&gt;"",Table_Styles[[#This Row],[PB Default]],""))</f>
        <v/>
      </c>
      <c r="AT29" s="33"/>
      <c r="AU29" s="33"/>
      <c r="AV29" s="14" t="str">
        <f>IF(Table_Styles[[#This Row],[PL]]&lt;&gt;"",Table_Styles[[#This Row],[PL]],IF(Table_Styles[[#This Row],[PL Default]]&lt;&gt;"",Table_Styles[[#This Row],[PL Default]],""))</f>
        <v/>
      </c>
      <c r="AW29" s="33"/>
      <c r="AX29" s="33"/>
      <c r="AY29" s="14" t="str">
        <f>IF(Table_Styles[[#This Row],[BT]]&lt;&gt;"",Table_Styles[[#This Row],[BT]],IF(Table_Styles[[#This Row],[BT Default]]&lt;&gt;"",Table_Styles[[#This Row],[BT Default]],""))</f>
        <v/>
      </c>
      <c r="AZ29" s="33"/>
      <c r="BA29" s="33"/>
      <c r="BB29" s="14" t="str">
        <f>IF(Table_Styles[[#This Row],[BR]]&lt;&gt;"",Table_Styles[[#This Row],[BR]],IF(Table_Styles[[#This Row],[BR Default]]&lt;&gt;"",Table_Styles[[#This Row],[BR Default]],""))</f>
        <v/>
      </c>
      <c r="BC29" s="33"/>
      <c r="BD29" s="33"/>
      <c r="BE29" s="14" t="str">
        <f>IF(Table_Styles[[#This Row],[BB]]&lt;&gt;"",Table_Styles[[#This Row],[BB]],IF(Table_Styles[[#This Row],[BB Default]]&lt;&gt;"",Table_Styles[[#This Row],[BB Default]],""))</f>
        <v/>
      </c>
      <c r="BF29" s="14"/>
      <c r="BG29" s="33" t="s">
        <v>958</v>
      </c>
      <c r="BH29" s="14" t="str">
        <f>IF(Table_Styles[[#This Row],[BL]]&lt;&gt;"",Table_Styles[[#This Row],[BL]],IF(Table_Styles[[#This Row],[BL Default]]&lt;&gt;"",Table_Styles[[#This Row],[BL Default]],""))</f>
        <v>7px solid #b33345</v>
      </c>
      <c r="BI29" s="33"/>
      <c r="BJ29" s="33"/>
      <c r="BK29" s="14" t="str">
        <f>IF(Table_Styles[[#This Row],[Width]]&lt;&gt;"",Table_Styles[[#This Row],[Width]],IF(Table_Styles[[#This Row],[Width Default]]&lt;&gt;"",Table_Styles[[#This Row],[Width Default]],""))</f>
        <v/>
      </c>
      <c r="BL29" s="33"/>
      <c r="BM29" s="33"/>
      <c r="BN29" s="14" t="str">
        <f>IF(Table_Styles[[#This Row],[Height]]&lt;&gt;"",Table_Styles[[#This Row],[Height]],IF(Table_Styles[[#This Row],[Height Default]]&lt;&gt;"",Table_Styles[[#This Row],[Height Default]],""))</f>
        <v/>
      </c>
      <c r="BO29" s="14"/>
      <c r="BP29" s="14"/>
      <c r="BQ29" s="14" t="str">
        <f>IF(Table_Styles[[#This Row],[Top]]&lt;&gt;"",Table_Styles[[#This Row],[Top]],IF(Table_Styles[[#This Row],[Top Default]]&lt;&gt;"",Table_Styles[[#This Row],[Top Default]],""))</f>
        <v/>
      </c>
      <c r="BR29" s="14"/>
      <c r="BS29" s="14"/>
      <c r="BT29" s="14" t="str">
        <f>IF(Table_Styles[[#This Row],[Right]]&lt;&gt;"",Table_Styles[[#This Row],[Right]],IF(Table_Styles[[#This Row],[Right Default]]&lt;&gt;"",Table_Styles[[#This Row],[Right Default]],""))</f>
        <v/>
      </c>
      <c r="BU29" s="14"/>
      <c r="BV29" s="14"/>
      <c r="BW29" s="14" t="str">
        <f>IF(Table_Styles[[#This Row],[Bottom]]&lt;&gt;"",Table_Styles[[#This Row],[Bottom]],IF(Table_Styles[[#This Row],[Bottom Default]]&lt;&gt;"",Table_Styles[[#This Row],[Bottom Default]],""))</f>
        <v/>
      </c>
      <c r="BX29" s="14"/>
      <c r="BY29" s="14"/>
      <c r="BZ29" s="14" t="str">
        <f>IF(Table_Styles[[#This Row],[Left]]&lt;&gt;"",Table_Styles[[#This Row],[Left]],IF(Table_Styles[[#This Row],[Left Default]]&lt;&gt;"",Table_Styles[[#This Row],[Left Default]],""))</f>
        <v/>
      </c>
      <c r="CA29" s="33"/>
      <c r="CB29" s="16" t="str">
        <f>IF(AND(Table_Styles[[#This Row],[Selector]]&lt;&gt;"",Table_Styles[[#This Row],[Font Family Used]]&lt;&gt;"",Table_Styles[[#This Row],[Font Weight Used]]&lt;&gt;""),Table_Styles[[#This Row],[Font Family Used]]&amp;" "&amp;Table_Styles[[#This Row],[Font Weight Used]],"")</f>
        <v/>
      </c>
      <c r="CC29" s="16" t="str">
        <f ca="1">IF(AND(Table_Styles[[#This Row],[Selector]],COUNTIF(OFFSET(CC:CC,0,0,ROW()-1,1),"="&amp;Table_Styles[[#This Row],[Font]])=0),Table_Styles[[#This Row],[Font]],"")</f>
        <v/>
      </c>
      <c r="CD29" s="16" t="str">
        <f ca="1">IF(Table_Styles[[#This Row],[Unique Font]]&lt;&gt;"",
"{""fontFamily"":"""&amp;Table_Styles[[#This Row],[Font Family Used]]&amp;""",""fontWeight"":"&amp;Table_Styles[[#This Row],[Font Weight Used]]&amp;"}","")</f>
        <v/>
      </c>
      <c r="CE29"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#b33345</v>
      </c>
      <c r="CF29" s="16" t="str">
        <f>IF(AND(Table_Styles[[#This Row],[Selector]]&lt;&gt;"", Table_Styles[[#This Row],[Config Properties]]&lt;&gt;""),
Table_Styles[[#This Row],[Selector]]&amp;" { "&amp;Table_Styles[[#This Row],[Config Properties]]&amp;" }","")</f>
        <v>formly-field .form-control.ng-invalid.ng-touched { border-left: 7px solid #b33345 }</v>
      </c>
      <c r="CG29" s="16" t="str">
        <f xml:space="preserve">
SUBSTITUTE(SUBSTITUTE(SUBSTITUTE(SUBSTITUTE(SUBSTITUTE(SUBSTITUTE(SUBSTITUTE(SUBSTITUTE(Table_Styles[[#This Row],[Config]],
" {","{"),
"{ ","{"),
" }","}"),
"} ","}"),
" ,",","),
", ",","),
" :",":"),
": ",":")</f>
        <v>formly-field .form-control.ng-invalid.ng-touched{border-left:7px solid #b33345}</v>
      </c>
    </row>
    <row r="30" spans="2:85" ht="21" customHeight="1">
      <c r="B30" s="110" t="s">
        <v>959</v>
      </c>
      <c r="C30" s="110" t="s">
        <v>960</v>
      </c>
      <c r="D30" s="47"/>
      <c r="E30" s="33"/>
      <c r="F30" s="14" t="str">
        <f>IF(Table_Styles[[#This Row],[Font Family]]&lt;&gt;"",Table_Styles[[#This Row],[Font Family]],IF(Table_Styles[[#This Row],[Font Family Default]]&lt;&gt;"",Table_Styles[[#This Row],[Font Family Default]],""))</f>
        <v/>
      </c>
      <c r="G30" s="47"/>
      <c r="H30" s="33"/>
      <c r="I30" s="14" t="str">
        <f>IF(Table_Styles[[#This Row],[Font Size]]&lt;&gt;"",Table_Styles[[#This Row],[Font Size]],IF(Table_Styles[[#This Row],[Font Size Default]]&lt;&gt;"",Table_Styles[[#This Row],[Font Size Default]],""))</f>
        <v/>
      </c>
      <c r="J30" s="47"/>
      <c r="K30" s="33"/>
      <c r="L30" s="14" t="str">
        <f>IF(Table_Styles[[#This Row],[Font Weight]]&lt;&gt;"",Table_Styles[[#This Row],[Font Weight]],IF(Table_Styles[[#This Row],[Font Weight Default]]&lt;&gt;"",Table_Styles[[#This Row],[Font Weight Default]],""))</f>
        <v/>
      </c>
      <c r="M30" s="47"/>
      <c r="N30" s="33"/>
      <c r="O30" s="14" t="str">
        <f>IF(Table_Styles[[#This Row],[Colour]]&lt;&gt;"",Table_Styles[[#This Row],[Colour]],IF(Table_Styles[[#This Row],[Colour Default]]&lt;&gt;"",Table_Styles[[#This Row],[Colour Default]],""))</f>
        <v/>
      </c>
      <c r="P30" s="47"/>
      <c r="Q30" s="33"/>
      <c r="R30" s="14" t="str">
        <f>IF(Table_Styles[[#This Row],[Background]]&lt;&gt;"",Table_Styles[[#This Row],[Background]],IF(Table_Styles[[#This Row],[Background Default]]&lt;&gt;"",Table_Styles[[#This Row],[Background Default]],""))</f>
        <v/>
      </c>
      <c r="S30" s="47"/>
      <c r="T30" s="33"/>
      <c r="U30" s="14" t="str">
        <f>IF(Table_Styles[[#This Row],[Border]]&lt;&gt;"",Table_Styles[[#This Row],[Border]],IF(Table_Styles[[#This Row],[Border Default]]&lt;&gt;"",Table_Styles[[#This Row],[Border Default]],""))</f>
        <v/>
      </c>
      <c r="V30" s="33"/>
      <c r="W30" s="33"/>
      <c r="X30" s="14" t="str">
        <f>IF(Table_Styles[[#This Row],[Border Radius]]&lt;&gt;"",Table_Styles[[#This Row],[Border Radius]],IF(Table_Styles[[#This Row],[Border Radius Default]]&lt;&gt;"",Table_Styles[[#This Row],[Border Radius Default]],""))</f>
        <v/>
      </c>
      <c r="Y30" s="47"/>
      <c r="Z30" s="33"/>
      <c r="AA30" s="14" t="str">
        <f>IF(Table_Styles[[#This Row],[MT]]&lt;&gt;"",Table_Styles[[#This Row],[MT]],IF(Table_Styles[[#This Row],[MT Default]]&lt;&gt;"",Table_Styles[[#This Row],[MT Default]],""))</f>
        <v/>
      </c>
      <c r="AB30" s="47"/>
      <c r="AC30" s="33"/>
      <c r="AD30" s="14" t="str">
        <f>IF(Table_Styles[[#This Row],[MR]]&lt;&gt;"",Table_Styles[[#This Row],[MR]],IF(Table_Styles[[#This Row],[MR Default]]&lt;&gt;"",Table_Styles[[#This Row],[MR Default]],""))</f>
        <v/>
      </c>
      <c r="AE30" s="47"/>
      <c r="AF30" s="33"/>
      <c r="AG30" s="14" t="str">
        <f>IF(Table_Styles[[#This Row],[MB]]&lt;&gt;"",Table_Styles[[#This Row],[MB]],IF(Table_Styles[[#This Row],[MB Default]]&lt;&gt;"",Table_Styles[[#This Row],[MB Default]],""))</f>
        <v/>
      </c>
      <c r="AH30" s="47"/>
      <c r="AI30" s="33"/>
      <c r="AJ30" s="14" t="str">
        <f>IF(Table_Styles[[#This Row],[ML]]&lt;&gt;"",Table_Styles[[#This Row],[ML]],IF(Table_Styles[[#This Row],[ML Default]]&lt;&gt;"",Table_Styles[[#This Row],[ML Default]],""))</f>
        <v/>
      </c>
      <c r="AK30" s="47"/>
      <c r="AL30" s="33"/>
      <c r="AM30" s="14" t="str">
        <f>IF(Table_Styles[[#This Row],[PT]]&lt;&gt;"",Table_Styles[[#This Row],[PT]],IF(Table_Styles[[#This Row],[PT Default]]&lt;&gt;"",Table_Styles[[#This Row],[PT Default]],""))</f>
        <v/>
      </c>
      <c r="AN30" s="47"/>
      <c r="AO30" s="33"/>
      <c r="AP30" s="14" t="str">
        <f>IF(Table_Styles[[#This Row],[PR]]&lt;&gt;"",Table_Styles[[#This Row],[PR]],IF(Table_Styles[[#This Row],[PR Default]]&lt;&gt;"",Table_Styles[[#This Row],[PR Default]],""))</f>
        <v/>
      </c>
      <c r="AQ30" s="47"/>
      <c r="AR30" s="33"/>
      <c r="AS30" s="14" t="str">
        <f>IF(Table_Styles[[#This Row],[PB]]&lt;&gt;"",Table_Styles[[#This Row],[PB]],IF(Table_Styles[[#This Row],[PB Default]]&lt;&gt;"",Table_Styles[[#This Row],[PB Default]],""))</f>
        <v/>
      </c>
      <c r="AT30" s="47"/>
      <c r="AU30" s="33"/>
      <c r="AV30" s="14" t="str">
        <f>IF(Table_Styles[[#This Row],[PL]]&lt;&gt;"",Table_Styles[[#This Row],[PL]],IF(Table_Styles[[#This Row],[PL Default]]&lt;&gt;"",Table_Styles[[#This Row],[PL Default]],""))</f>
        <v/>
      </c>
      <c r="AW30" s="47"/>
      <c r="AX30" s="33"/>
      <c r="AY30" s="14" t="str">
        <f>IF(Table_Styles[[#This Row],[BT]]&lt;&gt;"",Table_Styles[[#This Row],[BT]],IF(Table_Styles[[#This Row],[BT Default]]&lt;&gt;"",Table_Styles[[#This Row],[BT Default]],""))</f>
        <v/>
      </c>
      <c r="AZ30" s="47"/>
      <c r="BA30" s="33"/>
      <c r="BB30" s="14" t="str">
        <f>IF(Table_Styles[[#This Row],[BR]]&lt;&gt;"",Table_Styles[[#This Row],[BR]],IF(Table_Styles[[#This Row],[BR Default]]&lt;&gt;"",Table_Styles[[#This Row],[BR Default]],""))</f>
        <v/>
      </c>
      <c r="BC30" s="47"/>
      <c r="BD30" s="33"/>
      <c r="BE30" s="14" t="str">
        <f>IF(Table_Styles[[#This Row],[BB]]&lt;&gt;"",Table_Styles[[#This Row],[BB]],IF(Table_Styles[[#This Row],[BB Default]]&lt;&gt;"",Table_Styles[[#This Row],[BB Default]],""))</f>
        <v/>
      </c>
      <c r="BF30" s="47"/>
      <c r="BG30" s="28" t="str">
        <f>"7px solid "&amp;Colour_Background_3</f>
        <v>7px solid #b6b6b6</v>
      </c>
      <c r="BH30" s="14" t="str">
        <f>IF(Table_Styles[[#This Row],[BL]]&lt;&gt;"",Table_Styles[[#This Row],[BL]],IF(Table_Styles[[#This Row],[BL Default]]&lt;&gt;"",Table_Styles[[#This Row],[BL Default]],""))</f>
        <v>7px solid #b6b6b6</v>
      </c>
      <c r="BI30" s="33"/>
      <c r="BJ30" s="33"/>
      <c r="BK30" s="14" t="str">
        <f>IF(Table_Styles[[#This Row],[Width]]&lt;&gt;"",Table_Styles[[#This Row],[Width]],IF(Table_Styles[[#This Row],[Width Default]]&lt;&gt;"",Table_Styles[[#This Row],[Width Default]],""))</f>
        <v/>
      </c>
      <c r="BL30" s="33"/>
      <c r="BM30" s="33"/>
      <c r="BN30" s="14" t="str">
        <f>IF(Table_Styles[[#This Row],[Height]]&lt;&gt;"",Table_Styles[[#This Row],[Height]],IF(Table_Styles[[#This Row],[Height Default]]&lt;&gt;"",Table_Styles[[#This Row],[Height Default]],""))</f>
        <v/>
      </c>
      <c r="BO30" s="14"/>
      <c r="BP30" s="14"/>
      <c r="BQ30" s="14" t="str">
        <f>IF(Table_Styles[[#This Row],[Top]]&lt;&gt;"",Table_Styles[[#This Row],[Top]],IF(Table_Styles[[#This Row],[Top Default]]&lt;&gt;"",Table_Styles[[#This Row],[Top Default]],""))</f>
        <v/>
      </c>
      <c r="BR30" s="14"/>
      <c r="BS30" s="14"/>
      <c r="BT30" s="14" t="str">
        <f>IF(Table_Styles[[#This Row],[Right]]&lt;&gt;"",Table_Styles[[#This Row],[Right]],IF(Table_Styles[[#This Row],[Right Default]]&lt;&gt;"",Table_Styles[[#This Row],[Right Default]],""))</f>
        <v/>
      </c>
      <c r="BU30" s="14"/>
      <c r="BV30" s="14"/>
      <c r="BW30" s="14" t="str">
        <f>IF(Table_Styles[[#This Row],[Bottom]]&lt;&gt;"",Table_Styles[[#This Row],[Bottom]],IF(Table_Styles[[#This Row],[Bottom Default]]&lt;&gt;"",Table_Styles[[#This Row],[Bottom Default]],""))</f>
        <v/>
      </c>
      <c r="BX30" s="14"/>
      <c r="BY30" s="14"/>
      <c r="BZ30" s="14" t="str">
        <f>IF(Table_Styles[[#This Row],[Left]]&lt;&gt;"",Table_Styles[[#This Row],[Left]],IF(Table_Styles[[#This Row],[Left Default]]&lt;&gt;"",Table_Styles[[#This Row],[Left Default]],""))</f>
        <v/>
      </c>
      <c r="CA30" s="47"/>
      <c r="CB30" s="16" t="str">
        <f>IF(AND(Table_Styles[[#This Row],[Selector]]&lt;&gt;"",Table_Styles[[#This Row],[Font Family Used]]&lt;&gt;"",Table_Styles[[#This Row],[Font Weight Used]]&lt;&gt;""),Table_Styles[[#This Row],[Font Family Used]]&amp;" "&amp;Table_Styles[[#This Row],[Font Weight Used]],"")</f>
        <v/>
      </c>
      <c r="CC30" s="16" t="str">
        <f ca="1">IF(AND(Table_Styles[[#This Row],[Selector]],COUNTIF(OFFSET(CC:CC,0,0,ROW()-1,1),"="&amp;Table_Styles[[#This Row],[Font]])=0),Table_Styles[[#This Row],[Font]],"")</f>
        <v/>
      </c>
      <c r="CD30" s="16" t="str">
        <f ca="1">IF(Table_Styles[[#This Row],[Unique Font]]&lt;&gt;"",
"{""fontFamily"":"""&amp;Table_Styles[[#This Row],[Font Family Used]]&amp;""",""fontWeight"":"&amp;Table_Styles[[#This Row],[Font Weight Used]]&amp;"}","")</f>
        <v/>
      </c>
      <c r="CE30"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#b6b6b6</v>
      </c>
      <c r="CF30" s="16" t="str">
        <f>IF(AND(Table_Styles[[#This Row],[Selector]]&lt;&gt;"", Table_Styles[[#This Row],[Config Properties]]&lt;&gt;""),
Table_Styles[[#This Row],[Selector]]&amp;" { "&amp;Table_Styles[[#This Row],[Config Properties]]&amp;" }","")</f>
        <v>formly-field .form-control.ng-pending.ng-touched { border-left: 7px solid #b6b6b6 }</v>
      </c>
      <c r="CG30" s="16" t="str">
        <f xml:space="preserve">
SUBSTITUTE(SUBSTITUTE(SUBSTITUTE(SUBSTITUTE(SUBSTITUTE(SUBSTITUTE(SUBSTITUTE(SUBSTITUTE(Table_Styles[[#This Row],[Config]],
" {","{"),
"{ ","{"),
" }","}"),
"} ","}"),
" ,",","),
", ",","),
" :",":"),
": ",":")</f>
        <v>formly-field .form-control.ng-pending.ng-touched{border-left:7px solid #b6b6b6}</v>
      </c>
    </row>
    <row r="31" spans="2:85" ht="21" customHeight="1">
      <c r="B31" s="110" t="s">
        <v>961</v>
      </c>
      <c r="C31" s="110" t="s">
        <v>962</v>
      </c>
      <c r="D31" s="47"/>
      <c r="E31" s="33"/>
      <c r="F31" s="14" t="str">
        <f>IF(Table_Styles[[#This Row],[Font Family]]&lt;&gt;"",Table_Styles[[#This Row],[Font Family]],IF(Table_Styles[[#This Row],[Font Family Default]]&lt;&gt;"",Table_Styles[[#This Row],[Font Family Default]],""))</f>
        <v/>
      </c>
      <c r="G31" s="47"/>
      <c r="H31" s="33"/>
      <c r="I31" s="14" t="str">
        <f>IF(Table_Styles[[#This Row],[Font Size]]&lt;&gt;"",Table_Styles[[#This Row],[Font Size]],IF(Table_Styles[[#This Row],[Font Size Default]]&lt;&gt;"",Table_Styles[[#This Row],[Font Size Default]],""))</f>
        <v/>
      </c>
      <c r="J31" s="47"/>
      <c r="K31" s="33"/>
      <c r="L31" s="14" t="str">
        <f>IF(Table_Styles[[#This Row],[Font Weight]]&lt;&gt;"",Table_Styles[[#This Row],[Font Weight]],IF(Table_Styles[[#This Row],[Font Weight Default]]&lt;&gt;"",Table_Styles[[#This Row],[Font Weight Default]],""))</f>
        <v/>
      </c>
      <c r="M31" s="47"/>
      <c r="N31" s="33"/>
      <c r="O31" s="14"/>
      <c r="P31" s="47"/>
      <c r="Q31" s="33" t="s">
        <v>963</v>
      </c>
      <c r="R31" s="14" t="str">
        <f>IF(Table_Styles[[#This Row],[Background]]&lt;&gt;"",Table_Styles[[#This Row],[Background]],IF(Table_Styles[[#This Row],[Background Default]]&lt;&gt;"",Table_Styles[[#This Row],[Background Default]],""))</f>
        <v>#f6f8fd</v>
      </c>
      <c r="S31" s="47"/>
      <c r="T31" s="33"/>
      <c r="U31" s="14" t="str">
        <f>IF(Table_Styles[[#This Row],[Border]]&lt;&gt;"",Table_Styles[[#This Row],[Border]],IF(Table_Styles[[#This Row],[Border Default]]&lt;&gt;"",Table_Styles[[#This Row],[Border Default]],""))</f>
        <v/>
      </c>
      <c r="V31" s="33"/>
      <c r="W31" s="33"/>
      <c r="X31" s="14" t="str">
        <f>IF(Table_Styles[[#This Row],[Border Radius]]&lt;&gt;"",Table_Styles[[#This Row],[Border Radius]],IF(Table_Styles[[#This Row],[Border Radius Default]]&lt;&gt;"",Table_Styles[[#This Row],[Border Radius Default]],""))</f>
        <v/>
      </c>
      <c r="Y31" s="47"/>
      <c r="Z31" s="33"/>
      <c r="AA31" s="14" t="str">
        <f>IF(Table_Styles[[#This Row],[MT]]&lt;&gt;"",Table_Styles[[#This Row],[MT]],IF(Table_Styles[[#This Row],[MT Default]]&lt;&gt;"",Table_Styles[[#This Row],[MT Default]],""))</f>
        <v/>
      </c>
      <c r="AB31" s="47"/>
      <c r="AC31" s="33"/>
      <c r="AD31" s="14" t="str">
        <f>IF(Table_Styles[[#This Row],[MR]]&lt;&gt;"",Table_Styles[[#This Row],[MR]],IF(Table_Styles[[#This Row],[MR Default]]&lt;&gt;"",Table_Styles[[#This Row],[MR Default]],""))</f>
        <v/>
      </c>
      <c r="AE31" s="47"/>
      <c r="AF31" s="33"/>
      <c r="AG31" s="14" t="str">
        <f>IF(Table_Styles[[#This Row],[MB]]&lt;&gt;"",Table_Styles[[#This Row],[MB]],IF(Table_Styles[[#This Row],[MB Default]]&lt;&gt;"",Table_Styles[[#This Row],[MB Default]],""))</f>
        <v/>
      </c>
      <c r="AH31" s="47"/>
      <c r="AI31" s="33"/>
      <c r="AJ31" s="14" t="str">
        <f>IF(Table_Styles[[#This Row],[ML]]&lt;&gt;"",Table_Styles[[#This Row],[ML]],IF(Table_Styles[[#This Row],[ML Default]]&lt;&gt;"",Table_Styles[[#This Row],[ML Default]],""))</f>
        <v/>
      </c>
      <c r="AK31" s="47"/>
      <c r="AL31" s="33"/>
      <c r="AM31" s="14" t="str">
        <f>IF(Table_Styles[[#This Row],[PT]]&lt;&gt;"",Table_Styles[[#This Row],[PT]],IF(Table_Styles[[#This Row],[PT Default]]&lt;&gt;"",Table_Styles[[#This Row],[PT Default]],""))</f>
        <v/>
      </c>
      <c r="AN31" s="47"/>
      <c r="AO31" s="33"/>
      <c r="AP31" s="14" t="str">
        <f>IF(Table_Styles[[#This Row],[PR]]&lt;&gt;"",Table_Styles[[#This Row],[PR]],IF(Table_Styles[[#This Row],[PR Default]]&lt;&gt;"",Table_Styles[[#This Row],[PR Default]],""))</f>
        <v/>
      </c>
      <c r="AQ31" s="47"/>
      <c r="AR31" s="33"/>
      <c r="AS31" s="14" t="str">
        <f>IF(Table_Styles[[#This Row],[PB]]&lt;&gt;"",Table_Styles[[#This Row],[PB]],IF(Table_Styles[[#This Row],[PB Default]]&lt;&gt;"",Table_Styles[[#This Row],[PB Default]],""))</f>
        <v/>
      </c>
      <c r="AT31" s="47"/>
      <c r="AU31" s="33"/>
      <c r="AV31" s="14" t="str">
        <f>IF(Table_Styles[[#This Row],[PL]]&lt;&gt;"",Table_Styles[[#This Row],[PL]],IF(Table_Styles[[#This Row],[PL Default]]&lt;&gt;"",Table_Styles[[#This Row],[PL Default]],""))</f>
        <v/>
      </c>
      <c r="AW31" s="47"/>
      <c r="AX31" s="33"/>
      <c r="AY31" s="14" t="str">
        <f>IF(Table_Styles[[#This Row],[BT]]&lt;&gt;"",Table_Styles[[#This Row],[BT]],IF(Table_Styles[[#This Row],[BT Default]]&lt;&gt;"",Table_Styles[[#This Row],[BT Default]],""))</f>
        <v/>
      </c>
      <c r="AZ31" s="47"/>
      <c r="BA31" s="33"/>
      <c r="BB31" s="14" t="str">
        <f>IF(Table_Styles[[#This Row],[BR]]&lt;&gt;"",Table_Styles[[#This Row],[BR]],IF(Table_Styles[[#This Row],[BR Default]]&lt;&gt;"",Table_Styles[[#This Row],[BR Default]],""))</f>
        <v/>
      </c>
      <c r="BC31" s="47"/>
      <c r="BD31" s="33"/>
      <c r="BE31" s="14" t="str">
        <f>IF(Table_Styles[[#This Row],[BB]]&lt;&gt;"",Table_Styles[[#This Row],[BB]],IF(Table_Styles[[#This Row],[BB Default]]&lt;&gt;"",Table_Styles[[#This Row],[BB Default]],""))</f>
        <v/>
      </c>
      <c r="BF31" s="47"/>
      <c r="BG31" s="35"/>
      <c r="BH31" s="14" t="str">
        <f>IF(Table_Styles[[#This Row],[BL]]&lt;&gt;"",Table_Styles[[#This Row],[BL]],IF(Table_Styles[[#This Row],[BL Default]]&lt;&gt;"",Table_Styles[[#This Row],[BL Default]],""))</f>
        <v/>
      </c>
      <c r="BI31" s="33"/>
      <c r="BJ31" s="33"/>
      <c r="BK31" s="14" t="str">
        <f>IF(Table_Styles[[#This Row],[Width]]&lt;&gt;"",Table_Styles[[#This Row],[Width]],IF(Table_Styles[[#This Row],[Width Default]]&lt;&gt;"",Table_Styles[[#This Row],[Width Default]],""))</f>
        <v/>
      </c>
      <c r="BL31" s="33"/>
      <c r="BM31" s="33"/>
      <c r="BN31" s="14" t="str">
        <f>IF(Table_Styles[[#This Row],[Height]]&lt;&gt;"",Table_Styles[[#This Row],[Height]],IF(Table_Styles[[#This Row],[Height Default]]&lt;&gt;"",Table_Styles[[#This Row],[Height Default]],""))</f>
        <v/>
      </c>
      <c r="BO31" s="14"/>
      <c r="BP31" s="14"/>
      <c r="BQ31" s="14" t="str">
        <f>IF(Table_Styles[[#This Row],[Top]]&lt;&gt;"",Table_Styles[[#This Row],[Top]],IF(Table_Styles[[#This Row],[Top Default]]&lt;&gt;"",Table_Styles[[#This Row],[Top Default]],""))</f>
        <v/>
      </c>
      <c r="BR31" s="14"/>
      <c r="BS31" s="14"/>
      <c r="BT31" s="14" t="str">
        <f>IF(Table_Styles[[#This Row],[Right]]&lt;&gt;"",Table_Styles[[#This Row],[Right]],IF(Table_Styles[[#This Row],[Right Default]]&lt;&gt;"",Table_Styles[[#This Row],[Right Default]],""))</f>
        <v/>
      </c>
      <c r="BU31" s="14"/>
      <c r="BV31" s="14"/>
      <c r="BW31" s="14" t="str">
        <f>IF(Table_Styles[[#This Row],[Bottom]]&lt;&gt;"",Table_Styles[[#This Row],[Bottom]],IF(Table_Styles[[#This Row],[Bottom Default]]&lt;&gt;"",Table_Styles[[#This Row],[Bottom Default]],""))</f>
        <v/>
      </c>
      <c r="BX31" s="14"/>
      <c r="BY31" s="14"/>
      <c r="BZ31" s="14" t="str">
        <f>IF(Table_Styles[[#This Row],[Left]]&lt;&gt;"",Table_Styles[[#This Row],[Left]],IF(Table_Styles[[#This Row],[Left Default]]&lt;&gt;"",Table_Styles[[#This Row],[Left Default]],""))</f>
        <v/>
      </c>
      <c r="CA31" s="47"/>
      <c r="CB31" s="16" t="str">
        <f>IF(AND(Table_Styles[[#This Row],[Selector]]&lt;&gt;"",Table_Styles[[#This Row],[Font Family Used]]&lt;&gt;"",Table_Styles[[#This Row],[Font Weight Used]]&lt;&gt;""),Table_Styles[[#This Row],[Font Family Used]]&amp;" "&amp;Table_Styles[[#This Row],[Font Weight Used]],"")</f>
        <v/>
      </c>
      <c r="CC31" s="16" t="str">
        <f ca="1">IF(AND(Table_Styles[[#This Row],[Selector]],COUNTIF(OFFSET(CC:CC,0,0,ROW()-1,1),"="&amp;Table_Styles[[#This Row],[Font]])=0),Table_Styles[[#This Row],[Font]],"")</f>
        <v/>
      </c>
      <c r="CD31" s="16" t="str">
        <f ca="1">IF(Table_Styles[[#This Row],[Unique Font]]&lt;&gt;"",
"{""fontFamily"":"""&amp;Table_Styles[[#This Row],[Font Family Used]]&amp;""",""fontWeight"":"&amp;Table_Styles[[#This Row],[Font Weight Used]]&amp;"}","")</f>
        <v/>
      </c>
      <c r="CE31"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#f6f8fd</v>
      </c>
      <c r="CF31" s="16" t="str">
        <f>IF(AND(Table_Styles[[#This Row],[Selector]]&lt;&gt;"", Table_Styles[[#This Row],[Config Properties]]&lt;&gt;""),
Table_Styles[[#This Row],[Selector]]&amp;" { "&amp;Table_Styles[[#This Row],[Config Properties]]&amp;" }","")</f>
        <v>formly-field .form-control[disabled] { background: #f6f8fd }</v>
      </c>
      <c r="CG31" s="16" t="str">
        <f xml:space="preserve">
SUBSTITUTE(SUBSTITUTE(SUBSTITUTE(SUBSTITUTE(SUBSTITUTE(SUBSTITUTE(SUBSTITUTE(SUBSTITUTE(Table_Styles[[#This Row],[Config]],
" {","{"),
"{ ","{"),
" }","}"),
"} ","}"),
" ,",","),
", ",","),
" :",":"),
": ",":")</f>
        <v>formly-field .form-control[disabled]{background:#f6f8fd}</v>
      </c>
    </row>
    <row r="32" spans="2:85" ht="21" customHeight="1">
      <c r="B32" s="110" t="s">
        <v>964</v>
      </c>
      <c r="C32" s="110" t="s">
        <v>965</v>
      </c>
      <c r="D32" s="33"/>
      <c r="E32" s="33" t="str">
        <f>Settings_Styling_Font_Body_Text</f>
        <v>Montserrat</v>
      </c>
      <c r="F32" s="14" t="str">
        <f>IF(Table_Styles[[#This Row],[Font Family]]&lt;&gt;"",Table_Styles[[#This Row],[Font Family]],IF(Table_Styles[[#This Row],[Font Family Default]]&lt;&gt;"",Table_Styles[[#This Row],[Font Family Default]],""))</f>
        <v>Montserrat</v>
      </c>
      <c r="G32" s="33"/>
      <c r="H32" s="35" t="s">
        <v>944</v>
      </c>
      <c r="I32" s="14" t="str">
        <f>IF(Table_Styles[[#This Row],[Font Size]]&lt;&gt;"",Table_Styles[[#This Row],[Font Size]],IF(Table_Styles[[#This Row],[Font Size Default]]&lt;&gt;"",Table_Styles[[#This Row],[Font Size Default]],""))</f>
        <v>13px</v>
      </c>
      <c r="J32" s="33"/>
      <c r="K32" s="33">
        <f>Settings_Styling_Font_Weight_Body_Text</f>
        <v>300</v>
      </c>
      <c r="L32" s="14">
        <f>IF(Table_Styles[[#This Row],[Font Weight]]&lt;&gt;"",Table_Styles[[#This Row],[Font Weight]],IF(Table_Styles[[#This Row],[Font Weight Default]]&lt;&gt;"",Table_Styles[[#This Row],[Font Weight Default]],""))</f>
        <v>300</v>
      </c>
      <c r="M32" s="33"/>
      <c r="N32" s="33" t="s">
        <v>966</v>
      </c>
      <c r="O32" s="14" t="str">
        <f>IF(Table_Styles[[#This Row],[Colour]]&lt;&gt;"",Table_Styles[[#This Row],[Colour]],IF(Table_Styles[[#This Row],[Colour Default]]&lt;&gt;"",Table_Styles[[#This Row],[Colour Default]],""))</f>
        <v>#b33345</v>
      </c>
      <c r="P32" s="33"/>
      <c r="Q32" s="33"/>
      <c r="R32" s="14" t="str">
        <f>IF(Table_Styles[[#This Row],[Background]]&lt;&gt;"",Table_Styles[[#This Row],[Background]],IF(Table_Styles[[#This Row],[Background Default]]&lt;&gt;"",Table_Styles[[#This Row],[Background Default]],""))</f>
        <v/>
      </c>
      <c r="S32" s="33"/>
      <c r="T32" s="33"/>
      <c r="U32" s="14" t="str">
        <f>IF(Table_Styles[[#This Row],[Border]]&lt;&gt;"",Table_Styles[[#This Row],[Border]],IF(Table_Styles[[#This Row],[Border Default]]&lt;&gt;"",Table_Styles[[#This Row],[Border Default]],""))</f>
        <v/>
      </c>
      <c r="V32" s="33"/>
      <c r="W32" s="33"/>
      <c r="X32" s="14" t="str">
        <f>IF(Table_Styles[[#This Row],[Border Radius]]&lt;&gt;"",Table_Styles[[#This Row],[Border Radius]],IF(Table_Styles[[#This Row],[Border Radius Default]]&lt;&gt;"",Table_Styles[[#This Row],[Border Radius Default]],""))</f>
        <v/>
      </c>
      <c r="Y32" s="33"/>
      <c r="Z32" s="33"/>
      <c r="AA32" s="14" t="str">
        <f>IF(Table_Styles[[#This Row],[MT]]&lt;&gt;"",Table_Styles[[#This Row],[MT]],IF(Table_Styles[[#This Row],[MT Default]]&lt;&gt;"",Table_Styles[[#This Row],[MT Default]],""))</f>
        <v/>
      </c>
      <c r="AB32" s="33"/>
      <c r="AC32" s="33"/>
      <c r="AD32" s="14" t="str">
        <f>IF(Table_Styles[[#This Row],[MR]]&lt;&gt;"",Table_Styles[[#This Row],[MR]],IF(Table_Styles[[#This Row],[MR Default]]&lt;&gt;"",Table_Styles[[#This Row],[MR Default]],""))</f>
        <v/>
      </c>
      <c r="AE32" s="33"/>
      <c r="AF32" s="33"/>
      <c r="AG32" s="14" t="str">
        <f>IF(Table_Styles[[#This Row],[MB]]&lt;&gt;"",Table_Styles[[#This Row],[MB]],IF(Table_Styles[[#This Row],[MB Default]]&lt;&gt;"",Table_Styles[[#This Row],[MB Default]],""))</f>
        <v/>
      </c>
      <c r="AH32" s="33"/>
      <c r="AI32" s="33"/>
      <c r="AJ32" s="14" t="str">
        <f>IF(Table_Styles[[#This Row],[ML]]&lt;&gt;"",Table_Styles[[#This Row],[ML]],IF(Table_Styles[[#This Row],[ML Default]]&lt;&gt;"",Table_Styles[[#This Row],[ML Default]],""))</f>
        <v/>
      </c>
      <c r="AK32" s="33"/>
      <c r="AL32" s="33"/>
      <c r="AM32" s="14" t="str">
        <f>IF(Table_Styles[[#This Row],[PT]]&lt;&gt;"",Table_Styles[[#This Row],[PT]],IF(Table_Styles[[#This Row],[PT Default]]&lt;&gt;"",Table_Styles[[#This Row],[PT Default]],""))</f>
        <v/>
      </c>
      <c r="AN32" s="33"/>
      <c r="AO32" s="33"/>
      <c r="AP32" s="14" t="str">
        <f>IF(Table_Styles[[#This Row],[PR]]&lt;&gt;"",Table_Styles[[#This Row],[PR]],IF(Table_Styles[[#This Row],[PR Default]]&lt;&gt;"",Table_Styles[[#This Row],[PR Default]],""))</f>
        <v/>
      </c>
      <c r="AQ32" s="33"/>
      <c r="AR32" s="33"/>
      <c r="AS32" s="14" t="str">
        <f>IF(Table_Styles[[#This Row],[PB]]&lt;&gt;"",Table_Styles[[#This Row],[PB]],IF(Table_Styles[[#This Row],[PB Default]]&lt;&gt;"",Table_Styles[[#This Row],[PB Default]],""))</f>
        <v/>
      </c>
      <c r="AT32" s="33"/>
      <c r="AU32" s="33"/>
      <c r="AV32" s="14" t="str">
        <f>IF(Table_Styles[[#This Row],[PL]]&lt;&gt;"",Table_Styles[[#This Row],[PL]],IF(Table_Styles[[#This Row],[PL Default]]&lt;&gt;"",Table_Styles[[#This Row],[PL Default]],""))</f>
        <v/>
      </c>
      <c r="AW32" s="33"/>
      <c r="AX32" s="33"/>
      <c r="AY32" s="14" t="str">
        <f>IF(Table_Styles[[#This Row],[BT]]&lt;&gt;"",Table_Styles[[#This Row],[BT]],IF(Table_Styles[[#This Row],[BT Default]]&lt;&gt;"",Table_Styles[[#This Row],[BT Default]],""))</f>
        <v/>
      </c>
      <c r="AZ32" s="33"/>
      <c r="BA32" s="33"/>
      <c r="BB32" s="14" t="str">
        <f>IF(Table_Styles[[#This Row],[BR]]&lt;&gt;"",Table_Styles[[#This Row],[BR]],IF(Table_Styles[[#This Row],[BR Default]]&lt;&gt;"",Table_Styles[[#This Row],[BR Default]],""))</f>
        <v/>
      </c>
      <c r="BC32" s="33"/>
      <c r="BD32" s="33"/>
      <c r="BE32" s="14" t="str">
        <f>IF(Table_Styles[[#This Row],[BB]]&lt;&gt;"",Table_Styles[[#This Row],[BB]],IF(Table_Styles[[#This Row],[BB Default]]&lt;&gt;"",Table_Styles[[#This Row],[BB Default]],""))</f>
        <v/>
      </c>
      <c r="BF32" s="33"/>
      <c r="BG32" s="33"/>
      <c r="BH32" s="14" t="str">
        <f>IF(Table_Styles[[#This Row],[BL]]&lt;&gt;"",Table_Styles[[#This Row],[BL]],IF(Table_Styles[[#This Row],[BL Default]]&lt;&gt;"",Table_Styles[[#This Row],[BL Default]],""))</f>
        <v/>
      </c>
      <c r="BI32" s="33"/>
      <c r="BJ32" s="33"/>
      <c r="BK32" s="14" t="str">
        <f>IF(Table_Styles[[#This Row],[Width]]&lt;&gt;"",Table_Styles[[#This Row],[Width]],IF(Table_Styles[[#This Row],[Width Default]]&lt;&gt;"",Table_Styles[[#This Row],[Width Default]],""))</f>
        <v/>
      </c>
      <c r="BL32" s="33"/>
      <c r="BM32" s="33"/>
      <c r="BN32" s="14" t="str">
        <f>IF(Table_Styles[[#This Row],[Height]]&lt;&gt;"",Table_Styles[[#This Row],[Height]],IF(Table_Styles[[#This Row],[Height Default]]&lt;&gt;"",Table_Styles[[#This Row],[Height Default]],""))</f>
        <v/>
      </c>
      <c r="BO32" s="14"/>
      <c r="BP32" s="14"/>
      <c r="BQ32" s="14" t="str">
        <f>IF(Table_Styles[[#This Row],[Top]]&lt;&gt;"",Table_Styles[[#This Row],[Top]],IF(Table_Styles[[#This Row],[Top Default]]&lt;&gt;"",Table_Styles[[#This Row],[Top Default]],""))</f>
        <v/>
      </c>
      <c r="BR32" s="14"/>
      <c r="BS32" s="14"/>
      <c r="BT32" s="14" t="str">
        <f>IF(Table_Styles[[#This Row],[Right]]&lt;&gt;"",Table_Styles[[#This Row],[Right]],IF(Table_Styles[[#This Row],[Right Default]]&lt;&gt;"",Table_Styles[[#This Row],[Right Default]],""))</f>
        <v/>
      </c>
      <c r="BU32" s="14"/>
      <c r="BV32" s="14"/>
      <c r="BW32" s="14" t="str">
        <f>IF(Table_Styles[[#This Row],[Bottom]]&lt;&gt;"",Table_Styles[[#This Row],[Bottom]],IF(Table_Styles[[#This Row],[Bottom Default]]&lt;&gt;"",Table_Styles[[#This Row],[Bottom Default]],""))</f>
        <v/>
      </c>
      <c r="BX32" s="14"/>
      <c r="BY32" s="14"/>
      <c r="BZ32" s="14" t="str">
        <f>IF(Table_Styles[[#This Row],[Left]]&lt;&gt;"",Table_Styles[[#This Row],[Left]],IF(Table_Styles[[#This Row],[Left Default]]&lt;&gt;"",Table_Styles[[#This Row],[Left Default]],""))</f>
        <v/>
      </c>
      <c r="CA32" s="33"/>
      <c r="CB32" s="16" t="str">
        <f>IF(AND(Table_Styles[[#This Row],[Selector]]&lt;&gt;"",Table_Styles[[#This Row],[Font Family Used]]&lt;&gt;"",Table_Styles[[#This Row],[Font Weight Used]]&lt;&gt;""),Table_Styles[[#This Row],[Font Family Used]]&amp;" "&amp;Table_Styles[[#This Row],[Font Weight Used]],"")</f>
        <v>Montserrat 300</v>
      </c>
      <c r="CC32" s="16" t="str">
        <f ca="1">IF(AND(Table_Styles[[#This Row],[Selector]],COUNTIF(OFFSET(CC:CC,0,0,ROW()-1,1),"="&amp;Table_Styles[[#This Row],[Font]])=0),Table_Styles[[#This Row],[Font]],"")</f>
        <v/>
      </c>
      <c r="CD32" s="16" t="str">
        <f ca="1">IF(Table_Styles[[#This Row],[Unique Font]]&lt;&gt;"",
"{""fontFamily"":"""&amp;Table_Styles[[#This Row],[Font Family Used]]&amp;""",""fontWeight"":"&amp;Table_Styles[[#This Row],[Font Weight Used]]&amp;"}","")</f>
        <v/>
      </c>
      <c r="CE32"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13px;font-weight: 300;color: #b33345</v>
      </c>
      <c r="CF32" s="16" t="str">
        <f>IF(AND(Table_Styles[[#This Row],[Selector]]&lt;&gt;"", Table_Styles[[#This Row],[Config Properties]]&lt;&gt;""),
Table_Styles[[#This Row],[Selector]]&amp;" { "&amp;Table_Styles[[#This Row],[Config Properties]]&amp;" }","")</f>
        <v>formly-field formly-validation-message { font-family: 'Montserrat';font-size: 13px;font-weight: 300;color: #b33345 }</v>
      </c>
      <c r="CG32" s="16" t="str">
        <f xml:space="preserve">
SUBSTITUTE(SUBSTITUTE(SUBSTITUTE(SUBSTITUTE(SUBSTITUTE(SUBSTITUTE(SUBSTITUTE(SUBSTITUTE(Table_Styles[[#This Row],[Config]],
" {","{"),
"{ ","{"),
" }","}"),
"} ","}"),
" ,",","),
", ",","),
" :",":"),
": ",":")</f>
        <v>formly-field formly-validation-message{font-family:'Montserrat';font-size:13px;font-weight:300;color:#b33345}</v>
      </c>
    </row>
    <row r="33" spans="2:85" ht="21" customHeight="1">
      <c r="B33" s="36" t="s">
        <v>249</v>
      </c>
      <c r="C33" s="110" t="s">
        <v>967</v>
      </c>
      <c r="D33" s="33"/>
      <c r="E33" s="14" t="str">
        <f>Settings_Styling_Font_Body_Text</f>
        <v>Montserrat</v>
      </c>
      <c r="F33" s="14" t="str">
        <f>IF(Table_Styles[[#This Row],[Font Family]]&lt;&gt;"",Table_Styles[[#This Row],[Font Family]],IF(Table_Styles[[#This Row],[Font Family Default]]&lt;&gt;"",Table_Styles[[#This Row],[Font Family Default]],""))</f>
        <v>Montserrat</v>
      </c>
      <c r="G33" s="33"/>
      <c r="H33" s="33"/>
      <c r="I33" s="14" t="str">
        <f>IF(Table_Styles[[#This Row],[Font Size]]&lt;&gt;"",Table_Styles[[#This Row],[Font Size]],IF(Table_Styles[[#This Row],[Font Size Default]]&lt;&gt;"",Table_Styles[[#This Row],[Font Size Default]],""))</f>
        <v/>
      </c>
      <c r="J33" s="33"/>
      <c r="K33" s="33"/>
      <c r="L33" s="14" t="str">
        <f>IF(Table_Styles[[#This Row],[Font Weight]]&lt;&gt;"",Table_Styles[[#This Row],[Font Weight]],IF(Table_Styles[[#This Row],[Font Weight Default]]&lt;&gt;"",Table_Styles[[#This Row],[Font Weight Default]],""))</f>
        <v/>
      </c>
      <c r="M33" s="33"/>
      <c r="N33" s="33"/>
      <c r="O33" s="14" t="str">
        <f>IF(Table_Styles[[#This Row],[Colour]]&lt;&gt;"",Table_Styles[[#This Row],[Colour]],IF(Table_Styles[[#This Row],[Colour Default]]&lt;&gt;"",Table_Styles[[#This Row],[Colour Default]],""))</f>
        <v/>
      </c>
      <c r="P33" s="33"/>
      <c r="Q33" s="33"/>
      <c r="R33" s="14" t="str">
        <f>IF(Table_Styles[[#This Row],[Background]]&lt;&gt;"",Table_Styles[[#This Row],[Background]],IF(Table_Styles[[#This Row],[Background Default]]&lt;&gt;"",Table_Styles[[#This Row],[Background Default]],""))</f>
        <v/>
      </c>
      <c r="S33" s="33"/>
      <c r="T33" s="33"/>
      <c r="U33" s="14" t="str">
        <f>IF(Table_Styles[[#This Row],[Border]]&lt;&gt;"",Table_Styles[[#This Row],[Border]],IF(Table_Styles[[#This Row],[Border Default]]&lt;&gt;"",Table_Styles[[#This Row],[Border Default]],""))</f>
        <v/>
      </c>
      <c r="V33" s="33"/>
      <c r="W33" s="33"/>
      <c r="X33" s="14" t="str">
        <f>IF(Table_Styles[[#This Row],[Border Radius]]&lt;&gt;"",Table_Styles[[#This Row],[Border Radius]],IF(Table_Styles[[#This Row],[Border Radius Default]]&lt;&gt;"",Table_Styles[[#This Row],[Border Radius Default]],""))</f>
        <v/>
      </c>
      <c r="Y33" s="33"/>
      <c r="Z33" s="33"/>
      <c r="AA33" s="14" t="str">
        <f>IF(Table_Styles[[#This Row],[MT]]&lt;&gt;"",Table_Styles[[#This Row],[MT]],IF(Table_Styles[[#This Row],[MT Default]]&lt;&gt;"",Table_Styles[[#This Row],[MT Default]],""))</f>
        <v/>
      </c>
      <c r="AB33" s="33"/>
      <c r="AC33" s="33"/>
      <c r="AD33" s="14" t="str">
        <f>IF(Table_Styles[[#This Row],[MR]]&lt;&gt;"",Table_Styles[[#This Row],[MR]],IF(Table_Styles[[#This Row],[MR Default]]&lt;&gt;"",Table_Styles[[#This Row],[MR Default]],""))</f>
        <v/>
      </c>
      <c r="AE33" s="33"/>
      <c r="AF33" s="33"/>
      <c r="AG33" s="14" t="str">
        <f>IF(Table_Styles[[#This Row],[MB]]&lt;&gt;"",Table_Styles[[#This Row],[MB]],IF(Table_Styles[[#This Row],[MB Default]]&lt;&gt;"",Table_Styles[[#This Row],[MB Default]],""))</f>
        <v/>
      </c>
      <c r="AH33" s="33"/>
      <c r="AI33" s="33"/>
      <c r="AJ33" s="14" t="str">
        <f>IF(Table_Styles[[#This Row],[ML]]&lt;&gt;"",Table_Styles[[#This Row],[ML]],IF(Table_Styles[[#This Row],[ML Default]]&lt;&gt;"",Table_Styles[[#This Row],[ML Default]],""))</f>
        <v/>
      </c>
      <c r="AK33" s="33"/>
      <c r="AL33" s="33"/>
      <c r="AM33" s="14" t="str">
        <f>IF(Table_Styles[[#This Row],[PT]]&lt;&gt;"",Table_Styles[[#This Row],[PT]],IF(Table_Styles[[#This Row],[PT Default]]&lt;&gt;"",Table_Styles[[#This Row],[PT Default]],""))</f>
        <v/>
      </c>
      <c r="AN33" s="33"/>
      <c r="AO33" s="33"/>
      <c r="AP33" s="14" t="str">
        <f>IF(Table_Styles[[#This Row],[PR]]&lt;&gt;"",Table_Styles[[#This Row],[PR]],IF(Table_Styles[[#This Row],[PR Default]]&lt;&gt;"",Table_Styles[[#This Row],[PR Default]],""))</f>
        <v/>
      </c>
      <c r="AQ33" s="33"/>
      <c r="AR33" s="33"/>
      <c r="AS33" s="14" t="str">
        <f>IF(Table_Styles[[#This Row],[PB]]&lt;&gt;"",Table_Styles[[#This Row],[PB]],IF(Table_Styles[[#This Row],[PB Default]]&lt;&gt;"",Table_Styles[[#This Row],[PB Default]],""))</f>
        <v/>
      </c>
      <c r="AT33" s="33"/>
      <c r="AU33" s="33"/>
      <c r="AV33" s="14" t="str">
        <f>IF(Table_Styles[[#This Row],[PL]]&lt;&gt;"",Table_Styles[[#This Row],[PL]],IF(Table_Styles[[#This Row],[PL Default]]&lt;&gt;"",Table_Styles[[#This Row],[PL Default]],""))</f>
        <v/>
      </c>
      <c r="AW33" s="33"/>
      <c r="AX33" s="33"/>
      <c r="AY33" s="14" t="str">
        <f>IF(Table_Styles[[#This Row],[BT]]&lt;&gt;"",Table_Styles[[#This Row],[BT]],IF(Table_Styles[[#This Row],[BT Default]]&lt;&gt;"",Table_Styles[[#This Row],[BT Default]],""))</f>
        <v/>
      </c>
      <c r="AZ33" s="33"/>
      <c r="BA33" s="33"/>
      <c r="BB33" s="14" t="str">
        <f>IF(Table_Styles[[#This Row],[BR]]&lt;&gt;"",Table_Styles[[#This Row],[BR]],IF(Table_Styles[[#This Row],[BR Default]]&lt;&gt;"",Table_Styles[[#This Row],[BR Default]],""))</f>
        <v/>
      </c>
      <c r="BC33" s="33"/>
      <c r="BD33" s="33"/>
      <c r="BE33" s="14" t="str">
        <f>IF(Table_Styles[[#This Row],[BB]]&lt;&gt;"",Table_Styles[[#This Row],[BB]],IF(Table_Styles[[#This Row],[BB Default]]&lt;&gt;"",Table_Styles[[#This Row],[BB Default]],""))</f>
        <v/>
      </c>
      <c r="BF33" s="33"/>
      <c r="BG33" s="33"/>
      <c r="BH33" s="14" t="str">
        <f>IF(Table_Styles[[#This Row],[BL]]&lt;&gt;"",Table_Styles[[#This Row],[BL]],IF(Table_Styles[[#This Row],[BL Default]]&lt;&gt;"",Table_Styles[[#This Row],[BL Default]],""))</f>
        <v/>
      </c>
      <c r="BI33" s="33"/>
      <c r="BJ33" s="33"/>
      <c r="BK33" s="14" t="str">
        <f>IF(Table_Styles[[#This Row],[Width]]&lt;&gt;"",Table_Styles[[#This Row],[Width]],IF(Table_Styles[[#This Row],[Width Default]]&lt;&gt;"",Table_Styles[[#This Row],[Width Default]],""))</f>
        <v/>
      </c>
      <c r="BL33" s="33"/>
      <c r="BM33" s="33"/>
      <c r="BN33" s="14" t="str">
        <f>IF(Table_Styles[[#This Row],[Height]]&lt;&gt;"",Table_Styles[[#This Row],[Height]],IF(Table_Styles[[#This Row],[Height Default]]&lt;&gt;"",Table_Styles[[#This Row],[Height Default]],""))</f>
        <v/>
      </c>
      <c r="BO33" s="14"/>
      <c r="BP33" s="14"/>
      <c r="BQ33" s="14" t="str">
        <f>IF(Table_Styles[[#This Row],[Top]]&lt;&gt;"",Table_Styles[[#This Row],[Top]],IF(Table_Styles[[#This Row],[Top Default]]&lt;&gt;"",Table_Styles[[#This Row],[Top Default]],""))</f>
        <v/>
      </c>
      <c r="BR33" s="14"/>
      <c r="BS33" s="14"/>
      <c r="BT33" s="14" t="str">
        <f>IF(Table_Styles[[#This Row],[Right]]&lt;&gt;"",Table_Styles[[#This Row],[Right]],IF(Table_Styles[[#This Row],[Right Default]]&lt;&gt;"",Table_Styles[[#This Row],[Right Default]],""))</f>
        <v/>
      </c>
      <c r="BU33" s="14"/>
      <c r="BV33" s="14"/>
      <c r="BW33" s="14" t="str">
        <f>IF(Table_Styles[[#This Row],[Bottom]]&lt;&gt;"",Table_Styles[[#This Row],[Bottom]],IF(Table_Styles[[#This Row],[Bottom Default]]&lt;&gt;"",Table_Styles[[#This Row],[Bottom Default]],""))</f>
        <v/>
      </c>
      <c r="BX33" s="14"/>
      <c r="BY33" s="14"/>
      <c r="BZ33" s="14" t="str">
        <f>IF(Table_Styles[[#This Row],[Left]]&lt;&gt;"",Table_Styles[[#This Row],[Left]],IF(Table_Styles[[#This Row],[Left Default]]&lt;&gt;"",Table_Styles[[#This Row],[Left Default]],""))</f>
        <v/>
      </c>
      <c r="CA33" s="33"/>
      <c r="CB33" s="16" t="str">
        <f>IF(AND(Table_Styles[[#This Row],[Selector]]&lt;&gt;"",Table_Styles[[#This Row],[Font Family Used]]&lt;&gt;"",Table_Styles[[#This Row],[Font Weight Used]]&lt;&gt;""),Table_Styles[[#This Row],[Font Family Used]]&amp;" "&amp;Table_Styles[[#This Row],[Font Weight Used]],"")</f>
        <v/>
      </c>
      <c r="CC33" s="16" t="str">
        <f ca="1">IF(AND(Table_Styles[[#This Row],[Selector]],COUNTIF(OFFSET(CC:CC,0,0,ROW()-1,1),"="&amp;Table_Styles[[#This Row],[Font]])=0),Table_Styles[[#This Row],[Font]],"")</f>
        <v/>
      </c>
      <c r="CD33" s="16" t="str">
        <f ca="1">IF(Table_Styles[[#This Row],[Unique Font]]&lt;&gt;"",
"{""fontFamily"":"""&amp;Table_Styles[[#This Row],[Font Family Used]]&amp;""",""fontWeight"":"&amp;Table_Styles[[#This Row],[Font Weight Used]]&amp;"}","")</f>
        <v/>
      </c>
      <c r="CE33"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v>
      </c>
      <c r="CF33" s="16" t="str">
        <f>IF(AND(Table_Styles[[#This Row],[Selector]]&lt;&gt;"", Table_Styles[[#This Row],[Config Properties]]&lt;&gt;""),
Table_Styles[[#This Row],[Selector]]&amp;" { "&amp;Table_Styles[[#This Row],[Config Properties]]&amp;" }","")</f>
        <v>formly-field textarea { font-family: 'Montserrat' }</v>
      </c>
      <c r="CG33" s="16" t="str">
        <f xml:space="preserve">
SUBSTITUTE(SUBSTITUTE(SUBSTITUTE(SUBSTITUTE(SUBSTITUTE(SUBSTITUTE(SUBSTITUTE(SUBSTITUTE(Table_Styles[[#This Row],[Config]],
" {","{"),
"{ ","{"),
" }","}"),
"} ","}"),
" ,",","),
", ",","),
" :",":"),
": ",":")</f>
        <v>formly-field textarea{font-family:'Montserrat'}</v>
      </c>
    </row>
    <row r="34" spans="2:85" ht="21" customHeight="1">
      <c r="B34" s="16" t="s">
        <v>465</v>
      </c>
      <c r="C34" s="110" t="s">
        <v>968</v>
      </c>
      <c r="D34" s="47"/>
      <c r="E34" s="14" t="str">
        <f>Settings_Styling_Font_Body_Text</f>
        <v>Montserrat</v>
      </c>
      <c r="F34" s="14" t="str">
        <f>IF(Table_Styles[[#This Row],[Font Family]]&lt;&gt;"",Table_Styles[[#This Row],[Font Family]],IF(Table_Styles[[#This Row],[Font Family Default]]&lt;&gt;"",Table_Styles[[#This Row],[Font Family Default]],""))</f>
        <v>Montserrat</v>
      </c>
      <c r="G34" s="47"/>
      <c r="H34" s="35" t="s">
        <v>948</v>
      </c>
      <c r="I34" s="14" t="str">
        <f>IF(Table_Styles[[#This Row],[Font Size]]&lt;&gt;"",Table_Styles[[#This Row],[Font Size]],IF(Table_Styles[[#This Row],[Font Size Default]]&lt;&gt;"",Table_Styles[[#This Row],[Font Size Default]],""))</f>
        <v>12px</v>
      </c>
      <c r="J34" s="47"/>
      <c r="K34" s="33"/>
      <c r="L34" s="14" t="str">
        <f>IF(Table_Styles[[#This Row],[Font Weight]]&lt;&gt;"",Table_Styles[[#This Row],[Font Weight]],IF(Table_Styles[[#This Row],[Font Weight Default]]&lt;&gt;"",Table_Styles[[#This Row],[Font Weight Default]],""))</f>
        <v/>
      </c>
      <c r="M34" s="47"/>
      <c r="N34" s="33"/>
      <c r="O34" s="14" t="str">
        <f>IF(Table_Styles[[#This Row],[Colour]]&lt;&gt;"",Table_Styles[[#This Row],[Colour]],IF(Table_Styles[[#This Row],[Colour Default]]&lt;&gt;"",Table_Styles[[#This Row],[Colour Default]],""))</f>
        <v/>
      </c>
      <c r="P34" s="47"/>
      <c r="Q34" s="28" t="str">
        <f>Colour_Background_1</f>
        <v>#FFFFFF</v>
      </c>
      <c r="R34" s="14" t="str">
        <f>IF(Table_Styles[[#This Row],[Background]]&lt;&gt;"",Table_Styles[[#This Row],[Background]],IF(Table_Styles[[#This Row],[Background Default]]&lt;&gt;"",Table_Styles[[#This Row],[Background Default]],""))</f>
        <v>#FFFFFF</v>
      </c>
      <c r="S34" s="47"/>
      <c r="T34" s="33"/>
      <c r="U34" s="14" t="str">
        <f>IF(Table_Styles[[#This Row],[Border]]&lt;&gt;"",Table_Styles[[#This Row],[Border]],IF(Table_Styles[[#This Row],[Border Default]]&lt;&gt;"",Table_Styles[[#This Row],[Border Default]],""))</f>
        <v/>
      </c>
      <c r="V34" s="33"/>
      <c r="W34" s="33"/>
      <c r="X34" s="14" t="str">
        <f>IF(Table_Styles[[#This Row],[Border Radius]]&lt;&gt;"",Table_Styles[[#This Row],[Border Radius]],IF(Table_Styles[[#This Row],[Border Radius Default]]&lt;&gt;"",Table_Styles[[#This Row],[Border Radius Default]],""))</f>
        <v/>
      </c>
      <c r="Y34" s="47"/>
      <c r="Z34" s="33"/>
      <c r="AA34" s="14" t="str">
        <f>IF(Table_Styles[[#This Row],[MT]]&lt;&gt;"",Table_Styles[[#This Row],[MT]],IF(Table_Styles[[#This Row],[MT Default]]&lt;&gt;"",Table_Styles[[#This Row],[MT Default]],""))</f>
        <v/>
      </c>
      <c r="AB34" s="47"/>
      <c r="AC34" s="33"/>
      <c r="AD34" s="14" t="str">
        <f>IF(Table_Styles[[#This Row],[MR]]&lt;&gt;"",Table_Styles[[#This Row],[MR]],IF(Table_Styles[[#This Row],[MR Default]]&lt;&gt;"",Table_Styles[[#This Row],[MR Default]],""))</f>
        <v/>
      </c>
      <c r="AE34" s="47"/>
      <c r="AF34" s="33"/>
      <c r="AG34" s="14" t="str">
        <f>IF(Table_Styles[[#This Row],[MB]]&lt;&gt;"",Table_Styles[[#This Row],[MB]],IF(Table_Styles[[#This Row],[MB Default]]&lt;&gt;"",Table_Styles[[#This Row],[MB Default]],""))</f>
        <v/>
      </c>
      <c r="AH34" s="47"/>
      <c r="AI34" s="33"/>
      <c r="AJ34" s="14" t="str">
        <f>IF(Table_Styles[[#This Row],[ML]]&lt;&gt;"",Table_Styles[[#This Row],[ML]],IF(Table_Styles[[#This Row],[ML Default]]&lt;&gt;"",Table_Styles[[#This Row],[ML Default]],""))</f>
        <v/>
      </c>
      <c r="AK34" s="47"/>
      <c r="AL34" s="35" t="s">
        <v>918</v>
      </c>
      <c r="AM34" s="14" t="str">
        <f>IF(Table_Styles[[#This Row],[PT]]&lt;&gt;"",Table_Styles[[#This Row],[PT]],IF(Table_Styles[[#This Row],[PT Default]]&lt;&gt;"",Table_Styles[[#This Row],[PT Default]],""))</f>
        <v>20px</v>
      </c>
      <c r="AN34" s="47"/>
      <c r="AO34" s="35" t="s">
        <v>929</v>
      </c>
      <c r="AP34" s="14" t="str">
        <f>IF(Table_Styles[[#This Row],[PR]]&lt;&gt;"",Table_Styles[[#This Row],[PR]],IF(Table_Styles[[#This Row],[PR Default]]&lt;&gt;"",Table_Styles[[#This Row],[PR Default]],""))</f>
        <v>25px</v>
      </c>
      <c r="AQ34" s="47"/>
      <c r="AR34" s="35" t="s">
        <v>901</v>
      </c>
      <c r="AS34" s="14" t="str">
        <f>IF(Table_Styles[[#This Row],[PB]]&lt;&gt;"",Table_Styles[[#This Row],[PB]],IF(Table_Styles[[#This Row],[PB Default]]&lt;&gt;"",Table_Styles[[#This Row],[PB Default]],""))</f>
        <v>15px</v>
      </c>
      <c r="AT34" s="47"/>
      <c r="AU34" s="35" t="s">
        <v>914</v>
      </c>
      <c r="AV34" s="14" t="str">
        <f>IF(Table_Styles[[#This Row],[PL]]&lt;&gt;"",Table_Styles[[#This Row],[PL]],IF(Table_Styles[[#This Row],[PL Default]]&lt;&gt;"",Table_Styles[[#This Row],[PL Default]],""))</f>
        <v>10px</v>
      </c>
      <c r="AW34" s="47"/>
      <c r="AX34" s="33"/>
      <c r="AY34" s="14" t="str">
        <f>IF(Table_Styles[[#This Row],[BT]]&lt;&gt;"",Table_Styles[[#This Row],[BT]],IF(Table_Styles[[#This Row],[BT Default]]&lt;&gt;"",Table_Styles[[#This Row],[BT Default]],""))</f>
        <v/>
      </c>
      <c r="AZ34" s="47"/>
      <c r="BA34" s="33"/>
      <c r="BB34" s="14" t="str">
        <f>IF(Table_Styles[[#This Row],[BR]]&lt;&gt;"",Table_Styles[[#This Row],[BR]],IF(Table_Styles[[#This Row],[BR Default]]&lt;&gt;"",Table_Styles[[#This Row],[BR Default]],""))</f>
        <v/>
      </c>
      <c r="BC34" s="47"/>
      <c r="BD34" s="33"/>
      <c r="BE34" s="14" t="str">
        <f>IF(Table_Styles[[#This Row],[BB]]&lt;&gt;"",Table_Styles[[#This Row],[BB]],IF(Table_Styles[[#This Row],[BB Default]]&lt;&gt;"",Table_Styles[[#This Row],[BB Default]],""))</f>
        <v/>
      </c>
      <c r="BF34" s="47"/>
      <c r="BG34" s="33"/>
      <c r="BH34" s="14" t="str">
        <f>IF(Table_Styles[[#This Row],[BL]]&lt;&gt;"",Table_Styles[[#This Row],[BL]],IF(Table_Styles[[#This Row],[BL Default]]&lt;&gt;"",Table_Styles[[#This Row],[BL Default]],""))</f>
        <v/>
      </c>
      <c r="BI34" s="33"/>
      <c r="BJ34" s="33"/>
      <c r="BK34" s="14" t="str">
        <f>IF(Table_Styles[[#This Row],[Width]]&lt;&gt;"",Table_Styles[[#This Row],[Width]],IF(Table_Styles[[#This Row],[Width Default]]&lt;&gt;"",Table_Styles[[#This Row],[Width Default]],""))</f>
        <v/>
      </c>
      <c r="BL34" s="33"/>
      <c r="BM34" s="35" t="s">
        <v>969</v>
      </c>
      <c r="BN34" s="14" t="str">
        <f>IF(Table_Styles[[#This Row],[Height]]&lt;&gt;"",Table_Styles[[#This Row],[Height]],IF(Table_Styles[[#This Row],[Height Default]]&lt;&gt;"",Table_Styles[[#This Row],[Height Default]],""))</f>
        <v>300px</v>
      </c>
      <c r="BO34" s="14"/>
      <c r="BP34" s="14"/>
      <c r="BQ34" s="14" t="str">
        <f>IF(Table_Styles[[#This Row],[Top]]&lt;&gt;"",Table_Styles[[#This Row],[Top]],IF(Table_Styles[[#This Row],[Top Default]]&lt;&gt;"",Table_Styles[[#This Row],[Top Default]],""))</f>
        <v/>
      </c>
      <c r="BR34" s="14"/>
      <c r="BS34" s="14"/>
      <c r="BT34" s="14" t="str">
        <f>IF(Table_Styles[[#This Row],[Right]]&lt;&gt;"",Table_Styles[[#This Row],[Right]],IF(Table_Styles[[#This Row],[Right Default]]&lt;&gt;"",Table_Styles[[#This Row],[Right Default]],""))</f>
        <v/>
      </c>
      <c r="BU34" s="14"/>
      <c r="BV34" s="14"/>
      <c r="BW34" s="14" t="str">
        <f>IF(Table_Styles[[#This Row],[Bottom]]&lt;&gt;"",Table_Styles[[#This Row],[Bottom]],IF(Table_Styles[[#This Row],[Bottom Default]]&lt;&gt;"",Table_Styles[[#This Row],[Bottom Default]],""))</f>
        <v/>
      </c>
      <c r="BX34" s="14"/>
      <c r="BY34" s="14"/>
      <c r="BZ34" s="14" t="str">
        <f>IF(Table_Styles[[#This Row],[Left]]&lt;&gt;"",Table_Styles[[#This Row],[Left]],IF(Table_Styles[[#This Row],[Left Default]]&lt;&gt;"",Table_Styles[[#This Row],[Left Default]],""))</f>
        <v/>
      </c>
      <c r="CA34" s="47"/>
      <c r="CB34" s="16" t="str">
        <f>IF(AND(Table_Styles[[#This Row],[Selector]]&lt;&gt;"",Table_Styles[[#This Row],[Font Family Used]]&lt;&gt;"",Table_Styles[[#This Row],[Font Weight Used]]&lt;&gt;""),Table_Styles[[#This Row],[Font Family Used]]&amp;" "&amp;Table_Styles[[#This Row],[Font Weight Used]],"")</f>
        <v/>
      </c>
      <c r="CC34" s="16" t="str">
        <f ca="1">IF(AND(Table_Styles[[#This Row],[Selector]],COUNTIF(OFFSET(CC:CC,0,0,ROW()-1,1),"="&amp;Table_Styles[[#This Row],[Font]])=0),Table_Styles[[#This Row],[Font]],"")</f>
        <v/>
      </c>
      <c r="CD34" s="16" t="str">
        <f ca="1">IF(Table_Styles[[#This Row],[Unique Font]]&lt;&gt;"",
"{""fontFamily"":"""&amp;Table_Styles[[#This Row],[Font Family Used]]&amp;""",""fontWeight"":"&amp;Table_Styles[[#This Row],[Font Weight Used]]&amp;"}","")</f>
        <v/>
      </c>
      <c r="CE34"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12px;background: #FFFFFF;padding-top: 20px;padding-right: 25px;padding-bottom: 15px;padding-left: 10px;height: 300px</v>
      </c>
      <c r="CF34" s="16" t="str">
        <f>IF(AND(Table_Styles[[#This Row],[Selector]]&lt;&gt;"", Table_Styles[[#This Row],[Config Properties]]&lt;&gt;""),
Table_Styles[[#This Row],[Selector]]&amp;" { "&amp;Table_Styles[[#This Row],[Config Properties]]&amp;" }","")</f>
        <v>formly-field div.terms-and-conditions { font-family: 'Montserrat';font-size: 12px;background: #FFFFFF;padding-top: 20px;padding-right: 25px;padding-bottom: 15px;padding-left: 10px;height: 300px }</v>
      </c>
      <c r="CG34" s="16" t="str">
        <f xml:space="preserve">
SUBSTITUTE(SUBSTITUTE(SUBSTITUTE(SUBSTITUTE(SUBSTITUTE(SUBSTITUTE(SUBSTITUTE(SUBSTITUTE(Table_Styles[[#This Row],[Config]],
" {","{"),
"{ ","{"),
" }","}"),
"} ","}"),
" ,",","),
", ",","),
" :",":"),
": ",":")</f>
        <v>formly-field div.terms-and-conditions{font-family:'Montserrat';font-size:12px;background:#FFFFFF;padding-top:20px;padding-right:25px;padding-bottom:15px;padding-left:10px;height:300px}</v>
      </c>
    </row>
    <row r="35" spans="2:85" ht="21" customHeight="1">
      <c r="B35" s="36" t="s">
        <v>970</v>
      </c>
      <c r="C35" s="110" t="s">
        <v>971</v>
      </c>
      <c r="D35" s="47"/>
      <c r="E35" s="33"/>
      <c r="F35" s="14" t="str">
        <f>IF(Table_Styles[[#This Row],[Font Family]]&lt;&gt;"",Table_Styles[[#This Row],[Font Family]],IF(Table_Styles[[#This Row],[Font Family Default]]&lt;&gt;"",Table_Styles[[#This Row],[Font Family Default]],""))</f>
        <v/>
      </c>
      <c r="G35" s="47"/>
      <c r="H35" s="35"/>
      <c r="I35" s="14" t="str">
        <f>IF(Table_Styles[[#This Row],[Font Size]]&lt;&gt;"",Table_Styles[[#This Row],[Font Size]],IF(Table_Styles[[#This Row],[Font Size Default]]&lt;&gt;"",Table_Styles[[#This Row],[Font Size Default]],""))</f>
        <v/>
      </c>
      <c r="J35" s="47"/>
      <c r="K35" s="33"/>
      <c r="L35" s="14" t="str">
        <f>IF(Table_Styles[[#This Row],[Font Weight]]&lt;&gt;"",Table_Styles[[#This Row],[Font Weight]],IF(Table_Styles[[#This Row],[Font Weight Default]]&lt;&gt;"",Table_Styles[[#This Row],[Font Weight Default]],""))</f>
        <v/>
      </c>
      <c r="M35" s="31"/>
      <c r="N35" s="33"/>
      <c r="O35" s="14" t="str">
        <f>IF(Table_Styles[[#This Row],[Colour]]&lt;&gt;"",Table_Styles[[#This Row],[Colour]],IF(Table_Styles[[#This Row],[Colour Default]]&lt;&gt;"",Table_Styles[[#This Row],[Colour Default]],""))</f>
        <v/>
      </c>
      <c r="P35" s="47"/>
      <c r="Q35" s="35"/>
      <c r="R35" s="14" t="str">
        <f>IF(Table_Styles[[#This Row],[Background]]&lt;&gt;"",Table_Styles[[#This Row],[Background]],IF(Table_Styles[[#This Row],[Background Default]]&lt;&gt;"",Table_Styles[[#This Row],[Background Default]],""))</f>
        <v/>
      </c>
      <c r="S35" s="47"/>
      <c r="T35" s="33"/>
      <c r="U35" s="14" t="str">
        <f>IF(Table_Styles[[#This Row],[Border]]&lt;&gt;"",Table_Styles[[#This Row],[Border]],IF(Table_Styles[[#This Row],[Border Default]]&lt;&gt;"",Table_Styles[[#This Row],[Border Default]],""))</f>
        <v/>
      </c>
      <c r="V35" s="33"/>
      <c r="W35" s="33"/>
      <c r="X35" s="14" t="str">
        <f>IF(Table_Styles[[#This Row],[Border Radius]]&lt;&gt;"",Table_Styles[[#This Row],[Border Radius]],IF(Table_Styles[[#This Row],[Border Radius Default]]&lt;&gt;"",Table_Styles[[#This Row],[Border Radius Default]],""))</f>
        <v/>
      </c>
      <c r="Y35" s="47"/>
      <c r="Z35" s="33"/>
      <c r="AA35" s="14" t="str">
        <f>IF(Table_Styles[[#This Row],[MT]]&lt;&gt;"",Table_Styles[[#This Row],[MT]],IF(Table_Styles[[#This Row],[MT Default]]&lt;&gt;"",Table_Styles[[#This Row],[MT Default]],""))</f>
        <v/>
      </c>
      <c r="AB35" s="47"/>
      <c r="AC35" s="33"/>
      <c r="AD35" s="14" t="str">
        <f>IF(Table_Styles[[#This Row],[MR]]&lt;&gt;"",Table_Styles[[#This Row],[MR]],IF(Table_Styles[[#This Row],[MR Default]]&lt;&gt;"",Table_Styles[[#This Row],[MR Default]],""))</f>
        <v/>
      </c>
      <c r="AE35" s="47"/>
      <c r="AF35" s="33"/>
      <c r="AG35" s="14" t="str">
        <f>IF(Table_Styles[[#This Row],[MB]]&lt;&gt;"",Table_Styles[[#This Row],[MB]],IF(Table_Styles[[#This Row],[MB Default]]&lt;&gt;"",Table_Styles[[#This Row],[MB Default]],""))</f>
        <v/>
      </c>
      <c r="AH35" s="47"/>
      <c r="AI35" s="35" t="s">
        <v>901</v>
      </c>
      <c r="AJ35" s="14" t="str">
        <f>IF(Table_Styles[[#This Row],[ML]]&lt;&gt;"",Table_Styles[[#This Row],[ML]],IF(Table_Styles[[#This Row],[ML Default]]&lt;&gt;"",Table_Styles[[#This Row],[ML Default]],""))</f>
        <v>15px</v>
      </c>
      <c r="AK35" s="47"/>
      <c r="AL35" s="35"/>
      <c r="AM35" s="14" t="str">
        <f>IF(Table_Styles[[#This Row],[PT]]&lt;&gt;"",Table_Styles[[#This Row],[PT]],IF(Table_Styles[[#This Row],[PT Default]]&lt;&gt;"",Table_Styles[[#This Row],[PT Default]],""))</f>
        <v/>
      </c>
      <c r="AN35" s="47"/>
      <c r="AO35" s="35"/>
      <c r="AP35" s="14" t="str">
        <f>IF(Table_Styles[[#This Row],[PR]]&lt;&gt;"",Table_Styles[[#This Row],[PR]],IF(Table_Styles[[#This Row],[PR Default]]&lt;&gt;"",Table_Styles[[#This Row],[PR Default]],""))</f>
        <v/>
      </c>
      <c r="AQ35" s="47"/>
      <c r="AR35" s="35"/>
      <c r="AS35" s="14" t="str">
        <f>IF(Table_Styles[[#This Row],[PB]]&lt;&gt;"",Table_Styles[[#This Row],[PB]],IF(Table_Styles[[#This Row],[PB Default]]&lt;&gt;"",Table_Styles[[#This Row],[PB Default]],""))</f>
        <v/>
      </c>
      <c r="AT35" s="47"/>
      <c r="AU35" s="35"/>
      <c r="AV35" s="14" t="str">
        <f>IF(Table_Styles[[#This Row],[PL]]&lt;&gt;"",Table_Styles[[#This Row],[PL]],IF(Table_Styles[[#This Row],[PL Default]]&lt;&gt;"",Table_Styles[[#This Row],[PL Default]],""))</f>
        <v/>
      </c>
      <c r="AW35" s="47"/>
      <c r="AX35" s="33"/>
      <c r="AY35" s="14" t="str">
        <f>IF(Table_Styles[[#This Row],[BT]]&lt;&gt;"",Table_Styles[[#This Row],[BT]],IF(Table_Styles[[#This Row],[BT Default]]&lt;&gt;"",Table_Styles[[#This Row],[BT Default]],""))</f>
        <v/>
      </c>
      <c r="AZ35" s="47"/>
      <c r="BA35" s="33"/>
      <c r="BB35" s="14" t="str">
        <f>IF(Table_Styles[[#This Row],[BR]]&lt;&gt;"",Table_Styles[[#This Row],[BR]],IF(Table_Styles[[#This Row],[BR Default]]&lt;&gt;"",Table_Styles[[#This Row],[BR Default]],""))</f>
        <v/>
      </c>
      <c r="BC35" s="47"/>
      <c r="BD35" s="33"/>
      <c r="BE35" s="14" t="str">
        <f>IF(Table_Styles[[#This Row],[BB]]&lt;&gt;"",Table_Styles[[#This Row],[BB]],IF(Table_Styles[[#This Row],[BB Default]]&lt;&gt;"",Table_Styles[[#This Row],[BB Default]],""))</f>
        <v/>
      </c>
      <c r="BF35" s="47"/>
      <c r="BG35" s="33"/>
      <c r="BH35" s="14" t="str">
        <f>IF(Table_Styles[[#This Row],[BL]]&lt;&gt;"",Table_Styles[[#This Row],[BL]],IF(Table_Styles[[#This Row],[BL Default]]&lt;&gt;"",Table_Styles[[#This Row],[BL Default]],""))</f>
        <v/>
      </c>
      <c r="BI35" s="33"/>
      <c r="BJ35" s="33"/>
      <c r="BK35" s="14" t="str">
        <f>IF(Table_Styles[[#This Row],[Width]]&lt;&gt;"",Table_Styles[[#This Row],[Width]],IF(Table_Styles[[#This Row],[Width Default]]&lt;&gt;"",Table_Styles[[#This Row],[Width Default]],""))</f>
        <v/>
      </c>
      <c r="BL35" s="33"/>
      <c r="BM35" s="35"/>
      <c r="BN35" s="14" t="str">
        <f>IF(Table_Styles[[#This Row],[Height]]&lt;&gt;"",Table_Styles[[#This Row],[Height]],IF(Table_Styles[[#This Row],[Height Default]]&lt;&gt;"",Table_Styles[[#This Row],[Height Default]],""))</f>
        <v/>
      </c>
      <c r="BO35" s="14"/>
      <c r="BP35" s="14"/>
      <c r="BQ35" s="14" t="str">
        <f>IF(Table_Styles[[#This Row],[Top]]&lt;&gt;"",Table_Styles[[#This Row],[Top]],IF(Table_Styles[[#This Row],[Top Default]]&lt;&gt;"",Table_Styles[[#This Row],[Top Default]],""))</f>
        <v/>
      </c>
      <c r="BR35" s="14"/>
      <c r="BS35" s="14"/>
      <c r="BT35" s="14" t="str">
        <f>IF(Table_Styles[[#This Row],[Right]]&lt;&gt;"",Table_Styles[[#This Row],[Right]],IF(Table_Styles[[#This Row],[Right Default]]&lt;&gt;"",Table_Styles[[#This Row],[Right Default]],""))</f>
        <v/>
      </c>
      <c r="BU35" s="14"/>
      <c r="BV35" s="14"/>
      <c r="BW35" s="14" t="str">
        <f>IF(Table_Styles[[#This Row],[Bottom]]&lt;&gt;"",Table_Styles[[#This Row],[Bottom]],IF(Table_Styles[[#This Row],[Bottom Default]]&lt;&gt;"",Table_Styles[[#This Row],[Bottom Default]],""))</f>
        <v/>
      </c>
      <c r="BX35" s="14"/>
      <c r="BY35" s="14"/>
      <c r="BZ35" s="14" t="str">
        <f>IF(Table_Styles[[#This Row],[Left]]&lt;&gt;"",Table_Styles[[#This Row],[Left]],IF(Table_Styles[[#This Row],[Left Default]]&lt;&gt;"",Table_Styles[[#This Row],[Left Default]],""))</f>
        <v/>
      </c>
      <c r="CA35" s="47"/>
      <c r="CB35" s="16" t="str">
        <f>IF(AND(Table_Styles[[#This Row],[Selector]]&lt;&gt;"",Table_Styles[[#This Row],[Font Family Used]]&lt;&gt;"",Table_Styles[[#This Row],[Font Weight Used]]&lt;&gt;""),Table_Styles[[#This Row],[Font Family Used]]&amp;" "&amp;Table_Styles[[#This Row],[Font Weight Used]],"")</f>
        <v/>
      </c>
      <c r="CC35" s="16" t="str">
        <f ca="1">IF(AND(Table_Styles[[#This Row],[Selector]],COUNTIF(OFFSET(CC:CC,0,0,ROW()-1,1),"="&amp;Table_Styles[[#This Row],[Font]])=0),Table_Styles[[#This Row],[Font]],"")</f>
        <v/>
      </c>
      <c r="CD35" s="16" t="str">
        <f ca="1">IF(Table_Styles[[#This Row],[Unique Font]]&lt;&gt;"",
"{""fontFamily"":"""&amp;Table_Styles[[#This Row],[Font Family Used]]&amp;""",""fontWeight"":"&amp;Table_Styles[[#This Row],[Font Weight Used]]&amp;"}","")</f>
        <v/>
      </c>
      <c r="CE35"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margin-left: 15px</v>
      </c>
      <c r="CF35" s="16" t="str">
        <f>IF(AND(Table_Styles[[#This Row],[Selector]]&lt;&gt;"", Table_Styles[[#This Row],[Config Properties]]&lt;&gt;""),
Table_Styles[[#This Row],[Selector]]&amp;" { "&amp;Table_Styles[[#This Row],[Config Properties]]&amp;" }","")</f>
        <v>formly-field div.terms-and-conditions p { margin-left: 15px }</v>
      </c>
      <c r="CG35" s="16" t="str">
        <f xml:space="preserve">
SUBSTITUTE(SUBSTITUTE(SUBSTITUTE(SUBSTITUTE(SUBSTITUTE(SUBSTITUTE(SUBSTITUTE(SUBSTITUTE(Table_Styles[[#This Row],[Config]],
" {","{"),
"{ ","{"),
" }","}"),
"} ","}"),
" ,",","),
", ",","),
" :",":"),
": ",":")</f>
        <v>formly-field div.terms-and-conditions p{margin-left:15px}</v>
      </c>
    </row>
    <row r="36" spans="2:85" ht="21" customHeight="1">
      <c r="B36" s="36" t="s">
        <v>972</v>
      </c>
      <c r="C36" s="110" t="s">
        <v>973</v>
      </c>
      <c r="D36" s="47"/>
      <c r="E36" s="33"/>
      <c r="F36" s="14" t="str">
        <f>IF(Table_Styles[[#This Row],[Font Family]]&lt;&gt;"",Table_Styles[[#This Row],[Font Family]],IF(Table_Styles[[#This Row],[Font Family Default]]&lt;&gt;"",Table_Styles[[#This Row],[Font Family Default]],""))</f>
        <v/>
      </c>
      <c r="G36" s="47"/>
      <c r="H36" s="35"/>
      <c r="I36" s="14" t="str">
        <f>IF(Table_Styles[[#This Row],[Font Size]]&lt;&gt;"",Table_Styles[[#This Row],[Font Size]],IF(Table_Styles[[#This Row],[Font Size Default]]&lt;&gt;"",Table_Styles[[#This Row],[Font Size Default]],""))</f>
        <v/>
      </c>
      <c r="J36" s="47"/>
      <c r="K36" s="33"/>
      <c r="L36" s="14" t="str">
        <f>IF(Table_Styles[[#This Row],[Font Weight]]&lt;&gt;"",Table_Styles[[#This Row],[Font Weight]],IF(Table_Styles[[#This Row],[Font Weight Default]]&lt;&gt;"",Table_Styles[[#This Row],[Font Weight Default]],""))</f>
        <v/>
      </c>
      <c r="M36" s="47"/>
      <c r="N36" s="33"/>
      <c r="O36" s="14" t="str">
        <f>IF(Table_Styles[[#This Row],[Colour]]&lt;&gt;"",Table_Styles[[#This Row],[Colour]],IF(Table_Styles[[#This Row],[Colour Default]]&lt;&gt;"",Table_Styles[[#This Row],[Colour Default]],""))</f>
        <v/>
      </c>
      <c r="P36" s="47"/>
      <c r="Q36" s="35"/>
      <c r="R36" s="14" t="str">
        <f>IF(Table_Styles[[#This Row],[Background]]&lt;&gt;"",Table_Styles[[#This Row],[Background]],IF(Table_Styles[[#This Row],[Background Default]]&lt;&gt;"",Table_Styles[[#This Row],[Background Default]],""))</f>
        <v/>
      </c>
      <c r="S36" s="47"/>
      <c r="T36" s="33"/>
      <c r="U36" s="14" t="str">
        <f>IF(Table_Styles[[#This Row],[Border]]&lt;&gt;"",Table_Styles[[#This Row],[Border]],IF(Table_Styles[[#This Row],[Border Default]]&lt;&gt;"",Table_Styles[[#This Row],[Border Default]],""))</f>
        <v/>
      </c>
      <c r="V36" s="33"/>
      <c r="W36" s="33"/>
      <c r="X36" s="14" t="str">
        <f>IF(Table_Styles[[#This Row],[Border Radius]]&lt;&gt;"",Table_Styles[[#This Row],[Border Radius]],IF(Table_Styles[[#This Row],[Border Radius Default]]&lt;&gt;"",Table_Styles[[#This Row],[Border Radius Default]],""))</f>
        <v/>
      </c>
      <c r="Y36" s="47"/>
      <c r="Z36" s="33"/>
      <c r="AA36" s="14" t="str">
        <f>IF(Table_Styles[[#This Row],[MT]]&lt;&gt;"",Table_Styles[[#This Row],[MT]],IF(Table_Styles[[#This Row],[MT Default]]&lt;&gt;"",Table_Styles[[#This Row],[MT Default]],""))</f>
        <v/>
      </c>
      <c r="AB36" s="47"/>
      <c r="AC36" s="33"/>
      <c r="AD36" s="14" t="str">
        <f>IF(Table_Styles[[#This Row],[MR]]&lt;&gt;"",Table_Styles[[#This Row],[MR]],IF(Table_Styles[[#This Row],[MR Default]]&lt;&gt;"",Table_Styles[[#This Row],[MR Default]],""))</f>
        <v/>
      </c>
      <c r="AE36" s="47"/>
      <c r="AF36" s="33"/>
      <c r="AG36" s="14" t="str">
        <f>IF(Table_Styles[[#This Row],[MB]]&lt;&gt;"",Table_Styles[[#This Row],[MB]],IF(Table_Styles[[#This Row],[MB Default]]&lt;&gt;"",Table_Styles[[#This Row],[MB Default]],""))</f>
        <v/>
      </c>
      <c r="AH36" s="47"/>
      <c r="AI36" s="35"/>
      <c r="AJ36" s="14" t="str">
        <f>IF(Table_Styles[[#This Row],[ML]]&lt;&gt;"",Table_Styles[[#This Row],[ML]],IF(Table_Styles[[#This Row],[ML Default]]&lt;&gt;"",Table_Styles[[#This Row],[ML Default]],""))</f>
        <v/>
      </c>
      <c r="AK36" s="47"/>
      <c r="AL36" s="35"/>
      <c r="AM36" s="14" t="str">
        <f>IF(Table_Styles[[#This Row],[PT]]&lt;&gt;"",Table_Styles[[#This Row],[PT]],IF(Table_Styles[[#This Row],[PT Default]]&lt;&gt;"",Table_Styles[[#This Row],[PT Default]],""))</f>
        <v/>
      </c>
      <c r="AN36" s="47"/>
      <c r="AO36" s="35"/>
      <c r="AP36" s="14" t="str">
        <f>IF(Table_Styles[[#This Row],[PR]]&lt;&gt;"",Table_Styles[[#This Row],[PR]],IF(Table_Styles[[#This Row],[PR Default]]&lt;&gt;"",Table_Styles[[#This Row],[PR Default]],""))</f>
        <v/>
      </c>
      <c r="AQ36" s="47"/>
      <c r="AR36" s="35"/>
      <c r="AS36" s="14" t="str">
        <f>IF(Table_Styles[[#This Row],[PB]]&lt;&gt;"",Table_Styles[[#This Row],[PB]],IF(Table_Styles[[#This Row],[PB Default]]&lt;&gt;"",Table_Styles[[#This Row],[PB Default]],""))</f>
        <v/>
      </c>
      <c r="AT36" s="47"/>
      <c r="AU36" s="35" t="s">
        <v>903</v>
      </c>
      <c r="AV36" s="14" t="str">
        <f>IF(Table_Styles[[#This Row],[PL]]&lt;&gt;"",Table_Styles[[#This Row],[PL]],IF(Table_Styles[[#This Row],[PL Default]]&lt;&gt;"",Table_Styles[[#This Row],[PL Default]],""))</f>
        <v>30px</v>
      </c>
      <c r="AW36" s="47"/>
      <c r="AX36" s="33"/>
      <c r="AY36" s="14" t="str">
        <f>IF(Table_Styles[[#This Row],[BT]]&lt;&gt;"",Table_Styles[[#This Row],[BT]],IF(Table_Styles[[#This Row],[BT Default]]&lt;&gt;"",Table_Styles[[#This Row],[BT Default]],""))</f>
        <v/>
      </c>
      <c r="AZ36" s="47"/>
      <c r="BA36" s="33"/>
      <c r="BB36" s="14" t="str">
        <f>IF(Table_Styles[[#This Row],[BR]]&lt;&gt;"",Table_Styles[[#This Row],[BR]],IF(Table_Styles[[#This Row],[BR Default]]&lt;&gt;"",Table_Styles[[#This Row],[BR Default]],""))</f>
        <v/>
      </c>
      <c r="BC36" s="47"/>
      <c r="BD36" s="33"/>
      <c r="BE36" s="14" t="str">
        <f>IF(Table_Styles[[#This Row],[BB]]&lt;&gt;"",Table_Styles[[#This Row],[BB]],IF(Table_Styles[[#This Row],[BB Default]]&lt;&gt;"",Table_Styles[[#This Row],[BB Default]],""))</f>
        <v/>
      </c>
      <c r="BF36" s="47"/>
      <c r="BG36" s="33"/>
      <c r="BH36" s="14" t="str">
        <f>IF(Table_Styles[[#This Row],[BL]]&lt;&gt;"",Table_Styles[[#This Row],[BL]],IF(Table_Styles[[#This Row],[BL Default]]&lt;&gt;"",Table_Styles[[#This Row],[BL Default]],""))</f>
        <v/>
      </c>
      <c r="BI36" s="33"/>
      <c r="BJ36" s="33"/>
      <c r="BK36" s="14" t="str">
        <f>IF(Table_Styles[[#This Row],[Width]]&lt;&gt;"",Table_Styles[[#This Row],[Width]],IF(Table_Styles[[#This Row],[Width Default]]&lt;&gt;"",Table_Styles[[#This Row],[Width Default]],""))</f>
        <v/>
      </c>
      <c r="BL36" s="33"/>
      <c r="BM36" s="35"/>
      <c r="BN36" s="14" t="str">
        <f>IF(Table_Styles[[#This Row],[Height]]&lt;&gt;"",Table_Styles[[#This Row],[Height]],IF(Table_Styles[[#This Row],[Height Default]]&lt;&gt;"",Table_Styles[[#This Row],[Height Default]],""))</f>
        <v/>
      </c>
      <c r="BO36" s="14"/>
      <c r="BP36" s="14"/>
      <c r="BQ36" s="14" t="str">
        <f>IF(Table_Styles[[#This Row],[Top]]&lt;&gt;"",Table_Styles[[#This Row],[Top]],IF(Table_Styles[[#This Row],[Top Default]]&lt;&gt;"",Table_Styles[[#This Row],[Top Default]],""))</f>
        <v/>
      </c>
      <c r="BR36" s="14"/>
      <c r="BS36" s="14"/>
      <c r="BT36" s="14" t="str">
        <f>IF(Table_Styles[[#This Row],[Right]]&lt;&gt;"",Table_Styles[[#This Row],[Right]],IF(Table_Styles[[#This Row],[Right Default]]&lt;&gt;"",Table_Styles[[#This Row],[Right Default]],""))</f>
        <v/>
      </c>
      <c r="BU36" s="14"/>
      <c r="BV36" s="14"/>
      <c r="BW36" s="14" t="str">
        <f>IF(Table_Styles[[#This Row],[Bottom]]&lt;&gt;"",Table_Styles[[#This Row],[Bottom]],IF(Table_Styles[[#This Row],[Bottom Default]]&lt;&gt;"",Table_Styles[[#This Row],[Bottom Default]],""))</f>
        <v/>
      </c>
      <c r="BX36" s="14"/>
      <c r="BY36" s="14"/>
      <c r="BZ36" s="14" t="str">
        <f>IF(Table_Styles[[#This Row],[Left]]&lt;&gt;"",Table_Styles[[#This Row],[Left]],IF(Table_Styles[[#This Row],[Left Default]]&lt;&gt;"",Table_Styles[[#This Row],[Left Default]],""))</f>
        <v/>
      </c>
      <c r="CA36" s="47"/>
      <c r="CB36" s="16" t="str">
        <f>IF(AND(Table_Styles[[#This Row],[Selector]]&lt;&gt;"",Table_Styles[[#This Row],[Font Family Used]]&lt;&gt;"",Table_Styles[[#This Row],[Font Weight Used]]&lt;&gt;""),Table_Styles[[#This Row],[Font Family Used]]&amp;" "&amp;Table_Styles[[#This Row],[Font Weight Used]],"")</f>
        <v/>
      </c>
      <c r="CC36" s="16" t="str">
        <f ca="1">IF(AND(Table_Styles[[#This Row],[Selector]],COUNTIF(OFFSET(CC:CC,0,0,ROW()-1,1),"="&amp;Table_Styles[[#This Row],[Font]])=0),Table_Styles[[#This Row],[Font]],"")</f>
        <v/>
      </c>
      <c r="CD36" s="16" t="str">
        <f ca="1">IF(Table_Styles[[#This Row],[Unique Font]]&lt;&gt;"",
"{""fontFamily"":"""&amp;Table_Styles[[#This Row],[Font Family Used]]&amp;""",""fontWeight"":"&amp;Table_Styles[[#This Row],[Font Weight Used]]&amp;"}","")</f>
        <v/>
      </c>
      <c r="CE36"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30px</v>
      </c>
      <c r="CF36" s="16" t="str">
        <f>IF(AND(Table_Styles[[#This Row],[Selector]]&lt;&gt;"", Table_Styles[[#This Row],[Config Properties]]&lt;&gt;""),
Table_Styles[[#This Row],[Selector]]&amp;" { "&amp;Table_Styles[[#This Row],[Config Properties]]&amp;" }","")</f>
        <v>formly-field div.terms-and-conditions ol { padding-left: 30px }</v>
      </c>
      <c r="CG36" s="16" t="str">
        <f xml:space="preserve">
SUBSTITUTE(SUBSTITUTE(SUBSTITUTE(SUBSTITUTE(SUBSTITUTE(SUBSTITUTE(SUBSTITUTE(SUBSTITUTE(Table_Styles[[#This Row],[Config]],
" {","{"),
"{ ","{"),
" }","}"),
"} ","}"),
" ,",","),
", ",","),
" :",":"),
": ",":")</f>
        <v>formly-field div.terms-and-conditions ol{padding-left:30px}</v>
      </c>
    </row>
    <row r="37" spans="2:85" ht="21" customHeight="1">
      <c r="B37" s="36" t="s">
        <v>974</v>
      </c>
      <c r="C37" s="110" t="s">
        <v>975</v>
      </c>
      <c r="D37" s="47"/>
      <c r="E37" s="33"/>
      <c r="F37" s="14" t="str">
        <f>IF(Table_Styles[[#This Row],[Font Family]]&lt;&gt;"",Table_Styles[[#This Row],[Font Family]],IF(Table_Styles[[#This Row],[Font Family Default]]&lt;&gt;"",Table_Styles[[#This Row],[Font Family Default]],""))</f>
        <v/>
      </c>
      <c r="G37" s="47"/>
      <c r="H37" s="35"/>
      <c r="I37" s="14" t="str">
        <f>IF(Table_Styles[[#This Row],[Font Size]]&lt;&gt;"",Table_Styles[[#This Row],[Font Size]],IF(Table_Styles[[#This Row],[Font Size Default]]&lt;&gt;"",Table_Styles[[#This Row],[Font Size Default]],""))</f>
        <v/>
      </c>
      <c r="J37" s="47"/>
      <c r="K37" s="33"/>
      <c r="L37" s="14" t="str">
        <f>IF(Table_Styles[[#This Row],[Font Weight]]&lt;&gt;"",Table_Styles[[#This Row],[Font Weight]],IF(Table_Styles[[#This Row],[Font Weight Default]]&lt;&gt;"",Table_Styles[[#This Row],[Font Weight Default]],""))</f>
        <v/>
      </c>
      <c r="M37" s="47"/>
      <c r="N37" s="33"/>
      <c r="O37" s="14" t="str">
        <f>IF(Table_Styles[[#This Row],[Colour]]&lt;&gt;"",Table_Styles[[#This Row],[Colour]],IF(Table_Styles[[#This Row],[Colour Default]]&lt;&gt;"",Table_Styles[[#This Row],[Colour Default]],""))</f>
        <v/>
      </c>
      <c r="P37" s="47"/>
      <c r="Q37" s="35"/>
      <c r="R37" s="14" t="str">
        <f>IF(Table_Styles[[#This Row],[Background]]&lt;&gt;"",Table_Styles[[#This Row],[Background]],IF(Table_Styles[[#This Row],[Background Default]]&lt;&gt;"",Table_Styles[[#This Row],[Background Default]],""))</f>
        <v/>
      </c>
      <c r="S37" s="47"/>
      <c r="T37" s="33"/>
      <c r="U37" s="14" t="str">
        <f>IF(Table_Styles[[#This Row],[Border]]&lt;&gt;"",Table_Styles[[#This Row],[Border]],IF(Table_Styles[[#This Row],[Border Default]]&lt;&gt;"",Table_Styles[[#This Row],[Border Default]],""))</f>
        <v/>
      </c>
      <c r="V37" s="33"/>
      <c r="W37" s="33"/>
      <c r="X37" s="14" t="str">
        <f>IF(Table_Styles[[#This Row],[Border Radius]]&lt;&gt;"",Table_Styles[[#This Row],[Border Radius]],IF(Table_Styles[[#This Row],[Border Radius Default]]&lt;&gt;"",Table_Styles[[#This Row],[Border Radius Default]],""))</f>
        <v/>
      </c>
      <c r="Y37" s="47"/>
      <c r="Z37" s="33"/>
      <c r="AA37" s="14" t="str">
        <f>IF(Table_Styles[[#This Row],[MT]]&lt;&gt;"",Table_Styles[[#This Row],[MT]],IF(Table_Styles[[#This Row],[MT Default]]&lt;&gt;"",Table_Styles[[#This Row],[MT Default]],""))</f>
        <v/>
      </c>
      <c r="AB37" s="47"/>
      <c r="AC37" s="33"/>
      <c r="AD37" s="14" t="str">
        <f>IF(Table_Styles[[#This Row],[MR]]&lt;&gt;"",Table_Styles[[#This Row],[MR]],IF(Table_Styles[[#This Row],[MR Default]]&lt;&gt;"",Table_Styles[[#This Row],[MR Default]],""))</f>
        <v/>
      </c>
      <c r="AE37" s="47"/>
      <c r="AF37" s="35"/>
      <c r="AG37" s="14" t="str">
        <f>IF(Table_Styles[[#This Row],[MB]]&lt;&gt;"",Table_Styles[[#This Row],[MB]],IF(Table_Styles[[#This Row],[MB Default]]&lt;&gt;"",Table_Styles[[#This Row],[MB Default]],""))</f>
        <v/>
      </c>
      <c r="AH37" s="47"/>
      <c r="AI37" s="33"/>
      <c r="AJ37" s="14" t="str">
        <f>IF(Table_Styles[[#This Row],[ML]]&lt;&gt;"",Table_Styles[[#This Row],[ML]],IF(Table_Styles[[#This Row],[ML Default]]&lt;&gt;"",Table_Styles[[#This Row],[ML Default]],""))</f>
        <v/>
      </c>
      <c r="AK37" s="47"/>
      <c r="AL37" s="35"/>
      <c r="AM37" s="14" t="str">
        <f>IF(Table_Styles[[#This Row],[PT]]&lt;&gt;"",Table_Styles[[#This Row],[PT]],IF(Table_Styles[[#This Row],[PT Default]]&lt;&gt;"",Table_Styles[[#This Row],[PT Default]],""))</f>
        <v/>
      </c>
      <c r="AN37" s="47"/>
      <c r="AO37" s="35"/>
      <c r="AP37" s="14" t="str">
        <f>IF(Table_Styles[[#This Row],[PR]]&lt;&gt;"",Table_Styles[[#This Row],[PR]],IF(Table_Styles[[#This Row],[PR Default]]&lt;&gt;"",Table_Styles[[#This Row],[PR Default]],""))</f>
        <v/>
      </c>
      <c r="AQ37" s="47"/>
      <c r="AR37" s="35"/>
      <c r="AS37" s="14" t="str">
        <f>IF(Table_Styles[[#This Row],[PB]]&lt;&gt;"",Table_Styles[[#This Row],[PB]],IF(Table_Styles[[#This Row],[PB Default]]&lt;&gt;"",Table_Styles[[#This Row],[PB Default]],""))</f>
        <v/>
      </c>
      <c r="AT37" s="47"/>
      <c r="AU37" s="35"/>
      <c r="AV37" s="14" t="str">
        <f>IF(Table_Styles[[#This Row],[PL]]&lt;&gt;"",Table_Styles[[#This Row],[PL]],IF(Table_Styles[[#This Row],[PL Default]]&lt;&gt;"",Table_Styles[[#This Row],[PL Default]],""))</f>
        <v/>
      </c>
      <c r="AW37" s="47"/>
      <c r="AX37" s="33"/>
      <c r="AY37" s="14" t="str">
        <f>IF(Table_Styles[[#This Row],[BT]]&lt;&gt;"",Table_Styles[[#This Row],[BT]],IF(Table_Styles[[#This Row],[BT Default]]&lt;&gt;"",Table_Styles[[#This Row],[BT Default]],""))</f>
        <v/>
      </c>
      <c r="AZ37" s="47"/>
      <c r="BA37" s="33"/>
      <c r="BB37" s="14" t="str">
        <f>IF(Table_Styles[[#This Row],[BR]]&lt;&gt;"",Table_Styles[[#This Row],[BR]],IF(Table_Styles[[#This Row],[BR Default]]&lt;&gt;"",Table_Styles[[#This Row],[BR Default]],""))</f>
        <v/>
      </c>
      <c r="BC37" s="47"/>
      <c r="BD37" s="33"/>
      <c r="BE37" s="14" t="str">
        <f>IF(Table_Styles[[#This Row],[BB]]&lt;&gt;"",Table_Styles[[#This Row],[BB]],IF(Table_Styles[[#This Row],[BB Default]]&lt;&gt;"",Table_Styles[[#This Row],[BB Default]],""))</f>
        <v/>
      </c>
      <c r="BF37" s="47"/>
      <c r="BG37" s="33"/>
      <c r="BH37" s="14" t="str">
        <f>IF(Table_Styles[[#This Row],[BL]]&lt;&gt;"",Table_Styles[[#This Row],[BL]],IF(Table_Styles[[#This Row],[BL Default]]&lt;&gt;"",Table_Styles[[#This Row],[BL Default]],""))</f>
        <v/>
      </c>
      <c r="BI37" s="33"/>
      <c r="BJ37" s="33"/>
      <c r="BK37" s="14" t="str">
        <f>IF(Table_Styles[[#This Row],[Width]]&lt;&gt;"",Table_Styles[[#This Row],[Width]],IF(Table_Styles[[#This Row],[Width Default]]&lt;&gt;"",Table_Styles[[#This Row],[Width Default]],""))</f>
        <v/>
      </c>
      <c r="BL37" s="33"/>
      <c r="BM37" s="35"/>
      <c r="BN37" s="14" t="str">
        <f>IF(Table_Styles[[#This Row],[Height]]&lt;&gt;"",Table_Styles[[#This Row],[Height]],IF(Table_Styles[[#This Row],[Height Default]]&lt;&gt;"",Table_Styles[[#This Row],[Height Default]],""))</f>
        <v/>
      </c>
      <c r="BO37" s="14"/>
      <c r="BP37" s="14"/>
      <c r="BQ37" s="14" t="str">
        <f>IF(Table_Styles[[#This Row],[Top]]&lt;&gt;"",Table_Styles[[#This Row],[Top]],IF(Table_Styles[[#This Row],[Top Default]]&lt;&gt;"",Table_Styles[[#This Row],[Top Default]],""))</f>
        <v/>
      </c>
      <c r="BR37" s="14"/>
      <c r="BS37" s="14"/>
      <c r="BT37" s="14" t="str">
        <f>IF(Table_Styles[[#This Row],[Right]]&lt;&gt;"",Table_Styles[[#This Row],[Right]],IF(Table_Styles[[#This Row],[Right Default]]&lt;&gt;"",Table_Styles[[#This Row],[Right Default]],""))</f>
        <v/>
      </c>
      <c r="BU37" s="14"/>
      <c r="BV37" s="14"/>
      <c r="BW37" s="14" t="str">
        <f>IF(Table_Styles[[#This Row],[Bottom]]&lt;&gt;"",Table_Styles[[#This Row],[Bottom]],IF(Table_Styles[[#This Row],[Bottom Default]]&lt;&gt;"",Table_Styles[[#This Row],[Bottom Default]],""))</f>
        <v/>
      </c>
      <c r="BX37" s="14"/>
      <c r="BY37" s="14"/>
      <c r="BZ37" s="14" t="str">
        <f>IF(Table_Styles[[#This Row],[Left]]&lt;&gt;"",Table_Styles[[#This Row],[Left]],IF(Table_Styles[[#This Row],[Left Default]]&lt;&gt;"",Table_Styles[[#This Row],[Left Default]],""))</f>
        <v/>
      </c>
      <c r="CA37" s="47"/>
      <c r="CB37" s="16" t="str">
        <f>IF(AND(Table_Styles[[#This Row],[Selector]]&lt;&gt;"",Table_Styles[[#This Row],[Font Family Used]]&lt;&gt;"",Table_Styles[[#This Row],[Font Weight Used]]&lt;&gt;""),Table_Styles[[#This Row],[Font Family Used]]&amp;" "&amp;Table_Styles[[#This Row],[Font Weight Used]],"")</f>
        <v/>
      </c>
      <c r="CC37" s="16" t="str">
        <f ca="1">IF(AND(Table_Styles[[#This Row],[Selector]],COUNTIF(OFFSET(CC:CC,0,0,ROW()-1,1),"="&amp;Table_Styles[[#This Row],[Font]])=0),Table_Styles[[#This Row],[Font]],"")</f>
        <v/>
      </c>
      <c r="CD37" s="16" t="str">
        <f ca="1">IF(Table_Styles[[#This Row],[Unique Font]]&lt;&gt;"",
"{""fontFamily"":"""&amp;Table_Styles[[#This Row],[Font Family Used]]&amp;""",""fontWeight"":"&amp;Table_Styles[[#This Row],[Font Weight Used]]&amp;"}","")</f>
        <v/>
      </c>
      <c r="CE37"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37" s="16" t="str">
        <f>IF(AND(Table_Styles[[#This Row],[Selector]]&lt;&gt;"", Table_Styles[[#This Row],[Config Properties]]&lt;&gt;""),
Table_Styles[[#This Row],[Selector]]&amp;" { "&amp;Table_Styles[[#This Row],[Config Properties]]&amp;" }","")</f>
        <v/>
      </c>
      <c r="CG37" s="16" t="str">
        <f xml:space="preserve">
SUBSTITUTE(SUBSTITUTE(SUBSTITUTE(SUBSTITUTE(SUBSTITUTE(SUBSTITUTE(SUBSTITUTE(SUBSTITUTE(Table_Styles[[#This Row],[Config]],
" {","{"),
"{ ","{"),
" }","}"),
"} ","}"),
" ,",","),
", ",","),
" :",":"),
": ",":")</f>
        <v/>
      </c>
    </row>
    <row r="38" spans="2:85" ht="21" customHeight="1">
      <c r="B38" s="16" t="s">
        <v>103</v>
      </c>
      <c r="C38" s="110" t="s">
        <v>976</v>
      </c>
      <c r="D38" s="47"/>
      <c r="E38" s="33"/>
      <c r="F38" s="14" t="str">
        <f>IF(Table_Styles[[#This Row],[Font Family]]&lt;&gt;"",Table_Styles[[#This Row],[Font Family]],IF(Table_Styles[[#This Row],[Font Family Default]]&lt;&gt;"",Table_Styles[[#This Row],[Font Family Default]],""))</f>
        <v/>
      </c>
      <c r="G38" s="47"/>
      <c r="H38" s="33"/>
      <c r="I38" s="14" t="str">
        <f>IF(Table_Styles[[#This Row],[Font Size]]&lt;&gt;"",Table_Styles[[#This Row],[Font Size]],IF(Table_Styles[[#This Row],[Font Size Default]]&lt;&gt;"",Table_Styles[[#This Row],[Font Size Default]],""))</f>
        <v/>
      </c>
      <c r="J38" s="47"/>
      <c r="K38" s="33"/>
      <c r="L38" s="14" t="str">
        <f>IF(Table_Styles[[#This Row],[Font Weight]]&lt;&gt;"",Table_Styles[[#This Row],[Font Weight]],IF(Table_Styles[[#This Row],[Font Weight Default]]&lt;&gt;"",Table_Styles[[#This Row],[Font Weight Default]],""))</f>
        <v/>
      </c>
      <c r="M38" s="47"/>
      <c r="N38" s="33"/>
      <c r="O38" s="14" t="str">
        <f>IF(Table_Styles[[#This Row],[Colour]]&lt;&gt;"",Table_Styles[[#This Row],[Colour]],IF(Table_Styles[[#This Row],[Colour Default]]&lt;&gt;"",Table_Styles[[#This Row],[Colour Default]],""))</f>
        <v/>
      </c>
      <c r="P38" s="47"/>
      <c r="Q38" s="33"/>
      <c r="R38" s="14" t="str">
        <f>IF(Table_Styles[[#This Row],[Background]]&lt;&gt;"",Table_Styles[[#This Row],[Background]],IF(Table_Styles[[#This Row],[Background Default]]&lt;&gt;"",Table_Styles[[#This Row],[Background Default]],""))</f>
        <v/>
      </c>
      <c r="S38" s="47"/>
      <c r="T38" s="33"/>
      <c r="U38" s="14" t="str">
        <f>IF(Table_Styles[[#This Row],[Border]]&lt;&gt;"",Table_Styles[[#This Row],[Border]],IF(Table_Styles[[#This Row],[Border Default]]&lt;&gt;"",Table_Styles[[#This Row],[Border Default]],""))</f>
        <v/>
      </c>
      <c r="V38" s="33"/>
      <c r="W38" s="33"/>
      <c r="X38" s="14" t="str">
        <f>IF(Table_Styles[[#This Row],[Border Radius]]&lt;&gt;"",Table_Styles[[#This Row],[Border Radius]],IF(Table_Styles[[#This Row],[Border Radius Default]]&lt;&gt;"",Table_Styles[[#This Row],[Border Radius Default]],""))</f>
        <v/>
      </c>
      <c r="Y38" s="47"/>
      <c r="Z38" s="33"/>
      <c r="AA38" s="14" t="str">
        <f>IF(Table_Styles[[#This Row],[MT]]&lt;&gt;"",Table_Styles[[#This Row],[MT]],IF(Table_Styles[[#This Row],[MT Default]]&lt;&gt;"",Table_Styles[[#This Row],[MT Default]],""))</f>
        <v/>
      </c>
      <c r="AB38" s="47"/>
      <c r="AC38" s="33"/>
      <c r="AD38" s="14" t="str">
        <f>IF(Table_Styles[[#This Row],[MR]]&lt;&gt;"",Table_Styles[[#This Row],[MR]],IF(Table_Styles[[#This Row],[MR Default]]&lt;&gt;"",Table_Styles[[#This Row],[MR Default]],""))</f>
        <v/>
      </c>
      <c r="AE38" s="47"/>
      <c r="AF38" s="33" t="s">
        <v>977</v>
      </c>
      <c r="AG38" s="14" t="str">
        <f>IF(Table_Styles[[#This Row],[MB]]&lt;&gt;"",Table_Styles[[#This Row],[MB]],IF(Table_Styles[[#This Row],[MB Default]]&lt;&gt;"",Table_Styles[[#This Row],[MB Default]],""))</f>
        <v>-15px</v>
      </c>
      <c r="AH38" s="47"/>
      <c r="AI38" s="33"/>
      <c r="AJ38" s="14" t="str">
        <f>IF(Table_Styles[[#This Row],[ML]]&lt;&gt;"",Table_Styles[[#This Row],[ML]],IF(Table_Styles[[#This Row],[ML Default]]&lt;&gt;"",Table_Styles[[#This Row],[ML Default]],""))</f>
        <v/>
      </c>
      <c r="AK38" s="47"/>
      <c r="AL38" s="33"/>
      <c r="AM38" s="14" t="str">
        <f>IF(Table_Styles[[#This Row],[PT]]&lt;&gt;"",Table_Styles[[#This Row],[PT]],IF(Table_Styles[[#This Row],[PT Default]]&lt;&gt;"",Table_Styles[[#This Row],[PT Default]],""))</f>
        <v/>
      </c>
      <c r="AN38" s="47"/>
      <c r="AO38" s="33"/>
      <c r="AP38" s="14" t="str">
        <f>IF(Table_Styles[[#This Row],[PR]]&lt;&gt;"",Table_Styles[[#This Row],[PR]],IF(Table_Styles[[#This Row],[PR Default]]&lt;&gt;"",Table_Styles[[#This Row],[PR Default]],""))</f>
        <v/>
      </c>
      <c r="AQ38" s="47"/>
      <c r="AR38" s="33"/>
      <c r="AS38" s="14" t="str">
        <f>IF(Table_Styles[[#This Row],[PB]]&lt;&gt;"",Table_Styles[[#This Row],[PB]],IF(Table_Styles[[#This Row],[PB Default]]&lt;&gt;"",Table_Styles[[#This Row],[PB Default]],""))</f>
        <v/>
      </c>
      <c r="AT38" s="47"/>
      <c r="AU38" s="33"/>
      <c r="AV38" s="14" t="str">
        <f>IF(Table_Styles[[#This Row],[PL]]&lt;&gt;"",Table_Styles[[#This Row],[PL]],IF(Table_Styles[[#This Row],[PL Default]]&lt;&gt;"",Table_Styles[[#This Row],[PL Default]],""))</f>
        <v/>
      </c>
      <c r="AW38" s="47"/>
      <c r="AX38" s="33"/>
      <c r="AY38" s="14" t="str">
        <f>IF(Table_Styles[[#This Row],[BT]]&lt;&gt;"",Table_Styles[[#This Row],[BT]],IF(Table_Styles[[#This Row],[BT Default]]&lt;&gt;"",Table_Styles[[#This Row],[BT Default]],""))</f>
        <v/>
      </c>
      <c r="AZ38" s="47"/>
      <c r="BA38" s="33"/>
      <c r="BB38" s="14" t="str">
        <f>IF(Table_Styles[[#This Row],[BR]]&lt;&gt;"",Table_Styles[[#This Row],[BR]],IF(Table_Styles[[#This Row],[BR Default]]&lt;&gt;"",Table_Styles[[#This Row],[BR Default]],""))</f>
        <v/>
      </c>
      <c r="BC38" s="47"/>
      <c r="BD38" s="33"/>
      <c r="BE38" s="14" t="str">
        <f>IF(Table_Styles[[#This Row],[BB]]&lt;&gt;"",Table_Styles[[#This Row],[BB]],IF(Table_Styles[[#This Row],[BB Default]]&lt;&gt;"",Table_Styles[[#This Row],[BB Default]],""))</f>
        <v/>
      </c>
      <c r="BF38" s="47"/>
      <c r="BG38" s="33"/>
      <c r="BH38" s="14" t="str">
        <f>IF(Table_Styles[[#This Row],[BL]]&lt;&gt;"",Table_Styles[[#This Row],[BL]],IF(Table_Styles[[#This Row],[BL Default]]&lt;&gt;"",Table_Styles[[#This Row],[BL Default]],""))</f>
        <v/>
      </c>
      <c r="BI38" s="33"/>
      <c r="BJ38" s="33"/>
      <c r="BK38" s="14" t="str">
        <f>IF(Table_Styles[[#This Row],[Width]]&lt;&gt;"",Table_Styles[[#This Row],[Width]],IF(Table_Styles[[#This Row],[Width Default]]&lt;&gt;"",Table_Styles[[#This Row],[Width Default]],""))</f>
        <v/>
      </c>
      <c r="BL38" s="33"/>
      <c r="BM38" s="33"/>
      <c r="BN38" s="14" t="str">
        <f>IF(Table_Styles[[#This Row],[Height]]&lt;&gt;"",Table_Styles[[#This Row],[Height]],IF(Table_Styles[[#This Row],[Height Default]]&lt;&gt;"",Table_Styles[[#This Row],[Height Default]],""))</f>
        <v/>
      </c>
      <c r="BO38" s="14"/>
      <c r="BP38" s="14"/>
      <c r="BQ38" s="14" t="str">
        <f>IF(Table_Styles[[#This Row],[Top]]&lt;&gt;"",Table_Styles[[#This Row],[Top]],IF(Table_Styles[[#This Row],[Top Default]]&lt;&gt;"",Table_Styles[[#This Row],[Top Default]],""))</f>
        <v/>
      </c>
      <c r="BR38" s="14"/>
      <c r="BS38" s="14"/>
      <c r="BT38" s="14" t="str">
        <f>IF(Table_Styles[[#This Row],[Right]]&lt;&gt;"",Table_Styles[[#This Row],[Right]],IF(Table_Styles[[#This Row],[Right Default]]&lt;&gt;"",Table_Styles[[#This Row],[Right Default]],""))</f>
        <v/>
      </c>
      <c r="BU38" s="14"/>
      <c r="BV38" s="14"/>
      <c r="BW38" s="14" t="str">
        <f>IF(Table_Styles[[#This Row],[Bottom]]&lt;&gt;"",Table_Styles[[#This Row],[Bottom]],IF(Table_Styles[[#This Row],[Bottom Default]]&lt;&gt;"",Table_Styles[[#This Row],[Bottom Default]],""))</f>
        <v/>
      </c>
      <c r="BX38" s="14"/>
      <c r="BY38" s="14"/>
      <c r="BZ38" s="14" t="str">
        <f>IF(Table_Styles[[#This Row],[Left]]&lt;&gt;"",Table_Styles[[#This Row],[Left]],IF(Table_Styles[[#This Row],[Left Default]]&lt;&gt;"",Table_Styles[[#This Row],[Left Default]],""))</f>
        <v/>
      </c>
      <c r="CA38" s="47"/>
      <c r="CB38" s="16" t="str">
        <f>IF(AND(Table_Styles[[#This Row],[Selector]]&lt;&gt;"",Table_Styles[[#This Row],[Font Family Used]]&lt;&gt;"",Table_Styles[[#This Row],[Font Weight Used]]&lt;&gt;""),Table_Styles[[#This Row],[Font Family Used]]&amp;" "&amp;Table_Styles[[#This Row],[Font Weight Used]],"")</f>
        <v/>
      </c>
      <c r="CC38" s="16" t="str">
        <f ca="1">IF(AND(Table_Styles[[#This Row],[Selector]],COUNTIF(OFFSET(CC:CC,0,0,ROW()-1,1),"="&amp;Table_Styles[[#This Row],[Font]])=0),Table_Styles[[#This Row],[Font]],"")</f>
        <v/>
      </c>
      <c r="CD38" s="16" t="str">
        <f ca="1">IF(Table_Styles[[#This Row],[Unique Font]]&lt;&gt;"",
"{""fontFamily"":"""&amp;Table_Styles[[#This Row],[Font Family Used]]&amp;""",""fontWeight"":"&amp;Table_Styles[[#This Row],[Font Weight Used]]&amp;"}","")</f>
        <v/>
      </c>
      <c r="CE38"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-15px</v>
      </c>
      <c r="CF38" s="16" t="str">
        <f>IF(AND(Table_Styles[[#This Row],[Selector]]&lt;&gt;"", Table_Styles[[#This Row],[Config Properties]]&lt;&gt;""),
Table_Styles[[#This Row],[Selector]]&amp;" { "&amp;Table_Styles[[#This Row],[Config Properties]]&amp;" }","")</f>
        <v>formly-field .content-field { margin-bottom: -15px }</v>
      </c>
      <c r="CG38" s="16" t="str">
        <f xml:space="preserve">
SUBSTITUTE(SUBSTITUTE(SUBSTITUTE(SUBSTITUTE(SUBSTITUTE(SUBSTITUTE(SUBSTITUTE(SUBSTITUTE(Table_Styles[[#This Row],[Config]],
" {","{"),
"{ ","{"),
" }","}"),
"} ","}"),
" ,",","),
", ",","),
" :",":"),
": ",":")</f>
        <v>formly-field .content-field{margin-bottom:-15px}</v>
      </c>
    </row>
    <row r="39" spans="2:85" ht="21" customHeight="1" thickBot="1">
      <c r="B39" s="52" t="s">
        <v>978</v>
      </c>
      <c r="C39" s="52"/>
      <c r="D39" s="60"/>
      <c r="E39" s="60"/>
      <c r="F39" s="52" t="str">
        <f>IF(Table_Styles[[#This Row],[Font Family]]&lt;&gt;"",Table_Styles[[#This Row],[Font Family]],IF(Table_Styles[[#This Row],[Font Family Default]]&lt;&gt;"",Table_Styles[[#This Row],[Font Family Default]],""))</f>
        <v/>
      </c>
      <c r="G39" s="60"/>
      <c r="H39" s="60"/>
      <c r="I39" s="52" t="str">
        <f>IF(Table_Styles[[#This Row],[Font Size]]&lt;&gt;"",Table_Styles[[#This Row],[Font Size]],IF(Table_Styles[[#This Row],[Font Size Default]]&lt;&gt;"",Table_Styles[[#This Row],[Font Size Default]],""))</f>
        <v/>
      </c>
      <c r="J39" s="60"/>
      <c r="K39" s="60"/>
      <c r="L39" s="52" t="str">
        <f>IF(Table_Styles[[#This Row],[Font Weight]]&lt;&gt;"",Table_Styles[[#This Row],[Font Weight]],IF(Table_Styles[[#This Row],[Font Weight Default]]&lt;&gt;"",Table_Styles[[#This Row],[Font Weight Default]],""))</f>
        <v/>
      </c>
      <c r="M39" s="60"/>
      <c r="N39" s="60"/>
      <c r="O39" s="52" t="str">
        <f>IF(Table_Styles[[#This Row],[Colour]]&lt;&gt;"",Table_Styles[[#This Row],[Colour]],IF(Table_Styles[[#This Row],[Colour Default]]&lt;&gt;"",Table_Styles[[#This Row],[Colour Default]],""))</f>
        <v/>
      </c>
      <c r="P39" s="60"/>
      <c r="Q39" s="60"/>
      <c r="R39" s="52" t="str">
        <f>IF(Table_Styles[[#This Row],[Background]]&lt;&gt;"",Table_Styles[[#This Row],[Background]],IF(Table_Styles[[#This Row],[Background Default]]&lt;&gt;"",Table_Styles[[#This Row],[Background Default]],""))</f>
        <v/>
      </c>
      <c r="S39" s="60"/>
      <c r="T39" s="60"/>
      <c r="U39" s="52" t="str">
        <f>IF(Table_Styles[[#This Row],[Border]]&lt;&gt;"",Table_Styles[[#This Row],[Border]],IF(Table_Styles[[#This Row],[Border Default]]&lt;&gt;"",Table_Styles[[#This Row],[Border Default]],""))</f>
        <v/>
      </c>
      <c r="V39" s="60"/>
      <c r="W39" s="60"/>
      <c r="X39" s="52" t="str">
        <f>IF(Table_Styles[[#This Row],[Border Radius]]&lt;&gt;"",Table_Styles[[#This Row],[Border Radius]],IF(Table_Styles[[#This Row],[Border Radius Default]]&lt;&gt;"",Table_Styles[[#This Row],[Border Radius Default]],""))</f>
        <v/>
      </c>
      <c r="Y39" s="60"/>
      <c r="Z39" s="60"/>
      <c r="AA39" s="52" t="str">
        <f>IF(Table_Styles[[#This Row],[MT]]&lt;&gt;"",Table_Styles[[#This Row],[MT]],IF(Table_Styles[[#This Row],[MT Default]]&lt;&gt;"",Table_Styles[[#This Row],[MT Default]],""))</f>
        <v/>
      </c>
      <c r="AB39" s="60"/>
      <c r="AC39" s="60"/>
      <c r="AD39" s="52" t="str">
        <f>IF(Table_Styles[[#This Row],[MR]]&lt;&gt;"",Table_Styles[[#This Row],[MR]],IF(Table_Styles[[#This Row],[MR Default]]&lt;&gt;"",Table_Styles[[#This Row],[MR Default]],""))</f>
        <v/>
      </c>
      <c r="AE39" s="60"/>
      <c r="AF39" s="60"/>
      <c r="AG39" s="52" t="str">
        <f>IF(Table_Styles[[#This Row],[MB]]&lt;&gt;"",Table_Styles[[#This Row],[MB]],IF(Table_Styles[[#This Row],[MB Default]]&lt;&gt;"",Table_Styles[[#This Row],[MB Default]],""))</f>
        <v/>
      </c>
      <c r="AH39" s="60"/>
      <c r="AI39" s="60"/>
      <c r="AJ39" s="52" t="str">
        <f>IF(Table_Styles[[#This Row],[ML]]&lt;&gt;"",Table_Styles[[#This Row],[ML]],IF(Table_Styles[[#This Row],[ML Default]]&lt;&gt;"",Table_Styles[[#This Row],[ML Default]],""))</f>
        <v/>
      </c>
      <c r="AK39" s="60"/>
      <c r="AL39" s="60"/>
      <c r="AM39" s="52" t="str">
        <f>IF(Table_Styles[[#This Row],[PT]]&lt;&gt;"",Table_Styles[[#This Row],[PT]],IF(Table_Styles[[#This Row],[PT Default]]&lt;&gt;"",Table_Styles[[#This Row],[PT Default]],""))</f>
        <v/>
      </c>
      <c r="AN39" s="60"/>
      <c r="AO39" s="60"/>
      <c r="AP39" s="52" t="str">
        <f>IF(Table_Styles[[#This Row],[PR]]&lt;&gt;"",Table_Styles[[#This Row],[PR]],IF(Table_Styles[[#This Row],[PR Default]]&lt;&gt;"",Table_Styles[[#This Row],[PR Default]],""))</f>
        <v/>
      </c>
      <c r="AQ39" s="60"/>
      <c r="AR39" s="60"/>
      <c r="AS39" s="52" t="str">
        <f>IF(Table_Styles[[#This Row],[PB]]&lt;&gt;"",Table_Styles[[#This Row],[PB]],IF(Table_Styles[[#This Row],[PB Default]]&lt;&gt;"",Table_Styles[[#This Row],[PB Default]],""))</f>
        <v/>
      </c>
      <c r="AT39" s="60"/>
      <c r="AU39" s="60"/>
      <c r="AV39" s="52" t="str">
        <f>IF(Table_Styles[[#This Row],[PL]]&lt;&gt;"",Table_Styles[[#This Row],[PL]],IF(Table_Styles[[#This Row],[PL Default]]&lt;&gt;"",Table_Styles[[#This Row],[PL Default]],""))</f>
        <v/>
      </c>
      <c r="AW39" s="60"/>
      <c r="AX39" s="60"/>
      <c r="AY39" s="52" t="str">
        <f>IF(Table_Styles[[#This Row],[BT]]&lt;&gt;"",Table_Styles[[#This Row],[BT]],IF(Table_Styles[[#This Row],[BT Default]]&lt;&gt;"",Table_Styles[[#This Row],[BT Default]],""))</f>
        <v/>
      </c>
      <c r="AZ39" s="60"/>
      <c r="BA39" s="60"/>
      <c r="BB39" s="52" t="str">
        <f>IF(Table_Styles[[#This Row],[BR]]&lt;&gt;"",Table_Styles[[#This Row],[BR]],IF(Table_Styles[[#This Row],[BR Default]]&lt;&gt;"",Table_Styles[[#This Row],[BR Default]],""))</f>
        <v/>
      </c>
      <c r="BC39" s="60"/>
      <c r="BD39" s="60"/>
      <c r="BE39" s="52" t="str">
        <f>IF(Table_Styles[[#This Row],[BB]]&lt;&gt;"",Table_Styles[[#This Row],[BB]],IF(Table_Styles[[#This Row],[BB Default]]&lt;&gt;"",Table_Styles[[#This Row],[BB Default]],""))</f>
        <v/>
      </c>
      <c r="BF39" s="60"/>
      <c r="BG39" s="60"/>
      <c r="BH39" s="52" t="str">
        <f>IF(Table_Styles[[#This Row],[BL]]&lt;&gt;"",Table_Styles[[#This Row],[BL]],IF(Table_Styles[[#This Row],[BL Default]]&lt;&gt;"",Table_Styles[[#This Row],[BL Default]],""))</f>
        <v/>
      </c>
      <c r="BI39" s="60"/>
      <c r="BJ39" s="60"/>
      <c r="BK39" s="52" t="str">
        <f>IF(Table_Styles[[#This Row],[Width]]&lt;&gt;"",Table_Styles[[#This Row],[Width]],IF(Table_Styles[[#This Row],[Width Default]]&lt;&gt;"",Table_Styles[[#This Row],[Width Default]],""))</f>
        <v/>
      </c>
      <c r="BL39" s="60"/>
      <c r="BM39" s="60"/>
      <c r="BN39" s="52" t="str">
        <f>IF(Table_Styles[[#This Row],[Height]]&lt;&gt;"",Table_Styles[[#This Row],[Height]],IF(Table_Styles[[#This Row],[Height Default]]&lt;&gt;"",Table_Styles[[#This Row],[Height Default]],""))</f>
        <v/>
      </c>
      <c r="BO39" s="52"/>
      <c r="BP39" s="52"/>
      <c r="BQ39" s="52" t="str">
        <f>IF(Table_Styles[[#This Row],[Top]]&lt;&gt;"",Table_Styles[[#This Row],[Top]],IF(Table_Styles[[#This Row],[Top Default]]&lt;&gt;"",Table_Styles[[#This Row],[Top Default]],""))</f>
        <v/>
      </c>
      <c r="BR39" s="52"/>
      <c r="BS39" s="52"/>
      <c r="BT39" s="52" t="str">
        <f>IF(Table_Styles[[#This Row],[Right]]&lt;&gt;"",Table_Styles[[#This Row],[Right]],IF(Table_Styles[[#This Row],[Right Default]]&lt;&gt;"",Table_Styles[[#This Row],[Right Default]],""))</f>
        <v/>
      </c>
      <c r="BU39" s="52"/>
      <c r="BV39" s="52"/>
      <c r="BW39" s="52" t="str">
        <f>IF(Table_Styles[[#This Row],[Bottom]]&lt;&gt;"",Table_Styles[[#This Row],[Bottom]],IF(Table_Styles[[#This Row],[Bottom Default]]&lt;&gt;"",Table_Styles[[#This Row],[Bottom Default]],""))</f>
        <v/>
      </c>
      <c r="BX39" s="52"/>
      <c r="BY39" s="52"/>
      <c r="BZ39" s="52" t="str">
        <f>IF(Table_Styles[[#This Row],[Left]]&lt;&gt;"",Table_Styles[[#This Row],[Left]],IF(Table_Styles[[#This Row],[Left Default]]&lt;&gt;"",Table_Styles[[#This Row],[Left Default]],""))</f>
        <v/>
      </c>
      <c r="CA39" s="60"/>
      <c r="CB39" s="52" t="str">
        <f>IF(AND(Table_Styles[[#This Row],[Selector]]&lt;&gt;"",Table_Styles[[#This Row],[Font Family Used]]&lt;&gt;"",Table_Styles[[#This Row],[Font Weight Used]]&lt;&gt;""),Table_Styles[[#This Row],[Font Family Used]]&amp;" "&amp;Table_Styles[[#This Row],[Font Weight Used]],"")</f>
        <v/>
      </c>
      <c r="CC39" s="52" t="str">
        <f ca="1">IF(AND(Table_Styles[[#This Row],[Selector]],COUNTIF(OFFSET(CC:CC,0,0,ROW()-1,1),"="&amp;Table_Styles[[#This Row],[Font]])=0),Table_Styles[[#This Row],[Font]],"")</f>
        <v/>
      </c>
      <c r="CD39" s="52" t="str">
        <f ca="1">IF(Table_Styles[[#This Row],[Unique Font]]&lt;&gt;"",
"{""fontFamily"":"""&amp;Table_Styles[[#This Row],[Font Family Used]]&amp;""",""fontWeight"":"&amp;Table_Styles[[#This Row],[Font Weight Used]]&amp;"}","")</f>
        <v/>
      </c>
      <c r="CE39" s="5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39" s="52" t="str">
        <f>IF(AND(Table_Styles[[#This Row],[Selector]]&lt;&gt;"", Table_Styles[[#This Row],[Config Properties]]&lt;&gt;""),
Table_Styles[[#This Row],[Selector]]&amp;" { "&amp;Table_Styles[[#This Row],[Config Properties]]&amp;" }","")</f>
        <v/>
      </c>
      <c r="CG39" s="52" t="str">
        <f xml:space="preserve">
SUBSTITUTE(SUBSTITUTE(SUBSTITUTE(SUBSTITUTE(SUBSTITUTE(SUBSTITUTE(SUBSTITUTE(SUBSTITUTE(Table_Styles[[#This Row],[Config]],
" {","{"),
"{ ","{"),
" }","}"),
"} ","}"),
" ,",","),
", ",","),
" :",":"),
": ",":")</f>
        <v/>
      </c>
    </row>
    <row r="40" spans="2:85" ht="21" customHeight="1" thickBot="1">
      <c r="B40" t="s">
        <v>978</v>
      </c>
      <c r="C40" t="s">
        <v>979</v>
      </c>
      <c r="D40"/>
      <c r="E40"/>
      <c r="F40" t="str">
        <f>IF(Table_Styles[[#This Row],[Font Family]]&lt;&gt;"",Table_Styles[[#This Row],[Font Family]],IF(Table_Styles[[#This Row],[Font Family Default]]&lt;&gt;"",Table_Styles[[#This Row],[Font Family Default]],""))</f>
        <v/>
      </c>
      <c r="G40"/>
      <c r="H40"/>
      <c r="I40" t="str">
        <f>IF(Table_Styles[[#This Row],[Font Size]]&lt;&gt;"",Table_Styles[[#This Row],[Font Size]],IF(Table_Styles[[#This Row],[Font Size Default]]&lt;&gt;"",Table_Styles[[#This Row],[Font Size Default]],""))</f>
        <v/>
      </c>
      <c r="J40"/>
      <c r="K40"/>
      <c r="L40" t="str">
        <f>IF(Table_Styles[[#This Row],[Font Weight]]&lt;&gt;"",Table_Styles[[#This Row],[Font Weight]],IF(Table_Styles[[#This Row],[Font Weight Default]]&lt;&gt;"",Table_Styles[[#This Row],[Font Weight Default]],""))</f>
        <v/>
      </c>
      <c r="M40"/>
      <c r="N40"/>
      <c r="O40" t="str">
        <f>IF(Table_Styles[[#This Row],[Colour]]&lt;&gt;"",Table_Styles[[#This Row],[Colour]],IF(Table_Styles[[#This Row],[Colour Default]]&lt;&gt;"",Table_Styles[[#This Row],[Colour Default]],""))</f>
        <v/>
      </c>
      <c r="P40"/>
      <c r="Q40"/>
      <c r="R40" t="str">
        <f>IF(Table_Styles[[#This Row],[Background]]&lt;&gt;"",Table_Styles[[#This Row],[Background]],IF(Table_Styles[[#This Row],[Background Default]]&lt;&gt;"",Table_Styles[[#This Row],[Background Default]],""))</f>
        <v/>
      </c>
      <c r="S40"/>
      <c r="T40"/>
      <c r="U40" t="str">
        <f>IF(Table_Styles[[#This Row],[Border]]&lt;&gt;"",Table_Styles[[#This Row],[Border]],IF(Table_Styles[[#This Row],[Border Default]]&lt;&gt;"",Table_Styles[[#This Row],[Border Default]],""))</f>
        <v/>
      </c>
      <c r="V40"/>
      <c r="W40"/>
      <c r="X40" t="str">
        <f>IF(Table_Styles[[#This Row],[Border Radius]]&lt;&gt;"",Table_Styles[[#This Row],[Border Radius]],IF(Table_Styles[[#This Row],[Border Radius Default]]&lt;&gt;"",Table_Styles[[#This Row],[Border Radius Default]],""))</f>
        <v/>
      </c>
      <c r="Y40"/>
      <c r="Z40"/>
      <c r="AA40" t="str">
        <f>IF(Table_Styles[[#This Row],[MT]]&lt;&gt;"",Table_Styles[[#This Row],[MT]],IF(Table_Styles[[#This Row],[MT Default]]&lt;&gt;"",Table_Styles[[#This Row],[MT Default]],""))</f>
        <v/>
      </c>
      <c r="AB40"/>
      <c r="AC40"/>
      <c r="AD40" t="str">
        <f>IF(Table_Styles[[#This Row],[MR]]&lt;&gt;"",Table_Styles[[#This Row],[MR]],IF(Table_Styles[[#This Row],[MR Default]]&lt;&gt;"",Table_Styles[[#This Row],[MR Default]],""))</f>
        <v/>
      </c>
      <c r="AE40"/>
      <c r="AF40" t="str">
        <f>"-10px"</f>
        <v>-10px</v>
      </c>
      <c r="AG40" t="str">
        <f>IF(Table_Styles[[#This Row],[MB]]&lt;&gt;"",Table_Styles[[#This Row],[MB]],IF(Table_Styles[[#This Row],[MB Default]]&lt;&gt;"",Table_Styles[[#This Row],[MB Default]],""))</f>
        <v>-10px</v>
      </c>
      <c r="AH40"/>
      <c r="AI40"/>
      <c r="AJ40" t="str">
        <f>IF(Table_Styles[[#This Row],[ML]]&lt;&gt;"",Table_Styles[[#This Row],[ML]],IF(Table_Styles[[#This Row],[ML Default]]&lt;&gt;"",Table_Styles[[#This Row],[ML Default]],""))</f>
        <v/>
      </c>
      <c r="AK40"/>
      <c r="AL40"/>
      <c r="AM40" t="str">
        <f>IF(Table_Styles[[#This Row],[PT]]&lt;&gt;"",Table_Styles[[#This Row],[PT]],IF(Table_Styles[[#This Row],[PT Default]]&lt;&gt;"",Table_Styles[[#This Row],[PT Default]],""))</f>
        <v/>
      </c>
      <c r="AN40"/>
      <c r="AO40"/>
      <c r="AP40" t="str">
        <f>IF(Table_Styles[[#This Row],[PR]]&lt;&gt;"",Table_Styles[[#This Row],[PR]],IF(Table_Styles[[#This Row],[PR Default]]&lt;&gt;"",Table_Styles[[#This Row],[PR Default]],""))</f>
        <v/>
      </c>
      <c r="AQ40"/>
      <c r="AR40"/>
      <c r="AS40" t="str">
        <f>IF(Table_Styles[[#This Row],[PB]]&lt;&gt;"",Table_Styles[[#This Row],[PB]],IF(Table_Styles[[#This Row],[PB Default]]&lt;&gt;"",Table_Styles[[#This Row],[PB Default]],""))</f>
        <v/>
      </c>
      <c r="AT40"/>
      <c r="AU40"/>
      <c r="AV40" t="str">
        <f>IF(Table_Styles[[#This Row],[PL]]&lt;&gt;"",Table_Styles[[#This Row],[PL]],IF(Table_Styles[[#This Row],[PL Default]]&lt;&gt;"",Table_Styles[[#This Row],[PL Default]],""))</f>
        <v/>
      </c>
      <c r="AW40"/>
      <c r="AX40"/>
      <c r="AY40" t="str">
        <f>IF(Table_Styles[[#This Row],[BT]]&lt;&gt;"",Table_Styles[[#This Row],[BT]],IF(Table_Styles[[#This Row],[BT Default]]&lt;&gt;"",Table_Styles[[#This Row],[BT Default]],""))</f>
        <v/>
      </c>
      <c r="AZ40"/>
      <c r="BA40"/>
      <c r="BB40" t="str">
        <f>IF(Table_Styles[[#This Row],[BR]]&lt;&gt;"",Table_Styles[[#This Row],[BR]],IF(Table_Styles[[#This Row],[BR Default]]&lt;&gt;"",Table_Styles[[#This Row],[BR Default]],""))</f>
        <v/>
      </c>
      <c r="BC40"/>
      <c r="BD40"/>
      <c r="BE40" t="str">
        <f>IF(Table_Styles[[#This Row],[BB]]&lt;&gt;"",Table_Styles[[#This Row],[BB]],IF(Table_Styles[[#This Row],[BB Default]]&lt;&gt;"",Table_Styles[[#This Row],[BB Default]],""))</f>
        <v/>
      </c>
      <c r="BF40"/>
      <c r="BG40"/>
      <c r="BH40" t="str">
        <f>IF(Table_Styles[[#This Row],[BL]]&lt;&gt;"",Table_Styles[[#This Row],[BL]],IF(Table_Styles[[#This Row],[BL Default]]&lt;&gt;"",Table_Styles[[#This Row],[BL Default]],""))</f>
        <v/>
      </c>
      <c r="BI40"/>
      <c r="BJ40"/>
      <c r="BK40" t="str">
        <f>IF(Table_Styles[[#This Row],[Width]]&lt;&gt;"",Table_Styles[[#This Row],[Width]],IF(Table_Styles[[#This Row],[Width Default]]&lt;&gt;"",Table_Styles[[#This Row],[Width Default]],""))</f>
        <v/>
      </c>
      <c r="BL40"/>
      <c r="BM40"/>
      <c r="BN40" t="str">
        <f>IF(Table_Styles[[#This Row],[Height]]&lt;&gt;"",Table_Styles[[#This Row],[Height]],IF(Table_Styles[[#This Row],[Height Default]]&lt;&gt;"",Table_Styles[[#This Row],[Height Default]],""))</f>
        <v/>
      </c>
      <c r="BO40"/>
      <c r="BP40"/>
      <c r="BQ40" t="str">
        <f>IF(Table_Styles[[#This Row],[Top]]&lt;&gt;"",Table_Styles[[#This Row],[Top]],IF(Table_Styles[[#This Row],[Top Default]]&lt;&gt;"",Table_Styles[[#This Row],[Top Default]],""))</f>
        <v/>
      </c>
      <c r="BR40"/>
      <c r="BS40"/>
      <c r="BT40" t="str">
        <f>IF(Table_Styles[[#This Row],[Right]]&lt;&gt;"",Table_Styles[[#This Row],[Right]],IF(Table_Styles[[#This Row],[Right Default]]&lt;&gt;"",Table_Styles[[#This Row],[Right Default]],""))</f>
        <v/>
      </c>
      <c r="BU40"/>
      <c r="BV40"/>
      <c r="BW40" t="str">
        <f>IF(Table_Styles[[#This Row],[Bottom]]&lt;&gt;"",Table_Styles[[#This Row],[Bottom]],IF(Table_Styles[[#This Row],[Bottom Default]]&lt;&gt;"",Table_Styles[[#This Row],[Bottom Default]],""))</f>
        <v/>
      </c>
      <c r="BX40"/>
      <c r="BY40"/>
      <c r="BZ40" t="str">
        <f>IF(Table_Styles[[#This Row],[Left]]&lt;&gt;"",Table_Styles[[#This Row],[Left]],IF(Table_Styles[[#This Row],[Left Default]]&lt;&gt;"",Table_Styles[[#This Row],[Left Default]],""))</f>
        <v/>
      </c>
      <c r="CA40"/>
      <c r="CB40" s="52" t="str">
        <f>IF(AND(Table_Styles[[#This Row],[Selector]]&lt;&gt;"",Table_Styles[[#This Row],[Font Family Used]]&lt;&gt;"",Table_Styles[[#This Row],[Font Weight Used]]&lt;&gt;""),Table_Styles[[#This Row],[Font Family Used]]&amp;" "&amp;Table_Styles[[#This Row],[Font Weight Used]],"")</f>
        <v/>
      </c>
      <c r="CC40" s="52" t="str">
        <f ca="1">IF(AND(Table_Styles[[#This Row],[Selector]],COUNTIF(OFFSET(CC:CC,0,0,ROW()-1,1),"="&amp;Table_Styles[[#This Row],[Font]])=0),Table_Styles[[#This Row],[Font]],"")</f>
        <v/>
      </c>
      <c r="CD40" s="52" t="str">
        <f ca="1">IF(Table_Styles[[#This Row],[Unique Font]]&lt;&gt;"",
"{""fontFamily"":"""&amp;Table_Styles[[#This Row],[Font Family Used]]&amp;""",""fontWeight"":"&amp;Table_Styles[[#This Row],[Font Weight Used]]&amp;"}","")</f>
        <v/>
      </c>
      <c r="CE40" s="5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-10px</v>
      </c>
      <c r="CF40" s="16" t="str">
        <f>IF(AND(Table_Styles[[#This Row],[Selector]]&lt;&gt;"", Table_Styles[[#This Row],[Config Properties]]&lt;&gt;""),
Table_Styles[[#This Row],[Selector]]&amp;" { "&amp;Table_Styles[[#This Row],[Config Properties]]&amp;" }","")</f>
        <v>formly-field div.btn-group { margin-bottom: -10px }</v>
      </c>
      <c r="CG40" s="16" t="str">
        <f xml:space="preserve">
SUBSTITUTE(SUBSTITUTE(SUBSTITUTE(SUBSTITUTE(SUBSTITUTE(SUBSTITUTE(SUBSTITUTE(SUBSTITUTE(Table_Styles[[#This Row],[Config]],
" {","{"),
"{ ","{"),
" }","}"),
"} ","}"),
" ,",","),
", ",","),
" :",":"),
": ",":")</f>
        <v>formly-field div.btn-group{margin-bottom:-10px}</v>
      </c>
    </row>
    <row r="41" spans="2:85" ht="21" customHeight="1">
      <c r="B41" s="36" t="s">
        <v>980</v>
      </c>
      <c r="C41" s="110" t="s">
        <v>981</v>
      </c>
      <c r="D41" s="33"/>
      <c r="E41" s="33" t="str">
        <f>Settings_Styling_Font_Labels</f>
        <v>Montserrat</v>
      </c>
      <c r="F41" s="14" t="str">
        <f>IF(Table_Styles[[#This Row],[Font Family]]&lt;&gt;"",Table_Styles[[#This Row],[Font Family]],IF(Table_Styles[[#This Row],[Font Family Default]]&lt;&gt;"",Table_Styles[[#This Row],[Font Family Default]],""))</f>
        <v>Montserrat</v>
      </c>
      <c r="G41" s="33"/>
      <c r="H41" s="35" t="s">
        <v>939</v>
      </c>
      <c r="I41" s="14" t="str">
        <f>IF(Table_Styles[[#This Row],[Font Size]]&lt;&gt;"",Table_Styles[[#This Row],[Font Size]],IF(Table_Styles[[#This Row],[Font Size Default]]&lt;&gt;"",Table_Styles[[#This Row],[Font Size Default]],""))</f>
        <v>14px</v>
      </c>
      <c r="J41" s="33"/>
      <c r="K41" s="33">
        <f>Settings_Styling_Font_Weight_Labels</f>
        <v>500</v>
      </c>
      <c r="L41" s="14">
        <f>IF(Table_Styles[[#This Row],[Font Weight]]&lt;&gt;"",Table_Styles[[#This Row],[Font Weight]],IF(Table_Styles[[#This Row],[Font Weight Default]]&lt;&gt;"",Table_Styles[[#This Row],[Font Weight Default]],""))</f>
        <v>500</v>
      </c>
      <c r="M41" s="33"/>
      <c r="N41" s="33" t="str">
        <f>Colour_Foreground_1</f>
        <v>#303232</v>
      </c>
      <c r="O41" s="14" t="str">
        <f>IF(Table_Styles[[#This Row],[Colour]]&lt;&gt;"",Table_Styles[[#This Row],[Colour]],IF(Table_Styles[[#This Row],[Colour Default]]&lt;&gt;"",Table_Styles[[#This Row],[Colour Default]],""))</f>
        <v>#303232</v>
      </c>
      <c r="P41" s="33"/>
      <c r="Q41" s="33" t="str">
        <f>Colour_Background_1</f>
        <v>#FFFFFF</v>
      </c>
      <c r="R41" s="14" t="str">
        <f>IF(Table_Styles[[#This Row],[Background]]&lt;&gt;"",Table_Styles[[#This Row],[Background]],IF(Table_Styles[[#This Row],[Background Default]]&lt;&gt;"",Table_Styles[[#This Row],[Background Default]],""))</f>
        <v>#FFFFFF</v>
      </c>
      <c r="S41" s="33"/>
      <c r="T41" s="35" t="s">
        <v>947</v>
      </c>
      <c r="U41" s="14" t="str">
        <f>IF(Table_Styles[[#This Row],[Border]]&lt;&gt;"",Table_Styles[[#This Row],[Border]],IF(Table_Styles[[#This Row],[Border Default]]&lt;&gt;"",Table_Styles[[#This Row],[Border Default]],""))</f>
        <v>none</v>
      </c>
      <c r="V41" s="33"/>
      <c r="W41" s="33">
        <f>Settings_Styling_Other_Default_Border_Radius</f>
        <v>0</v>
      </c>
      <c r="X41" s="14">
        <f>IF(Table_Styles[[#This Row],[Border Radius]]&lt;&gt;"",Table_Styles[[#This Row],[Border Radius]],IF(Table_Styles[[#This Row],[Border Radius Default]]&lt;&gt;"",Table_Styles[[#This Row],[Border Radius Default]],""))</f>
        <v>0</v>
      </c>
      <c r="Y41" s="33"/>
      <c r="Z41" s="35"/>
      <c r="AA41" s="14" t="str">
        <f>IF(Table_Styles[[#This Row],[MT]]&lt;&gt;"",Table_Styles[[#This Row],[MT]],IF(Table_Styles[[#This Row],[MT Default]]&lt;&gt;"",Table_Styles[[#This Row],[MT Default]],""))</f>
        <v/>
      </c>
      <c r="AB41" s="33"/>
      <c r="AC41" s="35" t="s">
        <v>982</v>
      </c>
      <c r="AD41" s="14" t="str">
        <f>IF(Table_Styles[[#This Row],[MR]]&lt;&gt;"",Table_Styles[[#This Row],[MR]],IF(Table_Styles[[#This Row],[MR Default]]&lt;&gt;"",Table_Styles[[#This Row],[MR Default]],""))</f>
        <v>7px</v>
      </c>
      <c r="AE41" s="33"/>
      <c r="AF41" s="33" t="s">
        <v>914</v>
      </c>
      <c r="AG41" s="14" t="str">
        <f>IF(Table_Styles[[#This Row],[MB]]&lt;&gt;"",Table_Styles[[#This Row],[MB]],IF(Table_Styles[[#This Row],[MB Default]]&lt;&gt;"",Table_Styles[[#This Row],[MB Default]],""))</f>
        <v>10px</v>
      </c>
      <c r="AH41" s="33"/>
      <c r="AI41" s="33">
        <v>0</v>
      </c>
      <c r="AJ41" s="14">
        <f>IF(Table_Styles[[#This Row],[ML]]&lt;&gt;"",Table_Styles[[#This Row],[ML]],IF(Table_Styles[[#This Row],[ML Default]]&lt;&gt;"",Table_Styles[[#This Row],[ML Default]],""))</f>
        <v>0</v>
      </c>
      <c r="AK41" s="33"/>
      <c r="AL41" s="35" t="s">
        <v>948</v>
      </c>
      <c r="AM41" s="14" t="str">
        <f>IF(Table_Styles[[#This Row],[PT]]&lt;&gt;"",Table_Styles[[#This Row],[PT]],IF(Table_Styles[[#This Row],[PT Default]]&lt;&gt;"",Table_Styles[[#This Row],[PT Default]],""))</f>
        <v>12px</v>
      </c>
      <c r="AN41" s="33"/>
      <c r="AO41" s="35" t="s">
        <v>983</v>
      </c>
      <c r="AP41" s="14" t="str">
        <f>IF(Table_Styles[[#This Row],[PR]]&lt;&gt;"",Table_Styles[[#This Row],[PR]],IF(Table_Styles[[#This Row],[PR Default]]&lt;&gt;"",Table_Styles[[#This Row],[PR Default]],""))</f>
        <v>18px</v>
      </c>
      <c r="AQ41" s="33"/>
      <c r="AR41" s="35" t="s">
        <v>948</v>
      </c>
      <c r="AS41" s="14" t="str">
        <f>IF(Table_Styles[[#This Row],[PB]]&lt;&gt;"",Table_Styles[[#This Row],[PB]],IF(Table_Styles[[#This Row],[PB Default]]&lt;&gt;"",Table_Styles[[#This Row],[PB Default]],""))</f>
        <v>12px</v>
      </c>
      <c r="AT41" s="33"/>
      <c r="AU41" s="35" t="s">
        <v>983</v>
      </c>
      <c r="AV41" s="14" t="str">
        <f>IF(Table_Styles[[#This Row],[PL]]&lt;&gt;"",Table_Styles[[#This Row],[PL]],IF(Table_Styles[[#This Row],[PL Default]]&lt;&gt;"",Table_Styles[[#This Row],[PL Default]],""))</f>
        <v>18px</v>
      </c>
      <c r="AW41" s="33"/>
      <c r="AX41" s="33"/>
      <c r="AY41" s="14" t="str">
        <f>IF(Table_Styles[[#This Row],[BT]]&lt;&gt;"",Table_Styles[[#This Row],[BT]],IF(Table_Styles[[#This Row],[BT Default]]&lt;&gt;"",Table_Styles[[#This Row],[BT Default]],""))</f>
        <v/>
      </c>
      <c r="AZ41" s="33"/>
      <c r="BA41" s="33"/>
      <c r="BB41" s="14" t="str">
        <f>IF(Table_Styles[[#This Row],[BR]]&lt;&gt;"",Table_Styles[[#This Row],[BR]],IF(Table_Styles[[#This Row],[BR Default]]&lt;&gt;"",Table_Styles[[#This Row],[BR Default]],""))</f>
        <v/>
      </c>
      <c r="BC41" s="33"/>
      <c r="BD41" s="33"/>
      <c r="BE41" s="14" t="str">
        <f>IF(Table_Styles[[#This Row],[BB]]&lt;&gt;"",Table_Styles[[#This Row],[BB]],IF(Table_Styles[[#This Row],[BB Default]]&lt;&gt;"",Table_Styles[[#This Row],[BB Default]],""))</f>
        <v/>
      </c>
      <c r="BF41" s="33"/>
      <c r="BG41" s="33"/>
      <c r="BH41" s="14" t="str">
        <f>IF(Table_Styles[[#This Row],[BL]]&lt;&gt;"",Table_Styles[[#This Row],[BL]],IF(Table_Styles[[#This Row],[BL Default]]&lt;&gt;"",Table_Styles[[#This Row],[BL Default]],""))</f>
        <v/>
      </c>
      <c r="BI41" s="33"/>
      <c r="BJ41" s="33"/>
      <c r="BK41" s="14" t="str">
        <f>IF(Table_Styles[[#This Row],[Width]]&lt;&gt;"",Table_Styles[[#This Row],[Width]],IF(Table_Styles[[#This Row],[Width Default]]&lt;&gt;"",Table_Styles[[#This Row],[Width Default]],""))</f>
        <v/>
      </c>
      <c r="BL41" s="33"/>
      <c r="BM41" s="35"/>
      <c r="BN41" s="14" t="str">
        <f>IF(Table_Styles[[#This Row],[Height]]&lt;&gt;"",Table_Styles[[#This Row],[Height]],IF(Table_Styles[[#This Row],[Height Default]]&lt;&gt;"",Table_Styles[[#This Row],[Height Default]],""))</f>
        <v/>
      </c>
      <c r="BO41" s="14"/>
      <c r="BP41" s="14"/>
      <c r="BQ41" s="14" t="str">
        <f>IF(Table_Styles[[#This Row],[Top]]&lt;&gt;"",Table_Styles[[#This Row],[Top]],IF(Table_Styles[[#This Row],[Top Default]]&lt;&gt;"",Table_Styles[[#This Row],[Top Default]],""))</f>
        <v/>
      </c>
      <c r="BR41" s="14"/>
      <c r="BS41" s="14"/>
      <c r="BT41" s="14" t="str">
        <f>IF(Table_Styles[[#This Row],[Right]]&lt;&gt;"",Table_Styles[[#This Row],[Right]],IF(Table_Styles[[#This Row],[Right Default]]&lt;&gt;"",Table_Styles[[#This Row],[Right Default]],""))</f>
        <v/>
      </c>
      <c r="BU41" s="14"/>
      <c r="BV41" s="14"/>
      <c r="BW41" s="14" t="str">
        <f>IF(Table_Styles[[#This Row],[Bottom]]&lt;&gt;"",Table_Styles[[#This Row],[Bottom]],IF(Table_Styles[[#This Row],[Bottom Default]]&lt;&gt;"",Table_Styles[[#This Row],[Bottom Default]],""))</f>
        <v/>
      </c>
      <c r="BX41" s="14"/>
      <c r="BY41" s="14"/>
      <c r="BZ41" s="14" t="str">
        <f>IF(Table_Styles[[#This Row],[Left]]&lt;&gt;"",Table_Styles[[#This Row],[Left]],IF(Table_Styles[[#This Row],[Left Default]]&lt;&gt;"",Table_Styles[[#This Row],[Left Default]],""))</f>
        <v/>
      </c>
      <c r="CA41" s="33"/>
      <c r="CB41" s="16" t="str">
        <f>IF(AND(Table_Styles[[#This Row],[Selector]]&lt;&gt;"",Table_Styles[[#This Row],[Font Family Used]]&lt;&gt;"",Table_Styles[[#This Row],[Font Weight Used]]&lt;&gt;""),Table_Styles[[#This Row],[Font Family Used]]&amp;" "&amp;Table_Styles[[#This Row],[Font Weight Used]],"")</f>
        <v>Montserrat 500</v>
      </c>
      <c r="CC41" s="16" t="str">
        <f ca="1">IF(AND(Table_Styles[[#This Row],[Selector]],COUNTIF(OFFSET(CC:CC,0,0,ROW()-1,1),"="&amp;Table_Styles[[#This Row],[Font]])=0),Table_Styles[[#This Row],[Font]],"")</f>
        <v/>
      </c>
      <c r="CD41" s="16" t="str">
        <f ca="1">IF(Table_Styles[[#This Row],[Unique Font]]&lt;&gt;"",
"{""fontFamily"":"""&amp;Table_Styles[[#This Row],[Font Family Used]]&amp;""",""fontWeight"":"&amp;Table_Styles[[#This Row],[Font Weight Used]]&amp;"}","")</f>
        <v/>
      </c>
      <c r="CE41"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14px;font-weight: 500;color: #303232;background: #FFFFFF;border: none;border-radius: 0;margin-right: 7px;margin-bottom: 10px;margin-left: 0;padding-top: 12px;padding-right: 18px;padding-bottom: 12px;padding-left: 18px</v>
      </c>
      <c r="CF41" s="16" t="str">
        <f>IF(AND(Table_Styles[[#This Row],[Selector]]&lt;&gt;"", Table_Styles[[#This Row],[Config Properties]]&lt;&gt;""),
Table_Styles[[#This Row],[Selector]]&amp;" { "&amp;Table_Styles[[#This Row],[Config Properties]]&amp;" }","")</f>
        <v>formly-field label.btn, formly-field label.btn:hover, formly-field label.btn:active { font-family: 'Montserrat';font-size: 14px;font-weight: 500;color: #303232;background: #FFFFFF;border: none;border-radius: 0;margin-right: 7px;margin-bottom: 10px;margin-left: 0;padding-top: 12px;padding-right: 18px;padding-bottom: 12px;padding-left: 18px }</v>
      </c>
      <c r="CG41" s="16" t="str">
        <f xml:space="preserve">
SUBSTITUTE(SUBSTITUTE(SUBSTITUTE(SUBSTITUTE(SUBSTITUTE(SUBSTITUTE(SUBSTITUTE(SUBSTITUTE(Table_Styles[[#This Row],[Config]],
" {","{"),
"{ ","{"),
" }","}"),
"} ","}"),
" ,",","),
", ",","),
" :",":"),
": ",":")</f>
        <v>formly-field label.btn,formly-field label.btn:hover,formly-field label.btn:active{font-family:'Montserrat';font-size:14px;font-weight:500;color:#303232;background:#FFFFFF;border:none;border-radius:0;margin-right:7px;margin-bottom:10px;margin-left:0;padding-top:12px;padding-right:18px;padding-bottom:12px;padding-left:18px}</v>
      </c>
    </row>
    <row r="42" spans="2:85" ht="21" customHeight="1">
      <c r="B42" s="16" t="s">
        <v>984</v>
      </c>
      <c r="C42" s="16" t="s">
        <v>985</v>
      </c>
      <c r="D42" s="33"/>
      <c r="E42" s="33"/>
      <c r="F42" s="14" t="str">
        <f>IF(Table_Styles[[#This Row],[Font Family]]&lt;&gt;"",Table_Styles[[#This Row],[Font Family]],IF(Table_Styles[[#This Row],[Font Family Default]]&lt;&gt;"",Table_Styles[[#This Row],[Font Family Default]],""))</f>
        <v/>
      </c>
      <c r="G42" s="33"/>
      <c r="H42" s="33"/>
      <c r="I42" s="14" t="str">
        <f>IF(Table_Styles[[#This Row],[Font Size]]&lt;&gt;"",Table_Styles[[#This Row],[Font Size]],IF(Table_Styles[[#This Row],[Font Size Default]]&lt;&gt;"",Table_Styles[[#This Row],[Font Size Default]],""))</f>
        <v/>
      </c>
      <c r="J42" s="33"/>
      <c r="K42" s="33"/>
      <c r="L42" s="14" t="str">
        <f>IF(Table_Styles[[#This Row],[Font Weight]]&lt;&gt;"",Table_Styles[[#This Row],[Font Weight]],IF(Table_Styles[[#This Row],[Font Weight Default]]&lt;&gt;"",Table_Styles[[#This Row],[Font Weight Default]],""))</f>
        <v/>
      </c>
      <c r="M42" s="33"/>
      <c r="N42" s="33" t="str">
        <f>Colour_Background_1</f>
        <v>#FFFFFF</v>
      </c>
      <c r="O42" s="14" t="str">
        <f>IF(Table_Styles[[#This Row],[Colour]]&lt;&gt;"",Table_Styles[[#This Row],[Colour]],IF(Table_Styles[[#This Row],[Colour Default]]&lt;&gt;"",Table_Styles[[#This Row],[Colour Default]],""))</f>
        <v>#FFFFFF</v>
      </c>
      <c r="P42" s="33"/>
      <c r="Q42" s="112" t="str">
        <f>Colour_Accent_2</f>
        <v>#e8b650</v>
      </c>
      <c r="R42" s="14" t="str">
        <f>IF(Table_Styles[[#This Row],[Background]]&lt;&gt;"",Table_Styles[[#This Row],[Background]],IF(Table_Styles[[#This Row],[Background Default]]&lt;&gt;"",Table_Styles[[#This Row],[Background Default]],""))</f>
        <v>#e8b650</v>
      </c>
      <c r="S42" s="33"/>
      <c r="T42" s="35" t="s">
        <v>947</v>
      </c>
      <c r="U42" s="14" t="str">
        <f>IF(Table_Styles[[#This Row],[Border]]&lt;&gt;"",Table_Styles[[#This Row],[Border]],IF(Table_Styles[[#This Row],[Border Default]]&lt;&gt;"",Table_Styles[[#This Row],[Border Default]],""))</f>
        <v>none</v>
      </c>
      <c r="V42" s="33"/>
      <c r="W42" s="33"/>
      <c r="X42" s="14" t="str">
        <f>IF(Table_Styles[[#This Row],[Border Radius]]&lt;&gt;"",Table_Styles[[#This Row],[Border Radius]],IF(Table_Styles[[#This Row],[Border Radius Default]]&lt;&gt;"",Table_Styles[[#This Row],[Border Radius Default]],""))</f>
        <v/>
      </c>
      <c r="Y42" s="33"/>
      <c r="Z42" s="33"/>
      <c r="AA42" s="14" t="str">
        <f>IF(Table_Styles[[#This Row],[MT]]&lt;&gt;"",Table_Styles[[#This Row],[MT]],IF(Table_Styles[[#This Row],[MT Default]]&lt;&gt;"",Table_Styles[[#This Row],[MT Default]],""))</f>
        <v/>
      </c>
      <c r="AB42" s="33"/>
      <c r="AC42" s="33"/>
      <c r="AD42" s="14" t="str">
        <f>IF(Table_Styles[[#This Row],[MR]]&lt;&gt;"",Table_Styles[[#This Row],[MR]],IF(Table_Styles[[#This Row],[MR Default]]&lt;&gt;"",Table_Styles[[#This Row],[MR Default]],""))</f>
        <v/>
      </c>
      <c r="AE42" s="33"/>
      <c r="AF42" s="33"/>
      <c r="AG42" s="14" t="str">
        <f>IF(Table_Styles[[#This Row],[MB]]&lt;&gt;"",Table_Styles[[#This Row],[MB]],IF(Table_Styles[[#This Row],[MB Default]]&lt;&gt;"",Table_Styles[[#This Row],[MB Default]],""))</f>
        <v/>
      </c>
      <c r="AH42" s="33"/>
      <c r="AI42" s="33"/>
      <c r="AJ42" s="14" t="str">
        <f>IF(Table_Styles[[#This Row],[ML]]&lt;&gt;"",Table_Styles[[#This Row],[ML]],IF(Table_Styles[[#This Row],[ML Default]]&lt;&gt;"",Table_Styles[[#This Row],[ML Default]],""))</f>
        <v/>
      </c>
      <c r="AK42" s="33"/>
      <c r="AL42" s="33"/>
      <c r="AM42" s="14" t="str">
        <f>IF(Table_Styles[[#This Row],[PT]]&lt;&gt;"",Table_Styles[[#This Row],[PT]],IF(Table_Styles[[#This Row],[PT Default]]&lt;&gt;"",Table_Styles[[#This Row],[PT Default]],""))</f>
        <v/>
      </c>
      <c r="AN42" s="33"/>
      <c r="AO42" s="33"/>
      <c r="AP42" s="14" t="str">
        <f>IF(Table_Styles[[#This Row],[PR]]&lt;&gt;"",Table_Styles[[#This Row],[PR]],IF(Table_Styles[[#This Row],[PR Default]]&lt;&gt;"",Table_Styles[[#This Row],[PR Default]],""))</f>
        <v/>
      </c>
      <c r="AQ42" s="33"/>
      <c r="AR42" s="33"/>
      <c r="AS42" s="14" t="str">
        <f>IF(Table_Styles[[#This Row],[PB]]&lt;&gt;"",Table_Styles[[#This Row],[PB]],IF(Table_Styles[[#This Row],[PB Default]]&lt;&gt;"",Table_Styles[[#This Row],[PB Default]],""))</f>
        <v/>
      </c>
      <c r="AT42" s="33"/>
      <c r="AU42" s="33"/>
      <c r="AV42" s="14" t="str">
        <f>IF(Table_Styles[[#This Row],[PL]]&lt;&gt;"",Table_Styles[[#This Row],[PL]],IF(Table_Styles[[#This Row],[PL Default]]&lt;&gt;"",Table_Styles[[#This Row],[PL Default]],""))</f>
        <v/>
      </c>
      <c r="AW42" s="33"/>
      <c r="AX42" s="33"/>
      <c r="AY42" s="14" t="str">
        <f>IF(Table_Styles[[#This Row],[BT]]&lt;&gt;"",Table_Styles[[#This Row],[BT]],IF(Table_Styles[[#This Row],[BT Default]]&lt;&gt;"",Table_Styles[[#This Row],[BT Default]],""))</f>
        <v/>
      </c>
      <c r="AZ42" s="33"/>
      <c r="BA42" s="33"/>
      <c r="BB42" s="14" t="str">
        <f>IF(Table_Styles[[#This Row],[BR]]&lt;&gt;"",Table_Styles[[#This Row],[BR]],IF(Table_Styles[[#This Row],[BR Default]]&lt;&gt;"",Table_Styles[[#This Row],[BR Default]],""))</f>
        <v/>
      </c>
      <c r="BC42" s="33"/>
      <c r="BD42" s="33"/>
      <c r="BE42" s="14" t="str">
        <f>IF(Table_Styles[[#This Row],[BB]]&lt;&gt;"",Table_Styles[[#This Row],[BB]],IF(Table_Styles[[#This Row],[BB Default]]&lt;&gt;"",Table_Styles[[#This Row],[BB Default]],""))</f>
        <v/>
      </c>
      <c r="BF42" s="33"/>
      <c r="BG42" s="33"/>
      <c r="BH42" s="14" t="str">
        <f>IF(Table_Styles[[#This Row],[BL]]&lt;&gt;"",Table_Styles[[#This Row],[BL]],IF(Table_Styles[[#This Row],[BL Default]]&lt;&gt;"",Table_Styles[[#This Row],[BL Default]],""))</f>
        <v/>
      </c>
      <c r="BI42" s="33"/>
      <c r="BJ42" s="33"/>
      <c r="BK42" s="14" t="str">
        <f>IF(Table_Styles[[#This Row],[Width]]&lt;&gt;"",Table_Styles[[#This Row],[Width]],IF(Table_Styles[[#This Row],[Width Default]]&lt;&gt;"",Table_Styles[[#This Row],[Width Default]],""))</f>
        <v/>
      </c>
      <c r="BL42" s="33"/>
      <c r="BM42" s="33"/>
      <c r="BN42" s="14" t="str">
        <f>IF(Table_Styles[[#This Row],[Height]]&lt;&gt;"",Table_Styles[[#This Row],[Height]],IF(Table_Styles[[#This Row],[Height Default]]&lt;&gt;"",Table_Styles[[#This Row],[Height Default]],""))</f>
        <v/>
      </c>
      <c r="BO42" s="14"/>
      <c r="BP42" s="14"/>
      <c r="BQ42" s="14" t="str">
        <f>IF(Table_Styles[[#This Row],[Top]]&lt;&gt;"",Table_Styles[[#This Row],[Top]],IF(Table_Styles[[#This Row],[Top Default]]&lt;&gt;"",Table_Styles[[#This Row],[Top Default]],""))</f>
        <v/>
      </c>
      <c r="BR42" s="14"/>
      <c r="BS42" s="14"/>
      <c r="BT42" s="14" t="str">
        <f>IF(Table_Styles[[#This Row],[Right]]&lt;&gt;"",Table_Styles[[#This Row],[Right]],IF(Table_Styles[[#This Row],[Right Default]]&lt;&gt;"",Table_Styles[[#This Row],[Right Default]],""))</f>
        <v/>
      </c>
      <c r="BU42" s="14"/>
      <c r="BV42" s="14"/>
      <c r="BW42" s="14" t="str">
        <f>IF(Table_Styles[[#This Row],[Bottom]]&lt;&gt;"",Table_Styles[[#This Row],[Bottom]],IF(Table_Styles[[#This Row],[Bottom Default]]&lt;&gt;"",Table_Styles[[#This Row],[Bottom Default]],""))</f>
        <v/>
      </c>
      <c r="BX42" s="14"/>
      <c r="BY42" s="14"/>
      <c r="BZ42" s="14" t="str">
        <f>IF(Table_Styles[[#This Row],[Left]]&lt;&gt;"",Table_Styles[[#This Row],[Left]],IF(Table_Styles[[#This Row],[Left Default]]&lt;&gt;"",Table_Styles[[#This Row],[Left Default]],""))</f>
        <v/>
      </c>
      <c r="CA42" s="33"/>
      <c r="CB42" s="16" t="str">
        <f>IF(AND(Table_Styles[[#This Row],[Selector]]&lt;&gt;"",Table_Styles[[#This Row],[Font Family Used]]&lt;&gt;"",Table_Styles[[#This Row],[Font Weight Used]]&lt;&gt;""),Table_Styles[[#This Row],[Font Family Used]]&amp;" "&amp;Table_Styles[[#This Row],[Font Weight Used]],"")</f>
        <v/>
      </c>
      <c r="CC42" s="16" t="str">
        <f ca="1">IF(AND(Table_Styles[[#This Row],[Selector]],COUNTIF(OFFSET(CC:CC,0,0,ROW()-1,1),"="&amp;Table_Styles[[#This Row],[Font]])=0),Table_Styles[[#This Row],[Font]],"")</f>
        <v/>
      </c>
      <c r="CD42" s="16" t="str">
        <f ca="1">IF(Table_Styles[[#This Row],[Unique Font]]&lt;&gt;"",
"{""fontFamily"":"""&amp;Table_Styles[[#This Row],[Font Family Used]]&amp;""",""fontWeight"":"&amp;Table_Styles[[#This Row],[Font Weight Used]]&amp;"}","")</f>
        <v/>
      </c>
      <c r="CE42"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#e8b650;border: none</v>
      </c>
      <c r="CF42" s="16" t="str">
        <f>IF(AND(Table_Styles[[#This Row],[Selector]]&lt;&gt;"", Table_Styles[[#This Row],[Config Properties]]&lt;&gt;""),
Table_Styles[[#This Row],[Selector]]&amp;" { "&amp;Table_Styles[[#This Row],[Config Properties]]&amp;" }","")</f>
        <v>formly-field label.btn.selected, formly-field label.btn.selected:hover, formly-field label.selected:active { color: #FFFFFF;background: #e8b650;border: none }</v>
      </c>
      <c r="CG42" s="16" t="str">
        <f xml:space="preserve">
SUBSTITUTE(SUBSTITUTE(SUBSTITUTE(SUBSTITUTE(SUBSTITUTE(SUBSTITUTE(SUBSTITUTE(SUBSTITUTE(Table_Styles[[#This Row],[Config]],
" {","{"),
"{ ","{"),
" }","}"),
"} ","}"),
" ,",","),
", ",","),
" :",":"),
": ",":")</f>
        <v>formly-field label.btn.selected,formly-field label.btn.selected:hover,formly-field label.selected:active{color:#FFFFFF;background:#e8b650;border:none}</v>
      </c>
    </row>
    <row r="43" spans="2:85" ht="21" customHeight="1">
      <c r="B43" s="36" t="s">
        <v>986</v>
      </c>
      <c r="C43" s="36" t="s">
        <v>987</v>
      </c>
      <c r="D43" s="33"/>
      <c r="E43" s="33"/>
      <c r="F43" s="14" t="str">
        <f>IF(Table_Styles[[#This Row],[Font Family]]&lt;&gt;"",Table_Styles[[#This Row],[Font Family]],IF(Table_Styles[[#This Row],[Font Family Default]]&lt;&gt;"",Table_Styles[[#This Row],[Font Family Default]],""))</f>
        <v/>
      </c>
      <c r="G43" s="33"/>
      <c r="H43" s="35" t="s">
        <v>929</v>
      </c>
      <c r="I43" s="14" t="str">
        <f>IF(Table_Styles[[#This Row],[Font Size]]&lt;&gt;"",Table_Styles[[#This Row],[Font Size]],IF(Table_Styles[[#This Row],[Font Size Default]]&lt;&gt;"",Table_Styles[[#This Row],[Font Size Default]],""))</f>
        <v>25px</v>
      </c>
      <c r="J43" s="33"/>
      <c r="K43" s="33"/>
      <c r="L43" s="14" t="str">
        <f>IF(Table_Styles[[#This Row],[Font Weight]]&lt;&gt;"",Table_Styles[[#This Row],[Font Weight]],IF(Table_Styles[[#This Row],[Font Weight Default]]&lt;&gt;"",Table_Styles[[#This Row],[Font Weight Default]],""))</f>
        <v/>
      </c>
      <c r="M43" s="33"/>
      <c r="N43" s="33"/>
      <c r="O43" s="14" t="str">
        <f>IF(Table_Styles[[#This Row],[Colour]]&lt;&gt;"",Table_Styles[[#This Row],[Colour]],IF(Table_Styles[[#This Row],[Colour Default]]&lt;&gt;"",Table_Styles[[#This Row],[Colour Default]],""))</f>
        <v/>
      </c>
      <c r="P43" s="33"/>
      <c r="Q43" s="33"/>
      <c r="R43" s="14" t="str">
        <f>IF(Table_Styles[[#This Row],[Background]]&lt;&gt;"",Table_Styles[[#This Row],[Background]],IF(Table_Styles[[#This Row],[Background Default]]&lt;&gt;"",Table_Styles[[#This Row],[Background Default]],""))</f>
        <v/>
      </c>
      <c r="S43" s="33"/>
      <c r="T43" s="33"/>
      <c r="U43" s="14" t="str">
        <f>IF(Table_Styles[[#This Row],[Border]]&lt;&gt;"",Table_Styles[[#This Row],[Border]],IF(Table_Styles[[#This Row],[Border Default]]&lt;&gt;"",Table_Styles[[#This Row],[Border Default]],""))</f>
        <v/>
      </c>
      <c r="V43" s="33"/>
      <c r="W43" s="33"/>
      <c r="X43" s="14" t="str">
        <f>IF(Table_Styles[[#This Row],[Border Radius]]&lt;&gt;"",Table_Styles[[#This Row],[Border Radius]],IF(Table_Styles[[#This Row],[Border Radius Default]]&lt;&gt;"",Table_Styles[[#This Row],[Border Radius Default]],""))</f>
        <v/>
      </c>
      <c r="Y43" s="33"/>
      <c r="Z43" s="35" t="s">
        <v>988</v>
      </c>
      <c r="AA43" s="14" t="str">
        <f>IF(Table_Styles[[#This Row],[MT]]&lt;&gt;"",Table_Styles[[#This Row],[MT]],IF(Table_Styles[[#This Row],[MT Default]]&lt;&gt;"",Table_Styles[[#This Row],[MT Default]],""))</f>
        <v>3px</v>
      </c>
      <c r="AB43" s="33"/>
      <c r="AC43" s="33"/>
      <c r="AD43" s="14" t="str">
        <f>IF(Table_Styles[[#This Row],[MR]]&lt;&gt;"",Table_Styles[[#This Row],[MR]],IF(Table_Styles[[#This Row],[MR Default]]&lt;&gt;"",Table_Styles[[#This Row],[MR Default]],""))</f>
        <v/>
      </c>
      <c r="AE43" s="33"/>
      <c r="AF43" s="33"/>
      <c r="AG43" s="14" t="str">
        <f>IF(Table_Styles[[#This Row],[MB]]&lt;&gt;"",Table_Styles[[#This Row],[MB]],IF(Table_Styles[[#This Row],[MB Default]]&lt;&gt;"",Table_Styles[[#This Row],[MB Default]],""))</f>
        <v/>
      </c>
      <c r="AH43" s="33"/>
      <c r="AI43" s="33"/>
      <c r="AJ43" s="14" t="str">
        <f>IF(Table_Styles[[#This Row],[ML]]&lt;&gt;"",Table_Styles[[#This Row],[ML]],IF(Table_Styles[[#This Row],[ML Default]]&lt;&gt;"",Table_Styles[[#This Row],[ML Default]],""))</f>
        <v/>
      </c>
      <c r="AK43" s="33"/>
      <c r="AL43" s="33"/>
      <c r="AM43" s="14" t="str">
        <f>IF(Table_Styles[[#This Row],[PT]]&lt;&gt;"",Table_Styles[[#This Row],[PT]],IF(Table_Styles[[#This Row],[PT Default]]&lt;&gt;"",Table_Styles[[#This Row],[PT Default]],""))</f>
        <v/>
      </c>
      <c r="AN43" s="33"/>
      <c r="AO43" s="33"/>
      <c r="AP43" s="14" t="str">
        <f>IF(Table_Styles[[#This Row],[PR]]&lt;&gt;"",Table_Styles[[#This Row],[PR]],IF(Table_Styles[[#This Row],[PR Default]]&lt;&gt;"",Table_Styles[[#This Row],[PR Default]],""))</f>
        <v/>
      </c>
      <c r="AQ43" s="33"/>
      <c r="AR43" s="33"/>
      <c r="AS43" s="14" t="str">
        <f>IF(Table_Styles[[#This Row],[PB]]&lt;&gt;"",Table_Styles[[#This Row],[PB]],IF(Table_Styles[[#This Row],[PB Default]]&lt;&gt;"",Table_Styles[[#This Row],[PB Default]],""))</f>
        <v/>
      </c>
      <c r="AT43" s="33"/>
      <c r="AU43" s="33"/>
      <c r="AV43" s="14" t="str">
        <f>IF(Table_Styles[[#This Row],[PL]]&lt;&gt;"",Table_Styles[[#This Row],[PL]],IF(Table_Styles[[#This Row],[PL Default]]&lt;&gt;"",Table_Styles[[#This Row],[PL Default]],""))</f>
        <v/>
      </c>
      <c r="AW43" s="33"/>
      <c r="AX43" s="33"/>
      <c r="AY43" s="14" t="str">
        <f>IF(Table_Styles[[#This Row],[BT]]&lt;&gt;"",Table_Styles[[#This Row],[BT]],IF(Table_Styles[[#This Row],[BT Default]]&lt;&gt;"",Table_Styles[[#This Row],[BT Default]],""))</f>
        <v/>
      </c>
      <c r="AZ43" s="33"/>
      <c r="BA43" s="33"/>
      <c r="BB43" s="14" t="str">
        <f>IF(Table_Styles[[#This Row],[BR]]&lt;&gt;"",Table_Styles[[#This Row],[BR]],IF(Table_Styles[[#This Row],[BR Default]]&lt;&gt;"",Table_Styles[[#This Row],[BR Default]],""))</f>
        <v/>
      </c>
      <c r="BC43" s="33"/>
      <c r="BD43" s="33"/>
      <c r="BE43" s="14" t="str">
        <f>IF(Table_Styles[[#This Row],[BB]]&lt;&gt;"",Table_Styles[[#This Row],[BB]],IF(Table_Styles[[#This Row],[BB Default]]&lt;&gt;"",Table_Styles[[#This Row],[BB Default]],""))</f>
        <v/>
      </c>
      <c r="BF43" s="33"/>
      <c r="BG43" s="33"/>
      <c r="BH43" s="14" t="str">
        <f>IF(Table_Styles[[#This Row],[BL]]&lt;&gt;"",Table_Styles[[#This Row],[BL]],IF(Table_Styles[[#This Row],[BL Default]]&lt;&gt;"",Table_Styles[[#This Row],[BL Default]],""))</f>
        <v/>
      </c>
      <c r="BI43" s="33"/>
      <c r="BJ43" s="33"/>
      <c r="BK43" s="14" t="str">
        <f>IF(Table_Styles[[#This Row],[Width]]&lt;&gt;"",Table_Styles[[#This Row],[Width]],IF(Table_Styles[[#This Row],[Width Default]]&lt;&gt;"",Table_Styles[[#This Row],[Width Default]],""))</f>
        <v/>
      </c>
      <c r="BL43" s="33"/>
      <c r="BM43" s="33"/>
      <c r="BN43" s="14" t="str">
        <f>IF(Table_Styles[[#This Row],[Height]]&lt;&gt;"",Table_Styles[[#This Row],[Height]],IF(Table_Styles[[#This Row],[Height Default]]&lt;&gt;"",Table_Styles[[#This Row],[Height Default]],""))</f>
        <v/>
      </c>
      <c r="BO43" s="14"/>
      <c r="BP43" s="14"/>
      <c r="BQ43" s="14" t="str">
        <f>IF(Table_Styles[[#This Row],[Top]]&lt;&gt;"",Table_Styles[[#This Row],[Top]],IF(Table_Styles[[#This Row],[Top Default]]&lt;&gt;"",Table_Styles[[#This Row],[Top Default]],""))</f>
        <v/>
      </c>
      <c r="BR43" s="14"/>
      <c r="BS43" s="14"/>
      <c r="BT43" s="14" t="str">
        <f>IF(Table_Styles[[#This Row],[Right]]&lt;&gt;"",Table_Styles[[#This Row],[Right]],IF(Table_Styles[[#This Row],[Right Default]]&lt;&gt;"",Table_Styles[[#This Row],[Right Default]],""))</f>
        <v/>
      </c>
      <c r="BU43" s="14"/>
      <c r="BV43" s="14"/>
      <c r="BW43" s="14" t="str">
        <f>IF(Table_Styles[[#This Row],[Bottom]]&lt;&gt;"",Table_Styles[[#This Row],[Bottom]],IF(Table_Styles[[#This Row],[Bottom Default]]&lt;&gt;"",Table_Styles[[#This Row],[Bottom Default]],""))</f>
        <v/>
      </c>
      <c r="BX43" s="14"/>
      <c r="BY43" s="14"/>
      <c r="BZ43" s="14" t="str">
        <f>IF(Table_Styles[[#This Row],[Left]]&lt;&gt;"",Table_Styles[[#This Row],[Left]],IF(Table_Styles[[#This Row],[Left Default]]&lt;&gt;"",Table_Styles[[#This Row],[Left Default]],""))</f>
        <v/>
      </c>
      <c r="CA43" s="33"/>
      <c r="CB43" s="16" t="str">
        <f>IF(AND(Table_Styles[[#This Row],[Selector]]&lt;&gt;"",Table_Styles[[#This Row],[Font Family Used]]&lt;&gt;"",Table_Styles[[#This Row],[Font Weight Used]]&lt;&gt;""),Table_Styles[[#This Row],[Font Family Used]]&amp;" "&amp;Table_Styles[[#This Row],[Font Weight Used]],"")</f>
        <v/>
      </c>
      <c r="CC43" s="16" t="str">
        <f ca="1">IF(AND(Table_Styles[[#This Row],[Selector]],COUNTIF(OFFSET(CC:CC,0,0,ROW()-1,1),"="&amp;Table_Styles[[#This Row],[Font]])=0),Table_Styles[[#This Row],[Font]],"")</f>
        <v/>
      </c>
      <c r="CD43" s="16" t="str">
        <f ca="1">IF(Table_Styles[[#This Row],[Unique Font]]&lt;&gt;"",
"{""fontFamily"":"""&amp;Table_Styles[[#This Row],[Font Family Used]]&amp;""",""fontWeight"":"&amp;Table_Styles[[#This Row],[Font Weight Used]]&amp;"}","")</f>
        <v/>
      </c>
      <c r="CE43"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25px;margin-top: 3px</v>
      </c>
      <c r="CF43" s="16" t="str">
        <f>IF(AND(Table_Styles[[#This Row],[Selector]]&lt;&gt;"", Table_Styles[[#This Row],[Config Properties]]&lt;&gt;""),
Table_Styles[[#This Row],[Selector]]&amp;" { "&amp;Table_Styles[[#This Row],[Config Properties]]&amp;" }","")</f>
        <v>formly-field label .btn-icon { font-size: 25px;margin-top: 3px }</v>
      </c>
      <c r="CG43" s="16" t="str">
        <f xml:space="preserve">
SUBSTITUTE(SUBSTITUTE(SUBSTITUTE(SUBSTITUTE(SUBSTITUTE(SUBSTITUTE(SUBSTITUTE(SUBSTITUTE(Table_Styles[[#This Row],[Config]],
" {","{"),
"{ ","{"),
" }","}"),
"} ","}"),
" ,",","),
", ",","),
" :",":"),
": ",":")</f>
        <v>formly-field label .btn-icon{font-size:25px;margin-top:3px}</v>
      </c>
    </row>
    <row r="44" spans="2:85" ht="21" customHeight="1">
      <c r="B44" s="16" t="s">
        <v>989</v>
      </c>
      <c r="C44" s="36" t="s">
        <v>990</v>
      </c>
      <c r="D44" s="47"/>
      <c r="E44" s="33"/>
      <c r="F44" s="14" t="str">
        <f>IF(Table_Styles[[#This Row],[Font Family]]&lt;&gt;"",Table_Styles[[#This Row],[Font Family]],IF(Table_Styles[[#This Row],[Font Family Default]]&lt;&gt;"",Table_Styles[[#This Row],[Font Family Default]],""))</f>
        <v/>
      </c>
      <c r="G44" s="47"/>
      <c r="H44" s="35" t="s">
        <v>983</v>
      </c>
      <c r="I44" s="14" t="str">
        <f>IF(Table_Styles[[#This Row],[Font Size]]&lt;&gt;"",Table_Styles[[#This Row],[Font Size]],IF(Table_Styles[[#This Row],[Font Size Default]]&lt;&gt;"",Table_Styles[[#This Row],[Font Size Default]],""))</f>
        <v>18px</v>
      </c>
      <c r="J44" s="47"/>
      <c r="K44" s="33"/>
      <c r="L44" s="14" t="str">
        <f>IF(Table_Styles[[#This Row],[Font Weight]]&lt;&gt;"",Table_Styles[[#This Row],[Font Weight]],IF(Table_Styles[[#This Row],[Font Weight Default]]&lt;&gt;"",Table_Styles[[#This Row],[Font Weight Default]],""))</f>
        <v/>
      </c>
      <c r="M44" s="47"/>
      <c r="N44" s="33"/>
      <c r="O44" s="14" t="str">
        <f>IF(Table_Styles[[#This Row],[Colour]]&lt;&gt;"",Table_Styles[[#This Row],[Colour]],IF(Table_Styles[[#This Row],[Colour Default]]&lt;&gt;"",Table_Styles[[#This Row],[Colour Default]],""))</f>
        <v/>
      </c>
      <c r="P44" s="47"/>
      <c r="Q44" s="33"/>
      <c r="R44" s="14" t="str">
        <f>IF(Table_Styles[[#This Row],[Background]]&lt;&gt;"",Table_Styles[[#This Row],[Background]],IF(Table_Styles[[#This Row],[Background Default]]&lt;&gt;"",Table_Styles[[#This Row],[Background Default]],""))</f>
        <v/>
      </c>
      <c r="S44" s="47"/>
      <c r="T44" s="33"/>
      <c r="U44" s="14" t="str">
        <f>IF(Table_Styles[[#This Row],[Border]]&lt;&gt;"",Table_Styles[[#This Row],[Border]],IF(Table_Styles[[#This Row],[Border Default]]&lt;&gt;"",Table_Styles[[#This Row],[Border Default]],""))</f>
        <v/>
      </c>
      <c r="V44" s="33"/>
      <c r="W44" s="33"/>
      <c r="X44" s="14" t="str">
        <f>IF(Table_Styles[[#This Row],[Border Radius]]&lt;&gt;"",Table_Styles[[#This Row],[Border Radius]],IF(Table_Styles[[#This Row],[Border Radius Default]]&lt;&gt;"",Table_Styles[[#This Row],[Border Radius Default]],""))</f>
        <v/>
      </c>
      <c r="Y44" s="47"/>
      <c r="Z44" s="35"/>
      <c r="AA44" s="14" t="str">
        <f>IF(Table_Styles[[#This Row],[MT]]&lt;&gt;"",Table_Styles[[#This Row],[MT]],IF(Table_Styles[[#This Row],[MT Default]]&lt;&gt;"",Table_Styles[[#This Row],[MT Default]],""))</f>
        <v/>
      </c>
      <c r="AB44" s="47"/>
      <c r="AC44" s="33"/>
      <c r="AD44" s="14" t="str">
        <f>IF(Table_Styles[[#This Row],[MR]]&lt;&gt;"",Table_Styles[[#This Row],[MR]],IF(Table_Styles[[#This Row],[MR Default]]&lt;&gt;"",Table_Styles[[#This Row],[MR Default]],""))</f>
        <v/>
      </c>
      <c r="AE44" s="47"/>
      <c r="AF44" s="33"/>
      <c r="AG44" s="14" t="str">
        <f>IF(Table_Styles[[#This Row],[MB]]&lt;&gt;"",Table_Styles[[#This Row],[MB]],IF(Table_Styles[[#This Row],[MB Default]]&lt;&gt;"",Table_Styles[[#This Row],[MB Default]],""))</f>
        <v/>
      </c>
      <c r="AH44" s="47"/>
      <c r="AI44" s="33"/>
      <c r="AJ44" s="14" t="str">
        <f>IF(Table_Styles[[#This Row],[ML]]&lt;&gt;"",Table_Styles[[#This Row],[ML]],IF(Table_Styles[[#This Row],[ML Default]]&lt;&gt;"",Table_Styles[[#This Row],[ML Default]],""))</f>
        <v/>
      </c>
      <c r="AK44" s="47"/>
      <c r="AL44" s="33"/>
      <c r="AM44" s="14" t="str">
        <f>IF(Table_Styles[[#This Row],[PT]]&lt;&gt;"",Table_Styles[[#This Row],[PT]],IF(Table_Styles[[#This Row],[PT Default]]&lt;&gt;"",Table_Styles[[#This Row],[PT Default]],""))</f>
        <v/>
      </c>
      <c r="AN44" s="47"/>
      <c r="AO44" s="33"/>
      <c r="AP44" s="14" t="str">
        <f>IF(Table_Styles[[#This Row],[PR]]&lt;&gt;"",Table_Styles[[#This Row],[PR]],IF(Table_Styles[[#This Row],[PR Default]]&lt;&gt;"",Table_Styles[[#This Row],[PR Default]],""))</f>
        <v/>
      </c>
      <c r="AQ44" s="47"/>
      <c r="AR44" s="33"/>
      <c r="AS44" s="14" t="str">
        <f>IF(Table_Styles[[#This Row],[PB]]&lt;&gt;"",Table_Styles[[#This Row],[PB]],IF(Table_Styles[[#This Row],[PB Default]]&lt;&gt;"",Table_Styles[[#This Row],[PB Default]],""))</f>
        <v/>
      </c>
      <c r="AT44" s="47"/>
      <c r="AU44" s="33"/>
      <c r="AV44" s="14" t="str">
        <f>IF(Table_Styles[[#This Row],[PL]]&lt;&gt;"",Table_Styles[[#This Row],[PL]],IF(Table_Styles[[#This Row],[PL Default]]&lt;&gt;"",Table_Styles[[#This Row],[PL Default]],""))</f>
        <v/>
      </c>
      <c r="AW44" s="47"/>
      <c r="AX44" s="33"/>
      <c r="AY44" s="14" t="str">
        <f>IF(Table_Styles[[#This Row],[BT]]&lt;&gt;"",Table_Styles[[#This Row],[BT]],IF(Table_Styles[[#This Row],[BT Default]]&lt;&gt;"",Table_Styles[[#This Row],[BT Default]],""))</f>
        <v/>
      </c>
      <c r="AZ44" s="47"/>
      <c r="BA44" s="33"/>
      <c r="BB44" s="14" t="str">
        <f>IF(Table_Styles[[#This Row],[BR]]&lt;&gt;"",Table_Styles[[#This Row],[BR]],IF(Table_Styles[[#This Row],[BR Default]]&lt;&gt;"",Table_Styles[[#This Row],[BR Default]],""))</f>
        <v/>
      </c>
      <c r="BC44" s="47"/>
      <c r="BD44" s="33"/>
      <c r="BE44" s="14" t="str">
        <f>IF(Table_Styles[[#This Row],[BB]]&lt;&gt;"",Table_Styles[[#This Row],[BB]],IF(Table_Styles[[#This Row],[BB Default]]&lt;&gt;"",Table_Styles[[#This Row],[BB Default]],""))</f>
        <v/>
      </c>
      <c r="BF44" s="47"/>
      <c r="BG44" s="33"/>
      <c r="BH44" s="14" t="str">
        <f>IF(Table_Styles[[#This Row],[BL]]&lt;&gt;"",Table_Styles[[#This Row],[BL]],IF(Table_Styles[[#This Row],[BL Default]]&lt;&gt;"",Table_Styles[[#This Row],[BL Default]],""))</f>
        <v/>
      </c>
      <c r="BI44" s="33"/>
      <c r="BJ44" s="33"/>
      <c r="BK44" s="14" t="str">
        <f>IF(Table_Styles[[#This Row],[Width]]&lt;&gt;"",Table_Styles[[#This Row],[Width]],IF(Table_Styles[[#This Row],[Width Default]]&lt;&gt;"",Table_Styles[[#This Row],[Width Default]],""))</f>
        <v/>
      </c>
      <c r="BL44" s="33"/>
      <c r="BM44" s="33"/>
      <c r="BN44" s="14" t="str">
        <f>IF(Table_Styles[[#This Row],[Height]]&lt;&gt;"",Table_Styles[[#This Row],[Height]],IF(Table_Styles[[#This Row],[Height Default]]&lt;&gt;"",Table_Styles[[#This Row],[Height Default]],""))</f>
        <v/>
      </c>
      <c r="BO44" s="14"/>
      <c r="BP44" s="35" t="s">
        <v>991</v>
      </c>
      <c r="BQ44" s="14" t="str">
        <f>IF(Table_Styles[[#This Row],[Top]]&lt;&gt;"",Table_Styles[[#This Row],[Top]],IF(Table_Styles[[#This Row],[Top Default]]&lt;&gt;"",Table_Styles[[#This Row],[Top Default]],""))</f>
        <v>-4px</v>
      </c>
      <c r="BR44" s="14"/>
      <c r="BS44" s="14"/>
      <c r="BT44" s="14" t="str">
        <f>IF(Table_Styles[[#This Row],[Right]]&lt;&gt;"",Table_Styles[[#This Row],[Right]],IF(Table_Styles[[#This Row],[Right Default]]&lt;&gt;"",Table_Styles[[#This Row],[Right Default]],""))</f>
        <v/>
      </c>
      <c r="BU44" s="14"/>
      <c r="BV44" s="14"/>
      <c r="BW44" s="14" t="str">
        <f>IF(Table_Styles[[#This Row],[Bottom]]&lt;&gt;"",Table_Styles[[#This Row],[Bottom]],IF(Table_Styles[[#This Row],[Bottom Default]]&lt;&gt;"",Table_Styles[[#This Row],[Bottom Default]],""))</f>
        <v/>
      </c>
      <c r="BX44" s="14"/>
      <c r="BY44" s="14"/>
      <c r="BZ44" s="14" t="str">
        <f>IF(Table_Styles[[#This Row],[Left]]&lt;&gt;"",Table_Styles[[#This Row],[Left]],IF(Table_Styles[[#This Row],[Left Default]]&lt;&gt;"",Table_Styles[[#This Row],[Left Default]],""))</f>
        <v/>
      </c>
      <c r="CA44" s="47"/>
      <c r="CB44" s="16" t="str">
        <f>IF(AND(Table_Styles[[#This Row],[Selector]]&lt;&gt;"",Table_Styles[[#This Row],[Font Family Used]]&lt;&gt;"",Table_Styles[[#This Row],[Font Weight Used]]&lt;&gt;""),Table_Styles[[#This Row],[Font Family Used]]&amp;" "&amp;Table_Styles[[#This Row],[Font Weight Used]],"")</f>
        <v/>
      </c>
      <c r="CC44" s="16" t="str">
        <f ca="1">IF(AND(Table_Styles[[#This Row],[Selector]],COUNTIF(OFFSET(CC:CC,0,0,ROW()-1,1),"="&amp;Table_Styles[[#This Row],[Font]])=0),Table_Styles[[#This Row],[Font]],"")</f>
        <v/>
      </c>
      <c r="CD44" s="16" t="str">
        <f ca="1">IF(Table_Styles[[#This Row],[Unique Font]]&lt;&gt;"",
"{""fontFamily"":"""&amp;Table_Styles[[#This Row],[Font Family Used]]&amp;""",""fontWeight"":"&amp;Table_Styles[[#This Row],[Font Weight Used]]&amp;"}","")</f>
        <v/>
      </c>
      <c r="CE44"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18px;top: -4px</v>
      </c>
      <c r="CF44" s="16" t="str">
        <f>IF(AND(Table_Styles[[#This Row],[Selector]]&lt;&gt;"", Table_Styles[[#This Row],[Config Properties]]&lt;&gt;""),
Table_Styles[[#This Row],[Selector]]&amp;" { "&amp;Table_Styles[[#This Row],[Config Properties]]&amp;" }","")</f>
        <v>formly-field label .btn-icon .sm { font-size: 18px;top: -4px }</v>
      </c>
      <c r="CG44" s="16" t="str">
        <f xml:space="preserve">
SUBSTITUTE(SUBSTITUTE(SUBSTITUTE(SUBSTITUTE(SUBSTITUTE(SUBSTITUTE(SUBSTITUTE(SUBSTITUTE(Table_Styles[[#This Row],[Config]],
" {","{"),
"{ ","{"),
" }","}"),
"} ","}"),
" ,",","),
", ",","),
" :",":"),
": ",":")</f>
        <v>formly-field label .btn-icon .sm{font-size:18px;top:-4px}</v>
      </c>
    </row>
    <row r="45" spans="2:85" ht="21" customHeight="1">
      <c r="B45" s="16" t="s">
        <v>992</v>
      </c>
      <c r="C45" s="36" t="s">
        <v>993</v>
      </c>
      <c r="D45" s="47"/>
      <c r="E45" s="33"/>
      <c r="F45" s="14" t="str">
        <f>IF(Table_Styles[[#This Row],[Font Family]]&lt;&gt;"",Table_Styles[[#This Row],[Font Family]],IF(Table_Styles[[#This Row],[Font Family Default]]&lt;&gt;"",Table_Styles[[#This Row],[Font Family Default]],""))</f>
        <v/>
      </c>
      <c r="G45" s="47"/>
      <c r="H45" s="35" t="s">
        <v>929</v>
      </c>
      <c r="I45" s="14" t="str">
        <f>IF(Table_Styles[[#This Row],[Font Size]]&lt;&gt;"",Table_Styles[[#This Row],[Font Size]],IF(Table_Styles[[#This Row],[Font Size Default]]&lt;&gt;"",Table_Styles[[#This Row],[Font Size Default]],""))</f>
        <v>25px</v>
      </c>
      <c r="J45" s="47"/>
      <c r="K45" s="33"/>
      <c r="L45" s="14" t="str">
        <f>IF(Table_Styles[[#This Row],[Font Weight]]&lt;&gt;"",Table_Styles[[#This Row],[Font Weight]],IF(Table_Styles[[#This Row],[Font Weight Default]]&lt;&gt;"",Table_Styles[[#This Row],[Font Weight Default]],""))</f>
        <v/>
      </c>
      <c r="M45" s="47"/>
      <c r="N45" s="33"/>
      <c r="O45" s="14" t="str">
        <f>IF(Table_Styles[[#This Row],[Colour]]&lt;&gt;"",Table_Styles[[#This Row],[Colour]],IF(Table_Styles[[#This Row],[Colour Default]]&lt;&gt;"",Table_Styles[[#This Row],[Colour Default]],""))</f>
        <v/>
      </c>
      <c r="P45" s="47"/>
      <c r="Q45" s="33"/>
      <c r="R45" s="14" t="str">
        <f>IF(Table_Styles[[#This Row],[Background]]&lt;&gt;"",Table_Styles[[#This Row],[Background]],IF(Table_Styles[[#This Row],[Background Default]]&lt;&gt;"",Table_Styles[[#This Row],[Background Default]],""))</f>
        <v/>
      </c>
      <c r="S45" s="47"/>
      <c r="T45" s="33"/>
      <c r="U45" s="14" t="str">
        <f>IF(Table_Styles[[#This Row],[Border]]&lt;&gt;"",Table_Styles[[#This Row],[Border]],IF(Table_Styles[[#This Row],[Border Default]]&lt;&gt;"",Table_Styles[[#This Row],[Border Default]],""))</f>
        <v/>
      </c>
      <c r="V45" s="33"/>
      <c r="W45" s="33"/>
      <c r="X45" s="14" t="str">
        <f>IF(Table_Styles[[#This Row],[Border Radius]]&lt;&gt;"",Table_Styles[[#This Row],[Border Radius]],IF(Table_Styles[[#This Row],[Border Radius Default]]&lt;&gt;"",Table_Styles[[#This Row],[Border Radius Default]],""))</f>
        <v/>
      </c>
      <c r="Y45" s="47"/>
      <c r="Z45" s="35"/>
      <c r="AA45" s="14" t="str">
        <f>IF(Table_Styles[[#This Row],[MT]]&lt;&gt;"",Table_Styles[[#This Row],[MT]],IF(Table_Styles[[#This Row],[MT Default]]&lt;&gt;"",Table_Styles[[#This Row],[MT Default]],""))</f>
        <v/>
      </c>
      <c r="AB45" s="47"/>
      <c r="AC45" s="33"/>
      <c r="AD45" s="14" t="str">
        <f>IF(Table_Styles[[#This Row],[MR]]&lt;&gt;"",Table_Styles[[#This Row],[MR]],IF(Table_Styles[[#This Row],[MR Default]]&lt;&gt;"",Table_Styles[[#This Row],[MR Default]],""))</f>
        <v/>
      </c>
      <c r="AE45" s="47"/>
      <c r="AF45" s="33"/>
      <c r="AG45" s="14" t="str">
        <f>IF(Table_Styles[[#This Row],[MB]]&lt;&gt;"",Table_Styles[[#This Row],[MB]],IF(Table_Styles[[#This Row],[MB Default]]&lt;&gt;"",Table_Styles[[#This Row],[MB Default]],""))</f>
        <v/>
      </c>
      <c r="AH45" s="47"/>
      <c r="AI45" s="33"/>
      <c r="AJ45" s="14" t="str">
        <f>IF(Table_Styles[[#This Row],[ML]]&lt;&gt;"",Table_Styles[[#This Row],[ML]],IF(Table_Styles[[#This Row],[ML Default]]&lt;&gt;"",Table_Styles[[#This Row],[ML Default]],""))</f>
        <v/>
      </c>
      <c r="AK45" s="47"/>
      <c r="AL45" s="33"/>
      <c r="AM45" s="14" t="str">
        <f>IF(Table_Styles[[#This Row],[PT]]&lt;&gt;"",Table_Styles[[#This Row],[PT]],IF(Table_Styles[[#This Row],[PT Default]]&lt;&gt;"",Table_Styles[[#This Row],[PT Default]],""))</f>
        <v/>
      </c>
      <c r="AN45" s="47"/>
      <c r="AO45" s="33"/>
      <c r="AP45" s="14" t="str">
        <f>IF(Table_Styles[[#This Row],[PR]]&lt;&gt;"",Table_Styles[[#This Row],[PR]],IF(Table_Styles[[#This Row],[PR Default]]&lt;&gt;"",Table_Styles[[#This Row],[PR Default]],""))</f>
        <v/>
      </c>
      <c r="AQ45" s="47"/>
      <c r="AR45" s="33"/>
      <c r="AS45" s="14" t="str">
        <f>IF(Table_Styles[[#This Row],[PB]]&lt;&gt;"",Table_Styles[[#This Row],[PB]],IF(Table_Styles[[#This Row],[PB Default]]&lt;&gt;"",Table_Styles[[#This Row],[PB Default]],""))</f>
        <v/>
      </c>
      <c r="AT45" s="47"/>
      <c r="AU45" s="33"/>
      <c r="AV45" s="14" t="str">
        <f>IF(Table_Styles[[#This Row],[PL]]&lt;&gt;"",Table_Styles[[#This Row],[PL]],IF(Table_Styles[[#This Row],[PL Default]]&lt;&gt;"",Table_Styles[[#This Row],[PL Default]],""))</f>
        <v/>
      </c>
      <c r="AW45" s="47"/>
      <c r="AX45" s="33"/>
      <c r="AY45" s="14" t="str">
        <f>IF(Table_Styles[[#This Row],[BT]]&lt;&gt;"",Table_Styles[[#This Row],[BT]],IF(Table_Styles[[#This Row],[BT Default]]&lt;&gt;"",Table_Styles[[#This Row],[BT Default]],""))</f>
        <v/>
      </c>
      <c r="AZ45" s="47"/>
      <c r="BA45" s="33"/>
      <c r="BB45" s="14" t="str">
        <f>IF(Table_Styles[[#This Row],[BR]]&lt;&gt;"",Table_Styles[[#This Row],[BR]],IF(Table_Styles[[#This Row],[BR Default]]&lt;&gt;"",Table_Styles[[#This Row],[BR Default]],""))</f>
        <v/>
      </c>
      <c r="BC45" s="47"/>
      <c r="BD45" s="33"/>
      <c r="BE45" s="14" t="str">
        <f>IF(Table_Styles[[#This Row],[BB]]&lt;&gt;"",Table_Styles[[#This Row],[BB]],IF(Table_Styles[[#This Row],[BB Default]]&lt;&gt;"",Table_Styles[[#This Row],[BB Default]],""))</f>
        <v/>
      </c>
      <c r="BF45" s="47"/>
      <c r="BG45" s="33"/>
      <c r="BH45" s="14" t="str">
        <f>IF(Table_Styles[[#This Row],[BL]]&lt;&gt;"",Table_Styles[[#This Row],[BL]],IF(Table_Styles[[#This Row],[BL Default]]&lt;&gt;"",Table_Styles[[#This Row],[BL Default]],""))</f>
        <v/>
      </c>
      <c r="BI45" s="33"/>
      <c r="BJ45" s="33"/>
      <c r="BK45" s="14" t="str">
        <f>IF(Table_Styles[[#This Row],[Width]]&lt;&gt;"",Table_Styles[[#This Row],[Width]],IF(Table_Styles[[#This Row],[Width Default]]&lt;&gt;"",Table_Styles[[#This Row],[Width Default]],""))</f>
        <v/>
      </c>
      <c r="BL45" s="33"/>
      <c r="BM45" s="33"/>
      <c r="BN45" s="14" t="str">
        <f>IF(Table_Styles[[#This Row],[Height]]&lt;&gt;"",Table_Styles[[#This Row],[Height]],IF(Table_Styles[[#This Row],[Height Default]]&lt;&gt;"",Table_Styles[[#This Row],[Height Default]],""))</f>
        <v/>
      </c>
      <c r="BO45" s="14"/>
      <c r="BP45" s="35" t="s">
        <v>994</v>
      </c>
      <c r="BQ45" s="14" t="str">
        <f>IF(Table_Styles[[#This Row],[Top]]&lt;&gt;"",Table_Styles[[#This Row],[Top]],IF(Table_Styles[[#This Row],[Top Default]]&lt;&gt;"",Table_Styles[[#This Row],[Top Default]],""))</f>
        <v>-2px</v>
      </c>
      <c r="BR45" s="14"/>
      <c r="BS45" s="14"/>
      <c r="BT45" s="14" t="str">
        <f>IF(Table_Styles[[#This Row],[Right]]&lt;&gt;"",Table_Styles[[#This Row],[Right]],IF(Table_Styles[[#This Row],[Right Default]]&lt;&gt;"",Table_Styles[[#This Row],[Right Default]],""))</f>
        <v/>
      </c>
      <c r="BU45" s="14"/>
      <c r="BV45" s="14"/>
      <c r="BW45" s="14" t="str">
        <f>IF(Table_Styles[[#This Row],[Bottom]]&lt;&gt;"",Table_Styles[[#This Row],[Bottom]],IF(Table_Styles[[#This Row],[Bottom Default]]&lt;&gt;"",Table_Styles[[#This Row],[Bottom Default]],""))</f>
        <v/>
      </c>
      <c r="BX45" s="14"/>
      <c r="BY45" s="14"/>
      <c r="BZ45" s="14" t="str">
        <f>IF(Table_Styles[[#This Row],[Left]]&lt;&gt;"",Table_Styles[[#This Row],[Left]],IF(Table_Styles[[#This Row],[Left Default]]&lt;&gt;"",Table_Styles[[#This Row],[Left Default]],""))</f>
        <v/>
      </c>
      <c r="CA45" s="47"/>
      <c r="CB45" s="16" t="str">
        <f>IF(AND(Table_Styles[[#This Row],[Selector]]&lt;&gt;"",Table_Styles[[#This Row],[Font Family Used]]&lt;&gt;"",Table_Styles[[#This Row],[Font Weight Used]]&lt;&gt;""),Table_Styles[[#This Row],[Font Family Used]]&amp;" "&amp;Table_Styles[[#This Row],[Font Weight Used]],"")</f>
        <v/>
      </c>
      <c r="CC45" s="16" t="str">
        <f ca="1">IF(AND(Table_Styles[[#This Row],[Selector]],COUNTIF(OFFSET(CC:CC,0,0,ROW()-1,1),"="&amp;Table_Styles[[#This Row],[Font]])=0),Table_Styles[[#This Row],[Font]],"")</f>
        <v/>
      </c>
      <c r="CD45" s="16" t="str">
        <f ca="1">IF(Table_Styles[[#This Row],[Unique Font]]&lt;&gt;"",
"{""fontFamily"":"""&amp;Table_Styles[[#This Row],[Font Family Used]]&amp;""",""fontWeight"":"&amp;Table_Styles[[#This Row],[Font Weight Used]]&amp;"}","")</f>
        <v/>
      </c>
      <c r="CE45"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25px;top: -2px</v>
      </c>
      <c r="CF45" s="16" t="str">
        <f>IF(AND(Table_Styles[[#This Row],[Selector]]&lt;&gt;"", Table_Styles[[#This Row],[Config Properties]]&lt;&gt;""),
Table_Styles[[#This Row],[Selector]]&amp;" { "&amp;Table_Styles[[#This Row],[Config Properties]]&amp;" }","")</f>
        <v>formly-field label .btn-icon .md { font-size: 25px;top: -2px }</v>
      </c>
      <c r="CG45" s="16" t="str">
        <f xml:space="preserve">
SUBSTITUTE(SUBSTITUTE(SUBSTITUTE(SUBSTITUTE(SUBSTITUTE(SUBSTITUTE(SUBSTITUTE(SUBSTITUTE(Table_Styles[[#This Row],[Config]],
" {","{"),
"{ ","{"),
" }","}"),
"} ","}"),
" ,",","),
", ",","),
" :",":"),
": ",":")</f>
        <v>formly-field label .btn-icon .md{font-size:25px;top:-2px}</v>
      </c>
    </row>
    <row r="46" spans="2:85" ht="21" customHeight="1">
      <c r="B46" s="16" t="s">
        <v>995</v>
      </c>
      <c r="C46" s="36" t="s">
        <v>996</v>
      </c>
      <c r="D46" s="47"/>
      <c r="E46" s="33"/>
      <c r="F46" s="14" t="str">
        <f>IF(Table_Styles[[#This Row],[Font Family]]&lt;&gt;"",Table_Styles[[#This Row],[Font Family]],IF(Table_Styles[[#This Row],[Font Family Default]]&lt;&gt;"",Table_Styles[[#This Row],[Font Family Default]],""))</f>
        <v/>
      </c>
      <c r="G46" s="47"/>
      <c r="H46" s="35" t="s">
        <v>903</v>
      </c>
      <c r="I46" s="14" t="str">
        <f>IF(Table_Styles[[#This Row],[Font Size]]&lt;&gt;"",Table_Styles[[#This Row],[Font Size]],IF(Table_Styles[[#This Row],[Font Size Default]]&lt;&gt;"",Table_Styles[[#This Row],[Font Size Default]],""))</f>
        <v>30px</v>
      </c>
      <c r="J46" s="47"/>
      <c r="K46" s="33"/>
      <c r="L46" s="14" t="str">
        <f>IF(Table_Styles[[#This Row],[Font Weight]]&lt;&gt;"",Table_Styles[[#This Row],[Font Weight]],IF(Table_Styles[[#This Row],[Font Weight Default]]&lt;&gt;"",Table_Styles[[#This Row],[Font Weight Default]],""))</f>
        <v/>
      </c>
      <c r="M46" s="47"/>
      <c r="N46" s="33"/>
      <c r="O46" s="14" t="str">
        <f>IF(Table_Styles[[#This Row],[Colour]]&lt;&gt;"",Table_Styles[[#This Row],[Colour]],IF(Table_Styles[[#This Row],[Colour Default]]&lt;&gt;"",Table_Styles[[#This Row],[Colour Default]],""))</f>
        <v/>
      </c>
      <c r="P46" s="47"/>
      <c r="Q46" s="33"/>
      <c r="R46" s="14" t="str">
        <f>IF(Table_Styles[[#This Row],[Background]]&lt;&gt;"",Table_Styles[[#This Row],[Background]],IF(Table_Styles[[#This Row],[Background Default]]&lt;&gt;"",Table_Styles[[#This Row],[Background Default]],""))</f>
        <v/>
      </c>
      <c r="S46" s="47"/>
      <c r="T46" s="33"/>
      <c r="U46" s="14" t="str">
        <f>IF(Table_Styles[[#This Row],[Border]]&lt;&gt;"",Table_Styles[[#This Row],[Border]],IF(Table_Styles[[#This Row],[Border Default]]&lt;&gt;"",Table_Styles[[#This Row],[Border Default]],""))</f>
        <v/>
      </c>
      <c r="V46" s="33"/>
      <c r="W46" s="33"/>
      <c r="X46" s="14" t="str">
        <f>IF(Table_Styles[[#This Row],[Border Radius]]&lt;&gt;"",Table_Styles[[#This Row],[Border Radius]],IF(Table_Styles[[#This Row],[Border Radius Default]]&lt;&gt;"",Table_Styles[[#This Row],[Border Radius Default]],""))</f>
        <v/>
      </c>
      <c r="Y46" s="47"/>
      <c r="Z46" s="35"/>
      <c r="AA46" s="14" t="str">
        <f>IF(Table_Styles[[#This Row],[MT]]&lt;&gt;"",Table_Styles[[#This Row],[MT]],IF(Table_Styles[[#This Row],[MT Default]]&lt;&gt;"",Table_Styles[[#This Row],[MT Default]],""))</f>
        <v/>
      </c>
      <c r="AB46" s="47"/>
      <c r="AC46" s="33"/>
      <c r="AD46" s="14" t="str">
        <f>IF(Table_Styles[[#This Row],[MR]]&lt;&gt;"",Table_Styles[[#This Row],[MR]],IF(Table_Styles[[#This Row],[MR Default]]&lt;&gt;"",Table_Styles[[#This Row],[MR Default]],""))</f>
        <v/>
      </c>
      <c r="AE46" s="47"/>
      <c r="AF46" s="33"/>
      <c r="AG46" s="14" t="str">
        <f>IF(Table_Styles[[#This Row],[MB]]&lt;&gt;"",Table_Styles[[#This Row],[MB]],IF(Table_Styles[[#This Row],[MB Default]]&lt;&gt;"",Table_Styles[[#This Row],[MB Default]],""))</f>
        <v/>
      </c>
      <c r="AH46" s="47"/>
      <c r="AI46" s="33"/>
      <c r="AJ46" s="14" t="str">
        <f>IF(Table_Styles[[#This Row],[ML]]&lt;&gt;"",Table_Styles[[#This Row],[ML]],IF(Table_Styles[[#This Row],[ML Default]]&lt;&gt;"",Table_Styles[[#This Row],[ML Default]],""))</f>
        <v/>
      </c>
      <c r="AK46" s="47"/>
      <c r="AL46" s="33"/>
      <c r="AM46" s="14" t="str">
        <f>IF(Table_Styles[[#This Row],[PT]]&lt;&gt;"",Table_Styles[[#This Row],[PT]],IF(Table_Styles[[#This Row],[PT Default]]&lt;&gt;"",Table_Styles[[#This Row],[PT Default]],""))</f>
        <v/>
      </c>
      <c r="AN46" s="47"/>
      <c r="AO46" s="33"/>
      <c r="AP46" s="14" t="str">
        <f>IF(Table_Styles[[#This Row],[PR]]&lt;&gt;"",Table_Styles[[#This Row],[PR]],IF(Table_Styles[[#This Row],[PR Default]]&lt;&gt;"",Table_Styles[[#This Row],[PR Default]],""))</f>
        <v/>
      </c>
      <c r="AQ46" s="47"/>
      <c r="AR46" s="33"/>
      <c r="AS46" s="14" t="str">
        <f>IF(Table_Styles[[#This Row],[PB]]&lt;&gt;"",Table_Styles[[#This Row],[PB]],IF(Table_Styles[[#This Row],[PB Default]]&lt;&gt;"",Table_Styles[[#This Row],[PB Default]],""))</f>
        <v/>
      </c>
      <c r="AT46" s="47"/>
      <c r="AU46" s="33"/>
      <c r="AV46" s="14" t="str">
        <f>IF(Table_Styles[[#This Row],[PL]]&lt;&gt;"",Table_Styles[[#This Row],[PL]],IF(Table_Styles[[#This Row],[PL Default]]&lt;&gt;"",Table_Styles[[#This Row],[PL Default]],""))</f>
        <v/>
      </c>
      <c r="AW46" s="47"/>
      <c r="AX46" s="33"/>
      <c r="AY46" s="14" t="str">
        <f>IF(Table_Styles[[#This Row],[BT]]&lt;&gt;"",Table_Styles[[#This Row],[BT]],IF(Table_Styles[[#This Row],[BT Default]]&lt;&gt;"",Table_Styles[[#This Row],[BT Default]],""))</f>
        <v/>
      </c>
      <c r="AZ46" s="47"/>
      <c r="BA46" s="33"/>
      <c r="BB46" s="14" t="str">
        <f>IF(Table_Styles[[#This Row],[BR]]&lt;&gt;"",Table_Styles[[#This Row],[BR]],IF(Table_Styles[[#This Row],[BR Default]]&lt;&gt;"",Table_Styles[[#This Row],[BR Default]],""))</f>
        <v/>
      </c>
      <c r="BC46" s="47"/>
      <c r="BD46" s="33"/>
      <c r="BE46" s="14" t="str">
        <f>IF(Table_Styles[[#This Row],[BB]]&lt;&gt;"",Table_Styles[[#This Row],[BB]],IF(Table_Styles[[#This Row],[BB Default]]&lt;&gt;"",Table_Styles[[#This Row],[BB Default]],""))</f>
        <v/>
      </c>
      <c r="BF46" s="47"/>
      <c r="BG46" s="33"/>
      <c r="BH46" s="14" t="str">
        <f>IF(Table_Styles[[#This Row],[BL]]&lt;&gt;"",Table_Styles[[#This Row],[BL]],IF(Table_Styles[[#This Row],[BL Default]]&lt;&gt;"",Table_Styles[[#This Row],[BL Default]],""))</f>
        <v/>
      </c>
      <c r="BI46" s="33"/>
      <c r="BJ46" s="33"/>
      <c r="BK46" s="14" t="str">
        <f>IF(Table_Styles[[#This Row],[Width]]&lt;&gt;"",Table_Styles[[#This Row],[Width]],IF(Table_Styles[[#This Row],[Width Default]]&lt;&gt;"",Table_Styles[[#This Row],[Width Default]],""))</f>
        <v/>
      </c>
      <c r="BL46" s="33"/>
      <c r="BM46" s="33"/>
      <c r="BN46" s="14" t="str">
        <f>IF(Table_Styles[[#This Row],[Height]]&lt;&gt;"",Table_Styles[[#This Row],[Height]],IF(Table_Styles[[#This Row],[Height Default]]&lt;&gt;"",Table_Styles[[#This Row],[Height Default]],""))</f>
        <v/>
      </c>
      <c r="BO46" s="14"/>
      <c r="BP46" s="33"/>
      <c r="BQ46" s="14" t="str">
        <f>IF(Table_Styles[[#This Row],[Top]]&lt;&gt;"",Table_Styles[[#This Row],[Top]],IF(Table_Styles[[#This Row],[Top Default]]&lt;&gt;"",Table_Styles[[#This Row],[Top Default]],""))</f>
        <v/>
      </c>
      <c r="BR46" s="14"/>
      <c r="BS46" s="14"/>
      <c r="BT46" s="14" t="str">
        <f>IF(Table_Styles[[#This Row],[Right]]&lt;&gt;"",Table_Styles[[#This Row],[Right]],IF(Table_Styles[[#This Row],[Right Default]]&lt;&gt;"",Table_Styles[[#This Row],[Right Default]],""))</f>
        <v/>
      </c>
      <c r="BU46" s="14"/>
      <c r="BV46" s="14"/>
      <c r="BW46" s="14" t="str">
        <f>IF(Table_Styles[[#This Row],[Bottom]]&lt;&gt;"",Table_Styles[[#This Row],[Bottom]],IF(Table_Styles[[#This Row],[Bottom Default]]&lt;&gt;"",Table_Styles[[#This Row],[Bottom Default]],""))</f>
        <v/>
      </c>
      <c r="BX46" s="14"/>
      <c r="BY46" s="14"/>
      <c r="BZ46" s="14" t="str">
        <f>IF(Table_Styles[[#This Row],[Left]]&lt;&gt;"",Table_Styles[[#This Row],[Left]],IF(Table_Styles[[#This Row],[Left Default]]&lt;&gt;"",Table_Styles[[#This Row],[Left Default]],""))</f>
        <v/>
      </c>
      <c r="CA46" s="47"/>
      <c r="CB46" s="16" t="str">
        <f>IF(AND(Table_Styles[[#This Row],[Selector]]&lt;&gt;"",Table_Styles[[#This Row],[Font Family Used]]&lt;&gt;"",Table_Styles[[#This Row],[Font Weight Used]]&lt;&gt;""),Table_Styles[[#This Row],[Font Family Used]]&amp;" "&amp;Table_Styles[[#This Row],[Font Weight Used]],"")</f>
        <v/>
      </c>
      <c r="CC46" s="16" t="str">
        <f ca="1">IF(AND(Table_Styles[[#This Row],[Selector]],COUNTIF(OFFSET(CC:CC,0,0,ROW()-1,1),"="&amp;Table_Styles[[#This Row],[Font]])=0),Table_Styles[[#This Row],[Font]],"")</f>
        <v/>
      </c>
      <c r="CD46" s="16" t="str">
        <f ca="1">IF(Table_Styles[[#This Row],[Unique Font]]&lt;&gt;"",
"{""fontFamily"":"""&amp;Table_Styles[[#This Row],[Font Family Used]]&amp;""",""fontWeight"":"&amp;Table_Styles[[#This Row],[Font Weight Used]]&amp;"}","")</f>
        <v/>
      </c>
      <c r="CE46"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30px</v>
      </c>
      <c r="CF46" s="16" t="str">
        <f>IF(AND(Table_Styles[[#This Row],[Selector]]&lt;&gt;"", Table_Styles[[#This Row],[Config Properties]]&lt;&gt;""),
Table_Styles[[#This Row],[Selector]]&amp;" { "&amp;Table_Styles[[#This Row],[Config Properties]]&amp;" }","")</f>
        <v>formly-field label .btn-icon .lg { font-size: 30px }</v>
      </c>
      <c r="CG46" s="16" t="str">
        <f xml:space="preserve">
SUBSTITUTE(SUBSTITUTE(SUBSTITUTE(SUBSTITUTE(SUBSTITUTE(SUBSTITUTE(SUBSTITUTE(SUBSTITUTE(Table_Styles[[#This Row],[Config]],
" {","{"),
"{ ","{"),
" }","}"),
"} ","}"),
" ,",","),
", ",","),
" :",":"),
": ",":")</f>
        <v>formly-field label .btn-icon .lg{font-size:30px}</v>
      </c>
    </row>
    <row r="47" spans="2:85" ht="21" customHeight="1" thickBot="1">
      <c r="B47" s="52" t="s">
        <v>997</v>
      </c>
      <c r="C47" s="52"/>
      <c r="D47" s="60"/>
      <c r="E47" s="60"/>
      <c r="F47" s="52" t="str">
        <f>IF(Table_Styles[[#This Row],[Font Family]]&lt;&gt;"",Table_Styles[[#This Row],[Font Family]],IF(Table_Styles[[#This Row],[Font Family Default]]&lt;&gt;"",Table_Styles[[#This Row],[Font Family Default]],""))</f>
        <v/>
      </c>
      <c r="G47" s="60"/>
      <c r="H47" s="60"/>
      <c r="I47" s="52" t="str">
        <f>IF(Table_Styles[[#This Row],[Font Size]]&lt;&gt;"",Table_Styles[[#This Row],[Font Size]],IF(Table_Styles[[#This Row],[Font Size Default]]&lt;&gt;"",Table_Styles[[#This Row],[Font Size Default]],""))</f>
        <v/>
      </c>
      <c r="J47" s="60"/>
      <c r="K47" s="60"/>
      <c r="L47" s="52" t="str">
        <f>IF(Table_Styles[[#This Row],[Font Weight]]&lt;&gt;"",Table_Styles[[#This Row],[Font Weight]],IF(Table_Styles[[#This Row],[Font Weight Default]]&lt;&gt;"",Table_Styles[[#This Row],[Font Weight Default]],""))</f>
        <v/>
      </c>
      <c r="M47" s="60"/>
      <c r="N47" s="60"/>
      <c r="O47" s="52" t="str">
        <f>IF(Table_Styles[[#This Row],[Colour]]&lt;&gt;"",Table_Styles[[#This Row],[Colour]],IF(Table_Styles[[#This Row],[Colour Default]]&lt;&gt;"",Table_Styles[[#This Row],[Colour Default]],""))</f>
        <v/>
      </c>
      <c r="P47" s="60"/>
      <c r="Q47" s="60"/>
      <c r="R47" s="52" t="str">
        <f>IF(Table_Styles[[#This Row],[Background]]&lt;&gt;"",Table_Styles[[#This Row],[Background]],IF(Table_Styles[[#This Row],[Background Default]]&lt;&gt;"",Table_Styles[[#This Row],[Background Default]],""))</f>
        <v/>
      </c>
      <c r="S47" s="60"/>
      <c r="T47" s="60"/>
      <c r="U47" s="52" t="str">
        <f>IF(Table_Styles[[#This Row],[Border]]&lt;&gt;"",Table_Styles[[#This Row],[Border]],IF(Table_Styles[[#This Row],[Border Default]]&lt;&gt;"",Table_Styles[[#This Row],[Border Default]],""))</f>
        <v/>
      </c>
      <c r="V47" s="60"/>
      <c r="W47" s="60"/>
      <c r="X47" s="52" t="str">
        <f>IF(Table_Styles[[#This Row],[Border Radius]]&lt;&gt;"",Table_Styles[[#This Row],[Border Radius]],IF(Table_Styles[[#This Row],[Border Radius Default]]&lt;&gt;"",Table_Styles[[#This Row],[Border Radius Default]],""))</f>
        <v/>
      </c>
      <c r="Y47" s="60"/>
      <c r="Z47" s="60"/>
      <c r="AA47" s="52" t="str">
        <f>IF(Table_Styles[[#This Row],[MT]]&lt;&gt;"",Table_Styles[[#This Row],[MT]],IF(Table_Styles[[#This Row],[MT Default]]&lt;&gt;"",Table_Styles[[#This Row],[MT Default]],""))</f>
        <v/>
      </c>
      <c r="AB47" s="60"/>
      <c r="AC47" s="60"/>
      <c r="AD47" s="52" t="str">
        <f>IF(Table_Styles[[#This Row],[MR]]&lt;&gt;"",Table_Styles[[#This Row],[MR]],IF(Table_Styles[[#This Row],[MR Default]]&lt;&gt;"",Table_Styles[[#This Row],[MR Default]],""))</f>
        <v/>
      </c>
      <c r="AE47" s="60"/>
      <c r="AF47" s="60"/>
      <c r="AG47" s="52" t="str">
        <f>IF(Table_Styles[[#This Row],[MB]]&lt;&gt;"",Table_Styles[[#This Row],[MB]],IF(Table_Styles[[#This Row],[MB Default]]&lt;&gt;"",Table_Styles[[#This Row],[MB Default]],""))</f>
        <v/>
      </c>
      <c r="AH47" s="60"/>
      <c r="AI47" s="60"/>
      <c r="AJ47" s="52" t="str">
        <f>IF(Table_Styles[[#This Row],[ML]]&lt;&gt;"",Table_Styles[[#This Row],[ML]],IF(Table_Styles[[#This Row],[ML Default]]&lt;&gt;"",Table_Styles[[#This Row],[ML Default]],""))</f>
        <v/>
      </c>
      <c r="AK47" s="60"/>
      <c r="AL47" s="60"/>
      <c r="AM47" s="52" t="str">
        <f>IF(Table_Styles[[#This Row],[PT]]&lt;&gt;"",Table_Styles[[#This Row],[PT]],IF(Table_Styles[[#This Row],[PT Default]]&lt;&gt;"",Table_Styles[[#This Row],[PT Default]],""))</f>
        <v/>
      </c>
      <c r="AN47" s="60"/>
      <c r="AO47" s="60"/>
      <c r="AP47" s="52" t="str">
        <f>IF(Table_Styles[[#This Row],[PR]]&lt;&gt;"",Table_Styles[[#This Row],[PR]],IF(Table_Styles[[#This Row],[PR Default]]&lt;&gt;"",Table_Styles[[#This Row],[PR Default]],""))</f>
        <v/>
      </c>
      <c r="AQ47" s="60"/>
      <c r="AR47" s="60"/>
      <c r="AS47" s="52" t="str">
        <f>IF(Table_Styles[[#This Row],[PB]]&lt;&gt;"",Table_Styles[[#This Row],[PB]],IF(Table_Styles[[#This Row],[PB Default]]&lt;&gt;"",Table_Styles[[#This Row],[PB Default]],""))</f>
        <v/>
      </c>
      <c r="AT47" s="60"/>
      <c r="AU47" s="60"/>
      <c r="AV47" s="52" t="str">
        <f>IF(Table_Styles[[#This Row],[PL]]&lt;&gt;"",Table_Styles[[#This Row],[PL]],IF(Table_Styles[[#This Row],[PL Default]]&lt;&gt;"",Table_Styles[[#This Row],[PL Default]],""))</f>
        <v/>
      </c>
      <c r="AW47" s="60"/>
      <c r="AX47" s="60"/>
      <c r="AY47" s="52" t="str">
        <f>IF(Table_Styles[[#This Row],[BT]]&lt;&gt;"",Table_Styles[[#This Row],[BT]],IF(Table_Styles[[#This Row],[BT Default]]&lt;&gt;"",Table_Styles[[#This Row],[BT Default]],""))</f>
        <v/>
      </c>
      <c r="AZ47" s="60"/>
      <c r="BA47" s="60"/>
      <c r="BB47" s="52" t="str">
        <f>IF(Table_Styles[[#This Row],[BR]]&lt;&gt;"",Table_Styles[[#This Row],[BR]],IF(Table_Styles[[#This Row],[BR Default]]&lt;&gt;"",Table_Styles[[#This Row],[BR Default]],""))</f>
        <v/>
      </c>
      <c r="BC47" s="60"/>
      <c r="BD47" s="60"/>
      <c r="BE47" s="52" t="str">
        <f>IF(Table_Styles[[#This Row],[BB]]&lt;&gt;"",Table_Styles[[#This Row],[BB]],IF(Table_Styles[[#This Row],[BB Default]]&lt;&gt;"",Table_Styles[[#This Row],[BB Default]],""))</f>
        <v/>
      </c>
      <c r="BF47" s="60"/>
      <c r="BG47" s="60"/>
      <c r="BH47" s="52" t="str">
        <f>IF(Table_Styles[[#This Row],[BL]]&lt;&gt;"",Table_Styles[[#This Row],[BL]],IF(Table_Styles[[#This Row],[BL Default]]&lt;&gt;"",Table_Styles[[#This Row],[BL Default]],""))</f>
        <v/>
      </c>
      <c r="BI47" s="60"/>
      <c r="BJ47" s="60"/>
      <c r="BK47" s="52" t="str">
        <f>IF(Table_Styles[[#This Row],[Width]]&lt;&gt;"",Table_Styles[[#This Row],[Width]],IF(Table_Styles[[#This Row],[Width Default]]&lt;&gt;"",Table_Styles[[#This Row],[Width Default]],""))</f>
        <v/>
      </c>
      <c r="BL47" s="60"/>
      <c r="BM47" s="60"/>
      <c r="BN47" s="52" t="str">
        <f>IF(Table_Styles[[#This Row],[Height]]&lt;&gt;"",Table_Styles[[#This Row],[Height]],IF(Table_Styles[[#This Row],[Height Default]]&lt;&gt;"",Table_Styles[[#This Row],[Height Default]],""))</f>
        <v/>
      </c>
      <c r="BO47" s="52"/>
      <c r="BP47" s="52"/>
      <c r="BQ47" s="52" t="str">
        <f>IF(Table_Styles[[#This Row],[Top]]&lt;&gt;"",Table_Styles[[#This Row],[Top]],IF(Table_Styles[[#This Row],[Top Default]]&lt;&gt;"",Table_Styles[[#This Row],[Top Default]],""))</f>
        <v/>
      </c>
      <c r="BR47" s="52"/>
      <c r="BS47" s="52"/>
      <c r="BT47" s="52" t="str">
        <f>IF(Table_Styles[[#This Row],[Right]]&lt;&gt;"",Table_Styles[[#This Row],[Right]],IF(Table_Styles[[#This Row],[Right Default]]&lt;&gt;"",Table_Styles[[#This Row],[Right Default]],""))</f>
        <v/>
      </c>
      <c r="BU47" s="52"/>
      <c r="BV47" s="52"/>
      <c r="BW47" s="52" t="str">
        <f>IF(Table_Styles[[#This Row],[Bottom]]&lt;&gt;"",Table_Styles[[#This Row],[Bottom]],IF(Table_Styles[[#This Row],[Bottom Default]]&lt;&gt;"",Table_Styles[[#This Row],[Bottom Default]],""))</f>
        <v/>
      </c>
      <c r="BX47" s="52"/>
      <c r="BY47" s="52"/>
      <c r="BZ47" s="52" t="str">
        <f>IF(Table_Styles[[#This Row],[Left]]&lt;&gt;"",Table_Styles[[#This Row],[Left]],IF(Table_Styles[[#This Row],[Left Default]]&lt;&gt;"",Table_Styles[[#This Row],[Left Default]],""))</f>
        <v/>
      </c>
      <c r="CA47" s="60"/>
      <c r="CB47" s="52" t="str">
        <f>IF(AND(Table_Styles[[#This Row],[Selector]]&lt;&gt;"",Table_Styles[[#This Row],[Font Family Used]]&lt;&gt;"",Table_Styles[[#This Row],[Font Weight Used]]&lt;&gt;""),Table_Styles[[#This Row],[Font Family Used]]&amp;" "&amp;Table_Styles[[#This Row],[Font Weight Used]],"")</f>
        <v/>
      </c>
      <c r="CC47" s="52" t="str">
        <f ca="1">IF(AND(Table_Styles[[#This Row],[Selector]],COUNTIF(OFFSET(CC:CC,0,0,ROW()-1,1),"="&amp;Table_Styles[[#This Row],[Font]])=0),Table_Styles[[#This Row],[Font]],"")</f>
        <v/>
      </c>
      <c r="CD47" s="52" t="str">
        <f ca="1">IF(Table_Styles[[#This Row],[Unique Font]]&lt;&gt;"",
"{""fontFamily"":"""&amp;Table_Styles[[#This Row],[Font Family Used]]&amp;""",""fontWeight"":"&amp;Table_Styles[[#This Row],[Font Weight Used]]&amp;"}","")</f>
        <v/>
      </c>
      <c r="CE47" s="5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47" s="52" t="str">
        <f>IF(AND(Table_Styles[[#This Row],[Selector]]&lt;&gt;"", Table_Styles[[#This Row],[Config Properties]]&lt;&gt;""),
Table_Styles[[#This Row],[Selector]]&amp;" { "&amp;Table_Styles[[#This Row],[Config Properties]]&amp;" }","")</f>
        <v/>
      </c>
      <c r="CG47" s="52" t="str">
        <f xml:space="preserve">
SUBSTITUTE(SUBSTITUTE(SUBSTITUTE(SUBSTITUTE(SUBSTITUTE(SUBSTITUTE(SUBSTITUTE(SUBSTITUTE(Table_Styles[[#This Row],[Config]],
" {","{"),
"{ ","{"),
" }","}"),
"} ","}"),
" ,",","),
", ",","),
" :",":"),
": ",":")</f>
        <v/>
      </c>
    </row>
    <row r="48" spans="2:85" ht="21" customHeight="1">
      <c r="B48" s="16" t="s">
        <v>998</v>
      </c>
      <c r="C48" s="36" t="s">
        <v>999</v>
      </c>
      <c r="D48" s="33"/>
      <c r="E48" s="33"/>
      <c r="F48" s="14" t="str">
        <f>IF(Table_Styles[[#This Row],[Font Family]]&lt;&gt;"",Table_Styles[[#This Row],[Font Family]],IF(Table_Styles[[#This Row],[Font Family Default]]&lt;&gt;"",Table_Styles[[#This Row],[Font Family Default]],""))</f>
        <v/>
      </c>
      <c r="G48" s="33"/>
      <c r="H48" s="35"/>
      <c r="I48" s="14" t="str">
        <f>IF(Table_Styles[[#This Row],[Font Size]]&lt;&gt;"",Table_Styles[[#This Row],[Font Size]],IF(Table_Styles[[#This Row],[Font Size Default]]&lt;&gt;"",Table_Styles[[#This Row],[Font Size Default]],""))</f>
        <v/>
      </c>
      <c r="J48" s="33"/>
      <c r="K48" s="33"/>
      <c r="L48" s="14" t="str">
        <f>IF(Table_Styles[[#This Row],[Font Weight]]&lt;&gt;"",Table_Styles[[#This Row],[Font Weight]],IF(Table_Styles[[#This Row],[Font Weight Default]]&lt;&gt;"",Table_Styles[[#This Row],[Font Weight Default]],""))</f>
        <v/>
      </c>
      <c r="M48" s="33"/>
      <c r="N48" s="33"/>
      <c r="O48" s="14" t="str">
        <f>IF(Table_Styles[[#This Row],[Colour]]&lt;&gt;"",Table_Styles[[#This Row],[Colour]],IF(Table_Styles[[#This Row],[Colour Default]]&lt;&gt;"",Table_Styles[[#This Row],[Colour Default]],""))</f>
        <v/>
      </c>
      <c r="P48" s="33"/>
      <c r="Q48" s="33"/>
      <c r="R48" s="14" t="str">
        <f>IF(Table_Styles[[#This Row],[Background]]&lt;&gt;"",Table_Styles[[#This Row],[Background]],IF(Table_Styles[[#This Row],[Background Default]]&lt;&gt;"",Table_Styles[[#This Row],[Background Default]],""))</f>
        <v/>
      </c>
      <c r="S48" s="33"/>
      <c r="T48" s="33"/>
      <c r="U48" s="14" t="str">
        <f>IF(Table_Styles[[#This Row],[Border]]&lt;&gt;"",Table_Styles[[#This Row],[Border]],IF(Table_Styles[[#This Row],[Border Default]]&lt;&gt;"",Table_Styles[[#This Row],[Border Default]],""))</f>
        <v/>
      </c>
      <c r="V48" s="33"/>
      <c r="W48" s="33"/>
      <c r="X48" s="14" t="str">
        <f>IF(Table_Styles[[#This Row],[Border Radius]]&lt;&gt;"",Table_Styles[[#This Row],[Border Radius]],IF(Table_Styles[[#This Row],[Border Radius Default]]&lt;&gt;"",Table_Styles[[#This Row],[Border Radius Default]],""))</f>
        <v/>
      </c>
      <c r="Y48" s="33"/>
      <c r="Z48" s="35" t="s">
        <v>903</v>
      </c>
      <c r="AA48" s="14" t="str">
        <f>IF(Table_Styles[[#This Row],[MT]]&lt;&gt;"",Table_Styles[[#This Row],[MT]],IF(Table_Styles[[#This Row],[MT Default]]&lt;&gt;"",Table_Styles[[#This Row],[MT Default]],""))</f>
        <v>30px</v>
      </c>
      <c r="AB48" s="33"/>
      <c r="AC48" s="33"/>
      <c r="AD48" s="14" t="str">
        <f>IF(Table_Styles[[#This Row],[MR]]&lt;&gt;"",Table_Styles[[#This Row],[MR]],IF(Table_Styles[[#This Row],[MR Default]]&lt;&gt;"",Table_Styles[[#This Row],[MR Default]],""))</f>
        <v/>
      </c>
      <c r="AE48" s="33"/>
      <c r="AF48" s="33"/>
      <c r="AG48" s="14" t="str">
        <f>IF(Table_Styles[[#This Row],[MB]]&lt;&gt;"",Table_Styles[[#This Row],[MB]],IF(Table_Styles[[#This Row],[MB Default]]&lt;&gt;"",Table_Styles[[#This Row],[MB Default]],""))</f>
        <v/>
      </c>
      <c r="AH48" s="33"/>
      <c r="AI48" s="33"/>
      <c r="AJ48" s="14" t="str">
        <f>IF(Table_Styles[[#This Row],[ML]]&lt;&gt;"",Table_Styles[[#This Row],[ML]],IF(Table_Styles[[#This Row],[ML Default]]&lt;&gt;"",Table_Styles[[#This Row],[ML Default]],""))</f>
        <v/>
      </c>
      <c r="AK48" s="33"/>
      <c r="AL48" s="33"/>
      <c r="AM48" s="14" t="str">
        <f>IF(Table_Styles[[#This Row],[PT]]&lt;&gt;"",Table_Styles[[#This Row],[PT]],IF(Table_Styles[[#This Row],[PT Default]]&lt;&gt;"",Table_Styles[[#This Row],[PT Default]],""))</f>
        <v/>
      </c>
      <c r="AN48" s="33"/>
      <c r="AO48" s="33"/>
      <c r="AP48" s="14" t="str">
        <f>IF(Table_Styles[[#This Row],[PR]]&lt;&gt;"",Table_Styles[[#This Row],[PR]],IF(Table_Styles[[#This Row],[PR Default]]&lt;&gt;"",Table_Styles[[#This Row],[PR Default]],""))</f>
        <v/>
      </c>
      <c r="AQ48" s="33"/>
      <c r="AR48" s="33"/>
      <c r="AS48" s="14" t="str">
        <f>IF(Table_Styles[[#This Row],[PB]]&lt;&gt;"",Table_Styles[[#This Row],[PB]],IF(Table_Styles[[#This Row],[PB Default]]&lt;&gt;"",Table_Styles[[#This Row],[PB Default]],""))</f>
        <v/>
      </c>
      <c r="AT48" s="33"/>
      <c r="AU48" s="33"/>
      <c r="AV48" s="14" t="str">
        <f>IF(Table_Styles[[#This Row],[PL]]&lt;&gt;"",Table_Styles[[#This Row],[PL]],IF(Table_Styles[[#This Row],[PL Default]]&lt;&gt;"",Table_Styles[[#This Row],[PL Default]],""))</f>
        <v/>
      </c>
      <c r="AW48" s="33"/>
      <c r="AX48" s="33"/>
      <c r="AY48" s="14" t="str">
        <f>IF(Table_Styles[[#This Row],[BT]]&lt;&gt;"",Table_Styles[[#This Row],[BT]],IF(Table_Styles[[#This Row],[BT Default]]&lt;&gt;"",Table_Styles[[#This Row],[BT Default]],""))</f>
        <v/>
      </c>
      <c r="AZ48" s="33"/>
      <c r="BA48" s="33"/>
      <c r="BB48" s="14" t="str">
        <f>IF(Table_Styles[[#This Row],[BR]]&lt;&gt;"",Table_Styles[[#This Row],[BR]],IF(Table_Styles[[#This Row],[BR Default]]&lt;&gt;"",Table_Styles[[#This Row],[BR Default]],""))</f>
        <v/>
      </c>
      <c r="BC48" s="33"/>
      <c r="BD48" s="33"/>
      <c r="BE48" s="14" t="str">
        <f>IF(Table_Styles[[#This Row],[BB]]&lt;&gt;"",Table_Styles[[#This Row],[BB]],IF(Table_Styles[[#This Row],[BB Default]]&lt;&gt;"",Table_Styles[[#This Row],[BB Default]],""))</f>
        <v/>
      </c>
      <c r="BF48" s="33"/>
      <c r="BG48" s="33"/>
      <c r="BH48" s="14" t="str">
        <f>IF(Table_Styles[[#This Row],[BL]]&lt;&gt;"",Table_Styles[[#This Row],[BL]],IF(Table_Styles[[#This Row],[BL Default]]&lt;&gt;"",Table_Styles[[#This Row],[BL Default]],""))</f>
        <v/>
      </c>
      <c r="BI48" s="33"/>
      <c r="BJ48" s="33"/>
      <c r="BK48" s="14" t="str">
        <f>IF(Table_Styles[[#This Row],[Width]]&lt;&gt;"",Table_Styles[[#This Row],[Width]],IF(Table_Styles[[#This Row],[Width Default]]&lt;&gt;"",Table_Styles[[#This Row],[Width Default]],""))</f>
        <v/>
      </c>
      <c r="BL48" s="33"/>
      <c r="BM48" s="33"/>
      <c r="BN48" s="14" t="str">
        <f>IF(Table_Styles[[#This Row],[Height]]&lt;&gt;"",Table_Styles[[#This Row],[Height]],IF(Table_Styles[[#This Row],[Height Default]]&lt;&gt;"",Table_Styles[[#This Row],[Height Default]],""))</f>
        <v/>
      </c>
      <c r="BO48" s="14"/>
      <c r="BP48" s="14"/>
      <c r="BQ48" s="14" t="str">
        <f>IF(Table_Styles[[#This Row],[Top]]&lt;&gt;"",Table_Styles[[#This Row],[Top]],IF(Table_Styles[[#This Row],[Top Default]]&lt;&gt;"",Table_Styles[[#This Row],[Top Default]],""))</f>
        <v/>
      </c>
      <c r="BR48" s="14"/>
      <c r="BS48" s="14"/>
      <c r="BT48" s="14" t="str">
        <f>IF(Table_Styles[[#This Row],[Right]]&lt;&gt;"",Table_Styles[[#This Row],[Right]],IF(Table_Styles[[#This Row],[Right Default]]&lt;&gt;"",Table_Styles[[#This Row],[Right Default]],""))</f>
        <v/>
      </c>
      <c r="BU48" s="14"/>
      <c r="BV48" s="14"/>
      <c r="BW48" s="14" t="str">
        <f>IF(Table_Styles[[#This Row],[Bottom]]&lt;&gt;"",Table_Styles[[#This Row],[Bottom]],IF(Table_Styles[[#This Row],[Bottom Default]]&lt;&gt;"",Table_Styles[[#This Row],[Bottom Default]],""))</f>
        <v/>
      </c>
      <c r="BX48" s="14"/>
      <c r="BY48" s="14"/>
      <c r="BZ48" s="14" t="str">
        <f>IF(Table_Styles[[#This Row],[Left]]&lt;&gt;"",Table_Styles[[#This Row],[Left]],IF(Table_Styles[[#This Row],[Left Default]]&lt;&gt;"",Table_Styles[[#This Row],[Left Default]],""))</f>
        <v/>
      </c>
      <c r="CA48" s="33"/>
      <c r="CB48" s="16" t="str">
        <f>IF(AND(Table_Styles[[#This Row],[Selector]]&lt;&gt;"",Table_Styles[[#This Row],[Font Family Used]]&lt;&gt;"",Table_Styles[[#This Row],[Font Weight Used]]&lt;&gt;""),Table_Styles[[#This Row],[Font Family Used]]&amp;" "&amp;Table_Styles[[#This Row],[Font Weight Used]],"")</f>
        <v/>
      </c>
      <c r="CC48" s="16" t="str">
        <f ca="1">IF(AND(Table_Styles[[#This Row],[Selector]],COUNTIF(OFFSET(CC:CC,0,0,ROW()-1,1),"="&amp;Table_Styles[[#This Row],[Font]])=0),Table_Styles[[#This Row],[Font]],"")</f>
        <v/>
      </c>
      <c r="CD48" s="16" t="str">
        <f ca="1">IF(Table_Styles[[#This Row],[Unique Font]]&lt;&gt;"",
"{""fontFamily"":"""&amp;Table_Styles[[#This Row],[Font Family Used]]&amp;""",""fontWeight"":"&amp;Table_Styles[[#This Row],[Font Weight Used]]&amp;"}","")</f>
        <v/>
      </c>
      <c r="CE48"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30px</v>
      </c>
      <c r="CF48" s="16" t="str">
        <f>IF(AND(Table_Styles[[#This Row],[Selector]]&lt;&gt;"", Table_Styles[[#This Row],[Config Properties]]&lt;&gt;""),
Table_Styles[[#This Row],[Selector]]&amp;" { "&amp;Table_Styles[[#This Row],[Config Properties]]&amp;" }","")</f>
        <v>formly-field .repeating-question-set { margin-top: 30px }</v>
      </c>
      <c r="CG48" s="16" t="str">
        <f xml:space="preserve">
SUBSTITUTE(SUBSTITUTE(SUBSTITUTE(SUBSTITUTE(SUBSTITUTE(SUBSTITUTE(SUBSTITUTE(SUBSTITUTE(Table_Styles[[#This Row],[Config]],
" {","{"),
"{ ","{"),
" }","}"),
"} ","}"),
" ,",","),
", ",","),
" :",":"),
": ",":")</f>
        <v>formly-field .repeating-question-set{margin-top:30px}</v>
      </c>
    </row>
    <row r="49" spans="2:85" ht="21" customHeight="1">
      <c r="B49" s="36" t="s">
        <v>1000</v>
      </c>
      <c r="C49" s="36" t="s">
        <v>1001</v>
      </c>
      <c r="D49" s="33"/>
      <c r="E49" s="33" t="str">
        <f>Settings_Styling_Font_Body_Text</f>
        <v>Montserrat</v>
      </c>
      <c r="F49" s="14" t="str">
        <f>IF(Table_Styles[[#This Row],[Font Family]]&lt;&gt;"",Table_Styles[[#This Row],[Font Family]],IF(Table_Styles[[#This Row],[Font Family Default]]&lt;&gt;"",Table_Styles[[#This Row],[Font Family Default]],""))</f>
        <v>Montserrat</v>
      </c>
      <c r="G49" s="33"/>
      <c r="H49" s="112" t="s">
        <v>939</v>
      </c>
      <c r="I49" s="14" t="str">
        <f>IF(Table_Styles[[#This Row],[Font Size]]&lt;&gt;"",Table_Styles[[#This Row],[Font Size]],IF(Table_Styles[[#This Row],[Font Size Default]]&lt;&gt;"",Table_Styles[[#This Row],[Font Size Default]],""))</f>
        <v>14px</v>
      </c>
      <c r="J49" s="33"/>
      <c r="K49" s="33">
        <f>Settings_Styling_Font_Weight_Body_Text</f>
        <v>300</v>
      </c>
      <c r="L49" s="14">
        <f>IF(Table_Styles[[#This Row],[Font Weight]]&lt;&gt;"",Table_Styles[[#This Row],[Font Weight]],IF(Table_Styles[[#This Row],[Font Weight Default]]&lt;&gt;"",Table_Styles[[#This Row],[Font Weight Default]],""))</f>
        <v>300</v>
      </c>
      <c r="M49" s="33"/>
      <c r="N49" s="33"/>
      <c r="O49" s="14" t="str">
        <f>IF(Table_Styles[[#This Row],[Colour]]&lt;&gt;"",Table_Styles[[#This Row],[Colour]],IF(Table_Styles[[#This Row],[Colour Default]]&lt;&gt;"",Table_Styles[[#This Row],[Colour Default]],""))</f>
        <v/>
      </c>
      <c r="P49" s="33"/>
      <c r="Q49" s="33"/>
      <c r="R49" s="14" t="str">
        <f>IF(Table_Styles[[#This Row],[Background]]&lt;&gt;"",Table_Styles[[#This Row],[Background]],IF(Table_Styles[[#This Row],[Background Default]]&lt;&gt;"",Table_Styles[[#This Row],[Background Default]],""))</f>
        <v/>
      </c>
      <c r="S49" s="33"/>
      <c r="T49" s="33"/>
      <c r="U49" s="14" t="str">
        <f>IF(Table_Styles[[#This Row],[Border]]&lt;&gt;"",Table_Styles[[#This Row],[Border]],IF(Table_Styles[[#This Row],[Border Default]]&lt;&gt;"",Table_Styles[[#This Row],[Border Default]],""))</f>
        <v/>
      </c>
      <c r="V49" s="33"/>
      <c r="W49" s="33">
        <f>Settings_Styling_Other_Default_Border_Radius</f>
        <v>0</v>
      </c>
      <c r="X49" s="14">
        <f>IF(Table_Styles[[#This Row],[Border Radius]]&lt;&gt;"",Table_Styles[[#This Row],[Border Radius]],IF(Table_Styles[[#This Row],[Border Radius Default]]&lt;&gt;"",Table_Styles[[#This Row],[Border Radius Default]],""))</f>
        <v>0</v>
      </c>
      <c r="Y49" s="33"/>
      <c r="Z49" s="35"/>
      <c r="AA49" s="14" t="str">
        <f>IF(Table_Styles[[#This Row],[MT]]&lt;&gt;"",Table_Styles[[#This Row],[MT]],IF(Table_Styles[[#This Row],[MT Default]]&lt;&gt;"",Table_Styles[[#This Row],[MT Default]],""))</f>
        <v/>
      </c>
      <c r="AB49" s="33"/>
      <c r="AC49" s="33"/>
      <c r="AD49" s="14" t="str">
        <f>IF(Table_Styles[[#This Row],[MR]]&lt;&gt;"",Table_Styles[[#This Row],[MR]],IF(Table_Styles[[#This Row],[MR Default]]&lt;&gt;"",Table_Styles[[#This Row],[MR Default]],""))</f>
        <v/>
      </c>
      <c r="AE49" s="33"/>
      <c r="AF49" s="33"/>
      <c r="AG49" s="14" t="str">
        <f>IF(Table_Styles[[#This Row],[MB]]&lt;&gt;"",Table_Styles[[#This Row],[MB]],IF(Table_Styles[[#This Row],[MB Default]]&lt;&gt;"",Table_Styles[[#This Row],[MB Default]],""))</f>
        <v/>
      </c>
      <c r="AH49" s="33"/>
      <c r="AI49" s="33"/>
      <c r="AJ49" s="14" t="str">
        <f>IF(Table_Styles[[#This Row],[ML]]&lt;&gt;"",Table_Styles[[#This Row],[ML]],IF(Table_Styles[[#This Row],[ML Default]]&lt;&gt;"",Table_Styles[[#This Row],[ML Default]],""))</f>
        <v/>
      </c>
      <c r="AK49" s="33"/>
      <c r="AL49" s="33" t="s">
        <v>901</v>
      </c>
      <c r="AM49" s="14" t="str">
        <f>IF(Table_Styles[[#This Row],[PT]]&lt;&gt;"",Table_Styles[[#This Row],[PT]],IF(Table_Styles[[#This Row],[PT Default]]&lt;&gt;"",Table_Styles[[#This Row],[PT Default]],""))</f>
        <v>15px</v>
      </c>
      <c r="AN49" s="33"/>
      <c r="AO49" s="112" t="s">
        <v>918</v>
      </c>
      <c r="AP49" s="14" t="str">
        <f>IF(Table_Styles[[#This Row],[PR]]&lt;&gt;"",Table_Styles[[#This Row],[PR]],IF(Table_Styles[[#This Row],[PR Default]]&lt;&gt;"",Table_Styles[[#This Row],[PR Default]],""))</f>
        <v>20px</v>
      </c>
      <c r="AQ49" s="33"/>
      <c r="AR49" s="33" t="s">
        <v>901</v>
      </c>
      <c r="AS49" s="14" t="str">
        <f>IF(Table_Styles[[#This Row],[PB]]&lt;&gt;"",Table_Styles[[#This Row],[PB]],IF(Table_Styles[[#This Row],[PB Default]]&lt;&gt;"",Table_Styles[[#This Row],[PB Default]],""))</f>
        <v>15px</v>
      </c>
      <c r="AT49" s="33"/>
      <c r="AU49" s="112" t="s">
        <v>918</v>
      </c>
      <c r="AV49" s="14" t="str">
        <f>IF(Table_Styles[[#This Row],[PL]]&lt;&gt;"",Table_Styles[[#This Row],[PL]],IF(Table_Styles[[#This Row],[PL Default]]&lt;&gt;"",Table_Styles[[#This Row],[PL Default]],""))</f>
        <v>20px</v>
      </c>
      <c r="AW49" s="33"/>
      <c r="AX49" s="33"/>
      <c r="AY49" s="14" t="str">
        <f>IF(Table_Styles[[#This Row],[BT]]&lt;&gt;"",Table_Styles[[#This Row],[BT]],IF(Table_Styles[[#This Row],[BT Default]]&lt;&gt;"",Table_Styles[[#This Row],[BT Default]],""))</f>
        <v/>
      </c>
      <c r="AZ49" s="33"/>
      <c r="BA49" s="33"/>
      <c r="BB49" s="14" t="str">
        <f>IF(Table_Styles[[#This Row],[BR]]&lt;&gt;"",Table_Styles[[#This Row],[BR]],IF(Table_Styles[[#This Row],[BR Default]]&lt;&gt;"",Table_Styles[[#This Row],[BR Default]],""))</f>
        <v/>
      </c>
      <c r="BC49" s="33"/>
      <c r="BD49" s="33"/>
      <c r="BE49" s="14" t="str">
        <f>IF(Table_Styles[[#This Row],[BB]]&lt;&gt;"",Table_Styles[[#This Row],[BB]],IF(Table_Styles[[#This Row],[BB Default]]&lt;&gt;"",Table_Styles[[#This Row],[BB Default]],""))</f>
        <v/>
      </c>
      <c r="BF49" s="33"/>
      <c r="BG49" s="33"/>
      <c r="BH49" s="14" t="str">
        <f>IF(Table_Styles[[#This Row],[BL]]&lt;&gt;"",Table_Styles[[#This Row],[BL]],IF(Table_Styles[[#This Row],[BL Default]]&lt;&gt;"",Table_Styles[[#This Row],[BL Default]],""))</f>
        <v/>
      </c>
      <c r="BI49" s="33"/>
      <c r="BJ49" s="33"/>
      <c r="BK49" s="14" t="str">
        <f>IF(Table_Styles[[#This Row],[Width]]&lt;&gt;"",Table_Styles[[#This Row],[Width]],IF(Table_Styles[[#This Row],[Width Default]]&lt;&gt;"",Table_Styles[[#This Row],[Width Default]],""))</f>
        <v/>
      </c>
      <c r="BL49" s="33"/>
      <c r="BM49" s="33"/>
      <c r="BN49" s="14" t="str">
        <f>IF(Table_Styles[[#This Row],[Height]]&lt;&gt;"",Table_Styles[[#This Row],[Height]],IF(Table_Styles[[#This Row],[Height Default]]&lt;&gt;"",Table_Styles[[#This Row],[Height Default]],""))</f>
        <v/>
      </c>
      <c r="BO49" s="14"/>
      <c r="BP49" s="14"/>
      <c r="BQ49" s="14" t="str">
        <f>IF(Table_Styles[[#This Row],[Top]]&lt;&gt;"",Table_Styles[[#This Row],[Top]],IF(Table_Styles[[#This Row],[Top Default]]&lt;&gt;"",Table_Styles[[#This Row],[Top Default]],""))</f>
        <v/>
      </c>
      <c r="BR49" s="14"/>
      <c r="BS49" s="14"/>
      <c r="BT49" s="14" t="str">
        <f>IF(Table_Styles[[#This Row],[Right]]&lt;&gt;"",Table_Styles[[#This Row],[Right]],IF(Table_Styles[[#This Row],[Right Default]]&lt;&gt;"",Table_Styles[[#This Row],[Right Default]],""))</f>
        <v/>
      </c>
      <c r="BU49" s="14"/>
      <c r="BV49" s="14"/>
      <c r="BW49" s="14" t="str">
        <f>IF(Table_Styles[[#This Row],[Bottom]]&lt;&gt;"",Table_Styles[[#This Row],[Bottom]],IF(Table_Styles[[#This Row],[Bottom Default]]&lt;&gt;"",Table_Styles[[#This Row],[Bottom Default]],""))</f>
        <v/>
      </c>
      <c r="BX49" s="14"/>
      <c r="BY49" s="14"/>
      <c r="BZ49" s="14" t="str">
        <f>IF(Table_Styles[[#This Row],[Left]]&lt;&gt;"",Table_Styles[[#This Row],[Left]],IF(Table_Styles[[#This Row],[Left Default]]&lt;&gt;"",Table_Styles[[#This Row],[Left Default]],""))</f>
        <v/>
      </c>
      <c r="CA49" s="33"/>
      <c r="CB49" s="16" t="str">
        <f>IF(AND(Table_Styles[[#This Row],[Selector]]&lt;&gt;"",Table_Styles[[#This Row],[Font Family Used]]&lt;&gt;"",Table_Styles[[#This Row],[Font Weight Used]]&lt;&gt;""),Table_Styles[[#This Row],[Font Family Used]]&amp;" "&amp;Table_Styles[[#This Row],[Font Weight Used]],"")</f>
        <v>Montserrat 300</v>
      </c>
      <c r="CC49" s="16" t="str">
        <f ca="1">IF(AND(Table_Styles[[#This Row],[Selector]],COUNTIF(OFFSET(CC:CC,0,0,ROW()-1,1),"="&amp;Table_Styles[[#This Row],[Font]])=0),Table_Styles[[#This Row],[Font]],"")</f>
        <v/>
      </c>
      <c r="CD49" s="16" t="str">
        <f ca="1">IF(Table_Styles[[#This Row],[Unique Font]]&lt;&gt;"",
"{""fontFamily"":"""&amp;Table_Styles[[#This Row],[Font Family Used]]&amp;""",""fontWeight"":"&amp;Table_Styles[[#This Row],[Font Weight Used]]&amp;"}","")</f>
        <v/>
      </c>
      <c r="CE49"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14px;font-weight: 300;border-radius: 0;padding-top: 15px;padding-right: 20px;padding-bottom: 15px;padding-left: 20px</v>
      </c>
      <c r="CF49" s="16" t="str">
        <f>IF(AND(Table_Styles[[#This Row],[Selector]]&lt;&gt;"", Table_Styles[[#This Row],[Config Properties]]&lt;&gt;""),
Table_Styles[[#This Row],[Selector]]&amp;" { "&amp;Table_Styles[[#This Row],[Config Properties]]&amp;" }","")</f>
        <v>formly-field .repeating .btn { font-family: 'Montserrat';font-size: 14px;font-weight: 300;border-radius: 0;padding-top: 15px;padding-right: 20px;padding-bottom: 15px;padding-left: 20px }</v>
      </c>
      <c r="CG49" s="16" t="str">
        <f xml:space="preserve">
SUBSTITUTE(SUBSTITUTE(SUBSTITUTE(SUBSTITUTE(SUBSTITUTE(SUBSTITUTE(SUBSTITUTE(SUBSTITUTE(Table_Styles[[#This Row],[Config]],
" {","{"),
"{ ","{"),
" }","}"),
"} ","}"),
" ,",","),
", ",","),
" :",":"),
": ",":")</f>
        <v>formly-field .repeating .btn{font-family:'Montserrat';font-size:14px;font-weight:300;border-radius:0;padding-top:15px;padding-right:20px;padding-bottom:15px;padding-left:20px}</v>
      </c>
    </row>
    <row r="50" spans="2:85" ht="21" customHeight="1">
      <c r="B50" s="16" t="s">
        <v>1002</v>
      </c>
      <c r="C50" s="36" t="s">
        <v>1003</v>
      </c>
      <c r="D50" s="33"/>
      <c r="E50" s="33"/>
      <c r="F50" s="14"/>
      <c r="G50" s="33"/>
      <c r="H50" s="33"/>
      <c r="I50" s="14" t="str">
        <f>IF(Table_Styles[[#This Row],[Font Size]]&lt;&gt;"",Table_Styles[[#This Row],[Font Size]],IF(Table_Styles[[#This Row],[Font Size Default]]&lt;&gt;"",Table_Styles[[#This Row],[Font Size Default]],""))</f>
        <v/>
      </c>
      <c r="J50" s="33"/>
      <c r="K50" s="33"/>
      <c r="L50" s="14" t="str">
        <f>IF(Table_Styles[[#This Row],[Font Weight]]&lt;&gt;"",Table_Styles[[#This Row],[Font Weight]],IF(Table_Styles[[#This Row],[Font Weight Default]]&lt;&gt;"",Table_Styles[[#This Row],[Font Weight Default]],""))</f>
        <v/>
      </c>
      <c r="M50" s="33"/>
      <c r="N50" s="35" t="s">
        <v>788</v>
      </c>
      <c r="O50" s="14" t="str">
        <f>IF(Table_Styles[[#This Row],[Colour]]&lt;&gt;"",Table_Styles[[#This Row],[Colour]],IF(Table_Styles[[#This Row],[Colour Default]]&lt;&gt;"",Table_Styles[[#This Row],[Colour Default]],""))</f>
        <v>#FFFFFF</v>
      </c>
      <c r="P50" s="33"/>
      <c r="Q50" s="112" t="str">
        <f>Colour_Accent_1</f>
        <v>#e8b650</v>
      </c>
      <c r="R50" s="14" t="str">
        <f>IF(Table_Styles[[#This Row],[Background]]&lt;&gt;"",Table_Styles[[#This Row],[Background]],IF(Table_Styles[[#This Row],[Background Default]]&lt;&gt;"",Table_Styles[[#This Row],[Background Default]],""))</f>
        <v>#e8b650</v>
      </c>
      <c r="S50" s="33"/>
      <c r="T50" s="35" t="s">
        <v>947</v>
      </c>
      <c r="U50" s="14" t="str">
        <f>IF(Table_Styles[[#This Row],[Border]]&lt;&gt;"",Table_Styles[[#This Row],[Border]],IF(Table_Styles[[#This Row],[Border Default]]&lt;&gt;"",Table_Styles[[#This Row],[Border Default]],""))</f>
        <v>none</v>
      </c>
      <c r="V50" s="33"/>
      <c r="W50" s="33"/>
      <c r="X50" s="14" t="str">
        <f>IF(Table_Styles[[#This Row],[Border Radius]]&lt;&gt;"",Table_Styles[[#This Row],[Border Radius]],IF(Table_Styles[[#This Row],[Border Radius Default]]&lt;&gt;"",Table_Styles[[#This Row],[Border Radius Default]],""))</f>
        <v/>
      </c>
      <c r="Y50" s="33"/>
      <c r="Z50" s="35" t="s">
        <v>918</v>
      </c>
      <c r="AA50" s="14" t="str">
        <f>IF(Table_Styles[[#This Row],[MT]]&lt;&gt;"",Table_Styles[[#This Row],[MT]],IF(Table_Styles[[#This Row],[MT Default]]&lt;&gt;"",Table_Styles[[#This Row],[MT Default]],""))</f>
        <v>20px</v>
      </c>
      <c r="AB50" s="33"/>
      <c r="AC50" s="33"/>
      <c r="AD50" s="14" t="str">
        <f>IF(Table_Styles[[#This Row],[MR]]&lt;&gt;"",Table_Styles[[#This Row],[MR]],IF(Table_Styles[[#This Row],[MR Default]]&lt;&gt;"",Table_Styles[[#This Row],[MR Default]],""))</f>
        <v/>
      </c>
      <c r="AE50" s="33"/>
      <c r="AF50" s="33"/>
      <c r="AG50" s="14" t="str">
        <f>IF(Table_Styles[[#This Row],[MB]]&lt;&gt;"",Table_Styles[[#This Row],[MB]],IF(Table_Styles[[#This Row],[MB Default]]&lt;&gt;"",Table_Styles[[#This Row],[MB Default]],""))</f>
        <v/>
      </c>
      <c r="AH50" s="33"/>
      <c r="AI50" s="33"/>
      <c r="AJ50" s="14" t="str">
        <f>IF(Table_Styles[[#This Row],[ML]]&lt;&gt;"",Table_Styles[[#This Row],[ML]],IF(Table_Styles[[#This Row],[ML Default]]&lt;&gt;"",Table_Styles[[#This Row],[ML Default]],""))</f>
        <v/>
      </c>
      <c r="AK50" s="33"/>
      <c r="AL50" s="33"/>
      <c r="AM50" s="14" t="str">
        <f>IF(Table_Styles[[#This Row],[PT]]&lt;&gt;"",Table_Styles[[#This Row],[PT]],IF(Table_Styles[[#This Row],[PT Default]]&lt;&gt;"",Table_Styles[[#This Row],[PT Default]],""))</f>
        <v/>
      </c>
      <c r="AN50" s="33"/>
      <c r="AO50" s="33"/>
      <c r="AP50" s="14" t="str">
        <f>IF(Table_Styles[[#This Row],[PR]]&lt;&gt;"",Table_Styles[[#This Row],[PR]],IF(Table_Styles[[#This Row],[PR Default]]&lt;&gt;"",Table_Styles[[#This Row],[PR Default]],""))</f>
        <v/>
      </c>
      <c r="AQ50" s="33"/>
      <c r="AR50" s="33"/>
      <c r="AS50" s="14" t="str">
        <f>IF(Table_Styles[[#This Row],[PB]]&lt;&gt;"",Table_Styles[[#This Row],[PB]],IF(Table_Styles[[#This Row],[PB Default]]&lt;&gt;"",Table_Styles[[#This Row],[PB Default]],""))</f>
        <v/>
      </c>
      <c r="AT50" s="33"/>
      <c r="AU50" s="33"/>
      <c r="AV50" s="14" t="str">
        <f>IF(Table_Styles[[#This Row],[PL]]&lt;&gt;"",Table_Styles[[#This Row],[PL]],IF(Table_Styles[[#This Row],[PL Default]]&lt;&gt;"",Table_Styles[[#This Row],[PL Default]],""))</f>
        <v/>
      </c>
      <c r="AW50" s="33"/>
      <c r="AX50" s="33"/>
      <c r="AY50" s="14" t="str">
        <f>IF(Table_Styles[[#This Row],[BT]]&lt;&gt;"",Table_Styles[[#This Row],[BT]],IF(Table_Styles[[#This Row],[BT Default]]&lt;&gt;"",Table_Styles[[#This Row],[BT Default]],""))</f>
        <v/>
      </c>
      <c r="AZ50" s="33"/>
      <c r="BA50" s="33"/>
      <c r="BB50" s="14" t="str">
        <f>IF(Table_Styles[[#This Row],[BR]]&lt;&gt;"",Table_Styles[[#This Row],[BR]],IF(Table_Styles[[#This Row],[BR Default]]&lt;&gt;"",Table_Styles[[#This Row],[BR Default]],""))</f>
        <v/>
      </c>
      <c r="BC50" s="33"/>
      <c r="BD50" s="33"/>
      <c r="BE50" s="14" t="str">
        <f>IF(Table_Styles[[#This Row],[BB]]&lt;&gt;"",Table_Styles[[#This Row],[BB]],IF(Table_Styles[[#This Row],[BB Default]]&lt;&gt;"",Table_Styles[[#This Row],[BB Default]],""))</f>
        <v/>
      </c>
      <c r="BF50" s="33"/>
      <c r="BG50" s="33"/>
      <c r="BH50" s="14" t="str">
        <f>IF(Table_Styles[[#This Row],[BL]]&lt;&gt;"",Table_Styles[[#This Row],[BL]],IF(Table_Styles[[#This Row],[BL Default]]&lt;&gt;"",Table_Styles[[#This Row],[BL Default]],""))</f>
        <v/>
      </c>
      <c r="BI50" s="33"/>
      <c r="BJ50" s="33"/>
      <c r="BK50" s="14" t="str">
        <f>IF(Table_Styles[[#This Row],[Width]]&lt;&gt;"",Table_Styles[[#This Row],[Width]],IF(Table_Styles[[#This Row],[Width Default]]&lt;&gt;"",Table_Styles[[#This Row],[Width Default]],""))</f>
        <v/>
      </c>
      <c r="BL50" s="33"/>
      <c r="BM50" s="33"/>
      <c r="BN50" s="14" t="str">
        <f>IF(Table_Styles[[#This Row],[Height]]&lt;&gt;"",Table_Styles[[#This Row],[Height]],IF(Table_Styles[[#This Row],[Height Default]]&lt;&gt;"",Table_Styles[[#This Row],[Height Default]],""))</f>
        <v/>
      </c>
      <c r="BO50" s="14"/>
      <c r="BP50" s="14"/>
      <c r="BQ50" s="14" t="str">
        <f>IF(Table_Styles[[#This Row],[Top]]&lt;&gt;"",Table_Styles[[#This Row],[Top]],IF(Table_Styles[[#This Row],[Top Default]]&lt;&gt;"",Table_Styles[[#This Row],[Top Default]],""))</f>
        <v/>
      </c>
      <c r="BR50" s="14"/>
      <c r="BS50" s="14"/>
      <c r="BT50" s="14" t="str">
        <f>IF(Table_Styles[[#This Row],[Right]]&lt;&gt;"",Table_Styles[[#This Row],[Right]],IF(Table_Styles[[#This Row],[Right Default]]&lt;&gt;"",Table_Styles[[#This Row],[Right Default]],""))</f>
        <v/>
      </c>
      <c r="BU50" s="14"/>
      <c r="BV50" s="14"/>
      <c r="BW50" s="14" t="str">
        <f>IF(Table_Styles[[#This Row],[Bottom]]&lt;&gt;"",Table_Styles[[#This Row],[Bottom]],IF(Table_Styles[[#This Row],[Bottom Default]]&lt;&gt;"",Table_Styles[[#This Row],[Bottom Default]],""))</f>
        <v/>
      </c>
      <c r="BX50" s="14"/>
      <c r="BY50" s="14"/>
      <c r="BZ50" s="14" t="str">
        <f>IF(Table_Styles[[#This Row],[Left]]&lt;&gt;"",Table_Styles[[#This Row],[Left]],IF(Table_Styles[[#This Row],[Left Default]]&lt;&gt;"",Table_Styles[[#This Row],[Left Default]],""))</f>
        <v/>
      </c>
      <c r="CA50" s="33"/>
      <c r="CB50" s="16" t="str">
        <f>IF(AND(Table_Styles[[#This Row],[Selector]]&lt;&gt;"",Table_Styles[[#This Row],[Font Family Used]]&lt;&gt;"",Table_Styles[[#This Row],[Font Weight Used]]&lt;&gt;""),Table_Styles[[#This Row],[Font Family Used]]&amp;" "&amp;Table_Styles[[#This Row],[Font Weight Used]],"")</f>
        <v/>
      </c>
      <c r="CC50" s="16" t="str">
        <f ca="1">IF(AND(Table_Styles[[#This Row],[Selector]],COUNTIF(OFFSET(CC:CC,0,0,ROW()-1,1),"="&amp;Table_Styles[[#This Row],[Font]])=0),Table_Styles[[#This Row],[Font]],"")</f>
        <v/>
      </c>
      <c r="CD50" s="16" t="str">
        <f ca="1">IF(Table_Styles[[#This Row],[Unique Font]]&lt;&gt;"",
"{""fontFamily"":"""&amp;Table_Styles[[#This Row],[Font Family Used]]&amp;""",""fontWeight"":"&amp;Table_Styles[[#This Row],[Font Weight Used]]&amp;"}","")</f>
        <v/>
      </c>
      <c r="CE50"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#e8b650;border: none;margin-top: 20px</v>
      </c>
      <c r="CF50" s="16" t="str">
        <f>IF(AND(Table_Styles[[#This Row],[Selector]]&lt;&gt;"", Table_Styles[[#This Row],[Config Properties]]&lt;&gt;""),
Table_Styles[[#This Row],[Selector]]&amp;" { "&amp;Table_Styles[[#This Row],[Config Properties]]&amp;" }","")</f>
        <v>formly-field .repeating .btn.btn-add-item { color: #FFFFFF;background: #e8b650;border: none;margin-top: 20px }</v>
      </c>
      <c r="CG50" s="16" t="str">
        <f xml:space="preserve">
SUBSTITUTE(SUBSTITUTE(SUBSTITUTE(SUBSTITUTE(SUBSTITUTE(SUBSTITUTE(SUBSTITUTE(SUBSTITUTE(Table_Styles[[#This Row],[Config]],
" {","{"),
"{ ","{"),
" }","}"),
"} ","}"),
" ,",","),
", ",","),
" :",":"),
": ",":")</f>
        <v>formly-field .repeating .btn.btn-add-item{color:#FFFFFF;background:#e8b650;border:none;margin-top:20px}</v>
      </c>
    </row>
    <row r="51" spans="2:85" ht="21" customHeight="1">
      <c r="B51" s="16" t="s">
        <v>1004</v>
      </c>
      <c r="C51" s="36" t="s">
        <v>1005</v>
      </c>
      <c r="D51" s="33"/>
      <c r="E51" s="33"/>
      <c r="F51" s="14" t="str">
        <f>IF(Table_Styles[[#This Row],[Font Family]]&lt;&gt;"",Table_Styles[[#This Row],[Font Family]],IF(Table_Styles[[#This Row],[Font Family Default]]&lt;&gt;"",Table_Styles[[#This Row],[Font Family Default]],""))</f>
        <v/>
      </c>
      <c r="G51" s="33"/>
      <c r="H51" s="33"/>
      <c r="I51" s="14" t="str">
        <f>IF(Table_Styles[[#This Row],[Font Size]]&lt;&gt;"",Table_Styles[[#This Row],[Font Size]],IF(Table_Styles[[#This Row],[Font Size Default]]&lt;&gt;"",Table_Styles[[#This Row],[Font Size Default]],""))</f>
        <v/>
      </c>
      <c r="J51" s="33"/>
      <c r="K51" s="33"/>
      <c r="L51" s="14" t="str">
        <f>IF(Table_Styles[[#This Row],[Font Weight]]&lt;&gt;"",Table_Styles[[#This Row],[Font Weight]],IF(Table_Styles[[#This Row],[Font Weight Default]]&lt;&gt;"",Table_Styles[[#This Row],[Font Weight Default]],""))</f>
        <v/>
      </c>
      <c r="M51" s="33"/>
      <c r="N51" s="35" t="s">
        <v>788</v>
      </c>
      <c r="O51" s="14" t="str">
        <f>IF(Table_Styles[[#This Row],[Colour]]&lt;&gt;"",Table_Styles[[#This Row],[Colour]],IF(Table_Styles[[#This Row],[Colour Default]]&lt;&gt;"",Table_Styles[[#This Row],[Colour Default]],""))</f>
        <v>#FFFFFF</v>
      </c>
      <c r="P51" s="33"/>
      <c r="Q51" s="112" t="str">
        <f>Colour_Accent_1</f>
        <v>#e8b650</v>
      </c>
      <c r="R51" s="14" t="str">
        <f>IF(Table_Styles[[#This Row],[Background]]&lt;&gt;"",Table_Styles[[#This Row],[Background]],IF(Table_Styles[[#This Row],[Background Default]]&lt;&gt;"",Table_Styles[[#This Row],[Background Default]],""))</f>
        <v>#e8b650</v>
      </c>
      <c r="S51" s="33"/>
      <c r="T51" s="35" t="s">
        <v>947</v>
      </c>
      <c r="U51" s="14" t="str">
        <f>IF(Table_Styles[[#This Row],[Border]]&lt;&gt;"",Table_Styles[[#This Row],[Border]],IF(Table_Styles[[#This Row],[Border Default]]&lt;&gt;"",Table_Styles[[#This Row],[Border Default]],""))</f>
        <v>none</v>
      </c>
      <c r="V51" s="33"/>
      <c r="W51" s="33"/>
      <c r="X51" s="14" t="str">
        <f>IF(Table_Styles[[#This Row],[Border Radius]]&lt;&gt;"",Table_Styles[[#This Row],[Border Radius]],IF(Table_Styles[[#This Row],[Border Radius Default]]&lt;&gt;"",Table_Styles[[#This Row],[Border Radius Default]],""))</f>
        <v/>
      </c>
      <c r="Y51" s="33"/>
      <c r="Z51" s="33"/>
      <c r="AA51" s="14" t="str">
        <f>IF(Table_Styles[[#This Row],[MT]]&lt;&gt;"",Table_Styles[[#This Row],[MT]],IF(Table_Styles[[#This Row],[MT Default]]&lt;&gt;"",Table_Styles[[#This Row],[MT Default]],""))</f>
        <v/>
      </c>
      <c r="AB51" s="33"/>
      <c r="AC51" s="33"/>
      <c r="AD51" s="14" t="str">
        <f>IF(Table_Styles[[#This Row],[MR]]&lt;&gt;"",Table_Styles[[#This Row],[MR]],IF(Table_Styles[[#This Row],[MR Default]]&lt;&gt;"",Table_Styles[[#This Row],[MR Default]],""))</f>
        <v/>
      </c>
      <c r="AE51" s="33"/>
      <c r="AF51" s="33"/>
      <c r="AG51" s="14" t="str">
        <f>IF(Table_Styles[[#This Row],[MB]]&lt;&gt;"",Table_Styles[[#This Row],[MB]],IF(Table_Styles[[#This Row],[MB Default]]&lt;&gt;"",Table_Styles[[#This Row],[MB Default]],""))</f>
        <v/>
      </c>
      <c r="AH51" s="33"/>
      <c r="AI51" s="33"/>
      <c r="AJ51" s="14" t="str">
        <f>IF(Table_Styles[[#This Row],[ML]]&lt;&gt;"",Table_Styles[[#This Row],[ML]],IF(Table_Styles[[#This Row],[ML Default]]&lt;&gt;"",Table_Styles[[#This Row],[ML Default]],""))</f>
        <v/>
      </c>
      <c r="AK51" s="33"/>
      <c r="AL51" s="33"/>
      <c r="AM51" s="14" t="str">
        <f>IF(Table_Styles[[#This Row],[PT]]&lt;&gt;"",Table_Styles[[#This Row],[PT]],IF(Table_Styles[[#This Row],[PT Default]]&lt;&gt;"",Table_Styles[[#This Row],[PT Default]],""))</f>
        <v/>
      </c>
      <c r="AN51" s="33"/>
      <c r="AO51" s="33"/>
      <c r="AP51" s="14" t="str">
        <f>IF(Table_Styles[[#This Row],[PR]]&lt;&gt;"",Table_Styles[[#This Row],[PR]],IF(Table_Styles[[#This Row],[PR Default]]&lt;&gt;"",Table_Styles[[#This Row],[PR Default]],""))</f>
        <v/>
      </c>
      <c r="AQ51" s="33"/>
      <c r="AR51" s="33"/>
      <c r="AS51" s="14" t="str">
        <f>IF(Table_Styles[[#This Row],[PB]]&lt;&gt;"",Table_Styles[[#This Row],[PB]],IF(Table_Styles[[#This Row],[PB Default]]&lt;&gt;"",Table_Styles[[#This Row],[PB Default]],""))</f>
        <v/>
      </c>
      <c r="AT51" s="33"/>
      <c r="AU51" s="33"/>
      <c r="AV51" s="14" t="str">
        <f>IF(Table_Styles[[#This Row],[PL]]&lt;&gt;"",Table_Styles[[#This Row],[PL]],IF(Table_Styles[[#This Row],[PL Default]]&lt;&gt;"",Table_Styles[[#This Row],[PL Default]],""))</f>
        <v/>
      </c>
      <c r="AW51" s="33"/>
      <c r="AX51" s="33"/>
      <c r="AY51" s="14" t="str">
        <f>IF(Table_Styles[[#This Row],[BT]]&lt;&gt;"",Table_Styles[[#This Row],[BT]],IF(Table_Styles[[#This Row],[BT Default]]&lt;&gt;"",Table_Styles[[#This Row],[BT Default]],""))</f>
        <v/>
      </c>
      <c r="AZ51" s="33"/>
      <c r="BA51" s="33"/>
      <c r="BB51" s="14" t="str">
        <f>IF(Table_Styles[[#This Row],[BR]]&lt;&gt;"",Table_Styles[[#This Row],[BR]],IF(Table_Styles[[#This Row],[BR Default]]&lt;&gt;"",Table_Styles[[#This Row],[BR Default]],""))</f>
        <v/>
      </c>
      <c r="BC51" s="33"/>
      <c r="BD51" s="33"/>
      <c r="BE51" s="14" t="str">
        <f>IF(Table_Styles[[#This Row],[BB]]&lt;&gt;"",Table_Styles[[#This Row],[BB]],IF(Table_Styles[[#This Row],[BB Default]]&lt;&gt;"",Table_Styles[[#This Row],[BB Default]],""))</f>
        <v/>
      </c>
      <c r="BF51" s="33"/>
      <c r="BG51" s="33"/>
      <c r="BH51" s="14" t="str">
        <f>IF(Table_Styles[[#This Row],[BL]]&lt;&gt;"",Table_Styles[[#This Row],[BL]],IF(Table_Styles[[#This Row],[BL Default]]&lt;&gt;"",Table_Styles[[#This Row],[BL Default]],""))</f>
        <v/>
      </c>
      <c r="BI51" s="33"/>
      <c r="BJ51" s="33"/>
      <c r="BK51" s="14" t="str">
        <f>IF(Table_Styles[[#This Row],[Width]]&lt;&gt;"",Table_Styles[[#This Row],[Width]],IF(Table_Styles[[#This Row],[Width Default]]&lt;&gt;"",Table_Styles[[#This Row],[Width Default]],""))</f>
        <v/>
      </c>
      <c r="BL51" s="33"/>
      <c r="BM51" s="33"/>
      <c r="BN51" s="14" t="str">
        <f>IF(Table_Styles[[#This Row],[Height]]&lt;&gt;"",Table_Styles[[#This Row],[Height]],IF(Table_Styles[[#This Row],[Height Default]]&lt;&gt;"",Table_Styles[[#This Row],[Height Default]],""))</f>
        <v/>
      </c>
      <c r="BO51" s="14"/>
      <c r="BP51" s="14"/>
      <c r="BQ51" s="14" t="str">
        <f>IF(Table_Styles[[#This Row],[Top]]&lt;&gt;"",Table_Styles[[#This Row],[Top]],IF(Table_Styles[[#This Row],[Top Default]]&lt;&gt;"",Table_Styles[[#This Row],[Top Default]],""))</f>
        <v/>
      </c>
      <c r="BR51" s="14"/>
      <c r="BS51" s="14"/>
      <c r="BT51" s="14" t="str">
        <f>IF(Table_Styles[[#This Row],[Right]]&lt;&gt;"",Table_Styles[[#This Row],[Right]],IF(Table_Styles[[#This Row],[Right Default]]&lt;&gt;"",Table_Styles[[#This Row],[Right Default]],""))</f>
        <v/>
      </c>
      <c r="BU51" s="14"/>
      <c r="BV51" s="14"/>
      <c r="BW51" s="14" t="str">
        <f>IF(Table_Styles[[#This Row],[Bottom]]&lt;&gt;"",Table_Styles[[#This Row],[Bottom]],IF(Table_Styles[[#This Row],[Bottom Default]]&lt;&gt;"",Table_Styles[[#This Row],[Bottom Default]],""))</f>
        <v/>
      </c>
      <c r="BX51" s="14"/>
      <c r="BY51" s="14"/>
      <c r="BZ51" s="14" t="str">
        <f>IF(Table_Styles[[#This Row],[Left]]&lt;&gt;"",Table_Styles[[#This Row],[Left]],IF(Table_Styles[[#This Row],[Left Default]]&lt;&gt;"",Table_Styles[[#This Row],[Left Default]],""))</f>
        <v/>
      </c>
      <c r="CA51" s="33"/>
      <c r="CB51" s="16" t="str">
        <f>IF(AND(Table_Styles[[#This Row],[Selector]]&lt;&gt;"",Table_Styles[[#This Row],[Font Family Used]]&lt;&gt;"",Table_Styles[[#This Row],[Font Weight Used]]&lt;&gt;""),Table_Styles[[#This Row],[Font Family Used]]&amp;" "&amp;Table_Styles[[#This Row],[Font Weight Used]],"")</f>
        <v/>
      </c>
      <c r="CC51" s="16" t="str">
        <f ca="1">IF(AND(Table_Styles[[#This Row],[Selector]],COUNTIF(OFFSET(CC:CC,0,0,ROW()-1,1),"="&amp;Table_Styles[[#This Row],[Font]])=0),Table_Styles[[#This Row],[Font]],"")</f>
        <v/>
      </c>
      <c r="CD51" s="16" t="str">
        <f ca="1">IF(Table_Styles[[#This Row],[Unique Font]]&lt;&gt;"",
"{""fontFamily"":"""&amp;Table_Styles[[#This Row],[Font Family Used]]&amp;""",""fontWeight"":"&amp;Table_Styles[[#This Row],[Font Weight Used]]&amp;"}","")</f>
        <v/>
      </c>
      <c r="CE51"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#e8b650;border: none</v>
      </c>
      <c r="CF51" s="16" t="str">
        <f>IF(AND(Table_Styles[[#This Row],[Selector]]&lt;&gt;"", Table_Styles[[#This Row],[Config Properties]]&lt;&gt;""),
Table_Styles[[#This Row],[Selector]]&amp;" { "&amp;Table_Styles[[#This Row],[Config Properties]]&amp;" }","")</f>
        <v>formly-field .repeating .btn.btn-add-item:hover { color: #FFFFFF;background: #e8b650;border: none }</v>
      </c>
      <c r="CG51" s="16" t="str">
        <f xml:space="preserve">
SUBSTITUTE(SUBSTITUTE(SUBSTITUTE(SUBSTITUTE(SUBSTITUTE(SUBSTITUTE(SUBSTITUTE(SUBSTITUTE(Table_Styles[[#This Row],[Config]],
" {","{"),
"{ ","{"),
" }","}"),
"} ","}"),
" ,",","),
", ",","),
" :",":"),
": ",":")</f>
        <v>formly-field .repeating .btn.btn-add-item:hover{color:#FFFFFF;background:#e8b650;border:none}</v>
      </c>
    </row>
    <row r="52" spans="2:85" ht="21" customHeight="1">
      <c r="B52" s="16" t="s">
        <v>1006</v>
      </c>
      <c r="C52" s="36" t="s">
        <v>1007</v>
      </c>
      <c r="D52" s="33"/>
      <c r="E52" s="33"/>
      <c r="F52" s="14" t="str">
        <f>IF(Table_Styles[[#This Row],[Font Family]]&lt;&gt;"",Table_Styles[[#This Row],[Font Family]],IF(Table_Styles[[#This Row],[Font Family Default]]&lt;&gt;"",Table_Styles[[#This Row],[Font Family Default]],""))</f>
        <v/>
      </c>
      <c r="G52" s="33"/>
      <c r="H52" s="33"/>
      <c r="I52" s="14" t="str">
        <f>IF(Table_Styles[[#This Row],[Font Size]]&lt;&gt;"",Table_Styles[[#This Row],[Font Size]],IF(Table_Styles[[#This Row],[Font Size Default]]&lt;&gt;"",Table_Styles[[#This Row],[Font Size Default]],""))</f>
        <v/>
      </c>
      <c r="J52" s="33"/>
      <c r="K52" s="33"/>
      <c r="L52" s="14" t="str">
        <f>IF(Table_Styles[[#This Row],[Font Weight]]&lt;&gt;"",Table_Styles[[#This Row],[Font Weight]],IF(Table_Styles[[#This Row],[Font Weight Default]]&lt;&gt;"",Table_Styles[[#This Row],[Font Weight Default]],""))</f>
        <v/>
      </c>
      <c r="M52" s="33"/>
      <c r="N52" s="35" t="s">
        <v>788</v>
      </c>
      <c r="O52" s="14" t="str">
        <f>IF(Table_Styles[[#This Row],[Colour]]&lt;&gt;"",Table_Styles[[#This Row],[Colour]],IF(Table_Styles[[#This Row],[Colour Default]]&lt;&gt;"",Table_Styles[[#This Row],[Colour Default]],""))</f>
        <v>#FFFFFF</v>
      </c>
      <c r="P52" s="33"/>
      <c r="Q52" s="112" t="str">
        <f>Colour_Accent_1</f>
        <v>#e8b650</v>
      </c>
      <c r="R52" s="14" t="str">
        <f>IF(Table_Styles[[#This Row],[Background]]&lt;&gt;"",Table_Styles[[#This Row],[Background]],IF(Table_Styles[[#This Row],[Background Default]]&lt;&gt;"",Table_Styles[[#This Row],[Background Default]],""))</f>
        <v>#e8b650</v>
      </c>
      <c r="S52" s="33"/>
      <c r="T52" s="35" t="s">
        <v>947</v>
      </c>
      <c r="U52" s="14" t="str">
        <f>IF(Table_Styles[[#This Row],[Border]]&lt;&gt;"",Table_Styles[[#This Row],[Border]],IF(Table_Styles[[#This Row],[Border Default]]&lt;&gt;"",Table_Styles[[#This Row],[Border Default]],""))</f>
        <v>none</v>
      </c>
      <c r="V52" s="33"/>
      <c r="W52" s="33"/>
      <c r="X52" s="14" t="str">
        <f>IF(Table_Styles[[#This Row],[Border Radius]]&lt;&gt;"",Table_Styles[[#This Row],[Border Radius]],IF(Table_Styles[[#This Row],[Border Radius Default]]&lt;&gt;"",Table_Styles[[#This Row],[Border Radius Default]],""))</f>
        <v/>
      </c>
      <c r="Y52" s="33"/>
      <c r="Z52" s="33"/>
      <c r="AA52" s="14" t="str">
        <f>IF(Table_Styles[[#This Row],[MT]]&lt;&gt;"",Table_Styles[[#This Row],[MT]],IF(Table_Styles[[#This Row],[MT Default]]&lt;&gt;"",Table_Styles[[#This Row],[MT Default]],""))</f>
        <v/>
      </c>
      <c r="AB52" s="33"/>
      <c r="AC52" s="33"/>
      <c r="AD52" s="14" t="str">
        <f>IF(Table_Styles[[#This Row],[MR]]&lt;&gt;"",Table_Styles[[#This Row],[MR]],IF(Table_Styles[[#This Row],[MR Default]]&lt;&gt;"",Table_Styles[[#This Row],[MR Default]],""))</f>
        <v/>
      </c>
      <c r="AE52" s="33"/>
      <c r="AF52" s="33"/>
      <c r="AG52" s="14" t="str">
        <f>IF(Table_Styles[[#This Row],[MB]]&lt;&gt;"",Table_Styles[[#This Row],[MB]],IF(Table_Styles[[#This Row],[MB Default]]&lt;&gt;"",Table_Styles[[#This Row],[MB Default]],""))</f>
        <v/>
      </c>
      <c r="AH52" s="33"/>
      <c r="AI52" s="33"/>
      <c r="AJ52" s="14" t="str">
        <f>IF(Table_Styles[[#This Row],[ML]]&lt;&gt;"",Table_Styles[[#This Row],[ML]],IF(Table_Styles[[#This Row],[ML Default]]&lt;&gt;"",Table_Styles[[#This Row],[ML Default]],""))</f>
        <v/>
      </c>
      <c r="AK52" s="33"/>
      <c r="AL52" s="33"/>
      <c r="AM52" s="14" t="str">
        <f>IF(Table_Styles[[#This Row],[PT]]&lt;&gt;"",Table_Styles[[#This Row],[PT]],IF(Table_Styles[[#This Row],[PT Default]]&lt;&gt;"",Table_Styles[[#This Row],[PT Default]],""))</f>
        <v/>
      </c>
      <c r="AN52" s="33"/>
      <c r="AO52" s="33"/>
      <c r="AP52" s="14" t="str">
        <f>IF(Table_Styles[[#This Row],[PR]]&lt;&gt;"",Table_Styles[[#This Row],[PR]],IF(Table_Styles[[#This Row],[PR Default]]&lt;&gt;"",Table_Styles[[#This Row],[PR Default]],""))</f>
        <v/>
      </c>
      <c r="AQ52" s="33"/>
      <c r="AR52" s="33"/>
      <c r="AS52" s="14" t="str">
        <f>IF(Table_Styles[[#This Row],[PB]]&lt;&gt;"",Table_Styles[[#This Row],[PB]],IF(Table_Styles[[#This Row],[PB Default]]&lt;&gt;"",Table_Styles[[#This Row],[PB Default]],""))</f>
        <v/>
      </c>
      <c r="AT52" s="33"/>
      <c r="AU52" s="33"/>
      <c r="AV52" s="14" t="str">
        <f>IF(Table_Styles[[#This Row],[PL]]&lt;&gt;"",Table_Styles[[#This Row],[PL]],IF(Table_Styles[[#This Row],[PL Default]]&lt;&gt;"",Table_Styles[[#This Row],[PL Default]],""))</f>
        <v/>
      </c>
      <c r="AW52" s="33"/>
      <c r="AX52" s="33"/>
      <c r="AY52" s="14" t="str">
        <f>IF(Table_Styles[[#This Row],[BT]]&lt;&gt;"",Table_Styles[[#This Row],[BT]],IF(Table_Styles[[#This Row],[BT Default]]&lt;&gt;"",Table_Styles[[#This Row],[BT Default]],""))</f>
        <v/>
      </c>
      <c r="AZ52" s="33"/>
      <c r="BA52" s="33"/>
      <c r="BB52" s="14" t="str">
        <f>IF(Table_Styles[[#This Row],[BR]]&lt;&gt;"",Table_Styles[[#This Row],[BR]],IF(Table_Styles[[#This Row],[BR Default]]&lt;&gt;"",Table_Styles[[#This Row],[BR Default]],""))</f>
        <v/>
      </c>
      <c r="BC52" s="33"/>
      <c r="BD52" s="33"/>
      <c r="BE52" s="14" t="str">
        <f>IF(Table_Styles[[#This Row],[BB]]&lt;&gt;"",Table_Styles[[#This Row],[BB]],IF(Table_Styles[[#This Row],[BB Default]]&lt;&gt;"",Table_Styles[[#This Row],[BB Default]],""))</f>
        <v/>
      </c>
      <c r="BF52" s="33"/>
      <c r="BG52" s="33"/>
      <c r="BH52" s="14" t="str">
        <f>IF(Table_Styles[[#This Row],[BL]]&lt;&gt;"",Table_Styles[[#This Row],[BL]],IF(Table_Styles[[#This Row],[BL Default]]&lt;&gt;"",Table_Styles[[#This Row],[BL Default]],""))</f>
        <v/>
      </c>
      <c r="BI52" s="33"/>
      <c r="BJ52" s="33"/>
      <c r="BK52" s="14" t="str">
        <f>IF(Table_Styles[[#This Row],[Width]]&lt;&gt;"",Table_Styles[[#This Row],[Width]],IF(Table_Styles[[#This Row],[Width Default]]&lt;&gt;"",Table_Styles[[#This Row],[Width Default]],""))</f>
        <v/>
      </c>
      <c r="BL52" s="33"/>
      <c r="BM52" s="33"/>
      <c r="BN52" s="14" t="str">
        <f>IF(Table_Styles[[#This Row],[Height]]&lt;&gt;"",Table_Styles[[#This Row],[Height]],IF(Table_Styles[[#This Row],[Height Default]]&lt;&gt;"",Table_Styles[[#This Row],[Height Default]],""))</f>
        <v/>
      </c>
      <c r="BO52" s="14"/>
      <c r="BP52" s="14"/>
      <c r="BQ52" s="14" t="str">
        <f>IF(Table_Styles[[#This Row],[Top]]&lt;&gt;"",Table_Styles[[#This Row],[Top]],IF(Table_Styles[[#This Row],[Top Default]]&lt;&gt;"",Table_Styles[[#This Row],[Top Default]],""))</f>
        <v/>
      </c>
      <c r="BR52" s="14"/>
      <c r="BS52" s="14"/>
      <c r="BT52" s="14" t="str">
        <f>IF(Table_Styles[[#This Row],[Right]]&lt;&gt;"",Table_Styles[[#This Row],[Right]],IF(Table_Styles[[#This Row],[Right Default]]&lt;&gt;"",Table_Styles[[#This Row],[Right Default]],""))</f>
        <v/>
      </c>
      <c r="BU52" s="14"/>
      <c r="BV52" s="14"/>
      <c r="BW52" s="14" t="str">
        <f>IF(Table_Styles[[#This Row],[Bottom]]&lt;&gt;"",Table_Styles[[#This Row],[Bottom]],IF(Table_Styles[[#This Row],[Bottom Default]]&lt;&gt;"",Table_Styles[[#This Row],[Bottom Default]],""))</f>
        <v/>
      </c>
      <c r="BX52" s="14"/>
      <c r="BY52" s="14"/>
      <c r="BZ52" s="14" t="str">
        <f>IF(Table_Styles[[#This Row],[Left]]&lt;&gt;"",Table_Styles[[#This Row],[Left]],IF(Table_Styles[[#This Row],[Left Default]]&lt;&gt;"",Table_Styles[[#This Row],[Left Default]],""))</f>
        <v/>
      </c>
      <c r="CA52" s="33"/>
      <c r="CB52" s="16" t="str">
        <f>IF(AND(Table_Styles[[#This Row],[Selector]]&lt;&gt;"",Table_Styles[[#This Row],[Font Family Used]]&lt;&gt;"",Table_Styles[[#This Row],[Font Weight Used]]&lt;&gt;""),Table_Styles[[#This Row],[Font Family Used]]&amp;" "&amp;Table_Styles[[#This Row],[Font Weight Used]],"")</f>
        <v/>
      </c>
      <c r="CC52" s="16" t="str">
        <f ca="1">IF(AND(Table_Styles[[#This Row],[Selector]],COUNTIF(OFFSET(CC:CC,0,0,ROW()-1,1),"="&amp;Table_Styles[[#This Row],[Font]])=0),Table_Styles[[#This Row],[Font]],"")</f>
        <v/>
      </c>
      <c r="CD52" s="16" t="str">
        <f ca="1">IF(Table_Styles[[#This Row],[Unique Font]]&lt;&gt;"",
"{""fontFamily"":"""&amp;Table_Styles[[#This Row],[Font Family Used]]&amp;""",""fontWeight"":"&amp;Table_Styles[[#This Row],[Font Weight Used]]&amp;"}","")</f>
        <v/>
      </c>
      <c r="CE52"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#e8b650;border: none</v>
      </c>
      <c r="CF52" s="16" t="str">
        <f>IF(AND(Table_Styles[[#This Row],[Selector]]&lt;&gt;"", Table_Styles[[#This Row],[Config Properties]]&lt;&gt;""),
Table_Styles[[#This Row],[Selector]]&amp;" { "&amp;Table_Styles[[#This Row],[Config Properties]]&amp;" }","")</f>
        <v>formly-field .repeating .btn.btn-add-item:active { color: #FFFFFF;background: #e8b650;border: none }</v>
      </c>
      <c r="CG52" s="16" t="str">
        <f xml:space="preserve">
SUBSTITUTE(SUBSTITUTE(SUBSTITUTE(SUBSTITUTE(SUBSTITUTE(SUBSTITUTE(SUBSTITUTE(SUBSTITUTE(Table_Styles[[#This Row],[Config]],
" {","{"),
"{ ","{"),
" }","}"),
"} ","}"),
" ,",","),
", ",","),
" :",":"),
": ",":")</f>
        <v>formly-field .repeating .btn.btn-add-item:active{color:#FFFFFF;background:#e8b650;border:none}</v>
      </c>
    </row>
    <row r="53" spans="2:85" ht="21" customHeight="1">
      <c r="B53" s="110" t="s">
        <v>1008</v>
      </c>
      <c r="C53" s="36" t="s">
        <v>1009</v>
      </c>
      <c r="D53" s="33"/>
      <c r="E53" s="33"/>
      <c r="F53" s="14" t="str">
        <f>IF(Table_Styles[[#This Row],[Font Family]]&lt;&gt;"",Table_Styles[[#This Row],[Font Family]],IF(Table_Styles[[#This Row],[Font Family Default]]&lt;&gt;"",Table_Styles[[#This Row],[Font Family Default]],""))</f>
        <v/>
      </c>
      <c r="G53" s="33"/>
      <c r="H53" s="111" t="s">
        <v>939</v>
      </c>
      <c r="I53" s="14" t="str">
        <f>IF(Table_Styles[[#This Row],[Font Size]]&lt;&gt;"",Table_Styles[[#This Row],[Font Size]],IF(Table_Styles[[#This Row],[Font Size Default]]&lt;&gt;"",Table_Styles[[#This Row],[Font Size Default]],""))</f>
        <v>14px</v>
      </c>
      <c r="J53" s="33"/>
      <c r="K53" s="33"/>
      <c r="L53" s="14" t="str">
        <f>IF(Table_Styles[[#This Row],[Font Weight]]&lt;&gt;"",Table_Styles[[#This Row],[Font Weight]],IF(Table_Styles[[#This Row],[Font Weight Default]]&lt;&gt;"",Table_Styles[[#This Row],[Font Weight Default]],""))</f>
        <v/>
      </c>
      <c r="M53" s="33"/>
      <c r="N53" s="33"/>
      <c r="O53" s="14" t="str">
        <f>IF(Table_Styles[[#This Row],[Colour]]&lt;&gt;"",Table_Styles[[#This Row],[Colour]],IF(Table_Styles[[#This Row],[Colour Default]]&lt;&gt;"",Table_Styles[[#This Row],[Colour Default]],""))</f>
        <v/>
      </c>
      <c r="P53" s="33"/>
      <c r="Q53" s="33"/>
      <c r="R53" s="14" t="str">
        <f>IF(Table_Styles[[#This Row],[Background]]&lt;&gt;"",Table_Styles[[#This Row],[Background]],IF(Table_Styles[[#This Row],[Background Default]]&lt;&gt;"",Table_Styles[[#This Row],[Background Default]],""))</f>
        <v/>
      </c>
      <c r="S53" s="33"/>
      <c r="T53" s="33"/>
      <c r="U53" s="14" t="str">
        <f>IF(Table_Styles[[#This Row],[Border]]&lt;&gt;"",Table_Styles[[#This Row],[Border]],IF(Table_Styles[[#This Row],[Border Default]]&lt;&gt;"",Table_Styles[[#This Row],[Border Default]],""))</f>
        <v/>
      </c>
      <c r="V53" s="33"/>
      <c r="W53" s="33"/>
      <c r="X53" s="14" t="str">
        <f>IF(Table_Styles[[#This Row],[Border Radius]]&lt;&gt;"",Table_Styles[[#This Row],[Border Radius]],IF(Table_Styles[[#This Row],[Border Radius Default]]&lt;&gt;"",Table_Styles[[#This Row],[Border Radius Default]],""))</f>
        <v/>
      </c>
      <c r="Y53" s="33"/>
      <c r="Z53" s="112" t="s">
        <v>991</v>
      </c>
      <c r="AA53" s="14" t="str">
        <f>IF(Table_Styles[[#This Row],[MT]]&lt;&gt;"",Table_Styles[[#This Row],[MT]],IF(Table_Styles[[#This Row],[MT Default]]&lt;&gt;"",Table_Styles[[#This Row],[MT Default]],""))</f>
        <v>-4px</v>
      </c>
      <c r="AB53" s="33"/>
      <c r="AC53" s="112" t="s">
        <v>931</v>
      </c>
      <c r="AD53" s="14" t="str">
        <f>IF(Table_Styles[[#This Row],[MR]]&lt;&gt;"",Table_Styles[[#This Row],[MR]],IF(Table_Styles[[#This Row],[MR Default]]&lt;&gt;"",Table_Styles[[#This Row],[MR Default]],""))</f>
        <v>5px</v>
      </c>
      <c r="AE53" s="33"/>
      <c r="AF53" s="33"/>
      <c r="AG53" s="14" t="str">
        <f>IF(Table_Styles[[#This Row],[MB]]&lt;&gt;"",Table_Styles[[#This Row],[MB]],IF(Table_Styles[[#This Row],[MB Default]]&lt;&gt;"",Table_Styles[[#This Row],[MB Default]],""))</f>
        <v/>
      </c>
      <c r="AH53" s="33"/>
      <c r="AI53" s="112" t="s">
        <v>1010</v>
      </c>
      <c r="AJ53" s="14" t="str">
        <f>IF(Table_Styles[[#This Row],[ML]]&lt;&gt;"",Table_Styles[[#This Row],[ML]],IF(Table_Styles[[#This Row],[ML Default]]&lt;&gt;"",Table_Styles[[#This Row],[ML Default]],""))</f>
        <v>2px</v>
      </c>
      <c r="AK53" s="33"/>
      <c r="AL53" s="33"/>
      <c r="AM53" s="14" t="str">
        <f>IF(Table_Styles[[#This Row],[PT]]&lt;&gt;"",Table_Styles[[#This Row],[PT]],IF(Table_Styles[[#This Row],[PT Default]]&lt;&gt;"",Table_Styles[[#This Row],[PT Default]],""))</f>
        <v/>
      </c>
      <c r="AN53" s="33"/>
      <c r="AO53" s="33"/>
      <c r="AP53" s="14" t="str">
        <f>IF(Table_Styles[[#This Row],[PR]]&lt;&gt;"",Table_Styles[[#This Row],[PR]],IF(Table_Styles[[#This Row],[PR Default]]&lt;&gt;"",Table_Styles[[#This Row],[PR Default]],""))</f>
        <v/>
      </c>
      <c r="AQ53" s="33"/>
      <c r="AR53" s="33"/>
      <c r="AS53" s="14" t="str">
        <f>IF(Table_Styles[[#This Row],[PB]]&lt;&gt;"",Table_Styles[[#This Row],[PB]],IF(Table_Styles[[#This Row],[PB Default]]&lt;&gt;"",Table_Styles[[#This Row],[PB Default]],""))</f>
        <v/>
      </c>
      <c r="AT53" s="33"/>
      <c r="AU53" s="33"/>
      <c r="AV53" s="14" t="str">
        <f>IF(Table_Styles[[#This Row],[PL]]&lt;&gt;"",Table_Styles[[#This Row],[PL]],IF(Table_Styles[[#This Row],[PL Default]]&lt;&gt;"",Table_Styles[[#This Row],[PL Default]],""))</f>
        <v/>
      </c>
      <c r="AW53" s="33"/>
      <c r="AX53" s="33"/>
      <c r="AY53" s="14" t="str">
        <f>IF(Table_Styles[[#This Row],[BT]]&lt;&gt;"",Table_Styles[[#This Row],[BT]],IF(Table_Styles[[#This Row],[BT Default]]&lt;&gt;"",Table_Styles[[#This Row],[BT Default]],""))</f>
        <v/>
      </c>
      <c r="AZ53" s="33"/>
      <c r="BA53" s="33"/>
      <c r="BB53" s="14" t="str">
        <f>IF(Table_Styles[[#This Row],[BR]]&lt;&gt;"",Table_Styles[[#This Row],[BR]],IF(Table_Styles[[#This Row],[BR Default]]&lt;&gt;"",Table_Styles[[#This Row],[BR Default]],""))</f>
        <v/>
      </c>
      <c r="BC53" s="33"/>
      <c r="BD53" s="33"/>
      <c r="BE53" s="14" t="str">
        <f>IF(Table_Styles[[#This Row],[BB]]&lt;&gt;"",Table_Styles[[#This Row],[BB]],IF(Table_Styles[[#This Row],[BB Default]]&lt;&gt;"",Table_Styles[[#This Row],[BB Default]],""))</f>
        <v/>
      </c>
      <c r="BF53" s="33"/>
      <c r="BG53" s="33"/>
      <c r="BH53" s="14" t="str">
        <f>IF(Table_Styles[[#This Row],[BL]]&lt;&gt;"",Table_Styles[[#This Row],[BL]],IF(Table_Styles[[#This Row],[BL Default]]&lt;&gt;"",Table_Styles[[#This Row],[BL Default]],""))</f>
        <v/>
      </c>
      <c r="BI53" s="33"/>
      <c r="BJ53" s="33"/>
      <c r="BK53" s="14" t="str">
        <f>IF(Table_Styles[[#This Row],[Width]]&lt;&gt;"",Table_Styles[[#This Row],[Width]],IF(Table_Styles[[#This Row],[Width Default]]&lt;&gt;"",Table_Styles[[#This Row],[Width Default]],""))</f>
        <v/>
      </c>
      <c r="BL53" s="33"/>
      <c r="BM53" s="33"/>
      <c r="BN53" s="14" t="str">
        <f>IF(Table_Styles[[#This Row],[Height]]&lt;&gt;"",Table_Styles[[#This Row],[Height]],IF(Table_Styles[[#This Row],[Height Default]]&lt;&gt;"",Table_Styles[[#This Row],[Height Default]],""))</f>
        <v/>
      </c>
      <c r="BO53" s="14"/>
      <c r="BP53" s="108" t="s">
        <v>1011</v>
      </c>
      <c r="BQ53" s="14" t="str">
        <f>IF(Table_Styles[[#This Row],[Top]]&lt;&gt;"",Table_Styles[[#This Row],[Top]],IF(Table_Styles[[#This Row],[Top Default]]&lt;&gt;"",Table_Styles[[#This Row],[Top Default]],""))</f>
        <v>1px</v>
      </c>
      <c r="BR53" s="14"/>
      <c r="BS53" s="14"/>
      <c r="BT53" s="14" t="str">
        <f>IF(Table_Styles[[#This Row],[Right]]&lt;&gt;"",Table_Styles[[#This Row],[Right]],IF(Table_Styles[[#This Row],[Right Default]]&lt;&gt;"",Table_Styles[[#This Row],[Right Default]],""))</f>
        <v/>
      </c>
      <c r="BU53" s="14"/>
      <c r="BV53" s="14"/>
      <c r="BW53" s="14" t="str">
        <f>IF(Table_Styles[[#This Row],[Bottom]]&lt;&gt;"",Table_Styles[[#This Row],[Bottom]],IF(Table_Styles[[#This Row],[Bottom Default]]&lt;&gt;"",Table_Styles[[#This Row],[Bottom Default]],""))</f>
        <v/>
      </c>
      <c r="BX53" s="14"/>
      <c r="BY53" s="14"/>
      <c r="BZ53" s="14" t="str">
        <f>IF(Table_Styles[[#This Row],[Left]]&lt;&gt;"",Table_Styles[[#This Row],[Left]],IF(Table_Styles[[#This Row],[Left Default]]&lt;&gt;"",Table_Styles[[#This Row],[Left Default]],""))</f>
        <v/>
      </c>
      <c r="CA53" s="33"/>
      <c r="CB53" s="16" t="str">
        <f>IF(AND(Table_Styles[[#This Row],[Selector]]&lt;&gt;"",Table_Styles[[#This Row],[Font Family Used]]&lt;&gt;"",Table_Styles[[#This Row],[Font Weight Used]]&lt;&gt;""),Table_Styles[[#This Row],[Font Family Used]]&amp;" "&amp;Table_Styles[[#This Row],[Font Weight Used]],"")</f>
        <v/>
      </c>
      <c r="CC53" s="16" t="str">
        <f ca="1">IF(AND(Table_Styles[[#This Row],[Selector]],COUNTIF(OFFSET(CC:CC,0,0,ROW()-1,1),"="&amp;Table_Styles[[#This Row],[Font]])=0),Table_Styles[[#This Row],[Font]],"")</f>
        <v/>
      </c>
      <c r="CD53" s="16" t="str">
        <f ca="1">IF(Table_Styles[[#This Row],[Unique Font]]&lt;&gt;"",
"{""fontFamily"":"""&amp;Table_Styles[[#This Row],[Font Family Used]]&amp;""",""fontWeight"":"&amp;Table_Styles[[#This Row],[Font Weight Used]]&amp;"}","")</f>
        <v/>
      </c>
      <c r="CE53"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14px;margin-top: -4px;margin-right: 5px;margin-left: 2px;top: 1px</v>
      </c>
      <c r="CF53" s="16" t="str">
        <f>IF(AND(Table_Styles[[#This Row],[Selector]]&lt;&gt;"", Table_Styles[[#This Row],[Config Properties]]&lt;&gt;""),
Table_Styles[[#This Row],[Selector]]&amp;" { "&amp;Table_Styles[[#This Row],[Config Properties]]&amp;" }","")</f>
        <v>formly-field .repeating .btn.btn-add-item .btn-icon { font-size: 14px;margin-top: -4px;margin-right: 5px;margin-left: 2px;top: 1px }</v>
      </c>
      <c r="CG53" s="16" t="str">
        <f xml:space="preserve">
SUBSTITUTE(SUBSTITUTE(SUBSTITUTE(SUBSTITUTE(SUBSTITUTE(SUBSTITUTE(SUBSTITUTE(SUBSTITUTE(Table_Styles[[#This Row],[Config]],
" {","{"),
"{ ","{"),
" }","}"),
"} ","}"),
" ,",","),
", ",","),
" :",":"),
": ",":")</f>
        <v>formly-field .repeating .btn.btn-add-item .btn-icon{font-size:14px;margin-top:-4px;margin-right:5px;margin-left:2px;top:1px}</v>
      </c>
    </row>
    <row r="54" spans="2:85" ht="21" customHeight="1">
      <c r="B54" s="16" t="s">
        <v>1012</v>
      </c>
      <c r="C54" s="36" t="s">
        <v>1013</v>
      </c>
      <c r="D54" s="33"/>
      <c r="E54" s="33"/>
      <c r="F54" s="14"/>
      <c r="G54" s="33"/>
      <c r="H54" s="33"/>
      <c r="I54" s="14" t="str">
        <f>IF(Table_Styles[[#This Row],[Font Size]]&lt;&gt;"",Table_Styles[[#This Row],[Font Size]],IF(Table_Styles[[#This Row],[Font Size Default]]&lt;&gt;"",Table_Styles[[#This Row],[Font Size Default]],""))</f>
        <v/>
      </c>
      <c r="J54" s="33"/>
      <c r="K54" s="33"/>
      <c r="L54" s="14" t="str">
        <f>IF(Table_Styles[[#This Row],[Font Weight]]&lt;&gt;"",Table_Styles[[#This Row],[Font Weight]],IF(Table_Styles[[#This Row],[Font Weight Default]]&lt;&gt;"",Table_Styles[[#This Row],[Font Weight Default]],""))</f>
        <v/>
      </c>
      <c r="M54" s="33"/>
      <c r="N54" s="35" t="str">
        <f>Colour_Foreground_1</f>
        <v>#303232</v>
      </c>
      <c r="O54" s="14" t="str">
        <f>IF(Table_Styles[[#This Row],[Colour]]&lt;&gt;"",Table_Styles[[#This Row],[Colour]],IF(Table_Styles[[#This Row],[Colour Default]]&lt;&gt;"",Table_Styles[[#This Row],[Colour Default]],""))</f>
        <v>#303232</v>
      </c>
      <c r="P54" s="33"/>
      <c r="Q54" s="33" t="str">
        <f>Colour_Background_1</f>
        <v>#FFFFFF</v>
      </c>
      <c r="R54" s="14" t="str">
        <f>IF(Table_Styles[[#This Row],[Background]]&lt;&gt;"",Table_Styles[[#This Row],[Background]],IF(Table_Styles[[#This Row],[Background Default]]&lt;&gt;"",Table_Styles[[#This Row],[Background Default]],""))</f>
        <v>#FFFFFF</v>
      </c>
      <c r="S54" s="33"/>
      <c r="T54" s="35" t="s">
        <v>947</v>
      </c>
      <c r="U54" s="14" t="str">
        <f>IF(Table_Styles[[#This Row],[Border]]&lt;&gt;"",Table_Styles[[#This Row],[Border]],IF(Table_Styles[[#This Row],[Border Default]]&lt;&gt;"",Table_Styles[[#This Row],[Border Default]],""))</f>
        <v>none</v>
      </c>
      <c r="V54" s="33"/>
      <c r="W54" s="33"/>
      <c r="X54" s="14" t="str">
        <f>IF(Table_Styles[[#This Row],[Border Radius]]&lt;&gt;"",Table_Styles[[#This Row],[Border Radius]],IF(Table_Styles[[#This Row],[Border Radius Default]]&lt;&gt;"",Table_Styles[[#This Row],[Border Radius Default]],""))</f>
        <v/>
      </c>
      <c r="Y54" s="33"/>
      <c r="Z54" s="35" t="s">
        <v>929</v>
      </c>
      <c r="AA54" s="14" t="str">
        <f>IF(Table_Styles[[#This Row],[MT]]&lt;&gt;"",Table_Styles[[#This Row],[MT]],IF(Table_Styles[[#This Row],[MT Default]]&lt;&gt;"",Table_Styles[[#This Row],[MT Default]],""))</f>
        <v>25px</v>
      </c>
      <c r="AB54" s="33"/>
      <c r="AC54" s="33"/>
      <c r="AD54" s="14" t="str">
        <f>IF(Table_Styles[[#This Row],[MR]]&lt;&gt;"",Table_Styles[[#This Row],[MR]],IF(Table_Styles[[#This Row],[MR Default]]&lt;&gt;"",Table_Styles[[#This Row],[MR Default]],""))</f>
        <v/>
      </c>
      <c r="AE54" s="33"/>
      <c r="AF54" s="33"/>
      <c r="AG54" s="14" t="str">
        <f>IF(Table_Styles[[#This Row],[MB]]&lt;&gt;"",Table_Styles[[#This Row],[MB]],IF(Table_Styles[[#This Row],[MB Default]]&lt;&gt;"",Table_Styles[[#This Row],[MB Default]],""))</f>
        <v/>
      </c>
      <c r="AH54" s="33"/>
      <c r="AI54" s="33"/>
      <c r="AJ54" s="14" t="str">
        <f>IF(Table_Styles[[#This Row],[ML]]&lt;&gt;"",Table_Styles[[#This Row],[ML]],IF(Table_Styles[[#This Row],[ML Default]]&lt;&gt;"",Table_Styles[[#This Row],[ML Default]],""))</f>
        <v/>
      </c>
      <c r="AK54" s="33"/>
      <c r="AL54" s="33"/>
      <c r="AM54" s="14" t="str">
        <f>IF(Table_Styles[[#This Row],[PT]]&lt;&gt;"",Table_Styles[[#This Row],[PT]],IF(Table_Styles[[#This Row],[PT Default]]&lt;&gt;"",Table_Styles[[#This Row],[PT Default]],""))</f>
        <v/>
      </c>
      <c r="AN54" s="33"/>
      <c r="AO54" s="33"/>
      <c r="AP54" s="14" t="str">
        <f>IF(Table_Styles[[#This Row],[PR]]&lt;&gt;"",Table_Styles[[#This Row],[PR]],IF(Table_Styles[[#This Row],[PR Default]]&lt;&gt;"",Table_Styles[[#This Row],[PR Default]],""))</f>
        <v/>
      </c>
      <c r="AQ54" s="33"/>
      <c r="AR54" s="33"/>
      <c r="AS54" s="14" t="str">
        <f>IF(Table_Styles[[#This Row],[PB]]&lt;&gt;"",Table_Styles[[#This Row],[PB]],IF(Table_Styles[[#This Row],[PB Default]]&lt;&gt;"",Table_Styles[[#This Row],[PB Default]],""))</f>
        <v/>
      </c>
      <c r="AT54" s="33"/>
      <c r="AU54" s="33"/>
      <c r="AV54" s="14" t="str">
        <f>IF(Table_Styles[[#This Row],[PL]]&lt;&gt;"",Table_Styles[[#This Row],[PL]],IF(Table_Styles[[#This Row],[PL Default]]&lt;&gt;"",Table_Styles[[#This Row],[PL Default]],""))</f>
        <v/>
      </c>
      <c r="AW54" s="33"/>
      <c r="AX54" s="33"/>
      <c r="AY54" s="14" t="str">
        <f>IF(Table_Styles[[#This Row],[BT]]&lt;&gt;"",Table_Styles[[#This Row],[BT]],IF(Table_Styles[[#This Row],[BT Default]]&lt;&gt;"",Table_Styles[[#This Row],[BT Default]],""))</f>
        <v/>
      </c>
      <c r="AZ54" s="33"/>
      <c r="BA54" s="33"/>
      <c r="BB54" s="14" t="str">
        <f>IF(Table_Styles[[#This Row],[BR]]&lt;&gt;"",Table_Styles[[#This Row],[BR]],IF(Table_Styles[[#This Row],[BR Default]]&lt;&gt;"",Table_Styles[[#This Row],[BR Default]],""))</f>
        <v/>
      </c>
      <c r="BC54" s="33"/>
      <c r="BD54" s="33"/>
      <c r="BE54" s="14" t="str">
        <f>IF(Table_Styles[[#This Row],[BB]]&lt;&gt;"",Table_Styles[[#This Row],[BB]],IF(Table_Styles[[#This Row],[BB Default]]&lt;&gt;"",Table_Styles[[#This Row],[BB Default]],""))</f>
        <v/>
      </c>
      <c r="BF54" s="33"/>
      <c r="BG54" s="33"/>
      <c r="BH54" s="14" t="str">
        <f>IF(Table_Styles[[#This Row],[BL]]&lt;&gt;"",Table_Styles[[#This Row],[BL]],IF(Table_Styles[[#This Row],[BL Default]]&lt;&gt;"",Table_Styles[[#This Row],[BL Default]],""))</f>
        <v/>
      </c>
      <c r="BI54" s="33"/>
      <c r="BJ54" s="33"/>
      <c r="BK54" s="14" t="str">
        <f>IF(Table_Styles[[#This Row],[Width]]&lt;&gt;"",Table_Styles[[#This Row],[Width]],IF(Table_Styles[[#This Row],[Width Default]]&lt;&gt;"",Table_Styles[[#This Row],[Width Default]],""))</f>
        <v/>
      </c>
      <c r="BL54" s="33"/>
      <c r="BM54" s="33"/>
      <c r="BN54" s="14" t="str">
        <f>IF(Table_Styles[[#This Row],[Height]]&lt;&gt;"",Table_Styles[[#This Row],[Height]],IF(Table_Styles[[#This Row],[Height Default]]&lt;&gt;"",Table_Styles[[#This Row],[Height Default]],""))</f>
        <v/>
      </c>
      <c r="BO54" s="14"/>
      <c r="BP54" s="14"/>
      <c r="BQ54" s="14" t="str">
        <f>IF(Table_Styles[[#This Row],[Top]]&lt;&gt;"",Table_Styles[[#This Row],[Top]],IF(Table_Styles[[#This Row],[Top Default]]&lt;&gt;"",Table_Styles[[#This Row],[Top Default]],""))</f>
        <v/>
      </c>
      <c r="BR54" s="14"/>
      <c r="BS54" s="14"/>
      <c r="BT54" s="14" t="str">
        <f>IF(Table_Styles[[#This Row],[Right]]&lt;&gt;"",Table_Styles[[#This Row],[Right]],IF(Table_Styles[[#This Row],[Right Default]]&lt;&gt;"",Table_Styles[[#This Row],[Right Default]],""))</f>
        <v/>
      </c>
      <c r="BU54" s="14"/>
      <c r="BV54" s="14"/>
      <c r="BW54" s="14" t="str">
        <f>IF(Table_Styles[[#This Row],[Bottom]]&lt;&gt;"",Table_Styles[[#This Row],[Bottom]],IF(Table_Styles[[#This Row],[Bottom Default]]&lt;&gt;"",Table_Styles[[#This Row],[Bottom Default]],""))</f>
        <v/>
      </c>
      <c r="BX54" s="14"/>
      <c r="BY54" s="14"/>
      <c r="BZ54" s="14" t="str">
        <f>IF(Table_Styles[[#This Row],[Left]]&lt;&gt;"",Table_Styles[[#This Row],[Left]],IF(Table_Styles[[#This Row],[Left Default]]&lt;&gt;"",Table_Styles[[#This Row],[Left Default]],""))</f>
        <v/>
      </c>
      <c r="CA54" s="33"/>
      <c r="CB54" s="16" t="str">
        <f>IF(AND(Table_Styles[[#This Row],[Selector]]&lt;&gt;"",Table_Styles[[#This Row],[Font Family Used]]&lt;&gt;"",Table_Styles[[#This Row],[Font Weight Used]]&lt;&gt;""),Table_Styles[[#This Row],[Font Family Used]]&amp;" "&amp;Table_Styles[[#This Row],[Font Weight Used]],"")</f>
        <v/>
      </c>
      <c r="CC54" s="16" t="str">
        <f ca="1">IF(AND(Table_Styles[[#This Row],[Selector]],COUNTIF(OFFSET(CC:CC,0,0,ROW()-1,1),"="&amp;Table_Styles[[#This Row],[Font]])=0),Table_Styles[[#This Row],[Font]],"")</f>
        <v/>
      </c>
      <c r="CD54" s="16" t="str">
        <f ca="1">IF(Table_Styles[[#This Row],[Unique Font]]&lt;&gt;"",
"{""fontFamily"":"""&amp;Table_Styles[[#This Row],[Font Family Used]]&amp;""",""fontWeight"":"&amp;Table_Styles[[#This Row],[Font Weight Used]]&amp;"}","")</f>
        <v/>
      </c>
      <c r="CE54"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none;margin-top: 25px</v>
      </c>
      <c r="CF54" s="16" t="str">
        <f>IF(AND(Table_Styles[[#This Row],[Selector]]&lt;&gt;"", Table_Styles[[#This Row],[Config Properties]]&lt;&gt;""),
Table_Styles[[#This Row],[Selector]]&amp;" { "&amp;Table_Styles[[#This Row],[Config Properties]]&amp;" }","")</f>
        <v>formly-field .repeating .btn.btn-remove-item { color: #303232;background: #FFFFFF;border: none;margin-top: 25px }</v>
      </c>
      <c r="CG54" s="16" t="str">
        <f xml:space="preserve">
SUBSTITUTE(SUBSTITUTE(SUBSTITUTE(SUBSTITUTE(SUBSTITUTE(SUBSTITUTE(SUBSTITUTE(SUBSTITUTE(Table_Styles[[#This Row],[Config]],
" {","{"),
"{ ","{"),
" }","}"),
"} ","}"),
" ,",","),
", ",","),
" :",":"),
": ",":")</f>
        <v>formly-field .repeating .btn.btn-remove-item{color:#303232;background:#FFFFFF;border:none;margin-top:25px}</v>
      </c>
    </row>
    <row r="55" spans="2:85" ht="21" customHeight="1">
      <c r="B55" s="16" t="s">
        <v>1014</v>
      </c>
      <c r="C55" s="36" t="s">
        <v>1015</v>
      </c>
      <c r="D55" s="33"/>
      <c r="E55" s="33"/>
      <c r="F55" s="14" t="str">
        <f>IF(Table_Styles[[#This Row],[Font Family]]&lt;&gt;"",Table_Styles[[#This Row],[Font Family]],IF(Table_Styles[[#This Row],[Font Family Default]]&lt;&gt;"",Table_Styles[[#This Row],[Font Family Default]],""))</f>
        <v/>
      </c>
      <c r="G55" s="33"/>
      <c r="H55" s="33"/>
      <c r="I55" s="14" t="str">
        <f>IF(Table_Styles[[#This Row],[Font Size]]&lt;&gt;"",Table_Styles[[#This Row],[Font Size]],IF(Table_Styles[[#This Row],[Font Size Default]]&lt;&gt;"",Table_Styles[[#This Row],[Font Size Default]],""))</f>
        <v/>
      </c>
      <c r="J55" s="33"/>
      <c r="K55" s="33"/>
      <c r="L55" s="14" t="str">
        <f>IF(Table_Styles[[#This Row],[Font Weight]]&lt;&gt;"",Table_Styles[[#This Row],[Font Weight]],IF(Table_Styles[[#This Row],[Font Weight Default]]&lt;&gt;"",Table_Styles[[#This Row],[Font Weight Default]],""))</f>
        <v/>
      </c>
      <c r="M55" s="33"/>
      <c r="N55" s="35" t="str">
        <f>Colour_Foreground_1</f>
        <v>#303232</v>
      </c>
      <c r="O55" s="14" t="str">
        <f>IF(Table_Styles[[#This Row],[Colour]]&lt;&gt;"",Table_Styles[[#This Row],[Colour]],IF(Table_Styles[[#This Row],[Colour Default]]&lt;&gt;"",Table_Styles[[#This Row],[Colour Default]],""))</f>
        <v>#303232</v>
      </c>
      <c r="P55" s="33"/>
      <c r="Q55" s="33" t="str">
        <f>Colour_Background_1</f>
        <v>#FFFFFF</v>
      </c>
      <c r="R55" s="14" t="str">
        <f>IF(Table_Styles[[#This Row],[Background]]&lt;&gt;"",Table_Styles[[#This Row],[Background]],IF(Table_Styles[[#This Row],[Background Default]]&lt;&gt;"",Table_Styles[[#This Row],[Background Default]],""))</f>
        <v>#FFFFFF</v>
      </c>
      <c r="S55" s="33"/>
      <c r="T55" s="35" t="s">
        <v>947</v>
      </c>
      <c r="U55" s="14" t="str">
        <f>IF(Table_Styles[[#This Row],[Border]]&lt;&gt;"",Table_Styles[[#This Row],[Border]],IF(Table_Styles[[#This Row],[Border Default]]&lt;&gt;"",Table_Styles[[#This Row],[Border Default]],""))</f>
        <v>none</v>
      </c>
      <c r="V55" s="33"/>
      <c r="W55" s="33"/>
      <c r="X55" s="14" t="str">
        <f>IF(Table_Styles[[#This Row],[Border Radius]]&lt;&gt;"",Table_Styles[[#This Row],[Border Radius]],IF(Table_Styles[[#This Row],[Border Radius Default]]&lt;&gt;"",Table_Styles[[#This Row],[Border Radius Default]],""))</f>
        <v/>
      </c>
      <c r="Y55" s="33"/>
      <c r="Z55" s="33"/>
      <c r="AA55" s="14" t="str">
        <f>IF(Table_Styles[[#This Row],[MT]]&lt;&gt;"",Table_Styles[[#This Row],[MT]],IF(Table_Styles[[#This Row],[MT Default]]&lt;&gt;"",Table_Styles[[#This Row],[MT Default]],""))</f>
        <v/>
      </c>
      <c r="AB55" s="33"/>
      <c r="AC55" s="33"/>
      <c r="AD55" s="14" t="str">
        <f>IF(Table_Styles[[#This Row],[MR]]&lt;&gt;"",Table_Styles[[#This Row],[MR]],IF(Table_Styles[[#This Row],[MR Default]]&lt;&gt;"",Table_Styles[[#This Row],[MR Default]],""))</f>
        <v/>
      </c>
      <c r="AE55" s="33"/>
      <c r="AF55" s="33"/>
      <c r="AG55" s="14" t="str">
        <f>IF(Table_Styles[[#This Row],[MB]]&lt;&gt;"",Table_Styles[[#This Row],[MB]],IF(Table_Styles[[#This Row],[MB Default]]&lt;&gt;"",Table_Styles[[#This Row],[MB Default]],""))</f>
        <v/>
      </c>
      <c r="AH55" s="33"/>
      <c r="AI55" s="33"/>
      <c r="AJ55" s="14" t="str">
        <f>IF(Table_Styles[[#This Row],[ML]]&lt;&gt;"",Table_Styles[[#This Row],[ML]],IF(Table_Styles[[#This Row],[ML Default]]&lt;&gt;"",Table_Styles[[#This Row],[ML Default]],""))</f>
        <v/>
      </c>
      <c r="AK55" s="33"/>
      <c r="AL55" s="33"/>
      <c r="AM55" s="14" t="str">
        <f>IF(Table_Styles[[#This Row],[PT]]&lt;&gt;"",Table_Styles[[#This Row],[PT]],IF(Table_Styles[[#This Row],[PT Default]]&lt;&gt;"",Table_Styles[[#This Row],[PT Default]],""))</f>
        <v/>
      </c>
      <c r="AN55" s="33"/>
      <c r="AO55" s="33"/>
      <c r="AP55" s="14" t="str">
        <f>IF(Table_Styles[[#This Row],[PR]]&lt;&gt;"",Table_Styles[[#This Row],[PR]],IF(Table_Styles[[#This Row],[PR Default]]&lt;&gt;"",Table_Styles[[#This Row],[PR Default]],""))</f>
        <v/>
      </c>
      <c r="AQ55" s="33"/>
      <c r="AR55" s="33"/>
      <c r="AS55" s="14" t="str">
        <f>IF(Table_Styles[[#This Row],[PB]]&lt;&gt;"",Table_Styles[[#This Row],[PB]],IF(Table_Styles[[#This Row],[PB Default]]&lt;&gt;"",Table_Styles[[#This Row],[PB Default]],""))</f>
        <v/>
      </c>
      <c r="AT55" s="33"/>
      <c r="AU55" s="33"/>
      <c r="AV55" s="14" t="str">
        <f>IF(Table_Styles[[#This Row],[PL]]&lt;&gt;"",Table_Styles[[#This Row],[PL]],IF(Table_Styles[[#This Row],[PL Default]]&lt;&gt;"",Table_Styles[[#This Row],[PL Default]],""))</f>
        <v/>
      </c>
      <c r="AW55" s="33"/>
      <c r="AX55" s="33"/>
      <c r="AY55" s="14" t="str">
        <f>IF(Table_Styles[[#This Row],[BT]]&lt;&gt;"",Table_Styles[[#This Row],[BT]],IF(Table_Styles[[#This Row],[BT Default]]&lt;&gt;"",Table_Styles[[#This Row],[BT Default]],""))</f>
        <v/>
      </c>
      <c r="AZ55" s="33"/>
      <c r="BA55" s="33"/>
      <c r="BB55" s="14" t="str">
        <f>IF(Table_Styles[[#This Row],[BR]]&lt;&gt;"",Table_Styles[[#This Row],[BR]],IF(Table_Styles[[#This Row],[BR Default]]&lt;&gt;"",Table_Styles[[#This Row],[BR Default]],""))</f>
        <v/>
      </c>
      <c r="BC55" s="33"/>
      <c r="BD55" s="33"/>
      <c r="BE55" s="14" t="str">
        <f>IF(Table_Styles[[#This Row],[BB]]&lt;&gt;"",Table_Styles[[#This Row],[BB]],IF(Table_Styles[[#This Row],[BB Default]]&lt;&gt;"",Table_Styles[[#This Row],[BB Default]],""))</f>
        <v/>
      </c>
      <c r="BF55" s="33"/>
      <c r="BG55" s="33"/>
      <c r="BH55" s="14" t="str">
        <f>IF(Table_Styles[[#This Row],[BL]]&lt;&gt;"",Table_Styles[[#This Row],[BL]],IF(Table_Styles[[#This Row],[BL Default]]&lt;&gt;"",Table_Styles[[#This Row],[BL Default]],""))</f>
        <v/>
      </c>
      <c r="BI55" s="33"/>
      <c r="BJ55" s="33"/>
      <c r="BK55" s="14" t="str">
        <f>IF(Table_Styles[[#This Row],[Width]]&lt;&gt;"",Table_Styles[[#This Row],[Width]],IF(Table_Styles[[#This Row],[Width Default]]&lt;&gt;"",Table_Styles[[#This Row],[Width Default]],""))</f>
        <v/>
      </c>
      <c r="BL55" s="33"/>
      <c r="BM55" s="33"/>
      <c r="BN55" s="14" t="str">
        <f>IF(Table_Styles[[#This Row],[Height]]&lt;&gt;"",Table_Styles[[#This Row],[Height]],IF(Table_Styles[[#This Row],[Height Default]]&lt;&gt;"",Table_Styles[[#This Row],[Height Default]],""))</f>
        <v/>
      </c>
      <c r="BO55" s="14"/>
      <c r="BP55" s="14"/>
      <c r="BQ55" s="14" t="str">
        <f>IF(Table_Styles[[#This Row],[Top]]&lt;&gt;"",Table_Styles[[#This Row],[Top]],IF(Table_Styles[[#This Row],[Top Default]]&lt;&gt;"",Table_Styles[[#This Row],[Top Default]],""))</f>
        <v/>
      </c>
      <c r="BR55" s="14"/>
      <c r="BS55" s="14"/>
      <c r="BT55" s="14" t="str">
        <f>IF(Table_Styles[[#This Row],[Right]]&lt;&gt;"",Table_Styles[[#This Row],[Right]],IF(Table_Styles[[#This Row],[Right Default]]&lt;&gt;"",Table_Styles[[#This Row],[Right Default]],""))</f>
        <v/>
      </c>
      <c r="BU55" s="14"/>
      <c r="BV55" s="14"/>
      <c r="BW55" s="14" t="str">
        <f>IF(Table_Styles[[#This Row],[Bottom]]&lt;&gt;"",Table_Styles[[#This Row],[Bottom]],IF(Table_Styles[[#This Row],[Bottom Default]]&lt;&gt;"",Table_Styles[[#This Row],[Bottom Default]],""))</f>
        <v/>
      </c>
      <c r="BX55" s="14"/>
      <c r="BY55" s="14"/>
      <c r="BZ55" s="14" t="str">
        <f>IF(Table_Styles[[#This Row],[Left]]&lt;&gt;"",Table_Styles[[#This Row],[Left]],IF(Table_Styles[[#This Row],[Left Default]]&lt;&gt;"",Table_Styles[[#This Row],[Left Default]],""))</f>
        <v/>
      </c>
      <c r="CA55" s="33"/>
      <c r="CB55" s="16" t="str">
        <f>IF(AND(Table_Styles[[#This Row],[Selector]]&lt;&gt;"",Table_Styles[[#This Row],[Font Family Used]]&lt;&gt;"",Table_Styles[[#This Row],[Font Weight Used]]&lt;&gt;""),Table_Styles[[#This Row],[Font Family Used]]&amp;" "&amp;Table_Styles[[#This Row],[Font Weight Used]],"")</f>
        <v/>
      </c>
      <c r="CC55" s="16" t="str">
        <f ca="1">IF(AND(Table_Styles[[#This Row],[Selector]],COUNTIF(OFFSET(CC:CC,0,0,ROW()-1,1),"="&amp;Table_Styles[[#This Row],[Font]])=0),Table_Styles[[#This Row],[Font]],"")</f>
        <v/>
      </c>
      <c r="CD55" s="16" t="str">
        <f ca="1">IF(Table_Styles[[#This Row],[Unique Font]]&lt;&gt;"",
"{""fontFamily"":"""&amp;Table_Styles[[#This Row],[Font Family Used]]&amp;""",""fontWeight"":"&amp;Table_Styles[[#This Row],[Font Weight Used]]&amp;"}","")</f>
        <v/>
      </c>
      <c r="CE55"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v>
      </c>
      <c r="CF55" s="16" t="str">
        <f>IF(AND(Table_Styles[[#This Row],[Selector]]&lt;&gt;"", Table_Styles[[#This Row],[Config Properties]]&lt;&gt;""),
Table_Styles[[#This Row],[Selector]]&amp;" { "&amp;Table_Styles[[#This Row],[Config Properties]]&amp;" }","")</f>
        <v>formly-field .repeating .btn.btn-remove-item:hover { color: #303232;background: #FFFFFF;border: none }</v>
      </c>
      <c r="CG55" s="16" t="str">
        <f xml:space="preserve">
SUBSTITUTE(SUBSTITUTE(SUBSTITUTE(SUBSTITUTE(SUBSTITUTE(SUBSTITUTE(SUBSTITUTE(SUBSTITUTE(Table_Styles[[#This Row],[Config]],
" {","{"),
"{ ","{"),
" }","}"),
"} ","}"),
" ,",","),
", ",","),
" :",":"),
": ",":")</f>
        <v>formly-field .repeating .btn.btn-remove-item:hover{color:#303232;background:#FFFFFF;border:none}</v>
      </c>
    </row>
    <row r="56" spans="2:85" ht="21" customHeight="1">
      <c r="B56" s="16" t="s">
        <v>1016</v>
      </c>
      <c r="C56" s="36" t="s">
        <v>1017</v>
      </c>
      <c r="D56" s="33"/>
      <c r="E56" s="33"/>
      <c r="F56" s="14" t="str">
        <f>IF(Table_Styles[[#This Row],[Font Family]]&lt;&gt;"",Table_Styles[[#This Row],[Font Family]],IF(Table_Styles[[#This Row],[Font Family Default]]&lt;&gt;"",Table_Styles[[#This Row],[Font Family Default]],""))</f>
        <v/>
      </c>
      <c r="G56" s="33"/>
      <c r="H56" s="33"/>
      <c r="I56" s="14" t="str">
        <f>IF(Table_Styles[[#This Row],[Font Size]]&lt;&gt;"",Table_Styles[[#This Row],[Font Size]],IF(Table_Styles[[#This Row],[Font Size Default]]&lt;&gt;"",Table_Styles[[#This Row],[Font Size Default]],""))</f>
        <v/>
      </c>
      <c r="J56" s="33"/>
      <c r="K56" s="33"/>
      <c r="L56" s="14" t="str">
        <f>IF(Table_Styles[[#This Row],[Font Weight]]&lt;&gt;"",Table_Styles[[#This Row],[Font Weight]],IF(Table_Styles[[#This Row],[Font Weight Default]]&lt;&gt;"",Table_Styles[[#This Row],[Font Weight Default]],""))</f>
        <v/>
      </c>
      <c r="M56" s="33"/>
      <c r="N56" s="35" t="str">
        <f>Colour_Foreground_1</f>
        <v>#303232</v>
      </c>
      <c r="O56" s="14" t="str">
        <f>IF(Table_Styles[[#This Row],[Colour]]&lt;&gt;"",Table_Styles[[#This Row],[Colour]],IF(Table_Styles[[#This Row],[Colour Default]]&lt;&gt;"",Table_Styles[[#This Row],[Colour Default]],""))</f>
        <v>#303232</v>
      </c>
      <c r="P56" s="33"/>
      <c r="Q56" s="33" t="str">
        <f>Colour_Background_1</f>
        <v>#FFFFFF</v>
      </c>
      <c r="R56" s="14" t="str">
        <f>IF(Table_Styles[[#This Row],[Background]]&lt;&gt;"",Table_Styles[[#This Row],[Background]],IF(Table_Styles[[#This Row],[Background Default]]&lt;&gt;"",Table_Styles[[#This Row],[Background Default]],""))</f>
        <v>#FFFFFF</v>
      </c>
      <c r="S56" s="33"/>
      <c r="T56" s="35" t="s">
        <v>947</v>
      </c>
      <c r="U56" s="14" t="str">
        <f>IF(Table_Styles[[#This Row],[Border]]&lt;&gt;"",Table_Styles[[#This Row],[Border]],IF(Table_Styles[[#This Row],[Border Default]]&lt;&gt;"",Table_Styles[[#This Row],[Border Default]],""))</f>
        <v>none</v>
      </c>
      <c r="V56" s="33"/>
      <c r="W56" s="33"/>
      <c r="X56" s="14" t="str">
        <f>IF(Table_Styles[[#This Row],[Border Radius]]&lt;&gt;"",Table_Styles[[#This Row],[Border Radius]],IF(Table_Styles[[#This Row],[Border Radius Default]]&lt;&gt;"",Table_Styles[[#This Row],[Border Radius Default]],""))</f>
        <v/>
      </c>
      <c r="Y56" s="33"/>
      <c r="Z56" s="33"/>
      <c r="AA56" s="14" t="str">
        <f>IF(Table_Styles[[#This Row],[MT]]&lt;&gt;"",Table_Styles[[#This Row],[MT]],IF(Table_Styles[[#This Row],[MT Default]]&lt;&gt;"",Table_Styles[[#This Row],[MT Default]],""))</f>
        <v/>
      </c>
      <c r="AB56" s="33"/>
      <c r="AC56" s="33"/>
      <c r="AD56" s="14" t="str">
        <f>IF(Table_Styles[[#This Row],[MR]]&lt;&gt;"",Table_Styles[[#This Row],[MR]],IF(Table_Styles[[#This Row],[MR Default]]&lt;&gt;"",Table_Styles[[#This Row],[MR Default]],""))</f>
        <v/>
      </c>
      <c r="AE56" s="33"/>
      <c r="AF56" s="33"/>
      <c r="AG56" s="14" t="str">
        <f>IF(Table_Styles[[#This Row],[MB]]&lt;&gt;"",Table_Styles[[#This Row],[MB]],IF(Table_Styles[[#This Row],[MB Default]]&lt;&gt;"",Table_Styles[[#This Row],[MB Default]],""))</f>
        <v/>
      </c>
      <c r="AH56" s="33"/>
      <c r="AI56" s="33"/>
      <c r="AJ56" s="14" t="str">
        <f>IF(Table_Styles[[#This Row],[ML]]&lt;&gt;"",Table_Styles[[#This Row],[ML]],IF(Table_Styles[[#This Row],[ML Default]]&lt;&gt;"",Table_Styles[[#This Row],[ML Default]],""))</f>
        <v/>
      </c>
      <c r="AK56" s="33"/>
      <c r="AL56" s="33"/>
      <c r="AM56" s="14" t="str">
        <f>IF(Table_Styles[[#This Row],[PT]]&lt;&gt;"",Table_Styles[[#This Row],[PT]],IF(Table_Styles[[#This Row],[PT Default]]&lt;&gt;"",Table_Styles[[#This Row],[PT Default]],""))</f>
        <v/>
      </c>
      <c r="AN56" s="33"/>
      <c r="AO56" s="33"/>
      <c r="AP56" s="14" t="str">
        <f>IF(Table_Styles[[#This Row],[PR]]&lt;&gt;"",Table_Styles[[#This Row],[PR]],IF(Table_Styles[[#This Row],[PR Default]]&lt;&gt;"",Table_Styles[[#This Row],[PR Default]],""))</f>
        <v/>
      </c>
      <c r="AQ56" s="33"/>
      <c r="AR56" s="33"/>
      <c r="AS56" s="14" t="str">
        <f>IF(Table_Styles[[#This Row],[PB]]&lt;&gt;"",Table_Styles[[#This Row],[PB]],IF(Table_Styles[[#This Row],[PB Default]]&lt;&gt;"",Table_Styles[[#This Row],[PB Default]],""))</f>
        <v/>
      </c>
      <c r="AT56" s="33"/>
      <c r="AU56" s="33"/>
      <c r="AV56" s="14" t="str">
        <f>IF(Table_Styles[[#This Row],[PL]]&lt;&gt;"",Table_Styles[[#This Row],[PL]],IF(Table_Styles[[#This Row],[PL Default]]&lt;&gt;"",Table_Styles[[#This Row],[PL Default]],""))</f>
        <v/>
      </c>
      <c r="AW56" s="33"/>
      <c r="AX56" s="33"/>
      <c r="AY56" s="14" t="str">
        <f>IF(Table_Styles[[#This Row],[BT]]&lt;&gt;"",Table_Styles[[#This Row],[BT]],IF(Table_Styles[[#This Row],[BT Default]]&lt;&gt;"",Table_Styles[[#This Row],[BT Default]],""))</f>
        <v/>
      </c>
      <c r="AZ56" s="33"/>
      <c r="BA56" s="33"/>
      <c r="BB56" s="14" t="str">
        <f>IF(Table_Styles[[#This Row],[BR]]&lt;&gt;"",Table_Styles[[#This Row],[BR]],IF(Table_Styles[[#This Row],[BR Default]]&lt;&gt;"",Table_Styles[[#This Row],[BR Default]],""))</f>
        <v/>
      </c>
      <c r="BC56" s="33"/>
      <c r="BD56" s="33"/>
      <c r="BE56" s="14" t="str">
        <f>IF(Table_Styles[[#This Row],[BB]]&lt;&gt;"",Table_Styles[[#This Row],[BB]],IF(Table_Styles[[#This Row],[BB Default]]&lt;&gt;"",Table_Styles[[#This Row],[BB Default]],""))</f>
        <v/>
      </c>
      <c r="BF56" s="33"/>
      <c r="BG56" s="33"/>
      <c r="BH56" s="14" t="str">
        <f>IF(Table_Styles[[#This Row],[BL]]&lt;&gt;"",Table_Styles[[#This Row],[BL]],IF(Table_Styles[[#This Row],[BL Default]]&lt;&gt;"",Table_Styles[[#This Row],[BL Default]],""))</f>
        <v/>
      </c>
      <c r="BI56" s="33"/>
      <c r="BJ56" s="33"/>
      <c r="BK56" s="14" t="str">
        <f>IF(Table_Styles[[#This Row],[Width]]&lt;&gt;"",Table_Styles[[#This Row],[Width]],IF(Table_Styles[[#This Row],[Width Default]]&lt;&gt;"",Table_Styles[[#This Row],[Width Default]],""))</f>
        <v/>
      </c>
      <c r="BL56" s="33"/>
      <c r="BM56" s="33"/>
      <c r="BN56" s="14" t="str">
        <f>IF(Table_Styles[[#This Row],[Height]]&lt;&gt;"",Table_Styles[[#This Row],[Height]],IF(Table_Styles[[#This Row],[Height Default]]&lt;&gt;"",Table_Styles[[#This Row],[Height Default]],""))</f>
        <v/>
      </c>
      <c r="BO56" s="14"/>
      <c r="BP56" s="14"/>
      <c r="BQ56" s="14" t="str">
        <f>IF(Table_Styles[[#This Row],[Top]]&lt;&gt;"",Table_Styles[[#This Row],[Top]],IF(Table_Styles[[#This Row],[Top Default]]&lt;&gt;"",Table_Styles[[#This Row],[Top Default]],""))</f>
        <v/>
      </c>
      <c r="BR56" s="14"/>
      <c r="BS56" s="14"/>
      <c r="BT56" s="14" t="str">
        <f>IF(Table_Styles[[#This Row],[Right]]&lt;&gt;"",Table_Styles[[#This Row],[Right]],IF(Table_Styles[[#This Row],[Right Default]]&lt;&gt;"",Table_Styles[[#This Row],[Right Default]],""))</f>
        <v/>
      </c>
      <c r="BU56" s="14"/>
      <c r="BV56" s="14"/>
      <c r="BW56" s="14" t="str">
        <f>IF(Table_Styles[[#This Row],[Bottom]]&lt;&gt;"",Table_Styles[[#This Row],[Bottom]],IF(Table_Styles[[#This Row],[Bottom Default]]&lt;&gt;"",Table_Styles[[#This Row],[Bottom Default]],""))</f>
        <v/>
      </c>
      <c r="BX56" s="14"/>
      <c r="BY56" s="14"/>
      <c r="BZ56" s="14" t="str">
        <f>IF(Table_Styles[[#This Row],[Left]]&lt;&gt;"",Table_Styles[[#This Row],[Left]],IF(Table_Styles[[#This Row],[Left Default]]&lt;&gt;"",Table_Styles[[#This Row],[Left Default]],""))</f>
        <v/>
      </c>
      <c r="CA56" s="33"/>
      <c r="CB56" s="16" t="str">
        <f>IF(AND(Table_Styles[[#This Row],[Selector]]&lt;&gt;"",Table_Styles[[#This Row],[Font Family Used]]&lt;&gt;"",Table_Styles[[#This Row],[Font Weight Used]]&lt;&gt;""),Table_Styles[[#This Row],[Font Family Used]]&amp;" "&amp;Table_Styles[[#This Row],[Font Weight Used]],"")</f>
        <v/>
      </c>
      <c r="CC56" s="16" t="str">
        <f ca="1">IF(AND(Table_Styles[[#This Row],[Selector]],COUNTIF(OFFSET(CC:CC,0,0,ROW()-1,1),"="&amp;Table_Styles[[#This Row],[Font]])=0),Table_Styles[[#This Row],[Font]],"")</f>
        <v/>
      </c>
      <c r="CD56" s="16" t="str">
        <f ca="1">IF(Table_Styles[[#This Row],[Unique Font]]&lt;&gt;"",
"{""fontFamily"":"""&amp;Table_Styles[[#This Row],[Font Family Used]]&amp;""",""fontWeight"":"&amp;Table_Styles[[#This Row],[Font Weight Used]]&amp;"}","")</f>
        <v/>
      </c>
      <c r="CE56"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v>
      </c>
      <c r="CF56" s="16" t="str">
        <f>IF(AND(Table_Styles[[#This Row],[Selector]]&lt;&gt;"", Table_Styles[[#This Row],[Config Properties]]&lt;&gt;""),
Table_Styles[[#This Row],[Selector]]&amp;" { "&amp;Table_Styles[[#This Row],[Config Properties]]&amp;" }","")</f>
        <v>formly-field .repeating .btn.btn-remove-item:active { color: #303232;background: #FFFFFF;border: none }</v>
      </c>
      <c r="CG56" s="16" t="str">
        <f xml:space="preserve">
SUBSTITUTE(SUBSTITUTE(SUBSTITUTE(SUBSTITUTE(SUBSTITUTE(SUBSTITUTE(SUBSTITUTE(SUBSTITUTE(Table_Styles[[#This Row],[Config]],
" {","{"),
"{ ","{"),
" }","}"),
"} ","}"),
" ,",","),
", ",","),
" :",":"),
": ",":")</f>
        <v>formly-field .repeating .btn.btn-remove-item:active{color:#303232;background:#FFFFFF;border:none}</v>
      </c>
    </row>
    <row r="57" spans="2:85" ht="21" customHeight="1">
      <c r="B57" s="110" t="s">
        <v>1018</v>
      </c>
      <c r="C57" s="36" t="s">
        <v>1019</v>
      </c>
      <c r="D57" s="33"/>
      <c r="E57" s="33"/>
      <c r="F57" s="14" t="str">
        <f>IF(Table_Styles[[#This Row],[Font Family]]&lt;&gt;"",Table_Styles[[#This Row],[Font Family]],IF(Table_Styles[[#This Row],[Font Family Default]]&lt;&gt;"",Table_Styles[[#This Row],[Font Family Default]],""))</f>
        <v/>
      </c>
      <c r="G57" s="33"/>
      <c r="H57" s="111" t="s">
        <v>938</v>
      </c>
      <c r="I57" s="14" t="str">
        <f>IF(Table_Styles[[#This Row],[Font Size]]&lt;&gt;"",Table_Styles[[#This Row],[Font Size]],IF(Table_Styles[[#This Row],[Font Size Default]]&lt;&gt;"",Table_Styles[[#This Row],[Font Size Default]],""))</f>
        <v>16px</v>
      </c>
      <c r="J57" s="33"/>
      <c r="K57" s="33"/>
      <c r="L57" s="14" t="str">
        <f>IF(Table_Styles[[#This Row],[Font Weight]]&lt;&gt;"",Table_Styles[[#This Row],[Font Weight]],IF(Table_Styles[[#This Row],[Font Weight Default]]&lt;&gt;"",Table_Styles[[#This Row],[Font Weight Default]],""))</f>
        <v/>
      </c>
      <c r="M57" s="33"/>
      <c r="N57" s="35"/>
      <c r="O57" s="14" t="str">
        <f>IF(Table_Styles[[#This Row],[Colour]]&lt;&gt;"",Table_Styles[[#This Row],[Colour]],IF(Table_Styles[[#This Row],[Colour Default]]&lt;&gt;"",Table_Styles[[#This Row],[Colour Default]],""))</f>
        <v/>
      </c>
      <c r="P57" s="33"/>
      <c r="Q57" s="33"/>
      <c r="R57" s="14" t="str">
        <f>IF(Table_Styles[[#This Row],[Background]]&lt;&gt;"",Table_Styles[[#This Row],[Background]],IF(Table_Styles[[#This Row],[Background Default]]&lt;&gt;"",Table_Styles[[#This Row],[Background Default]],""))</f>
        <v/>
      </c>
      <c r="S57" s="33"/>
      <c r="T57" s="35"/>
      <c r="U57" s="14" t="str">
        <f>IF(Table_Styles[[#This Row],[Border]]&lt;&gt;"",Table_Styles[[#This Row],[Border]],IF(Table_Styles[[#This Row],[Border Default]]&lt;&gt;"",Table_Styles[[#This Row],[Border Default]],""))</f>
        <v/>
      </c>
      <c r="V57" s="33"/>
      <c r="W57" s="33"/>
      <c r="X57" s="14" t="str">
        <f>IF(Table_Styles[[#This Row],[Border Radius]]&lt;&gt;"",Table_Styles[[#This Row],[Border Radius]],IF(Table_Styles[[#This Row],[Border Radius Default]]&lt;&gt;"",Table_Styles[[#This Row],[Border Radius Default]],""))</f>
        <v/>
      </c>
      <c r="Y57" s="33"/>
      <c r="Z57" s="112" t="s">
        <v>991</v>
      </c>
      <c r="AA57" s="14" t="str">
        <f>IF(Table_Styles[[#This Row],[MT]]&lt;&gt;"",Table_Styles[[#This Row],[MT]],IF(Table_Styles[[#This Row],[MT Default]]&lt;&gt;"",Table_Styles[[#This Row],[MT Default]],""))</f>
        <v>-4px</v>
      </c>
      <c r="AB57" s="33"/>
      <c r="AC57" s="112" t="s">
        <v>931</v>
      </c>
      <c r="AD57" s="14" t="str">
        <f>IF(Table_Styles[[#This Row],[MR]]&lt;&gt;"",Table_Styles[[#This Row],[MR]],IF(Table_Styles[[#This Row],[MR Default]]&lt;&gt;"",Table_Styles[[#This Row],[MR Default]],""))</f>
        <v>5px</v>
      </c>
      <c r="AE57" s="33"/>
      <c r="AF57" s="33"/>
      <c r="AG57" s="14" t="str">
        <f>IF(Table_Styles[[#This Row],[MB]]&lt;&gt;"",Table_Styles[[#This Row],[MB]],IF(Table_Styles[[#This Row],[MB Default]]&lt;&gt;"",Table_Styles[[#This Row],[MB Default]],""))</f>
        <v/>
      </c>
      <c r="AH57" s="33"/>
      <c r="AI57" s="112"/>
      <c r="AJ57" s="14" t="str">
        <f>IF(Table_Styles[[#This Row],[ML]]&lt;&gt;"",Table_Styles[[#This Row],[ML]],IF(Table_Styles[[#This Row],[ML Default]]&lt;&gt;"",Table_Styles[[#This Row],[ML Default]],""))</f>
        <v/>
      </c>
      <c r="AK57" s="33"/>
      <c r="AL57" s="33"/>
      <c r="AM57" s="14" t="str">
        <f>IF(Table_Styles[[#This Row],[PT]]&lt;&gt;"",Table_Styles[[#This Row],[PT]],IF(Table_Styles[[#This Row],[PT Default]]&lt;&gt;"",Table_Styles[[#This Row],[PT Default]],""))</f>
        <v/>
      </c>
      <c r="AN57" s="33"/>
      <c r="AO57" s="33"/>
      <c r="AP57" s="14" t="str">
        <f>IF(Table_Styles[[#This Row],[PR]]&lt;&gt;"",Table_Styles[[#This Row],[PR]],IF(Table_Styles[[#This Row],[PR Default]]&lt;&gt;"",Table_Styles[[#This Row],[PR Default]],""))</f>
        <v/>
      </c>
      <c r="AQ57" s="33"/>
      <c r="AR57" s="33"/>
      <c r="AS57" s="14" t="str">
        <f>IF(Table_Styles[[#This Row],[PB]]&lt;&gt;"",Table_Styles[[#This Row],[PB]],IF(Table_Styles[[#This Row],[PB Default]]&lt;&gt;"",Table_Styles[[#This Row],[PB Default]],""))</f>
        <v/>
      </c>
      <c r="AT57" s="33"/>
      <c r="AU57" s="33"/>
      <c r="AV57" s="14" t="str">
        <f>IF(Table_Styles[[#This Row],[PL]]&lt;&gt;"",Table_Styles[[#This Row],[PL]],IF(Table_Styles[[#This Row],[PL Default]]&lt;&gt;"",Table_Styles[[#This Row],[PL Default]],""))</f>
        <v/>
      </c>
      <c r="AW57" s="33"/>
      <c r="AX57" s="33"/>
      <c r="AY57" s="14" t="str">
        <f>IF(Table_Styles[[#This Row],[BT]]&lt;&gt;"",Table_Styles[[#This Row],[BT]],IF(Table_Styles[[#This Row],[BT Default]]&lt;&gt;"",Table_Styles[[#This Row],[BT Default]],""))</f>
        <v/>
      </c>
      <c r="AZ57" s="33"/>
      <c r="BA57" s="33"/>
      <c r="BB57" s="14" t="str">
        <f>IF(Table_Styles[[#This Row],[BR]]&lt;&gt;"",Table_Styles[[#This Row],[BR]],IF(Table_Styles[[#This Row],[BR Default]]&lt;&gt;"",Table_Styles[[#This Row],[BR Default]],""))</f>
        <v/>
      </c>
      <c r="BC57" s="33"/>
      <c r="BD57" s="33"/>
      <c r="BE57" s="14" t="str">
        <f>IF(Table_Styles[[#This Row],[BB]]&lt;&gt;"",Table_Styles[[#This Row],[BB]],IF(Table_Styles[[#This Row],[BB Default]]&lt;&gt;"",Table_Styles[[#This Row],[BB Default]],""))</f>
        <v/>
      </c>
      <c r="BF57" s="33"/>
      <c r="BG57" s="33"/>
      <c r="BH57" s="14" t="str">
        <f>IF(Table_Styles[[#This Row],[BL]]&lt;&gt;"",Table_Styles[[#This Row],[BL]],IF(Table_Styles[[#This Row],[BL Default]]&lt;&gt;"",Table_Styles[[#This Row],[BL Default]],""))</f>
        <v/>
      </c>
      <c r="BI57" s="33"/>
      <c r="BJ57" s="33"/>
      <c r="BK57" s="14" t="str">
        <f>IF(Table_Styles[[#This Row],[Width]]&lt;&gt;"",Table_Styles[[#This Row],[Width]],IF(Table_Styles[[#This Row],[Width Default]]&lt;&gt;"",Table_Styles[[#This Row],[Width Default]],""))</f>
        <v/>
      </c>
      <c r="BL57" s="33"/>
      <c r="BM57" s="33"/>
      <c r="BN57" s="14" t="str">
        <f>IF(Table_Styles[[#This Row],[Height]]&lt;&gt;"",Table_Styles[[#This Row],[Height]],IF(Table_Styles[[#This Row],[Height Default]]&lt;&gt;"",Table_Styles[[#This Row],[Height Default]],""))</f>
        <v/>
      </c>
      <c r="BO57" s="14"/>
      <c r="BP57" s="108" t="s">
        <v>1010</v>
      </c>
      <c r="BQ57" s="14" t="str">
        <f>IF(Table_Styles[[#This Row],[Top]]&lt;&gt;"",Table_Styles[[#This Row],[Top]],IF(Table_Styles[[#This Row],[Top Default]]&lt;&gt;"",Table_Styles[[#This Row],[Top Default]],""))</f>
        <v>2px</v>
      </c>
      <c r="BR57" s="14"/>
      <c r="BS57" s="14"/>
      <c r="BT57" s="14" t="str">
        <f>IF(Table_Styles[[#This Row],[Right]]&lt;&gt;"",Table_Styles[[#This Row],[Right]],IF(Table_Styles[[#This Row],[Right Default]]&lt;&gt;"",Table_Styles[[#This Row],[Right Default]],""))</f>
        <v/>
      </c>
      <c r="BU57" s="14"/>
      <c r="BV57" s="14"/>
      <c r="BW57" s="14" t="str">
        <f>IF(Table_Styles[[#This Row],[Bottom]]&lt;&gt;"",Table_Styles[[#This Row],[Bottom]],IF(Table_Styles[[#This Row],[Bottom Default]]&lt;&gt;"",Table_Styles[[#This Row],[Bottom Default]],""))</f>
        <v/>
      </c>
      <c r="BX57" s="14"/>
      <c r="BY57" s="108"/>
      <c r="BZ57" s="14" t="str">
        <f>IF(Table_Styles[[#This Row],[Left]]&lt;&gt;"",Table_Styles[[#This Row],[Left]],IF(Table_Styles[[#This Row],[Left Default]]&lt;&gt;"",Table_Styles[[#This Row],[Left Default]],""))</f>
        <v/>
      </c>
      <c r="CA57" s="33"/>
      <c r="CB57" s="16" t="str">
        <f>IF(AND(Table_Styles[[#This Row],[Selector]]&lt;&gt;"",Table_Styles[[#This Row],[Font Family Used]]&lt;&gt;"",Table_Styles[[#This Row],[Font Weight Used]]&lt;&gt;""),Table_Styles[[#This Row],[Font Family Used]]&amp;" "&amp;Table_Styles[[#This Row],[Font Weight Used]],"")</f>
        <v/>
      </c>
      <c r="CC57" s="16" t="str">
        <f ca="1">IF(AND(Table_Styles[[#This Row],[Selector]],COUNTIF(OFFSET(CC:CC,0,0,ROW()-1,1),"="&amp;Table_Styles[[#This Row],[Font]])=0),Table_Styles[[#This Row],[Font]],"")</f>
        <v/>
      </c>
      <c r="CD57" s="16" t="str">
        <f ca="1">IF(Table_Styles[[#This Row],[Unique Font]]&lt;&gt;"",
"{""fontFamily"":"""&amp;Table_Styles[[#This Row],[Font Family Used]]&amp;""",""fontWeight"":"&amp;Table_Styles[[#This Row],[Font Weight Used]]&amp;"}","")</f>
        <v/>
      </c>
      <c r="CE57"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16px;margin-top: -4px;margin-right: 5px;top: 2px</v>
      </c>
      <c r="CF57" s="16" t="str">
        <f>IF(AND(Table_Styles[[#This Row],[Selector]]&lt;&gt;"", Table_Styles[[#This Row],[Config Properties]]&lt;&gt;""),
Table_Styles[[#This Row],[Selector]]&amp;" { "&amp;Table_Styles[[#This Row],[Config Properties]]&amp;" }","")</f>
        <v>formly-field .repeating .btn.btn-remove-item .btn-icon { font-size: 16px;margin-top: -4px;margin-right: 5px;top: 2px }</v>
      </c>
      <c r="CG57" s="16" t="str">
        <f xml:space="preserve">
SUBSTITUTE(SUBSTITUTE(SUBSTITUTE(SUBSTITUTE(SUBSTITUTE(SUBSTITUTE(SUBSTITUTE(SUBSTITUTE(Table_Styles[[#This Row],[Config]],
" {","{"),
"{ ","{"),
" }","}"),
"} ","}"),
" ,",","),
", ",","),
" :",":"),
": ",":")</f>
        <v>formly-field .repeating .btn.btn-remove-item .btn-icon{font-size:16px;margin-top:-4px;margin-right:5px;top:2px}</v>
      </c>
    </row>
    <row r="58" spans="2:85" ht="21" customHeight="1" thickBot="1">
      <c r="B58" s="52" t="s">
        <v>1020</v>
      </c>
      <c r="C58" s="52"/>
      <c r="D58" s="60"/>
      <c r="E58" s="60"/>
      <c r="F58" s="52" t="str">
        <f>IF(Table_Styles[[#This Row],[Font Family]]&lt;&gt;"",Table_Styles[[#This Row],[Font Family]],IF(Table_Styles[[#This Row],[Font Family Default]]&lt;&gt;"",Table_Styles[[#This Row],[Font Family Default]],""))</f>
        <v/>
      </c>
      <c r="G58" s="60"/>
      <c r="H58" s="60"/>
      <c r="I58" s="52" t="str">
        <f>IF(Table_Styles[[#This Row],[Font Size]]&lt;&gt;"",Table_Styles[[#This Row],[Font Size]],IF(Table_Styles[[#This Row],[Font Size Default]]&lt;&gt;"",Table_Styles[[#This Row],[Font Size Default]],""))</f>
        <v/>
      </c>
      <c r="J58" s="60"/>
      <c r="K58" s="60"/>
      <c r="L58" s="52" t="str">
        <f>IF(Table_Styles[[#This Row],[Font Weight]]&lt;&gt;"",Table_Styles[[#This Row],[Font Weight]],IF(Table_Styles[[#This Row],[Font Weight Default]]&lt;&gt;"",Table_Styles[[#This Row],[Font Weight Default]],""))</f>
        <v/>
      </c>
      <c r="M58" s="60"/>
      <c r="N58" s="60"/>
      <c r="O58" s="52" t="str">
        <f>IF(Table_Styles[[#This Row],[Colour]]&lt;&gt;"",Table_Styles[[#This Row],[Colour]],IF(Table_Styles[[#This Row],[Colour Default]]&lt;&gt;"",Table_Styles[[#This Row],[Colour Default]],""))</f>
        <v/>
      </c>
      <c r="P58" s="60"/>
      <c r="Q58" s="60"/>
      <c r="R58" s="52" t="str">
        <f>IF(Table_Styles[[#This Row],[Background]]&lt;&gt;"",Table_Styles[[#This Row],[Background]],IF(Table_Styles[[#This Row],[Background Default]]&lt;&gt;"",Table_Styles[[#This Row],[Background Default]],""))</f>
        <v/>
      </c>
      <c r="S58" s="60"/>
      <c r="T58" s="60"/>
      <c r="U58" s="52" t="str">
        <f>IF(Table_Styles[[#This Row],[Border]]&lt;&gt;"",Table_Styles[[#This Row],[Border]],IF(Table_Styles[[#This Row],[Border Default]]&lt;&gt;"",Table_Styles[[#This Row],[Border Default]],""))</f>
        <v/>
      </c>
      <c r="V58" s="60"/>
      <c r="W58" s="60"/>
      <c r="X58" s="52" t="str">
        <f>IF(Table_Styles[[#This Row],[Border Radius]]&lt;&gt;"",Table_Styles[[#This Row],[Border Radius]],IF(Table_Styles[[#This Row],[Border Radius Default]]&lt;&gt;"",Table_Styles[[#This Row],[Border Radius Default]],""))</f>
        <v/>
      </c>
      <c r="Y58" s="60"/>
      <c r="Z58" s="60"/>
      <c r="AA58" s="52" t="str">
        <f>IF(Table_Styles[[#This Row],[MT]]&lt;&gt;"",Table_Styles[[#This Row],[MT]],IF(Table_Styles[[#This Row],[MT Default]]&lt;&gt;"",Table_Styles[[#This Row],[MT Default]],""))</f>
        <v/>
      </c>
      <c r="AB58" s="60"/>
      <c r="AC58" s="60"/>
      <c r="AD58" s="52" t="str">
        <f>IF(Table_Styles[[#This Row],[MR]]&lt;&gt;"",Table_Styles[[#This Row],[MR]],IF(Table_Styles[[#This Row],[MR Default]]&lt;&gt;"",Table_Styles[[#This Row],[MR Default]],""))</f>
        <v/>
      </c>
      <c r="AE58" s="60"/>
      <c r="AF58" s="60"/>
      <c r="AG58" s="52" t="str">
        <f>IF(Table_Styles[[#This Row],[MB]]&lt;&gt;"",Table_Styles[[#This Row],[MB]],IF(Table_Styles[[#This Row],[MB Default]]&lt;&gt;"",Table_Styles[[#This Row],[MB Default]],""))</f>
        <v/>
      </c>
      <c r="AH58" s="60"/>
      <c r="AI58" s="60"/>
      <c r="AJ58" s="52" t="str">
        <f>IF(Table_Styles[[#This Row],[ML]]&lt;&gt;"",Table_Styles[[#This Row],[ML]],IF(Table_Styles[[#This Row],[ML Default]]&lt;&gt;"",Table_Styles[[#This Row],[ML Default]],""))</f>
        <v/>
      </c>
      <c r="AK58" s="60"/>
      <c r="AL58" s="60"/>
      <c r="AM58" s="52" t="str">
        <f>IF(Table_Styles[[#This Row],[PT]]&lt;&gt;"",Table_Styles[[#This Row],[PT]],IF(Table_Styles[[#This Row],[PT Default]]&lt;&gt;"",Table_Styles[[#This Row],[PT Default]],""))</f>
        <v/>
      </c>
      <c r="AN58" s="60"/>
      <c r="AO58" s="60"/>
      <c r="AP58" s="52" t="str">
        <f>IF(Table_Styles[[#This Row],[PR]]&lt;&gt;"",Table_Styles[[#This Row],[PR]],IF(Table_Styles[[#This Row],[PR Default]]&lt;&gt;"",Table_Styles[[#This Row],[PR Default]],""))</f>
        <v/>
      </c>
      <c r="AQ58" s="60"/>
      <c r="AR58" s="60"/>
      <c r="AS58" s="52" t="str">
        <f>IF(Table_Styles[[#This Row],[PB]]&lt;&gt;"",Table_Styles[[#This Row],[PB]],IF(Table_Styles[[#This Row],[PB Default]]&lt;&gt;"",Table_Styles[[#This Row],[PB Default]],""))</f>
        <v/>
      </c>
      <c r="AT58" s="60"/>
      <c r="AU58" s="60"/>
      <c r="AV58" s="52" t="str">
        <f>IF(Table_Styles[[#This Row],[PL]]&lt;&gt;"",Table_Styles[[#This Row],[PL]],IF(Table_Styles[[#This Row],[PL Default]]&lt;&gt;"",Table_Styles[[#This Row],[PL Default]],""))</f>
        <v/>
      </c>
      <c r="AW58" s="60"/>
      <c r="AX58" s="60"/>
      <c r="AY58" s="52" t="str">
        <f>IF(Table_Styles[[#This Row],[BT]]&lt;&gt;"",Table_Styles[[#This Row],[BT]],IF(Table_Styles[[#This Row],[BT Default]]&lt;&gt;"",Table_Styles[[#This Row],[BT Default]],""))</f>
        <v/>
      </c>
      <c r="AZ58" s="60"/>
      <c r="BA58" s="60"/>
      <c r="BB58" s="52" t="str">
        <f>IF(Table_Styles[[#This Row],[BR]]&lt;&gt;"",Table_Styles[[#This Row],[BR]],IF(Table_Styles[[#This Row],[BR Default]]&lt;&gt;"",Table_Styles[[#This Row],[BR Default]],""))</f>
        <v/>
      </c>
      <c r="BC58" s="60"/>
      <c r="BD58" s="60"/>
      <c r="BE58" s="52" t="str">
        <f>IF(Table_Styles[[#This Row],[BB]]&lt;&gt;"",Table_Styles[[#This Row],[BB]],IF(Table_Styles[[#This Row],[BB Default]]&lt;&gt;"",Table_Styles[[#This Row],[BB Default]],""))</f>
        <v/>
      </c>
      <c r="BF58" s="60"/>
      <c r="BG58" s="60"/>
      <c r="BH58" s="52" t="str">
        <f>IF(Table_Styles[[#This Row],[BL]]&lt;&gt;"",Table_Styles[[#This Row],[BL]],IF(Table_Styles[[#This Row],[BL Default]]&lt;&gt;"",Table_Styles[[#This Row],[BL Default]],""))</f>
        <v/>
      </c>
      <c r="BI58" s="60"/>
      <c r="BJ58" s="60"/>
      <c r="BK58" s="52" t="str">
        <f>IF(Table_Styles[[#This Row],[Width]]&lt;&gt;"",Table_Styles[[#This Row],[Width]],IF(Table_Styles[[#This Row],[Width Default]]&lt;&gt;"",Table_Styles[[#This Row],[Width Default]],""))</f>
        <v/>
      </c>
      <c r="BL58" s="60"/>
      <c r="BM58" s="60"/>
      <c r="BN58" s="52" t="str">
        <f>IF(Table_Styles[[#This Row],[Height]]&lt;&gt;"",Table_Styles[[#This Row],[Height]],IF(Table_Styles[[#This Row],[Height Default]]&lt;&gt;"",Table_Styles[[#This Row],[Height Default]],""))</f>
        <v/>
      </c>
      <c r="BO58" s="52"/>
      <c r="BP58" s="52"/>
      <c r="BQ58" s="52" t="str">
        <f>IF(Table_Styles[[#This Row],[Top]]&lt;&gt;"",Table_Styles[[#This Row],[Top]],IF(Table_Styles[[#This Row],[Top Default]]&lt;&gt;"",Table_Styles[[#This Row],[Top Default]],""))</f>
        <v/>
      </c>
      <c r="BR58" s="52"/>
      <c r="BS58" s="52"/>
      <c r="BT58" s="52" t="str">
        <f>IF(Table_Styles[[#This Row],[Right]]&lt;&gt;"",Table_Styles[[#This Row],[Right]],IF(Table_Styles[[#This Row],[Right Default]]&lt;&gt;"",Table_Styles[[#This Row],[Right Default]],""))</f>
        <v/>
      </c>
      <c r="BU58" s="52"/>
      <c r="BV58" s="52"/>
      <c r="BW58" s="52" t="str">
        <f>IF(Table_Styles[[#This Row],[Bottom]]&lt;&gt;"",Table_Styles[[#This Row],[Bottom]],IF(Table_Styles[[#This Row],[Bottom Default]]&lt;&gt;"",Table_Styles[[#This Row],[Bottom Default]],""))</f>
        <v/>
      </c>
      <c r="BX58" s="52"/>
      <c r="BY58" s="52"/>
      <c r="BZ58" s="52" t="str">
        <f>IF(Table_Styles[[#This Row],[Left]]&lt;&gt;"",Table_Styles[[#This Row],[Left]],IF(Table_Styles[[#This Row],[Left Default]]&lt;&gt;"",Table_Styles[[#This Row],[Left Default]],""))</f>
        <v/>
      </c>
      <c r="CA58" s="60"/>
      <c r="CB58" s="52" t="str">
        <f>IF(AND(Table_Styles[[#This Row],[Selector]]&lt;&gt;"",Table_Styles[[#This Row],[Font Family Used]]&lt;&gt;"",Table_Styles[[#This Row],[Font Weight Used]]&lt;&gt;""),Table_Styles[[#This Row],[Font Family Used]]&amp;" "&amp;Table_Styles[[#This Row],[Font Weight Used]],"")</f>
        <v/>
      </c>
      <c r="CC58" s="52" t="str">
        <f ca="1">IF(AND(Table_Styles[[#This Row],[Selector]],COUNTIF(OFFSET(CC:CC,0,0,ROW()-1,1),"="&amp;Table_Styles[[#This Row],[Font]])=0),Table_Styles[[#This Row],[Font]],"")</f>
        <v/>
      </c>
      <c r="CD58" s="52" t="str">
        <f ca="1">IF(Table_Styles[[#This Row],[Unique Font]]&lt;&gt;"",
"{""fontFamily"":"""&amp;Table_Styles[[#This Row],[Font Family Used]]&amp;""",""fontWeight"":"&amp;Table_Styles[[#This Row],[Font Weight Used]]&amp;"}","")</f>
        <v/>
      </c>
      <c r="CE58" s="5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58" s="52" t="str">
        <f>IF(AND(Table_Styles[[#This Row],[Selector]]&lt;&gt;"", Table_Styles[[#This Row],[Config Properties]]&lt;&gt;""),
Table_Styles[[#This Row],[Selector]]&amp;" { "&amp;Table_Styles[[#This Row],[Config Properties]]&amp;" }","")</f>
        <v/>
      </c>
      <c r="CG58" s="52" t="str">
        <f xml:space="preserve">
SUBSTITUTE(SUBSTITUTE(SUBSTITUTE(SUBSTITUTE(SUBSTITUTE(SUBSTITUTE(SUBSTITUTE(SUBSTITUTE(Table_Styles[[#This Row],[Config]],
" {","{"),
"{ ","{"),
" }","}"),
"} ","}"),
" ,",","),
", ",","),
" :",":"),
": ",":")</f>
        <v/>
      </c>
    </row>
    <row r="59" spans="2:85" ht="21" customHeight="1">
      <c r="B59" s="110" t="s">
        <v>1021</v>
      </c>
      <c r="C59" s="36" t="s">
        <v>1022</v>
      </c>
      <c r="D59" s="33"/>
      <c r="E59" s="33"/>
      <c r="F59" s="14" t="str">
        <f>IF(Table_Styles[[#This Row],[Font Family]]&lt;&gt;"",Table_Styles[[#This Row],[Font Family]],IF(Table_Styles[[#This Row],[Font Family Default]]&lt;&gt;"",Table_Styles[[#This Row],[Font Family Default]],""))</f>
        <v/>
      </c>
      <c r="G59" s="33"/>
      <c r="H59" s="33"/>
      <c r="I59" s="14" t="str">
        <f>IF(Table_Styles[[#This Row],[Font Size]]&lt;&gt;"",Table_Styles[[#This Row],[Font Size]],IF(Table_Styles[[#This Row],[Font Size Default]]&lt;&gt;"",Table_Styles[[#This Row],[Font Size Default]],""))</f>
        <v/>
      </c>
      <c r="J59" s="33"/>
      <c r="K59" s="33"/>
      <c r="L59" s="14" t="str">
        <f>IF(Table_Styles[[#This Row],[Font Weight]]&lt;&gt;"",Table_Styles[[#This Row],[Font Weight]],IF(Table_Styles[[#This Row],[Font Weight Default]]&lt;&gt;"",Table_Styles[[#This Row],[Font Weight Default]],""))</f>
        <v/>
      </c>
      <c r="M59" s="33"/>
      <c r="N59" s="33"/>
      <c r="O59" s="14" t="str">
        <f>IF(Table_Styles[[#This Row],[Colour]]&lt;&gt;"",Table_Styles[[#This Row],[Colour]],IF(Table_Styles[[#This Row],[Colour Default]]&lt;&gt;"",Table_Styles[[#This Row],[Colour Default]],""))</f>
        <v/>
      </c>
      <c r="P59" s="33"/>
      <c r="Q59" s="33" t="str">
        <f>Colour_Background_1</f>
        <v>#FFFFFF</v>
      </c>
      <c r="R59" s="14" t="str">
        <f>IF(Table_Styles[[#This Row],[Background]]&lt;&gt;"",Table_Styles[[#This Row],[Background]],IF(Table_Styles[[#This Row],[Background Default]]&lt;&gt;"",Table_Styles[[#This Row],[Background Default]],""))</f>
        <v>#FFFFFF</v>
      </c>
      <c r="S59" s="33"/>
      <c r="T59" s="35" t="s">
        <v>947</v>
      </c>
      <c r="U59" s="14" t="str">
        <f>IF(Table_Styles[[#This Row],[Border]]&lt;&gt;"",Table_Styles[[#This Row],[Border]],IF(Table_Styles[[#This Row],[Border Default]]&lt;&gt;"",Table_Styles[[#This Row],[Border Default]],""))</f>
        <v>none</v>
      </c>
      <c r="V59" s="33"/>
      <c r="W59" s="33">
        <f>Settings_Styling_Other_Default_Border_Radius</f>
        <v>0</v>
      </c>
      <c r="X59" s="14">
        <f>IF(Table_Styles[[#This Row],[Border Radius]]&lt;&gt;"",Table_Styles[[#This Row],[Border Radius]],IF(Table_Styles[[#This Row],[Border Radius Default]]&lt;&gt;"",Table_Styles[[#This Row],[Border Radius Default]],""))</f>
        <v>0</v>
      </c>
      <c r="Y59" s="33"/>
      <c r="Z59" s="33"/>
      <c r="AA59" s="14" t="str">
        <f>IF(Table_Styles[[#This Row],[MT]]&lt;&gt;"",Table_Styles[[#This Row],[MT]],IF(Table_Styles[[#This Row],[MT Default]]&lt;&gt;"",Table_Styles[[#This Row],[MT Default]],""))</f>
        <v/>
      </c>
      <c r="AB59" s="33"/>
      <c r="AC59" s="33"/>
      <c r="AD59" s="14" t="str">
        <f>IF(Table_Styles[[#This Row],[MR]]&lt;&gt;"",Table_Styles[[#This Row],[MR]],IF(Table_Styles[[#This Row],[MR Default]]&lt;&gt;"",Table_Styles[[#This Row],[MR Default]],""))</f>
        <v/>
      </c>
      <c r="AE59" s="33"/>
      <c r="AF59" s="33"/>
      <c r="AG59" s="14" t="str">
        <f>IF(Table_Styles[[#This Row],[MB]]&lt;&gt;"",Table_Styles[[#This Row],[MB]],IF(Table_Styles[[#This Row],[MB Default]]&lt;&gt;"",Table_Styles[[#This Row],[MB Default]],""))</f>
        <v/>
      </c>
      <c r="AH59" s="33"/>
      <c r="AI59" s="33"/>
      <c r="AJ59" s="14" t="str">
        <f>IF(Table_Styles[[#This Row],[ML]]&lt;&gt;"",Table_Styles[[#This Row],[ML]],IF(Table_Styles[[#This Row],[ML Default]]&lt;&gt;"",Table_Styles[[#This Row],[ML Default]],""))</f>
        <v/>
      </c>
      <c r="AK59" s="33"/>
      <c r="AL59" s="112" t="s">
        <v>931</v>
      </c>
      <c r="AM59" s="14" t="str">
        <f>IF(Table_Styles[[#This Row],[PT]]&lt;&gt;"",Table_Styles[[#This Row],[PT]],IF(Table_Styles[[#This Row],[PT Default]]&lt;&gt;"",Table_Styles[[#This Row],[PT Default]],""))</f>
        <v>5px</v>
      </c>
      <c r="AN59" s="33"/>
      <c r="AO59" s="112" t="s">
        <v>931</v>
      </c>
      <c r="AP59" s="14" t="str">
        <f>IF(Table_Styles[[#This Row],[PR]]&lt;&gt;"",Table_Styles[[#This Row],[PR]],IF(Table_Styles[[#This Row],[PR Default]]&lt;&gt;"",Table_Styles[[#This Row],[PR Default]],""))</f>
        <v>5px</v>
      </c>
      <c r="AQ59" s="33"/>
      <c r="AR59" s="112" t="s">
        <v>931</v>
      </c>
      <c r="AS59" s="14" t="str">
        <f>IF(Table_Styles[[#This Row],[PB]]&lt;&gt;"",Table_Styles[[#This Row],[PB]],IF(Table_Styles[[#This Row],[PB Default]]&lt;&gt;"",Table_Styles[[#This Row],[PB Default]],""))</f>
        <v>5px</v>
      </c>
      <c r="AT59" s="33"/>
      <c r="AU59" s="112" t="s">
        <v>1023</v>
      </c>
      <c r="AV59" s="14" t="str">
        <f>IF(Table_Styles[[#This Row],[PL]]&lt;&gt;"",Table_Styles[[#This Row],[PL]],IF(Table_Styles[[#This Row],[PL Default]]&lt;&gt;"",Table_Styles[[#This Row],[PL Default]],""))</f>
        <v>4px</v>
      </c>
      <c r="AW59" s="33"/>
      <c r="AX59" s="33"/>
      <c r="AY59" s="14" t="str">
        <f>IF(Table_Styles[[#This Row],[BT]]&lt;&gt;"",Table_Styles[[#This Row],[BT]],IF(Table_Styles[[#This Row],[BT Default]]&lt;&gt;"",Table_Styles[[#This Row],[BT Default]],""))</f>
        <v/>
      </c>
      <c r="AZ59" s="33"/>
      <c r="BA59" s="33"/>
      <c r="BB59" s="14" t="str">
        <f>IF(Table_Styles[[#This Row],[BR]]&lt;&gt;"",Table_Styles[[#This Row],[BR]],IF(Table_Styles[[#This Row],[BR Default]]&lt;&gt;"",Table_Styles[[#This Row],[BR Default]],""))</f>
        <v/>
      </c>
      <c r="BC59" s="33"/>
      <c r="BD59" s="33"/>
      <c r="BE59" s="14" t="str">
        <f>IF(Table_Styles[[#This Row],[BB]]&lt;&gt;"",Table_Styles[[#This Row],[BB]],IF(Table_Styles[[#This Row],[BB Default]]&lt;&gt;"",Table_Styles[[#This Row],[BB Default]],""))</f>
        <v/>
      </c>
      <c r="BF59" s="33"/>
      <c r="BG59" s="33"/>
      <c r="BH59" s="14" t="str">
        <f>IF(Table_Styles[[#This Row],[BL]]&lt;&gt;"",Table_Styles[[#This Row],[BL]],IF(Table_Styles[[#This Row],[BL Default]]&lt;&gt;"",Table_Styles[[#This Row],[BL Default]],""))</f>
        <v/>
      </c>
      <c r="BI59" s="33"/>
      <c r="BJ59" s="33"/>
      <c r="BK59" s="14" t="str">
        <f>IF(Table_Styles[[#This Row],[Width]]&lt;&gt;"",Table_Styles[[#This Row],[Width]],IF(Table_Styles[[#This Row],[Width Default]]&lt;&gt;"",Table_Styles[[#This Row],[Width Default]],""))</f>
        <v/>
      </c>
      <c r="BL59" s="33"/>
      <c r="BM59" s="33"/>
      <c r="BN59" s="14" t="str">
        <f>IF(Table_Styles[[#This Row],[Height]]&lt;&gt;"",Table_Styles[[#This Row],[Height]],IF(Table_Styles[[#This Row],[Height Default]]&lt;&gt;"",Table_Styles[[#This Row],[Height Default]],""))</f>
        <v/>
      </c>
      <c r="BO59" s="14"/>
      <c r="BP59" s="14"/>
      <c r="BQ59" s="14" t="str">
        <f>IF(Table_Styles[[#This Row],[Top]]&lt;&gt;"",Table_Styles[[#This Row],[Top]],IF(Table_Styles[[#This Row],[Top Default]]&lt;&gt;"",Table_Styles[[#This Row],[Top Default]],""))</f>
        <v/>
      </c>
      <c r="BR59" s="14"/>
      <c r="BS59" s="14"/>
      <c r="BT59" s="14" t="str">
        <f>IF(Table_Styles[[#This Row],[Right]]&lt;&gt;"",Table_Styles[[#This Row],[Right]],IF(Table_Styles[[#This Row],[Right Default]]&lt;&gt;"",Table_Styles[[#This Row],[Right Default]],""))</f>
        <v/>
      </c>
      <c r="BU59" s="14"/>
      <c r="BV59" s="14"/>
      <c r="BW59" s="14" t="str">
        <f>IF(Table_Styles[[#This Row],[Bottom]]&lt;&gt;"",Table_Styles[[#This Row],[Bottom]],IF(Table_Styles[[#This Row],[Bottom Default]]&lt;&gt;"",Table_Styles[[#This Row],[Bottom Default]],""))</f>
        <v/>
      </c>
      <c r="BX59" s="14"/>
      <c r="BY59" s="14"/>
      <c r="BZ59" s="14" t="str">
        <f>IF(Table_Styles[[#This Row],[Left]]&lt;&gt;"",Table_Styles[[#This Row],[Left]],IF(Table_Styles[[#This Row],[Left Default]]&lt;&gt;"",Table_Styles[[#This Row],[Left Default]],""))</f>
        <v/>
      </c>
      <c r="CA59" s="33"/>
      <c r="CB59" s="16" t="str">
        <f>IF(AND(Table_Styles[[#This Row],[Selector]]&lt;&gt;"",Table_Styles[[#This Row],[Font Family Used]]&lt;&gt;"",Table_Styles[[#This Row],[Font Weight Used]]&lt;&gt;""),Table_Styles[[#This Row],[Font Family Used]]&amp;" "&amp;Table_Styles[[#This Row],[Font Weight Used]],"")</f>
        <v/>
      </c>
      <c r="CC59" s="16" t="str">
        <f ca="1">IF(AND(Table_Styles[[#This Row],[Selector]],COUNTIF(OFFSET(CC:CC,0,0,ROW()-1,1),"="&amp;Table_Styles[[#This Row],[Font]])=0),Table_Styles[[#This Row],[Font]],"")</f>
        <v/>
      </c>
      <c r="CD59" s="16" t="str">
        <f ca="1">IF(Table_Styles[[#This Row],[Unique Font]]&lt;&gt;"",
"{""fontFamily"":"""&amp;Table_Styles[[#This Row],[Font Family Used]]&amp;""",""fontWeight"":"&amp;Table_Styles[[#This Row],[Font Weight Used]]&amp;"}","")</f>
        <v/>
      </c>
      <c r="CE59"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 none;border-radius: 0;padding-top: 5px;padding-right: 5px;padding-bottom: 5px;padding-left: 4px</v>
      </c>
      <c r="CF59" s="16" t="str">
        <f>IF(AND(Table_Styles[[#This Row],[Selector]]&lt;&gt;"", Table_Styles[[#This Row],[Config Properties]]&lt;&gt;""),
Table_Styles[[#This Row],[Selector]]&amp;" { "&amp;Table_Styles[[#This Row],[Config Properties]]&amp;" }","")</f>
        <v>.ui-datepicker.ui-widget.ui-widget-content { background: #FFFFFF;border: none;border-radius: 0;padding-top: 5px;padding-right: 5px;padding-bottom: 5px;padding-left: 4px }</v>
      </c>
      <c r="CG59" s="16" t="str">
        <f xml:space="preserve">
SUBSTITUTE(SUBSTITUTE(SUBSTITUTE(SUBSTITUTE(SUBSTITUTE(SUBSTITUTE(SUBSTITUTE(SUBSTITUTE(Table_Styles[[#This Row],[Config]],
" {","{"),
"{ ","{"),
" }","}"),
"} ","}"),
" ,",","),
", ",","),
" :",":"),
": ",":")</f>
        <v>.ui-datepicker.ui-widget.ui-widget-content{background:#FFFFFF;border:none;border-radius:0;padding-top:5px;padding-right:5px;padding-bottom:5px;padding-left:4px}</v>
      </c>
    </row>
    <row r="60" spans="2:85" ht="21" customHeight="1">
      <c r="B60" s="110" t="s">
        <v>2</v>
      </c>
      <c r="C60" s="16" t="s">
        <v>1024</v>
      </c>
      <c r="D60" s="33"/>
      <c r="E60" s="33"/>
      <c r="F60" s="14" t="str">
        <f>IF(Table_Styles[[#This Row],[Font Family]]&lt;&gt;"",Table_Styles[[#This Row],[Font Family]],IF(Table_Styles[[#This Row],[Font Family Default]]&lt;&gt;"",Table_Styles[[#This Row],[Font Family Default]],""))</f>
        <v/>
      </c>
      <c r="G60" s="33"/>
      <c r="H60" s="33"/>
      <c r="I60" s="14" t="str">
        <f>IF(Table_Styles[[#This Row],[Font Size]]&lt;&gt;"",Table_Styles[[#This Row],[Font Size]],IF(Table_Styles[[#This Row],[Font Size Default]]&lt;&gt;"",Table_Styles[[#This Row],[Font Size Default]],""))</f>
        <v/>
      </c>
      <c r="J60" s="33"/>
      <c r="K60" s="33"/>
      <c r="L60" s="14" t="str">
        <f>IF(Table_Styles[[#This Row],[Font Weight]]&lt;&gt;"",Table_Styles[[#This Row],[Font Weight]],IF(Table_Styles[[#This Row],[Font Weight Default]]&lt;&gt;"",Table_Styles[[#This Row],[Font Weight Default]],""))</f>
        <v/>
      </c>
      <c r="M60" s="33"/>
      <c r="N60" s="33"/>
      <c r="O60" s="14" t="str">
        <f>IF(Table_Styles[[#This Row],[Colour]]&lt;&gt;"",Table_Styles[[#This Row],[Colour]],IF(Table_Styles[[#This Row],[Colour Default]]&lt;&gt;"",Table_Styles[[#This Row],[Colour Default]],""))</f>
        <v/>
      </c>
      <c r="P60" s="33"/>
      <c r="Q60" s="35" t="str">
        <f>Colour_Background_2</f>
        <v>#e5e5e5</v>
      </c>
      <c r="R60" s="14" t="str">
        <f>IF(Table_Styles[[#This Row],[Background]]&lt;&gt;"",Table_Styles[[#This Row],[Background]],IF(Table_Styles[[#This Row],[Background Default]]&lt;&gt;"",Table_Styles[[#This Row],[Background Default]],""))</f>
        <v>#e5e5e5</v>
      </c>
      <c r="S60" s="33"/>
      <c r="T60" s="35" t="s">
        <v>947</v>
      </c>
      <c r="U60" s="14" t="str">
        <f>IF(Table_Styles[[#This Row],[Border]]&lt;&gt;"",Table_Styles[[#This Row],[Border]],IF(Table_Styles[[#This Row],[Border Default]]&lt;&gt;"",Table_Styles[[#This Row],[Border Default]],""))</f>
        <v>none</v>
      </c>
      <c r="V60" s="33"/>
      <c r="W60" s="33">
        <f>Settings_Styling_Other_Default_Border_Radius</f>
        <v>0</v>
      </c>
      <c r="X60" s="14">
        <f>IF(Table_Styles[[#This Row],[Border Radius]]&lt;&gt;"",Table_Styles[[#This Row],[Border Radius]],IF(Table_Styles[[#This Row],[Border Radius Default]]&lt;&gt;"",Table_Styles[[#This Row],[Border Radius Default]],""))</f>
        <v>0</v>
      </c>
      <c r="Y60" s="33"/>
      <c r="Z60" s="35" t="s">
        <v>1011</v>
      </c>
      <c r="AA60" s="14" t="str">
        <f>IF(Table_Styles[[#This Row],[MT]]&lt;&gt;"",Table_Styles[[#This Row],[MT]],IF(Table_Styles[[#This Row],[MT Default]]&lt;&gt;"",Table_Styles[[#This Row],[MT Default]],""))</f>
        <v>1px</v>
      </c>
      <c r="AB60" s="33"/>
      <c r="AC60" s="35" t="s">
        <v>1011</v>
      </c>
      <c r="AD60" s="14" t="str">
        <f>IF(Table_Styles[[#This Row],[MR]]&lt;&gt;"",Table_Styles[[#This Row],[MR]],IF(Table_Styles[[#This Row],[MR Default]]&lt;&gt;"",Table_Styles[[#This Row],[MR Default]],""))</f>
        <v>1px</v>
      </c>
      <c r="AE60" s="33"/>
      <c r="AF60" s="35" t="s">
        <v>1011</v>
      </c>
      <c r="AG60" s="14" t="str">
        <f>IF(Table_Styles[[#This Row],[MB]]&lt;&gt;"",Table_Styles[[#This Row],[MB]],IF(Table_Styles[[#This Row],[MB Default]]&lt;&gt;"",Table_Styles[[#This Row],[MB Default]],""))</f>
        <v>1px</v>
      </c>
      <c r="AH60" s="33"/>
      <c r="AI60" s="35" t="s">
        <v>1010</v>
      </c>
      <c r="AJ60" s="14" t="str">
        <f>IF(Table_Styles[[#This Row],[ML]]&lt;&gt;"",Table_Styles[[#This Row],[ML]],IF(Table_Styles[[#This Row],[ML Default]]&lt;&gt;"",Table_Styles[[#This Row],[ML Default]],""))</f>
        <v>2px</v>
      </c>
      <c r="AK60" s="33"/>
      <c r="AL60" s="33"/>
      <c r="AM60" s="14" t="str">
        <f>IF(Table_Styles[[#This Row],[PT]]&lt;&gt;"",Table_Styles[[#This Row],[PT]],IF(Table_Styles[[#This Row],[PT Default]]&lt;&gt;"",Table_Styles[[#This Row],[PT Default]],""))</f>
        <v/>
      </c>
      <c r="AN60" s="33"/>
      <c r="AO60" s="33"/>
      <c r="AP60" s="14" t="str">
        <f>IF(Table_Styles[[#This Row],[PR]]&lt;&gt;"",Table_Styles[[#This Row],[PR]],IF(Table_Styles[[#This Row],[PR Default]]&lt;&gt;"",Table_Styles[[#This Row],[PR Default]],""))</f>
        <v/>
      </c>
      <c r="AQ60" s="33"/>
      <c r="AR60" s="33"/>
      <c r="AS60" s="14" t="str">
        <f>IF(Table_Styles[[#This Row],[PB]]&lt;&gt;"",Table_Styles[[#This Row],[PB]],IF(Table_Styles[[#This Row],[PB Default]]&lt;&gt;"",Table_Styles[[#This Row],[PB Default]],""))</f>
        <v/>
      </c>
      <c r="AT60" s="33"/>
      <c r="AU60" s="33"/>
      <c r="AV60" s="14" t="str">
        <f>IF(Table_Styles[[#This Row],[PL]]&lt;&gt;"",Table_Styles[[#This Row],[PL]],IF(Table_Styles[[#This Row],[PL Default]]&lt;&gt;"",Table_Styles[[#This Row],[PL Default]],""))</f>
        <v/>
      </c>
      <c r="AW60" s="33"/>
      <c r="AX60" s="33"/>
      <c r="AY60" s="14" t="str">
        <f>IF(Table_Styles[[#This Row],[BT]]&lt;&gt;"",Table_Styles[[#This Row],[BT]],IF(Table_Styles[[#This Row],[BT Default]]&lt;&gt;"",Table_Styles[[#This Row],[BT Default]],""))</f>
        <v/>
      </c>
      <c r="AZ60" s="33"/>
      <c r="BA60" s="33"/>
      <c r="BB60" s="14" t="str">
        <f>IF(Table_Styles[[#This Row],[BR]]&lt;&gt;"",Table_Styles[[#This Row],[BR]],IF(Table_Styles[[#This Row],[BR Default]]&lt;&gt;"",Table_Styles[[#This Row],[BR Default]],""))</f>
        <v/>
      </c>
      <c r="BC60" s="33"/>
      <c r="BD60" s="33"/>
      <c r="BE60" s="14" t="str">
        <f>IF(Table_Styles[[#This Row],[BB]]&lt;&gt;"",Table_Styles[[#This Row],[BB]],IF(Table_Styles[[#This Row],[BB Default]]&lt;&gt;"",Table_Styles[[#This Row],[BB Default]],""))</f>
        <v/>
      </c>
      <c r="BF60" s="33"/>
      <c r="BG60" s="33"/>
      <c r="BH60" s="14" t="str">
        <f>IF(Table_Styles[[#This Row],[BL]]&lt;&gt;"",Table_Styles[[#This Row],[BL]],IF(Table_Styles[[#This Row],[BL Default]]&lt;&gt;"",Table_Styles[[#This Row],[BL Default]],""))</f>
        <v/>
      </c>
      <c r="BI60" s="33"/>
      <c r="BJ60" s="33"/>
      <c r="BK60" s="14" t="str">
        <f>IF(Table_Styles[[#This Row],[Width]]&lt;&gt;"",Table_Styles[[#This Row],[Width]],IF(Table_Styles[[#This Row],[Width Default]]&lt;&gt;"",Table_Styles[[#This Row],[Width Default]],""))</f>
        <v/>
      </c>
      <c r="BL60" s="33"/>
      <c r="BM60" s="33"/>
      <c r="BN60" s="14" t="str">
        <f>IF(Table_Styles[[#This Row],[Height]]&lt;&gt;"",Table_Styles[[#This Row],[Height]],IF(Table_Styles[[#This Row],[Height Default]]&lt;&gt;"",Table_Styles[[#This Row],[Height Default]],""))</f>
        <v/>
      </c>
      <c r="BO60" s="14"/>
      <c r="BP60" s="14"/>
      <c r="BQ60" s="14" t="str">
        <f>IF(Table_Styles[[#This Row],[Top]]&lt;&gt;"",Table_Styles[[#This Row],[Top]],IF(Table_Styles[[#This Row],[Top Default]]&lt;&gt;"",Table_Styles[[#This Row],[Top Default]],""))</f>
        <v/>
      </c>
      <c r="BR60" s="14"/>
      <c r="BS60" s="14"/>
      <c r="BT60" s="14" t="str">
        <f>IF(Table_Styles[[#This Row],[Right]]&lt;&gt;"",Table_Styles[[#This Row],[Right]],IF(Table_Styles[[#This Row],[Right Default]]&lt;&gt;"",Table_Styles[[#This Row],[Right Default]],""))</f>
        <v/>
      </c>
      <c r="BU60" s="14"/>
      <c r="BV60" s="14"/>
      <c r="BW60" s="14" t="str">
        <f>IF(Table_Styles[[#This Row],[Bottom]]&lt;&gt;"",Table_Styles[[#This Row],[Bottom]],IF(Table_Styles[[#This Row],[Bottom Default]]&lt;&gt;"",Table_Styles[[#This Row],[Bottom Default]],""))</f>
        <v/>
      </c>
      <c r="BX60" s="14"/>
      <c r="BY60" s="14"/>
      <c r="BZ60" s="14" t="str">
        <f>IF(Table_Styles[[#This Row],[Left]]&lt;&gt;"",Table_Styles[[#This Row],[Left]],IF(Table_Styles[[#This Row],[Left Default]]&lt;&gt;"",Table_Styles[[#This Row],[Left Default]],""))</f>
        <v/>
      </c>
      <c r="CA60" s="33"/>
      <c r="CB60" s="16" t="str">
        <f>IF(AND(Table_Styles[[#This Row],[Selector]]&lt;&gt;"",Table_Styles[[#This Row],[Font Family Used]]&lt;&gt;"",Table_Styles[[#This Row],[Font Weight Used]]&lt;&gt;""),Table_Styles[[#This Row],[Font Family Used]]&amp;" "&amp;Table_Styles[[#This Row],[Font Weight Used]],"")</f>
        <v/>
      </c>
      <c r="CC60" s="16" t="str">
        <f ca="1">IF(AND(Table_Styles[[#This Row],[Selector]],COUNTIF(OFFSET(CC:CC,0,0,ROW()-1,1),"="&amp;Table_Styles[[#This Row],[Font]])=0),Table_Styles[[#This Row],[Font]],"")</f>
        <v/>
      </c>
      <c r="CD60" s="16" t="str">
        <f ca="1">IF(Table_Styles[[#This Row],[Unique Font]]&lt;&gt;"",
"{""fontFamily"":"""&amp;Table_Styles[[#This Row],[Font Family Used]]&amp;""",""fontWeight"":"&amp;Table_Styles[[#This Row],[Font Weight Used]]&amp;"}","")</f>
        <v/>
      </c>
      <c r="CE60"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#e5e5e5;border: none;border-radius: 0;margin-top: 1px;margin-right: 1px;margin-bottom: 1px;margin-left: 2px</v>
      </c>
      <c r="CF60" s="16" t="str">
        <f>IF(AND(Table_Styles[[#This Row],[Selector]]&lt;&gt;"", Table_Styles[[#This Row],[Config Properties]]&lt;&gt;""),
Table_Styles[[#This Row],[Selector]]&amp;" { "&amp;Table_Styles[[#This Row],[Config Properties]]&amp;" }","")</f>
        <v>.ui-datepicker .ui-datepicker-header { background: #e5e5e5;border: none;border-radius: 0;margin-top: 1px;margin-right: 1px;margin-bottom: 1px;margin-left: 2px }</v>
      </c>
      <c r="CG60" s="16" t="str">
        <f xml:space="preserve">
SUBSTITUTE(SUBSTITUTE(SUBSTITUTE(SUBSTITUTE(SUBSTITUTE(SUBSTITUTE(SUBSTITUTE(SUBSTITUTE(Table_Styles[[#This Row],[Config]],
" {","{"),
"{ ","{"),
" }","}"),
"} ","}"),
" ,",","),
", ",","),
" :",":"),
": ",":")</f>
        <v>.ui-datepicker .ui-datepicker-header{background:#e5e5e5;border:none;border-radius:0;margin-top:1px;margin-right:1px;margin-bottom:1px;margin-left:2px}</v>
      </c>
    </row>
    <row r="61" spans="2:85" ht="21" customHeight="1">
      <c r="B61" s="16" t="s">
        <v>1025</v>
      </c>
      <c r="C61" s="16" t="s">
        <v>1026</v>
      </c>
      <c r="D61" s="33"/>
      <c r="E61" s="33" t="str">
        <f>Settings_Styling_Font_Body_Text</f>
        <v>Montserrat</v>
      </c>
      <c r="F61" s="14" t="str">
        <f>IF(Table_Styles[[#This Row],[Font Family]]&lt;&gt;"",Table_Styles[[#This Row],[Font Family]],IF(Table_Styles[[#This Row],[Font Family Default]]&lt;&gt;"",Table_Styles[[#This Row],[Font Family Default]],""))</f>
        <v>Montserrat</v>
      </c>
      <c r="G61" s="33"/>
      <c r="H61" s="35" t="s">
        <v>944</v>
      </c>
      <c r="I61" s="14" t="str">
        <f>IF(Table_Styles[[#This Row],[Font Size]]&lt;&gt;"",Table_Styles[[#This Row],[Font Size]],IF(Table_Styles[[#This Row],[Font Size Default]]&lt;&gt;"",Table_Styles[[#This Row],[Font Size Default]],""))</f>
        <v>13px</v>
      </c>
      <c r="J61" s="33"/>
      <c r="K61" s="33">
        <f>Settings_Styling_Font_Weight_Body_Text</f>
        <v>300</v>
      </c>
      <c r="L61" s="14">
        <f>IF(Table_Styles[[#This Row],[Font Weight]]&lt;&gt;"",Table_Styles[[#This Row],[Font Weight]],IF(Table_Styles[[#This Row],[Font Weight Default]]&lt;&gt;"",Table_Styles[[#This Row],[Font Weight Default]],""))</f>
        <v>300</v>
      </c>
      <c r="M61" s="33"/>
      <c r="N61" s="33" t="str">
        <f>Colour_Foreground_1</f>
        <v>#303232</v>
      </c>
      <c r="O61" s="14" t="str">
        <f>IF(Table_Styles[[#This Row],[Colour]]&lt;&gt;"",Table_Styles[[#This Row],[Colour]],IF(Table_Styles[[#This Row],[Colour Default]]&lt;&gt;"",Table_Styles[[#This Row],[Colour Default]],""))</f>
        <v>#303232</v>
      </c>
      <c r="P61" s="33"/>
      <c r="Q61" s="33" t="str">
        <f>Colour_Background_1</f>
        <v>#FFFFFF</v>
      </c>
      <c r="R61" s="14" t="str">
        <f>IF(Table_Styles[[#This Row],[Background]]&lt;&gt;"",Table_Styles[[#This Row],[Background]],IF(Table_Styles[[#This Row],[Background Default]]&lt;&gt;"",Table_Styles[[#This Row],[Background Default]],""))</f>
        <v>#FFFFFF</v>
      </c>
      <c r="S61" s="33"/>
      <c r="T61" s="35" t="s">
        <v>947</v>
      </c>
      <c r="U61" s="14" t="str">
        <f>IF(Table_Styles[[#This Row],[Border]]&lt;&gt;"",Table_Styles[[#This Row],[Border]],IF(Table_Styles[[#This Row],[Border Default]]&lt;&gt;"",Table_Styles[[#This Row],[Border Default]],""))</f>
        <v>none</v>
      </c>
      <c r="V61" s="33"/>
      <c r="W61" s="33">
        <f>Settings_Styling_Other_Default_Border_Radius</f>
        <v>0</v>
      </c>
      <c r="X61" s="14">
        <f>IF(Table_Styles[[#This Row],[Border Radius]]&lt;&gt;"",Table_Styles[[#This Row],[Border Radius]],IF(Table_Styles[[#This Row],[Border Radius Default]]&lt;&gt;"",Table_Styles[[#This Row],[Border Radius Default]],""))</f>
        <v>0</v>
      </c>
      <c r="Y61" s="33"/>
      <c r="Z61" s="33" t="s">
        <v>1010</v>
      </c>
      <c r="AA61" s="14" t="str">
        <f>IF(Table_Styles[[#This Row],[MT]]&lt;&gt;"",Table_Styles[[#This Row],[MT]],IF(Table_Styles[[#This Row],[MT Default]]&lt;&gt;"",Table_Styles[[#This Row],[MT Default]],""))</f>
        <v>2px</v>
      </c>
      <c r="AB61" s="33"/>
      <c r="AC61" s="33" t="s">
        <v>1010</v>
      </c>
      <c r="AD61" s="14" t="str">
        <f>IF(Table_Styles[[#This Row],[MR]]&lt;&gt;"",Table_Styles[[#This Row],[MR]],IF(Table_Styles[[#This Row],[MR Default]]&lt;&gt;"",Table_Styles[[#This Row],[MR Default]],""))</f>
        <v>2px</v>
      </c>
      <c r="AE61" s="33"/>
      <c r="AF61" s="33" t="s">
        <v>1010</v>
      </c>
      <c r="AG61" s="14" t="str">
        <f>IF(Table_Styles[[#This Row],[MB]]&lt;&gt;"",Table_Styles[[#This Row],[MB]],IF(Table_Styles[[#This Row],[MB Default]]&lt;&gt;"",Table_Styles[[#This Row],[MB Default]],""))</f>
        <v>2px</v>
      </c>
      <c r="AH61" s="33"/>
      <c r="AI61" s="35" t="s">
        <v>1010</v>
      </c>
      <c r="AJ61" s="14" t="str">
        <f>IF(Table_Styles[[#This Row],[ML]]&lt;&gt;"",Table_Styles[[#This Row],[ML]],IF(Table_Styles[[#This Row],[ML Default]]&lt;&gt;"",Table_Styles[[#This Row],[ML Default]],""))</f>
        <v>2px</v>
      </c>
      <c r="AK61" s="33"/>
      <c r="AL61" s="33"/>
      <c r="AM61" s="14" t="str">
        <f>IF(Table_Styles[[#This Row],[PT]]&lt;&gt;"",Table_Styles[[#This Row],[PT]],IF(Table_Styles[[#This Row],[PT Default]]&lt;&gt;"",Table_Styles[[#This Row],[PT Default]],""))</f>
        <v/>
      </c>
      <c r="AN61" s="33"/>
      <c r="AO61" s="33"/>
      <c r="AP61" s="14" t="str">
        <f>IF(Table_Styles[[#This Row],[PR]]&lt;&gt;"",Table_Styles[[#This Row],[PR]],IF(Table_Styles[[#This Row],[PR Default]]&lt;&gt;"",Table_Styles[[#This Row],[PR Default]],""))</f>
        <v/>
      </c>
      <c r="AQ61" s="33"/>
      <c r="AR61" s="33"/>
      <c r="AS61" s="14" t="str">
        <f>IF(Table_Styles[[#This Row],[PB]]&lt;&gt;"",Table_Styles[[#This Row],[PB]],IF(Table_Styles[[#This Row],[PB Default]]&lt;&gt;"",Table_Styles[[#This Row],[PB Default]],""))</f>
        <v/>
      </c>
      <c r="AT61" s="33"/>
      <c r="AU61" s="33"/>
      <c r="AV61" s="14" t="str">
        <f>IF(Table_Styles[[#This Row],[PL]]&lt;&gt;"",Table_Styles[[#This Row],[PL]],IF(Table_Styles[[#This Row],[PL Default]]&lt;&gt;"",Table_Styles[[#This Row],[PL Default]],""))</f>
        <v/>
      </c>
      <c r="AW61" s="33"/>
      <c r="AX61" s="33"/>
      <c r="AY61" s="14" t="str">
        <f>IF(Table_Styles[[#This Row],[BT]]&lt;&gt;"",Table_Styles[[#This Row],[BT]],IF(Table_Styles[[#This Row],[BT Default]]&lt;&gt;"",Table_Styles[[#This Row],[BT Default]],""))</f>
        <v/>
      </c>
      <c r="AZ61" s="33"/>
      <c r="BA61" s="33"/>
      <c r="BB61" s="14" t="str">
        <f>IF(Table_Styles[[#This Row],[BR]]&lt;&gt;"",Table_Styles[[#This Row],[BR]],IF(Table_Styles[[#This Row],[BR Default]]&lt;&gt;"",Table_Styles[[#This Row],[BR Default]],""))</f>
        <v/>
      </c>
      <c r="BC61" s="33"/>
      <c r="BD61" s="33"/>
      <c r="BE61" s="14" t="str">
        <f>IF(Table_Styles[[#This Row],[BB]]&lt;&gt;"",Table_Styles[[#This Row],[BB]],IF(Table_Styles[[#This Row],[BB Default]]&lt;&gt;"",Table_Styles[[#This Row],[BB Default]],""))</f>
        <v/>
      </c>
      <c r="BF61" s="33"/>
      <c r="BG61" s="33"/>
      <c r="BH61" s="14" t="str">
        <f>IF(Table_Styles[[#This Row],[BL]]&lt;&gt;"",Table_Styles[[#This Row],[BL]],IF(Table_Styles[[#This Row],[BL Default]]&lt;&gt;"",Table_Styles[[#This Row],[BL Default]],""))</f>
        <v/>
      </c>
      <c r="BI61" s="33"/>
      <c r="BJ61" s="35" t="s">
        <v>1027</v>
      </c>
      <c r="BK61" s="14" t="str">
        <f>IF(Table_Styles[[#This Row],[Width]]&lt;&gt;"",Table_Styles[[#This Row],[Width]],IF(Table_Styles[[#This Row],[Width Default]]&lt;&gt;"",Table_Styles[[#This Row],[Width Default]],""))</f>
        <v>40%</v>
      </c>
      <c r="BL61" s="33"/>
      <c r="BM61" s="33"/>
      <c r="BN61" s="14" t="str">
        <f>IF(Table_Styles[[#This Row],[Height]]&lt;&gt;"",Table_Styles[[#This Row],[Height]],IF(Table_Styles[[#This Row],[Height Default]]&lt;&gt;"",Table_Styles[[#This Row],[Height Default]],""))</f>
        <v/>
      </c>
      <c r="BO61" s="14"/>
      <c r="BP61" s="14"/>
      <c r="BQ61" s="14" t="str">
        <f>IF(Table_Styles[[#This Row],[Top]]&lt;&gt;"",Table_Styles[[#This Row],[Top]],IF(Table_Styles[[#This Row],[Top Default]]&lt;&gt;"",Table_Styles[[#This Row],[Top Default]],""))</f>
        <v/>
      </c>
      <c r="BR61" s="14"/>
      <c r="BS61" s="14"/>
      <c r="BT61" s="14" t="str">
        <f>IF(Table_Styles[[#This Row],[Right]]&lt;&gt;"",Table_Styles[[#This Row],[Right]],IF(Table_Styles[[#This Row],[Right Default]]&lt;&gt;"",Table_Styles[[#This Row],[Right Default]],""))</f>
        <v/>
      </c>
      <c r="BU61" s="14"/>
      <c r="BV61" s="14"/>
      <c r="BW61" s="14" t="str">
        <f>IF(Table_Styles[[#This Row],[Bottom]]&lt;&gt;"",Table_Styles[[#This Row],[Bottom]],IF(Table_Styles[[#This Row],[Bottom Default]]&lt;&gt;"",Table_Styles[[#This Row],[Bottom Default]],""))</f>
        <v/>
      </c>
      <c r="BX61" s="14"/>
      <c r="BY61" s="14"/>
      <c r="BZ61" s="14" t="str">
        <f>IF(Table_Styles[[#This Row],[Left]]&lt;&gt;"",Table_Styles[[#This Row],[Left]],IF(Table_Styles[[#This Row],[Left Default]]&lt;&gt;"",Table_Styles[[#This Row],[Left Default]],""))</f>
        <v/>
      </c>
      <c r="CA61" s="33"/>
      <c r="CB61" s="16" t="str">
        <f>IF(AND(Table_Styles[[#This Row],[Selector]]&lt;&gt;"",Table_Styles[[#This Row],[Font Family Used]]&lt;&gt;"",Table_Styles[[#This Row],[Font Weight Used]]&lt;&gt;""),Table_Styles[[#This Row],[Font Family Used]]&amp;" "&amp;Table_Styles[[#This Row],[Font Weight Used]],"")</f>
        <v>Montserrat 300</v>
      </c>
      <c r="CC61" s="16" t="str">
        <f ca="1">IF(AND(Table_Styles[[#This Row],[Selector]],COUNTIF(OFFSET(CC:CC,0,0,ROW()-1,1),"="&amp;Table_Styles[[#This Row],[Font]])=0),Table_Styles[[#This Row],[Font]],"")</f>
        <v/>
      </c>
      <c r="CD61" s="16" t="str">
        <f ca="1">IF(Table_Styles[[#This Row],[Unique Font]]&lt;&gt;"",
"{""fontFamily"":"""&amp;Table_Styles[[#This Row],[Font Family Used]]&amp;""",""fontWeight"":"&amp;Table_Styles[[#This Row],[Font Weight Used]]&amp;"}","")</f>
        <v/>
      </c>
      <c r="CE61"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13px;font-weight: 300;color: #303232;background: #FFFFFF;border: none;border-radius: 0;margin-top: 2px;margin-right: 2px;margin-bottom: 2px;margin-left: 2px;width: 40%</v>
      </c>
      <c r="CF61" s="16" t="str">
        <f>IF(AND(Table_Styles[[#This Row],[Selector]]&lt;&gt;"", Table_Styles[[#This Row],[Config Properties]]&lt;&gt;""),
Table_Styles[[#This Row],[Selector]]&amp;" { "&amp;Table_Styles[[#This Row],[Config Properties]]&amp;" }","")</f>
        <v>.ui-datepicker .ui-datepicker-title select, .ui-datepicker select.ui-datepicker-month, .ui-datepicker select.ui-datepicker-year { font-family: 'Montserrat';font-size: 13px;font-weight: 300;color: #303232;background: #FFFFFF;border: none;border-radius: 0;margin-top: 2px;margin-right: 2px;margin-bottom: 2px;margin-left: 2px;width: 40% }</v>
      </c>
      <c r="CG61" s="16" t="str">
        <f xml:space="preserve">
SUBSTITUTE(SUBSTITUTE(SUBSTITUTE(SUBSTITUTE(SUBSTITUTE(SUBSTITUTE(SUBSTITUTE(SUBSTITUTE(Table_Styles[[#This Row],[Config]],
" {","{"),
"{ ","{"),
" }","}"),
"} ","}"),
" ,",","),
", ",","),
" :",":"),
": ",":")</f>
        <v>.ui-datepicker .ui-datepicker-title select,.ui-datepicker select.ui-datepicker-month,.ui-datepicker select.ui-datepicker-year{font-family:'Montserrat';font-size:13px;font-weight:300;color:#303232;background:#FFFFFF;border:none;border-radius:0;margin-top:2px;margin-right:2px;margin-bottom:2px;margin-left:2px;width:40%}</v>
      </c>
    </row>
    <row r="62" spans="2:85" ht="21" customHeight="1">
      <c r="B62" s="16" t="s">
        <v>1028</v>
      </c>
      <c r="C62" s="16" t="s">
        <v>1029</v>
      </c>
      <c r="D62" s="33"/>
      <c r="E62" s="33" t="str">
        <f>Settings_Styling_Font_Labels</f>
        <v>Montserrat</v>
      </c>
      <c r="F62" s="14" t="str">
        <f>IF(Table_Styles[[#This Row],[Font Family]]&lt;&gt;"",Table_Styles[[#This Row],[Font Family]],IF(Table_Styles[[#This Row],[Font Family Default]]&lt;&gt;"",Table_Styles[[#This Row],[Font Family Default]],""))</f>
        <v>Montserrat</v>
      </c>
      <c r="G62" s="33"/>
      <c r="H62" s="35" t="s">
        <v>939</v>
      </c>
      <c r="I62" s="14" t="str">
        <f>IF(Table_Styles[[#This Row],[Font Size]]&lt;&gt;"",Table_Styles[[#This Row],[Font Size]],IF(Table_Styles[[#This Row],[Font Size Default]]&lt;&gt;"",Table_Styles[[#This Row],[Font Size Default]],""))</f>
        <v>14px</v>
      </c>
      <c r="J62" s="33"/>
      <c r="K62" s="33">
        <f>Settings_Styling_Font_Weight_Labels</f>
        <v>500</v>
      </c>
      <c r="L62" s="14">
        <f>IF(Table_Styles[[#This Row],[Font Weight]]&lt;&gt;"",Table_Styles[[#This Row],[Font Weight]],IF(Table_Styles[[#This Row],[Font Weight Default]]&lt;&gt;"",Table_Styles[[#This Row],[Font Weight Default]],""))</f>
        <v>500</v>
      </c>
      <c r="M62" s="33"/>
      <c r="N62" s="33" t="str">
        <f>Colour_Foreground_1</f>
        <v>#303232</v>
      </c>
      <c r="O62" s="14" t="str">
        <f>IF(Table_Styles[[#This Row],[Colour]]&lt;&gt;"",Table_Styles[[#This Row],[Colour]],IF(Table_Styles[[#This Row],[Colour Default]]&lt;&gt;"",Table_Styles[[#This Row],[Colour Default]],""))</f>
        <v>#303232</v>
      </c>
      <c r="P62" s="33"/>
      <c r="Q62" s="33"/>
      <c r="R62" s="14" t="str">
        <f>IF(Table_Styles[[#This Row],[Background]]&lt;&gt;"",Table_Styles[[#This Row],[Background]],IF(Table_Styles[[#This Row],[Background Default]]&lt;&gt;"",Table_Styles[[#This Row],[Background Default]],""))</f>
        <v/>
      </c>
      <c r="S62" s="33"/>
      <c r="T62" s="33"/>
      <c r="U62" s="14" t="str">
        <f>IF(Table_Styles[[#This Row],[Border]]&lt;&gt;"",Table_Styles[[#This Row],[Border]],IF(Table_Styles[[#This Row],[Border Default]]&lt;&gt;"",Table_Styles[[#This Row],[Border Default]],""))</f>
        <v/>
      </c>
      <c r="V62" s="33"/>
      <c r="W62" s="33"/>
      <c r="X62" s="14" t="str">
        <f>IF(Table_Styles[[#This Row],[Border Radius]]&lt;&gt;"",Table_Styles[[#This Row],[Border Radius]],IF(Table_Styles[[#This Row],[Border Radius Default]]&lt;&gt;"",Table_Styles[[#This Row],[Border Radius Default]],""))</f>
        <v/>
      </c>
      <c r="Y62" s="33"/>
      <c r="Z62" s="33"/>
      <c r="AA62" s="14" t="str">
        <f>IF(Table_Styles[[#This Row],[MT]]&lt;&gt;"",Table_Styles[[#This Row],[MT]],IF(Table_Styles[[#This Row],[MT Default]]&lt;&gt;"",Table_Styles[[#This Row],[MT Default]],""))</f>
        <v/>
      </c>
      <c r="AB62" s="33"/>
      <c r="AC62" s="33"/>
      <c r="AD62" s="14" t="str">
        <f>IF(Table_Styles[[#This Row],[MR]]&lt;&gt;"",Table_Styles[[#This Row],[MR]],IF(Table_Styles[[#This Row],[MR Default]]&lt;&gt;"",Table_Styles[[#This Row],[MR Default]],""))</f>
        <v/>
      </c>
      <c r="AE62" s="33"/>
      <c r="AF62" s="33"/>
      <c r="AG62" s="14" t="str">
        <f>IF(Table_Styles[[#This Row],[MB]]&lt;&gt;"",Table_Styles[[#This Row],[MB]],IF(Table_Styles[[#This Row],[MB Default]]&lt;&gt;"",Table_Styles[[#This Row],[MB Default]],""))</f>
        <v/>
      </c>
      <c r="AH62" s="33"/>
      <c r="AI62" s="33"/>
      <c r="AJ62" s="14" t="str">
        <f>IF(Table_Styles[[#This Row],[ML]]&lt;&gt;"",Table_Styles[[#This Row],[ML]],IF(Table_Styles[[#This Row],[ML Default]]&lt;&gt;"",Table_Styles[[#This Row],[ML Default]],""))</f>
        <v/>
      </c>
      <c r="AK62" s="33"/>
      <c r="AL62" s="33"/>
      <c r="AM62" s="14" t="str">
        <f>IF(Table_Styles[[#This Row],[PT]]&lt;&gt;"",Table_Styles[[#This Row],[PT]],IF(Table_Styles[[#This Row],[PT Default]]&lt;&gt;"",Table_Styles[[#This Row],[PT Default]],""))</f>
        <v/>
      </c>
      <c r="AN62" s="33"/>
      <c r="AO62" s="33"/>
      <c r="AP62" s="14" t="str">
        <f>IF(Table_Styles[[#This Row],[PR]]&lt;&gt;"",Table_Styles[[#This Row],[PR]],IF(Table_Styles[[#This Row],[PR Default]]&lt;&gt;"",Table_Styles[[#This Row],[PR Default]],""))</f>
        <v/>
      </c>
      <c r="AQ62" s="33"/>
      <c r="AR62" s="33"/>
      <c r="AS62" s="14" t="str">
        <f>IF(Table_Styles[[#This Row],[PB]]&lt;&gt;"",Table_Styles[[#This Row],[PB]],IF(Table_Styles[[#This Row],[PB Default]]&lt;&gt;"",Table_Styles[[#This Row],[PB Default]],""))</f>
        <v/>
      </c>
      <c r="AT62" s="33"/>
      <c r="AU62" s="33"/>
      <c r="AV62" s="14" t="str">
        <f>IF(Table_Styles[[#This Row],[PL]]&lt;&gt;"",Table_Styles[[#This Row],[PL]],IF(Table_Styles[[#This Row],[PL Default]]&lt;&gt;"",Table_Styles[[#This Row],[PL Default]],""))</f>
        <v/>
      </c>
      <c r="AW62" s="33"/>
      <c r="AX62" s="33"/>
      <c r="AY62" s="14" t="str">
        <f>IF(Table_Styles[[#This Row],[BT]]&lt;&gt;"",Table_Styles[[#This Row],[BT]],IF(Table_Styles[[#This Row],[BT Default]]&lt;&gt;"",Table_Styles[[#This Row],[BT Default]],""))</f>
        <v/>
      </c>
      <c r="AZ62" s="33"/>
      <c r="BA62" s="33"/>
      <c r="BB62" s="14" t="str">
        <f>IF(Table_Styles[[#This Row],[BR]]&lt;&gt;"",Table_Styles[[#This Row],[BR]],IF(Table_Styles[[#This Row],[BR Default]]&lt;&gt;"",Table_Styles[[#This Row],[BR Default]],""))</f>
        <v/>
      </c>
      <c r="BC62" s="33"/>
      <c r="BD62" s="33"/>
      <c r="BE62" s="14" t="str">
        <f>IF(Table_Styles[[#This Row],[BB]]&lt;&gt;"",Table_Styles[[#This Row],[BB]],IF(Table_Styles[[#This Row],[BB Default]]&lt;&gt;"",Table_Styles[[#This Row],[BB Default]],""))</f>
        <v/>
      </c>
      <c r="BF62" s="33"/>
      <c r="BG62" s="33"/>
      <c r="BH62" s="14" t="str">
        <f>IF(Table_Styles[[#This Row],[BL]]&lt;&gt;"",Table_Styles[[#This Row],[BL]],IF(Table_Styles[[#This Row],[BL Default]]&lt;&gt;"",Table_Styles[[#This Row],[BL Default]],""))</f>
        <v/>
      </c>
      <c r="BI62" s="33"/>
      <c r="BJ62" s="33"/>
      <c r="BK62" s="14" t="str">
        <f>IF(Table_Styles[[#This Row],[Width]]&lt;&gt;"",Table_Styles[[#This Row],[Width]],IF(Table_Styles[[#This Row],[Width Default]]&lt;&gt;"",Table_Styles[[#This Row],[Width Default]],""))</f>
        <v/>
      </c>
      <c r="BL62" s="33"/>
      <c r="BM62" s="33"/>
      <c r="BN62" s="14" t="str">
        <f>IF(Table_Styles[[#This Row],[Height]]&lt;&gt;"",Table_Styles[[#This Row],[Height]],IF(Table_Styles[[#This Row],[Height Default]]&lt;&gt;"",Table_Styles[[#This Row],[Height Default]],""))</f>
        <v/>
      </c>
      <c r="BO62" s="14"/>
      <c r="BP62" s="14"/>
      <c r="BQ62" s="14" t="str">
        <f>IF(Table_Styles[[#This Row],[Top]]&lt;&gt;"",Table_Styles[[#This Row],[Top]],IF(Table_Styles[[#This Row],[Top Default]]&lt;&gt;"",Table_Styles[[#This Row],[Top Default]],""))</f>
        <v/>
      </c>
      <c r="BR62" s="14"/>
      <c r="BS62" s="14"/>
      <c r="BT62" s="14" t="str">
        <f>IF(Table_Styles[[#This Row],[Right]]&lt;&gt;"",Table_Styles[[#This Row],[Right]],IF(Table_Styles[[#This Row],[Right Default]]&lt;&gt;"",Table_Styles[[#This Row],[Right Default]],""))</f>
        <v/>
      </c>
      <c r="BU62" s="14"/>
      <c r="BV62" s="14"/>
      <c r="BW62" s="14" t="str">
        <f>IF(Table_Styles[[#This Row],[Bottom]]&lt;&gt;"",Table_Styles[[#This Row],[Bottom]],IF(Table_Styles[[#This Row],[Bottom Default]]&lt;&gt;"",Table_Styles[[#This Row],[Bottom Default]],""))</f>
        <v/>
      </c>
      <c r="BX62" s="14"/>
      <c r="BY62" s="14"/>
      <c r="BZ62" s="14" t="str">
        <f>IF(Table_Styles[[#This Row],[Left]]&lt;&gt;"",Table_Styles[[#This Row],[Left]],IF(Table_Styles[[#This Row],[Left Default]]&lt;&gt;"",Table_Styles[[#This Row],[Left Default]],""))</f>
        <v/>
      </c>
      <c r="CA62" s="33"/>
      <c r="CB62" s="16" t="str">
        <f>IF(AND(Table_Styles[[#This Row],[Selector]]&lt;&gt;"",Table_Styles[[#This Row],[Font Family Used]]&lt;&gt;"",Table_Styles[[#This Row],[Font Weight Used]]&lt;&gt;""),Table_Styles[[#This Row],[Font Family Used]]&amp;" "&amp;Table_Styles[[#This Row],[Font Weight Used]],"")</f>
        <v>Montserrat 500</v>
      </c>
      <c r="CC62" s="16" t="str">
        <f ca="1">IF(AND(Table_Styles[[#This Row],[Selector]],COUNTIF(OFFSET(CC:CC,0,0,ROW()-1,1),"="&amp;Table_Styles[[#This Row],[Font]])=0),Table_Styles[[#This Row],[Font]],"")</f>
        <v/>
      </c>
      <c r="CD62" s="16" t="str">
        <f ca="1">IF(Table_Styles[[#This Row],[Unique Font]]&lt;&gt;"",
"{""fontFamily"":"""&amp;Table_Styles[[#This Row],[Font Family Used]]&amp;""",""fontWeight"":"&amp;Table_Styles[[#This Row],[Font Weight Used]]&amp;"}","")</f>
        <v/>
      </c>
      <c r="CE62"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14px;font-weight: 500;color: #303232</v>
      </c>
      <c r="CF62" s="16" t="str">
        <f>IF(AND(Table_Styles[[#This Row],[Selector]]&lt;&gt;"", Table_Styles[[#This Row],[Config Properties]]&lt;&gt;""),
Table_Styles[[#This Row],[Selector]]&amp;" { "&amp;Table_Styles[[#This Row],[Config Properties]]&amp;" }","")</f>
        <v>.ui-datepicker .ui-datepicker-calendar th { font-family: 'Montserrat';font-size: 14px;font-weight: 500;color: #303232 }</v>
      </c>
      <c r="CG62" s="16" t="str">
        <f xml:space="preserve">
SUBSTITUTE(SUBSTITUTE(SUBSTITUTE(SUBSTITUTE(SUBSTITUTE(SUBSTITUTE(SUBSTITUTE(SUBSTITUTE(Table_Styles[[#This Row],[Config]],
" {","{"),
"{ ","{"),
" }","}"),
"} ","}"),
" ,",","),
", ",","),
" :",":"),
": ",":")</f>
        <v>.ui-datepicker .ui-datepicker-calendar th{font-family:'Montserrat';font-size:14px;font-weight:500;color:#303232}</v>
      </c>
    </row>
    <row r="63" spans="2:85" ht="21" customHeight="1">
      <c r="B63" s="16" t="s">
        <v>1030</v>
      </c>
      <c r="C63" s="110" t="s">
        <v>1031</v>
      </c>
      <c r="D63" s="33"/>
      <c r="E63" s="33" t="str">
        <f>Settings_Styling_Font_Body_Text</f>
        <v>Montserrat</v>
      </c>
      <c r="F63" s="14" t="str">
        <f>IF(Table_Styles[[#This Row],[Font Family]]&lt;&gt;"",Table_Styles[[#This Row],[Font Family]],IF(Table_Styles[[#This Row],[Font Family Default]]&lt;&gt;"",Table_Styles[[#This Row],[Font Family Default]],""))</f>
        <v>Montserrat</v>
      </c>
      <c r="G63" s="33"/>
      <c r="H63" s="35" t="s">
        <v>944</v>
      </c>
      <c r="I63" s="14" t="str">
        <f>IF(Table_Styles[[#This Row],[Font Size]]&lt;&gt;"",Table_Styles[[#This Row],[Font Size]],IF(Table_Styles[[#This Row],[Font Size Default]]&lt;&gt;"",Table_Styles[[#This Row],[Font Size Default]],""))</f>
        <v>13px</v>
      </c>
      <c r="J63" s="33"/>
      <c r="K63" s="33">
        <f>Settings_Styling_Font_Weight_Body_Text</f>
        <v>300</v>
      </c>
      <c r="L63" s="14">
        <f>IF(Table_Styles[[#This Row],[Font Weight]]&lt;&gt;"",Table_Styles[[#This Row],[Font Weight]],IF(Table_Styles[[#This Row],[Font Weight Default]]&lt;&gt;"",Table_Styles[[#This Row],[Font Weight Default]],""))</f>
        <v>300</v>
      </c>
      <c r="M63" s="33"/>
      <c r="N63" s="33" t="str">
        <f>Colour_Foreground_1</f>
        <v>#303232</v>
      </c>
      <c r="O63" s="14" t="str">
        <f>IF(Table_Styles[[#This Row],[Colour]]&lt;&gt;"",Table_Styles[[#This Row],[Colour]],IF(Table_Styles[[#This Row],[Colour Default]]&lt;&gt;"",Table_Styles[[#This Row],[Colour Default]],""))</f>
        <v>#303232</v>
      </c>
      <c r="P63" s="33"/>
      <c r="Q63" s="35" t="str">
        <f>Colour_Background_2</f>
        <v>#e5e5e5</v>
      </c>
      <c r="R63" s="14" t="str">
        <f>IF(Table_Styles[[#This Row],[Background]]&lt;&gt;"",Table_Styles[[#This Row],[Background]],IF(Table_Styles[[#This Row],[Background Default]]&lt;&gt;"",Table_Styles[[#This Row],[Background Default]],""))</f>
        <v>#e5e5e5</v>
      </c>
      <c r="S63" s="33"/>
      <c r="T63" s="33" t="s">
        <v>947</v>
      </c>
      <c r="U63" s="14" t="str">
        <f>IF(Table_Styles[[#This Row],[Border]]&lt;&gt;"",Table_Styles[[#This Row],[Border]],IF(Table_Styles[[#This Row],[Border Default]]&lt;&gt;"",Table_Styles[[#This Row],[Border Default]],""))</f>
        <v>none</v>
      </c>
      <c r="V63" s="33"/>
      <c r="W63" s="33"/>
      <c r="X63" s="14" t="str">
        <f>IF(Table_Styles[[#This Row],[Border Radius]]&lt;&gt;"",Table_Styles[[#This Row],[Border Radius]],IF(Table_Styles[[#This Row],[Border Radius Default]]&lt;&gt;"",Table_Styles[[#This Row],[Border Radius Default]],""))</f>
        <v/>
      </c>
      <c r="Y63" s="33"/>
      <c r="Z63" s="33"/>
      <c r="AA63" s="14" t="str">
        <f>IF(Table_Styles[[#This Row],[MT]]&lt;&gt;"",Table_Styles[[#This Row],[MT]],IF(Table_Styles[[#This Row],[MT Default]]&lt;&gt;"",Table_Styles[[#This Row],[MT Default]],""))</f>
        <v/>
      </c>
      <c r="AB63" s="33"/>
      <c r="AC63" s="33"/>
      <c r="AD63" s="14" t="str">
        <f>IF(Table_Styles[[#This Row],[MR]]&lt;&gt;"",Table_Styles[[#This Row],[MR]],IF(Table_Styles[[#This Row],[MR Default]]&lt;&gt;"",Table_Styles[[#This Row],[MR Default]],""))</f>
        <v/>
      </c>
      <c r="AE63" s="33"/>
      <c r="AF63" s="33"/>
      <c r="AG63" s="14" t="str">
        <f>IF(Table_Styles[[#This Row],[MB]]&lt;&gt;"",Table_Styles[[#This Row],[MB]],IF(Table_Styles[[#This Row],[MB Default]]&lt;&gt;"",Table_Styles[[#This Row],[MB Default]],""))</f>
        <v/>
      </c>
      <c r="AH63" s="33"/>
      <c r="AI63" s="33"/>
      <c r="AJ63" s="14" t="str">
        <f>IF(Table_Styles[[#This Row],[ML]]&lt;&gt;"",Table_Styles[[#This Row],[ML]],IF(Table_Styles[[#This Row],[ML Default]]&lt;&gt;"",Table_Styles[[#This Row],[ML Default]],""))</f>
        <v/>
      </c>
      <c r="AK63" s="33"/>
      <c r="AL63" s="33"/>
      <c r="AM63" s="14" t="str">
        <f>IF(Table_Styles[[#This Row],[PT]]&lt;&gt;"",Table_Styles[[#This Row],[PT]],IF(Table_Styles[[#This Row],[PT Default]]&lt;&gt;"",Table_Styles[[#This Row],[PT Default]],""))</f>
        <v/>
      </c>
      <c r="AN63" s="33"/>
      <c r="AO63" s="35" t="s">
        <v>1023</v>
      </c>
      <c r="AP63" s="14" t="str">
        <f>IF(Table_Styles[[#This Row],[PR]]&lt;&gt;"",Table_Styles[[#This Row],[PR]],IF(Table_Styles[[#This Row],[PR Default]]&lt;&gt;"",Table_Styles[[#This Row],[PR Default]],""))</f>
        <v>4px</v>
      </c>
      <c r="AQ63" s="33"/>
      <c r="AR63" s="35" t="s">
        <v>988</v>
      </c>
      <c r="AS63" s="14" t="str">
        <f>IF(Table_Styles[[#This Row],[PB]]&lt;&gt;"",Table_Styles[[#This Row],[PB]],IF(Table_Styles[[#This Row],[PB Default]]&lt;&gt;"",Table_Styles[[#This Row],[PB Default]],""))</f>
        <v>3px</v>
      </c>
      <c r="AT63" s="33"/>
      <c r="AU63" s="33"/>
      <c r="AV63" s="14" t="str">
        <f>IF(Table_Styles[[#This Row],[PL]]&lt;&gt;"",Table_Styles[[#This Row],[PL]],IF(Table_Styles[[#This Row],[PL Default]]&lt;&gt;"",Table_Styles[[#This Row],[PL Default]],""))</f>
        <v/>
      </c>
      <c r="AW63" s="33"/>
      <c r="AX63" s="33"/>
      <c r="AY63" s="14" t="str">
        <f>IF(Table_Styles[[#This Row],[BT]]&lt;&gt;"",Table_Styles[[#This Row],[BT]],IF(Table_Styles[[#This Row],[BT Default]]&lt;&gt;"",Table_Styles[[#This Row],[BT Default]],""))</f>
        <v/>
      </c>
      <c r="AZ63" s="33"/>
      <c r="BA63" s="33"/>
      <c r="BB63" s="14" t="str">
        <f>IF(Table_Styles[[#This Row],[BR]]&lt;&gt;"",Table_Styles[[#This Row],[BR]],IF(Table_Styles[[#This Row],[BR Default]]&lt;&gt;"",Table_Styles[[#This Row],[BR Default]],""))</f>
        <v/>
      </c>
      <c r="BC63" s="33"/>
      <c r="BD63" s="33"/>
      <c r="BE63" s="14" t="str">
        <f>IF(Table_Styles[[#This Row],[BB]]&lt;&gt;"",Table_Styles[[#This Row],[BB]],IF(Table_Styles[[#This Row],[BB Default]]&lt;&gt;"",Table_Styles[[#This Row],[BB Default]],""))</f>
        <v/>
      </c>
      <c r="BF63" s="33"/>
      <c r="BG63" s="33"/>
      <c r="BH63" s="14" t="str">
        <f>IF(Table_Styles[[#This Row],[BL]]&lt;&gt;"",Table_Styles[[#This Row],[BL]],IF(Table_Styles[[#This Row],[BL Default]]&lt;&gt;"",Table_Styles[[#This Row],[BL Default]],""))</f>
        <v/>
      </c>
      <c r="BI63" s="33"/>
      <c r="BJ63" s="33"/>
      <c r="BK63" s="14" t="str">
        <f>IF(Table_Styles[[#This Row],[Width]]&lt;&gt;"",Table_Styles[[#This Row],[Width]],IF(Table_Styles[[#This Row],[Width Default]]&lt;&gt;"",Table_Styles[[#This Row],[Width Default]],""))</f>
        <v/>
      </c>
      <c r="BL63" s="33"/>
      <c r="BM63" s="33"/>
      <c r="BN63" s="14" t="str">
        <f>IF(Table_Styles[[#This Row],[Height]]&lt;&gt;"",Table_Styles[[#This Row],[Height]],IF(Table_Styles[[#This Row],[Height Default]]&lt;&gt;"",Table_Styles[[#This Row],[Height Default]],""))</f>
        <v/>
      </c>
      <c r="BO63" s="14"/>
      <c r="BP63" s="14"/>
      <c r="BQ63" s="14" t="str">
        <f>IF(Table_Styles[[#This Row],[Top]]&lt;&gt;"",Table_Styles[[#This Row],[Top]],IF(Table_Styles[[#This Row],[Top Default]]&lt;&gt;"",Table_Styles[[#This Row],[Top Default]],""))</f>
        <v/>
      </c>
      <c r="BR63" s="14"/>
      <c r="BS63" s="14"/>
      <c r="BT63" s="14" t="str">
        <f>IF(Table_Styles[[#This Row],[Right]]&lt;&gt;"",Table_Styles[[#This Row],[Right]],IF(Table_Styles[[#This Row],[Right Default]]&lt;&gt;"",Table_Styles[[#This Row],[Right Default]],""))</f>
        <v/>
      </c>
      <c r="BU63" s="14"/>
      <c r="BV63" s="14"/>
      <c r="BW63" s="14" t="str">
        <f>IF(Table_Styles[[#This Row],[Bottom]]&lt;&gt;"",Table_Styles[[#This Row],[Bottom]],IF(Table_Styles[[#This Row],[Bottom Default]]&lt;&gt;"",Table_Styles[[#This Row],[Bottom Default]],""))</f>
        <v/>
      </c>
      <c r="BX63" s="14"/>
      <c r="BY63" s="14"/>
      <c r="BZ63" s="14" t="str">
        <f>IF(Table_Styles[[#This Row],[Left]]&lt;&gt;"",Table_Styles[[#This Row],[Left]],IF(Table_Styles[[#This Row],[Left Default]]&lt;&gt;"",Table_Styles[[#This Row],[Left Default]],""))</f>
        <v/>
      </c>
      <c r="CA63" s="33"/>
      <c r="CB63" s="16" t="str">
        <f>IF(AND(Table_Styles[[#This Row],[Selector]]&lt;&gt;"",Table_Styles[[#This Row],[Font Family Used]]&lt;&gt;"",Table_Styles[[#This Row],[Font Weight Used]]&lt;&gt;""),Table_Styles[[#This Row],[Font Family Used]]&amp;" "&amp;Table_Styles[[#This Row],[Font Weight Used]],"")</f>
        <v>Montserrat 300</v>
      </c>
      <c r="CC63" s="16" t="str">
        <f ca="1">IF(AND(Table_Styles[[#This Row],[Selector]],COUNTIF(OFFSET(CC:CC,0,0,ROW()-1,1),"="&amp;Table_Styles[[#This Row],[Font]])=0),Table_Styles[[#This Row],[Font]],"")</f>
        <v/>
      </c>
      <c r="CD63" s="16" t="str">
        <f ca="1">IF(Table_Styles[[#This Row],[Unique Font]]&lt;&gt;"",
"{""fontFamily"":"""&amp;Table_Styles[[#This Row],[Font Family Used]]&amp;""",""fontWeight"":"&amp;Table_Styles[[#This Row],[Font Weight Used]]&amp;"}","")</f>
        <v/>
      </c>
      <c r="CE63"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13px;font-weight: 300;color: #303232;background: #e5e5e5;border: none;padding-right: 4px;padding-bottom: 3px</v>
      </c>
      <c r="CF63" s="16" t="str">
        <f>IF(AND(Table_Styles[[#This Row],[Selector]]&lt;&gt;"", Table_Styles[[#This Row],[Config Properties]]&lt;&gt;""),
Table_Styles[[#This Row],[Selector]]&amp;" { "&amp;Table_Styles[[#This Row],[Config Properties]]&amp;" }","")</f>
        <v>.ui-widget-content .ui-state-default { font-family: 'Montserrat';font-size: 13px;font-weight: 300;color: #303232;background: #e5e5e5;border: none;padding-right: 4px;padding-bottom: 3px }</v>
      </c>
      <c r="CG63" s="16" t="str">
        <f xml:space="preserve">
SUBSTITUTE(SUBSTITUTE(SUBSTITUTE(SUBSTITUTE(SUBSTITUTE(SUBSTITUTE(SUBSTITUTE(SUBSTITUTE(Table_Styles[[#This Row],[Config]],
" {","{"),
"{ ","{"),
" }","}"),
"} ","}"),
" ,",","),
", ",","),
" :",":"),
": ",":")</f>
        <v>.ui-widget-content .ui-state-default{font-family:'Montserrat';font-size:13px;font-weight:300;color:#303232;background:#e5e5e5;border:none;padding-right:4px;padding-bottom:3px}</v>
      </c>
    </row>
    <row r="64" spans="2:85" ht="21" customHeight="1">
      <c r="B64" s="16" t="s">
        <v>1032</v>
      </c>
      <c r="C64" s="110" t="s">
        <v>1033</v>
      </c>
      <c r="D64" s="33"/>
      <c r="E64" s="33"/>
      <c r="F64" s="14" t="str">
        <f>IF(Table_Styles[[#This Row],[Font Family]]&lt;&gt;"",Table_Styles[[#This Row],[Font Family]],IF(Table_Styles[[#This Row],[Font Family Default]]&lt;&gt;"",Table_Styles[[#This Row],[Font Family Default]],""))</f>
        <v/>
      </c>
      <c r="G64" s="33"/>
      <c r="H64" s="35"/>
      <c r="I64" s="14" t="str">
        <f>IF(Table_Styles[[#This Row],[Font Size]]&lt;&gt;"",Table_Styles[[#This Row],[Font Size]],IF(Table_Styles[[#This Row],[Font Size Default]]&lt;&gt;"",Table_Styles[[#This Row],[Font Size Default]],""))</f>
        <v/>
      </c>
      <c r="J64" s="33"/>
      <c r="K64" s="33"/>
      <c r="L64" s="14" t="str">
        <f>IF(Table_Styles[[#This Row],[Font Weight]]&lt;&gt;"",Table_Styles[[#This Row],[Font Weight]],IF(Table_Styles[[#This Row],[Font Weight Default]]&lt;&gt;"",Table_Styles[[#This Row],[Font Weight Default]],""))</f>
        <v/>
      </c>
      <c r="M64" s="33"/>
      <c r="N64" s="33" t="str">
        <f>Colour_Foreground_1</f>
        <v>#303232</v>
      </c>
      <c r="O64" s="14" t="str">
        <f>IF(Table_Styles[[#This Row],[Colour]]&lt;&gt;"",Table_Styles[[#This Row],[Colour]],IF(Table_Styles[[#This Row],[Colour Default]]&lt;&gt;"",Table_Styles[[#This Row],[Colour Default]],""))</f>
        <v>#303232</v>
      </c>
      <c r="P64" s="33"/>
      <c r="Q64" s="35" t="str">
        <f>Colour_Background_3</f>
        <v>#b6b6b6</v>
      </c>
      <c r="R64" s="14" t="str">
        <f>IF(Table_Styles[[#This Row],[Background]]&lt;&gt;"",Table_Styles[[#This Row],[Background]],IF(Table_Styles[[#This Row],[Background Default]]&lt;&gt;"",Table_Styles[[#This Row],[Background Default]],""))</f>
        <v>#b6b6b6</v>
      </c>
      <c r="S64" s="33"/>
      <c r="T64" s="33" t="s">
        <v>947</v>
      </c>
      <c r="U64" s="14" t="str">
        <f>IF(Table_Styles[[#This Row],[Border]]&lt;&gt;"",Table_Styles[[#This Row],[Border]],IF(Table_Styles[[#This Row],[Border Default]]&lt;&gt;"",Table_Styles[[#This Row],[Border Default]],""))</f>
        <v>none</v>
      </c>
      <c r="V64" s="33"/>
      <c r="W64" s="33"/>
      <c r="X64" s="14" t="str">
        <f>IF(Table_Styles[[#This Row],[Border Radius]]&lt;&gt;"",Table_Styles[[#This Row],[Border Radius]],IF(Table_Styles[[#This Row],[Border Radius Default]]&lt;&gt;"",Table_Styles[[#This Row],[Border Radius Default]],""))</f>
        <v/>
      </c>
      <c r="Y64" s="33"/>
      <c r="Z64" s="33"/>
      <c r="AA64" s="14" t="str">
        <f>IF(Table_Styles[[#This Row],[MT]]&lt;&gt;"",Table_Styles[[#This Row],[MT]],IF(Table_Styles[[#This Row],[MT Default]]&lt;&gt;"",Table_Styles[[#This Row],[MT Default]],""))</f>
        <v/>
      </c>
      <c r="AB64" s="33"/>
      <c r="AC64" s="33"/>
      <c r="AD64" s="14" t="str">
        <f>IF(Table_Styles[[#This Row],[MR]]&lt;&gt;"",Table_Styles[[#This Row],[MR]],IF(Table_Styles[[#This Row],[MR Default]]&lt;&gt;"",Table_Styles[[#This Row],[MR Default]],""))</f>
        <v/>
      </c>
      <c r="AE64" s="33"/>
      <c r="AF64" s="33"/>
      <c r="AG64" s="14" t="str">
        <f>IF(Table_Styles[[#This Row],[MB]]&lt;&gt;"",Table_Styles[[#This Row],[MB]],IF(Table_Styles[[#This Row],[MB Default]]&lt;&gt;"",Table_Styles[[#This Row],[MB Default]],""))</f>
        <v/>
      </c>
      <c r="AH64" s="33"/>
      <c r="AI64" s="33"/>
      <c r="AJ64" s="14" t="str">
        <f>IF(Table_Styles[[#This Row],[ML]]&lt;&gt;"",Table_Styles[[#This Row],[ML]],IF(Table_Styles[[#This Row],[ML Default]]&lt;&gt;"",Table_Styles[[#This Row],[ML Default]],""))</f>
        <v/>
      </c>
      <c r="AK64" s="33"/>
      <c r="AL64" s="33"/>
      <c r="AM64" s="14" t="str">
        <f>IF(Table_Styles[[#This Row],[PT]]&lt;&gt;"",Table_Styles[[#This Row],[PT]],IF(Table_Styles[[#This Row],[PT Default]]&lt;&gt;"",Table_Styles[[#This Row],[PT Default]],""))</f>
        <v/>
      </c>
      <c r="AN64" s="33"/>
      <c r="AO64" s="33"/>
      <c r="AP64" s="14" t="str">
        <f>IF(Table_Styles[[#This Row],[PR]]&lt;&gt;"",Table_Styles[[#This Row],[PR]],IF(Table_Styles[[#This Row],[PR Default]]&lt;&gt;"",Table_Styles[[#This Row],[PR Default]],""))</f>
        <v/>
      </c>
      <c r="AQ64" s="33"/>
      <c r="AR64" s="33"/>
      <c r="AS64" s="14" t="str">
        <f>IF(Table_Styles[[#This Row],[PB]]&lt;&gt;"",Table_Styles[[#This Row],[PB]],IF(Table_Styles[[#This Row],[PB Default]]&lt;&gt;"",Table_Styles[[#This Row],[PB Default]],""))</f>
        <v/>
      </c>
      <c r="AT64" s="33"/>
      <c r="AU64" s="33"/>
      <c r="AV64" s="14" t="str">
        <f>IF(Table_Styles[[#This Row],[PL]]&lt;&gt;"",Table_Styles[[#This Row],[PL]],IF(Table_Styles[[#This Row],[PL Default]]&lt;&gt;"",Table_Styles[[#This Row],[PL Default]],""))</f>
        <v/>
      </c>
      <c r="AW64" s="33"/>
      <c r="AX64" s="33"/>
      <c r="AY64" s="14" t="str">
        <f>IF(Table_Styles[[#This Row],[BT]]&lt;&gt;"",Table_Styles[[#This Row],[BT]],IF(Table_Styles[[#This Row],[BT Default]]&lt;&gt;"",Table_Styles[[#This Row],[BT Default]],""))</f>
        <v/>
      </c>
      <c r="AZ64" s="33"/>
      <c r="BA64" s="33"/>
      <c r="BB64" s="14" t="str">
        <f>IF(Table_Styles[[#This Row],[BR]]&lt;&gt;"",Table_Styles[[#This Row],[BR]],IF(Table_Styles[[#This Row],[BR Default]]&lt;&gt;"",Table_Styles[[#This Row],[BR Default]],""))</f>
        <v/>
      </c>
      <c r="BC64" s="33"/>
      <c r="BD64" s="33"/>
      <c r="BE64" s="14" t="str">
        <f>IF(Table_Styles[[#This Row],[BB]]&lt;&gt;"",Table_Styles[[#This Row],[BB]],IF(Table_Styles[[#This Row],[BB Default]]&lt;&gt;"",Table_Styles[[#This Row],[BB Default]],""))</f>
        <v/>
      </c>
      <c r="BF64" s="33"/>
      <c r="BG64" s="33"/>
      <c r="BH64" s="14" t="str">
        <f>IF(Table_Styles[[#This Row],[BL]]&lt;&gt;"",Table_Styles[[#This Row],[BL]],IF(Table_Styles[[#This Row],[BL Default]]&lt;&gt;"",Table_Styles[[#This Row],[BL Default]],""))</f>
        <v/>
      </c>
      <c r="BI64" s="33"/>
      <c r="BJ64" s="33"/>
      <c r="BK64" s="14" t="str">
        <f>IF(Table_Styles[[#This Row],[Width]]&lt;&gt;"",Table_Styles[[#This Row],[Width]],IF(Table_Styles[[#This Row],[Width Default]]&lt;&gt;"",Table_Styles[[#This Row],[Width Default]],""))</f>
        <v/>
      </c>
      <c r="BL64" s="33"/>
      <c r="BM64" s="33"/>
      <c r="BN64" s="14" t="str">
        <f>IF(Table_Styles[[#This Row],[Height]]&lt;&gt;"",Table_Styles[[#This Row],[Height]],IF(Table_Styles[[#This Row],[Height Default]]&lt;&gt;"",Table_Styles[[#This Row],[Height Default]],""))</f>
        <v/>
      </c>
      <c r="BO64" s="14"/>
      <c r="BP64" s="14"/>
      <c r="BQ64" s="14" t="str">
        <f>IF(Table_Styles[[#This Row],[Top]]&lt;&gt;"",Table_Styles[[#This Row],[Top]],IF(Table_Styles[[#This Row],[Top Default]]&lt;&gt;"",Table_Styles[[#This Row],[Top Default]],""))</f>
        <v/>
      </c>
      <c r="BR64" s="14"/>
      <c r="BS64" s="14"/>
      <c r="BT64" s="14" t="str">
        <f>IF(Table_Styles[[#This Row],[Right]]&lt;&gt;"",Table_Styles[[#This Row],[Right]],IF(Table_Styles[[#This Row],[Right Default]]&lt;&gt;"",Table_Styles[[#This Row],[Right Default]],""))</f>
        <v/>
      </c>
      <c r="BU64" s="14"/>
      <c r="BV64" s="14"/>
      <c r="BW64" s="14" t="str">
        <f>IF(Table_Styles[[#This Row],[Bottom]]&lt;&gt;"",Table_Styles[[#This Row],[Bottom]],IF(Table_Styles[[#This Row],[Bottom Default]]&lt;&gt;"",Table_Styles[[#This Row],[Bottom Default]],""))</f>
        <v/>
      </c>
      <c r="BX64" s="14"/>
      <c r="BY64" s="14"/>
      <c r="BZ64" s="14" t="str">
        <f>IF(Table_Styles[[#This Row],[Left]]&lt;&gt;"",Table_Styles[[#This Row],[Left]],IF(Table_Styles[[#This Row],[Left Default]]&lt;&gt;"",Table_Styles[[#This Row],[Left Default]],""))</f>
        <v/>
      </c>
      <c r="CA64" s="33"/>
      <c r="CB64" s="16" t="str">
        <f>IF(AND(Table_Styles[[#This Row],[Selector]]&lt;&gt;"",Table_Styles[[#This Row],[Font Family Used]]&lt;&gt;"",Table_Styles[[#This Row],[Font Weight Used]]&lt;&gt;""),Table_Styles[[#This Row],[Font Family Used]]&amp;" "&amp;Table_Styles[[#This Row],[Font Weight Used]],"")</f>
        <v/>
      </c>
      <c r="CC64" s="16" t="str">
        <f ca="1">IF(AND(Table_Styles[[#This Row],[Selector]],COUNTIF(OFFSET(CC:CC,0,0,ROW()-1,1),"="&amp;Table_Styles[[#This Row],[Font]])=0),Table_Styles[[#This Row],[Font]],"")</f>
        <v/>
      </c>
      <c r="CD64" s="16" t="str">
        <f ca="1">IF(Table_Styles[[#This Row],[Unique Font]]&lt;&gt;"",
"{""fontFamily"":"""&amp;Table_Styles[[#This Row],[Font Family Used]]&amp;""",""fontWeight"":"&amp;Table_Styles[[#This Row],[Font Weight Used]]&amp;"}","")</f>
        <v/>
      </c>
      <c r="CE64"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#b6b6b6;border: none</v>
      </c>
      <c r="CF64" s="16" t="str">
        <f>IF(AND(Table_Styles[[#This Row],[Selector]]&lt;&gt;"", Table_Styles[[#This Row],[Config Properties]]&lt;&gt;""),
Table_Styles[[#This Row],[Selector]]&amp;" { "&amp;Table_Styles[[#This Row],[Config Properties]]&amp;" }","")</f>
        <v>.ui-widget-content .ui-state-hover { color: #303232;background: #b6b6b6;border: none }</v>
      </c>
      <c r="CG64" s="16" t="str">
        <f xml:space="preserve">
SUBSTITUTE(SUBSTITUTE(SUBSTITUTE(SUBSTITUTE(SUBSTITUTE(SUBSTITUTE(SUBSTITUTE(SUBSTITUTE(Table_Styles[[#This Row],[Config]],
" {","{"),
"{ ","{"),
" }","}"),
"} ","}"),
" ,",","),
", ",","),
" :",":"),
": ",":")</f>
        <v>.ui-widget-content .ui-state-hover{color:#303232;background:#b6b6b6;border:none}</v>
      </c>
    </row>
    <row r="65" spans="2:85" ht="21" customHeight="1">
      <c r="B65" s="16" t="s">
        <v>1034</v>
      </c>
      <c r="C65" s="110" t="s">
        <v>1035</v>
      </c>
      <c r="D65" s="33"/>
      <c r="E65" s="33"/>
      <c r="F65" s="14" t="str">
        <f>IF(Table_Styles[[#This Row],[Font Family]]&lt;&gt;"",Table_Styles[[#This Row],[Font Family]],IF(Table_Styles[[#This Row],[Font Family Default]]&lt;&gt;"",Table_Styles[[#This Row],[Font Family Default]],""))</f>
        <v/>
      </c>
      <c r="G65" s="33"/>
      <c r="H65" s="35"/>
      <c r="I65" s="14" t="str">
        <f>IF(Table_Styles[[#This Row],[Font Size]]&lt;&gt;"",Table_Styles[[#This Row],[Font Size]],IF(Table_Styles[[#This Row],[Font Size Default]]&lt;&gt;"",Table_Styles[[#This Row],[Font Size Default]],""))</f>
        <v/>
      </c>
      <c r="J65" s="33"/>
      <c r="K65" s="33"/>
      <c r="L65" s="14" t="str">
        <f>IF(Table_Styles[[#This Row],[Font Weight]]&lt;&gt;"",Table_Styles[[#This Row],[Font Weight]],IF(Table_Styles[[#This Row],[Font Weight Default]]&lt;&gt;"",Table_Styles[[#This Row],[Font Weight Default]],""))</f>
        <v/>
      </c>
      <c r="M65" s="33"/>
      <c r="N65" s="33" t="str">
        <f>Colour_Background_1</f>
        <v>#FFFFFF</v>
      </c>
      <c r="O65" s="14" t="str">
        <f>IF(Table_Styles[[#This Row],[Colour]]&lt;&gt;"",Table_Styles[[#This Row],[Colour]],IF(Table_Styles[[#This Row],[Colour Default]]&lt;&gt;"",Table_Styles[[#This Row],[Colour Default]],""))</f>
        <v>#FFFFFF</v>
      </c>
      <c r="P65" s="33"/>
      <c r="Q65" s="33" t="str">
        <f>Colour_Foreground_2</f>
        <v>#4e4e4f</v>
      </c>
      <c r="R65" s="14" t="str">
        <f>IF(Table_Styles[[#This Row],[Background]]&lt;&gt;"",Table_Styles[[#This Row],[Background]],IF(Table_Styles[[#This Row],[Background Default]]&lt;&gt;"",Table_Styles[[#This Row],[Background Default]],""))</f>
        <v>#4e4e4f</v>
      </c>
      <c r="S65" s="33"/>
      <c r="T65" s="33" t="s">
        <v>947</v>
      </c>
      <c r="U65" s="14" t="str">
        <f>IF(Table_Styles[[#This Row],[Border]]&lt;&gt;"",Table_Styles[[#This Row],[Border]],IF(Table_Styles[[#This Row],[Border Default]]&lt;&gt;"",Table_Styles[[#This Row],[Border Default]],""))</f>
        <v>none</v>
      </c>
      <c r="V65" s="33"/>
      <c r="W65" s="33"/>
      <c r="X65" s="14" t="str">
        <f>IF(Table_Styles[[#This Row],[Border Radius]]&lt;&gt;"",Table_Styles[[#This Row],[Border Radius]],IF(Table_Styles[[#This Row],[Border Radius Default]]&lt;&gt;"",Table_Styles[[#This Row],[Border Radius Default]],""))</f>
        <v/>
      </c>
      <c r="Y65" s="33"/>
      <c r="Z65" s="33"/>
      <c r="AA65" s="14" t="str">
        <f>IF(Table_Styles[[#This Row],[MT]]&lt;&gt;"",Table_Styles[[#This Row],[MT]],IF(Table_Styles[[#This Row],[MT Default]]&lt;&gt;"",Table_Styles[[#This Row],[MT Default]],""))</f>
        <v/>
      </c>
      <c r="AB65" s="33"/>
      <c r="AC65" s="33"/>
      <c r="AD65" s="14" t="str">
        <f>IF(Table_Styles[[#This Row],[MR]]&lt;&gt;"",Table_Styles[[#This Row],[MR]],IF(Table_Styles[[#This Row],[MR Default]]&lt;&gt;"",Table_Styles[[#This Row],[MR Default]],""))</f>
        <v/>
      </c>
      <c r="AE65" s="33"/>
      <c r="AF65" s="33"/>
      <c r="AG65" s="14" t="str">
        <f>IF(Table_Styles[[#This Row],[MB]]&lt;&gt;"",Table_Styles[[#This Row],[MB]],IF(Table_Styles[[#This Row],[MB Default]]&lt;&gt;"",Table_Styles[[#This Row],[MB Default]],""))</f>
        <v/>
      </c>
      <c r="AH65" s="33"/>
      <c r="AI65" s="33"/>
      <c r="AJ65" s="14" t="str">
        <f>IF(Table_Styles[[#This Row],[ML]]&lt;&gt;"",Table_Styles[[#This Row],[ML]],IF(Table_Styles[[#This Row],[ML Default]]&lt;&gt;"",Table_Styles[[#This Row],[ML Default]],""))</f>
        <v/>
      </c>
      <c r="AK65" s="33"/>
      <c r="AL65" s="33"/>
      <c r="AM65" s="14" t="str">
        <f>IF(Table_Styles[[#This Row],[PT]]&lt;&gt;"",Table_Styles[[#This Row],[PT]],IF(Table_Styles[[#This Row],[PT Default]]&lt;&gt;"",Table_Styles[[#This Row],[PT Default]],""))</f>
        <v/>
      </c>
      <c r="AN65" s="33"/>
      <c r="AO65" s="33"/>
      <c r="AP65" s="14" t="str">
        <f>IF(Table_Styles[[#This Row],[PR]]&lt;&gt;"",Table_Styles[[#This Row],[PR]],IF(Table_Styles[[#This Row],[PR Default]]&lt;&gt;"",Table_Styles[[#This Row],[PR Default]],""))</f>
        <v/>
      </c>
      <c r="AQ65" s="33"/>
      <c r="AR65" s="33"/>
      <c r="AS65" s="14" t="str">
        <f>IF(Table_Styles[[#This Row],[PB]]&lt;&gt;"",Table_Styles[[#This Row],[PB]],IF(Table_Styles[[#This Row],[PB Default]]&lt;&gt;"",Table_Styles[[#This Row],[PB Default]],""))</f>
        <v/>
      </c>
      <c r="AT65" s="33"/>
      <c r="AU65" s="33"/>
      <c r="AV65" s="14" t="str">
        <f>IF(Table_Styles[[#This Row],[PL]]&lt;&gt;"",Table_Styles[[#This Row],[PL]],IF(Table_Styles[[#This Row],[PL Default]]&lt;&gt;"",Table_Styles[[#This Row],[PL Default]],""))</f>
        <v/>
      </c>
      <c r="AW65" s="33"/>
      <c r="AX65" s="33"/>
      <c r="AY65" s="14" t="str">
        <f>IF(Table_Styles[[#This Row],[BT]]&lt;&gt;"",Table_Styles[[#This Row],[BT]],IF(Table_Styles[[#This Row],[BT Default]]&lt;&gt;"",Table_Styles[[#This Row],[BT Default]],""))</f>
        <v/>
      </c>
      <c r="AZ65" s="33"/>
      <c r="BA65" s="33"/>
      <c r="BB65" s="14" t="str">
        <f>IF(Table_Styles[[#This Row],[BR]]&lt;&gt;"",Table_Styles[[#This Row],[BR]],IF(Table_Styles[[#This Row],[BR Default]]&lt;&gt;"",Table_Styles[[#This Row],[BR Default]],""))</f>
        <v/>
      </c>
      <c r="BC65" s="33"/>
      <c r="BD65" s="33"/>
      <c r="BE65" s="14" t="str">
        <f>IF(Table_Styles[[#This Row],[BB]]&lt;&gt;"",Table_Styles[[#This Row],[BB]],IF(Table_Styles[[#This Row],[BB Default]]&lt;&gt;"",Table_Styles[[#This Row],[BB Default]],""))</f>
        <v/>
      </c>
      <c r="BF65" s="33"/>
      <c r="BG65" s="33"/>
      <c r="BH65" s="14" t="str">
        <f>IF(Table_Styles[[#This Row],[BL]]&lt;&gt;"",Table_Styles[[#This Row],[BL]],IF(Table_Styles[[#This Row],[BL Default]]&lt;&gt;"",Table_Styles[[#This Row],[BL Default]],""))</f>
        <v/>
      </c>
      <c r="BI65" s="33"/>
      <c r="BJ65" s="33"/>
      <c r="BK65" s="14" t="str">
        <f>IF(Table_Styles[[#This Row],[Width]]&lt;&gt;"",Table_Styles[[#This Row],[Width]],IF(Table_Styles[[#This Row],[Width Default]]&lt;&gt;"",Table_Styles[[#This Row],[Width Default]],""))</f>
        <v/>
      </c>
      <c r="BL65" s="33"/>
      <c r="BM65" s="33"/>
      <c r="BN65" s="14" t="str">
        <f>IF(Table_Styles[[#This Row],[Height]]&lt;&gt;"",Table_Styles[[#This Row],[Height]],IF(Table_Styles[[#This Row],[Height Default]]&lt;&gt;"",Table_Styles[[#This Row],[Height Default]],""))</f>
        <v/>
      </c>
      <c r="BO65" s="14"/>
      <c r="BP65" s="14"/>
      <c r="BQ65" s="14" t="str">
        <f>IF(Table_Styles[[#This Row],[Top]]&lt;&gt;"",Table_Styles[[#This Row],[Top]],IF(Table_Styles[[#This Row],[Top Default]]&lt;&gt;"",Table_Styles[[#This Row],[Top Default]],""))</f>
        <v/>
      </c>
      <c r="BR65" s="14"/>
      <c r="BS65" s="14"/>
      <c r="BT65" s="14" t="str">
        <f>IF(Table_Styles[[#This Row],[Right]]&lt;&gt;"",Table_Styles[[#This Row],[Right]],IF(Table_Styles[[#This Row],[Right Default]]&lt;&gt;"",Table_Styles[[#This Row],[Right Default]],""))</f>
        <v/>
      </c>
      <c r="BU65" s="14"/>
      <c r="BV65" s="14"/>
      <c r="BW65" s="14" t="str">
        <f>IF(Table_Styles[[#This Row],[Bottom]]&lt;&gt;"",Table_Styles[[#This Row],[Bottom]],IF(Table_Styles[[#This Row],[Bottom Default]]&lt;&gt;"",Table_Styles[[#This Row],[Bottom Default]],""))</f>
        <v/>
      </c>
      <c r="BX65" s="14"/>
      <c r="BY65" s="14"/>
      <c r="BZ65" s="14" t="str">
        <f>IF(Table_Styles[[#This Row],[Left]]&lt;&gt;"",Table_Styles[[#This Row],[Left]],IF(Table_Styles[[#This Row],[Left Default]]&lt;&gt;"",Table_Styles[[#This Row],[Left Default]],""))</f>
        <v/>
      </c>
      <c r="CA65" s="33"/>
      <c r="CB65" s="16" t="str">
        <f>IF(AND(Table_Styles[[#This Row],[Selector]]&lt;&gt;"",Table_Styles[[#This Row],[Font Family Used]]&lt;&gt;"",Table_Styles[[#This Row],[Font Weight Used]]&lt;&gt;""),Table_Styles[[#This Row],[Font Family Used]]&amp;" "&amp;Table_Styles[[#This Row],[Font Weight Used]],"")</f>
        <v/>
      </c>
      <c r="CC65" s="16" t="str">
        <f ca="1">IF(AND(Table_Styles[[#This Row],[Selector]],COUNTIF(OFFSET(CC:CC,0,0,ROW()-1,1),"="&amp;Table_Styles[[#This Row],[Font]])=0),Table_Styles[[#This Row],[Font]],"")</f>
        <v/>
      </c>
      <c r="CD65" s="16" t="str">
        <f ca="1">IF(Table_Styles[[#This Row],[Unique Font]]&lt;&gt;"",
"{""fontFamily"":"""&amp;Table_Styles[[#This Row],[Font Family Used]]&amp;""",""fontWeight"":"&amp;Table_Styles[[#This Row],[Font Weight Used]]&amp;"}","")</f>
        <v/>
      </c>
      <c r="CE65"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#4e4e4f;border: none</v>
      </c>
      <c r="CF65" s="16" t="str">
        <f>IF(AND(Table_Styles[[#This Row],[Selector]]&lt;&gt;"", Table_Styles[[#This Row],[Config Properties]]&lt;&gt;""),
Table_Styles[[#This Row],[Selector]]&amp;" { "&amp;Table_Styles[[#This Row],[Config Properties]]&amp;" }","")</f>
        <v>.ui-widget-content .ui-state-highlight { color: #FFFFFF;background: #4e4e4f;border: none }</v>
      </c>
      <c r="CG65" s="16" t="str">
        <f xml:space="preserve">
SUBSTITUTE(SUBSTITUTE(SUBSTITUTE(SUBSTITUTE(SUBSTITUTE(SUBSTITUTE(SUBSTITUTE(SUBSTITUTE(Table_Styles[[#This Row],[Config]],
" {","{"),
"{ ","{"),
" }","}"),
"} ","}"),
" ,",","),
", ",","),
" :",":"),
": ",":")</f>
        <v>.ui-widget-content .ui-state-highlight{color:#FFFFFF;background:#4e4e4f;border:none}</v>
      </c>
    </row>
    <row r="66" spans="2:85" ht="21" customHeight="1">
      <c r="B66" s="16" t="s">
        <v>1036</v>
      </c>
      <c r="C66" s="110" t="s">
        <v>1037</v>
      </c>
      <c r="D66" s="33"/>
      <c r="E66" s="33"/>
      <c r="F66" s="14" t="str">
        <f>IF(Table_Styles[[#This Row],[Font Family]]&lt;&gt;"",Table_Styles[[#This Row],[Font Family]],IF(Table_Styles[[#This Row],[Font Family Default]]&lt;&gt;"",Table_Styles[[#This Row],[Font Family Default]],""))</f>
        <v/>
      </c>
      <c r="G66" s="33"/>
      <c r="H66" s="35"/>
      <c r="I66" s="14" t="str">
        <f>IF(Table_Styles[[#This Row],[Font Size]]&lt;&gt;"",Table_Styles[[#This Row],[Font Size]],IF(Table_Styles[[#This Row],[Font Size Default]]&lt;&gt;"",Table_Styles[[#This Row],[Font Size Default]],""))</f>
        <v/>
      </c>
      <c r="J66" s="33"/>
      <c r="K66" s="33"/>
      <c r="L66" s="14" t="str">
        <f>IF(Table_Styles[[#This Row],[Font Weight]]&lt;&gt;"",Table_Styles[[#This Row],[Font Weight]],IF(Table_Styles[[#This Row],[Font Weight Default]]&lt;&gt;"",Table_Styles[[#This Row],[Font Weight Default]],""))</f>
        <v/>
      </c>
      <c r="M66" s="33"/>
      <c r="N66" s="33" t="str">
        <f>Colour_Background_1</f>
        <v>#FFFFFF</v>
      </c>
      <c r="O66" s="14" t="str">
        <f>IF(Table_Styles[[#This Row],[Colour]]&lt;&gt;"",Table_Styles[[#This Row],[Colour]],IF(Table_Styles[[#This Row],[Colour Default]]&lt;&gt;"",Table_Styles[[#This Row],[Colour Default]],""))</f>
        <v>#FFFFFF</v>
      </c>
      <c r="P66" s="33"/>
      <c r="Q66" s="33" t="str">
        <f>Colour_Accent_1</f>
        <v>#e8b650</v>
      </c>
      <c r="R66" s="14" t="str">
        <f>IF(Table_Styles[[#This Row],[Background]]&lt;&gt;"",Table_Styles[[#This Row],[Background]],IF(Table_Styles[[#This Row],[Background Default]]&lt;&gt;"",Table_Styles[[#This Row],[Background Default]],""))</f>
        <v>#e8b650</v>
      </c>
      <c r="S66" s="33"/>
      <c r="T66" s="33" t="s">
        <v>947</v>
      </c>
      <c r="U66" s="14" t="str">
        <f>IF(Table_Styles[[#This Row],[Border]]&lt;&gt;"",Table_Styles[[#This Row],[Border]],IF(Table_Styles[[#This Row],[Border Default]]&lt;&gt;"",Table_Styles[[#This Row],[Border Default]],""))</f>
        <v>none</v>
      </c>
      <c r="V66" s="33"/>
      <c r="W66" s="33"/>
      <c r="X66" s="14" t="str">
        <f>IF(Table_Styles[[#This Row],[Border Radius]]&lt;&gt;"",Table_Styles[[#This Row],[Border Radius]],IF(Table_Styles[[#This Row],[Border Radius Default]]&lt;&gt;"",Table_Styles[[#This Row],[Border Radius Default]],""))</f>
        <v/>
      </c>
      <c r="Y66" s="33"/>
      <c r="Z66" s="33"/>
      <c r="AA66" s="14" t="str">
        <f>IF(Table_Styles[[#This Row],[MT]]&lt;&gt;"",Table_Styles[[#This Row],[MT]],IF(Table_Styles[[#This Row],[MT Default]]&lt;&gt;"",Table_Styles[[#This Row],[MT Default]],""))</f>
        <v/>
      </c>
      <c r="AB66" s="33"/>
      <c r="AC66" s="33"/>
      <c r="AD66" s="14" t="str">
        <f>IF(Table_Styles[[#This Row],[MR]]&lt;&gt;"",Table_Styles[[#This Row],[MR]],IF(Table_Styles[[#This Row],[MR Default]]&lt;&gt;"",Table_Styles[[#This Row],[MR Default]],""))</f>
        <v/>
      </c>
      <c r="AE66" s="33"/>
      <c r="AF66" s="33"/>
      <c r="AG66" s="14" t="str">
        <f>IF(Table_Styles[[#This Row],[MB]]&lt;&gt;"",Table_Styles[[#This Row],[MB]],IF(Table_Styles[[#This Row],[MB Default]]&lt;&gt;"",Table_Styles[[#This Row],[MB Default]],""))</f>
        <v/>
      </c>
      <c r="AH66" s="33"/>
      <c r="AI66" s="33"/>
      <c r="AJ66" s="14" t="str">
        <f>IF(Table_Styles[[#This Row],[ML]]&lt;&gt;"",Table_Styles[[#This Row],[ML]],IF(Table_Styles[[#This Row],[ML Default]]&lt;&gt;"",Table_Styles[[#This Row],[ML Default]],""))</f>
        <v/>
      </c>
      <c r="AK66" s="33"/>
      <c r="AL66" s="33"/>
      <c r="AM66" s="14" t="str">
        <f>IF(Table_Styles[[#This Row],[PT]]&lt;&gt;"",Table_Styles[[#This Row],[PT]],IF(Table_Styles[[#This Row],[PT Default]]&lt;&gt;"",Table_Styles[[#This Row],[PT Default]],""))</f>
        <v/>
      </c>
      <c r="AN66" s="33"/>
      <c r="AO66" s="33"/>
      <c r="AP66" s="14" t="str">
        <f>IF(Table_Styles[[#This Row],[PR]]&lt;&gt;"",Table_Styles[[#This Row],[PR]],IF(Table_Styles[[#This Row],[PR Default]]&lt;&gt;"",Table_Styles[[#This Row],[PR Default]],""))</f>
        <v/>
      </c>
      <c r="AQ66" s="33"/>
      <c r="AR66" s="33"/>
      <c r="AS66" s="14" t="str">
        <f>IF(Table_Styles[[#This Row],[PB]]&lt;&gt;"",Table_Styles[[#This Row],[PB]],IF(Table_Styles[[#This Row],[PB Default]]&lt;&gt;"",Table_Styles[[#This Row],[PB Default]],""))</f>
        <v/>
      </c>
      <c r="AT66" s="33"/>
      <c r="AU66" s="33"/>
      <c r="AV66" s="14" t="str">
        <f>IF(Table_Styles[[#This Row],[PL]]&lt;&gt;"",Table_Styles[[#This Row],[PL]],IF(Table_Styles[[#This Row],[PL Default]]&lt;&gt;"",Table_Styles[[#This Row],[PL Default]],""))</f>
        <v/>
      </c>
      <c r="AW66" s="33"/>
      <c r="AX66" s="33"/>
      <c r="AY66" s="14" t="str">
        <f>IF(Table_Styles[[#This Row],[BT]]&lt;&gt;"",Table_Styles[[#This Row],[BT]],IF(Table_Styles[[#This Row],[BT Default]]&lt;&gt;"",Table_Styles[[#This Row],[BT Default]],""))</f>
        <v/>
      </c>
      <c r="AZ66" s="33"/>
      <c r="BA66" s="33"/>
      <c r="BB66" s="14" t="str">
        <f>IF(Table_Styles[[#This Row],[BR]]&lt;&gt;"",Table_Styles[[#This Row],[BR]],IF(Table_Styles[[#This Row],[BR Default]]&lt;&gt;"",Table_Styles[[#This Row],[BR Default]],""))</f>
        <v/>
      </c>
      <c r="BC66" s="33"/>
      <c r="BD66" s="33"/>
      <c r="BE66" s="14" t="str">
        <f>IF(Table_Styles[[#This Row],[BB]]&lt;&gt;"",Table_Styles[[#This Row],[BB]],IF(Table_Styles[[#This Row],[BB Default]]&lt;&gt;"",Table_Styles[[#This Row],[BB Default]],""))</f>
        <v/>
      </c>
      <c r="BF66" s="33"/>
      <c r="BG66" s="33"/>
      <c r="BH66" s="14" t="str">
        <f>IF(Table_Styles[[#This Row],[BL]]&lt;&gt;"",Table_Styles[[#This Row],[BL]],IF(Table_Styles[[#This Row],[BL Default]]&lt;&gt;"",Table_Styles[[#This Row],[BL Default]],""))</f>
        <v/>
      </c>
      <c r="BI66" s="33"/>
      <c r="BJ66" s="33"/>
      <c r="BK66" s="14" t="str">
        <f>IF(Table_Styles[[#This Row],[Width]]&lt;&gt;"",Table_Styles[[#This Row],[Width]],IF(Table_Styles[[#This Row],[Width Default]]&lt;&gt;"",Table_Styles[[#This Row],[Width Default]],""))</f>
        <v/>
      </c>
      <c r="BL66" s="33"/>
      <c r="BM66" s="33"/>
      <c r="BN66" s="14" t="str">
        <f>IF(Table_Styles[[#This Row],[Height]]&lt;&gt;"",Table_Styles[[#This Row],[Height]],IF(Table_Styles[[#This Row],[Height Default]]&lt;&gt;"",Table_Styles[[#This Row],[Height Default]],""))</f>
        <v/>
      </c>
      <c r="BO66" s="14"/>
      <c r="BP66" s="14"/>
      <c r="BQ66" s="14" t="str">
        <f>IF(Table_Styles[[#This Row],[Top]]&lt;&gt;"",Table_Styles[[#This Row],[Top]],IF(Table_Styles[[#This Row],[Top Default]]&lt;&gt;"",Table_Styles[[#This Row],[Top Default]],""))</f>
        <v/>
      </c>
      <c r="BR66" s="14"/>
      <c r="BS66" s="14"/>
      <c r="BT66" s="14" t="str">
        <f>IF(Table_Styles[[#This Row],[Right]]&lt;&gt;"",Table_Styles[[#This Row],[Right]],IF(Table_Styles[[#This Row],[Right Default]]&lt;&gt;"",Table_Styles[[#This Row],[Right Default]],""))</f>
        <v/>
      </c>
      <c r="BU66" s="14"/>
      <c r="BV66" s="14"/>
      <c r="BW66" s="14" t="str">
        <f>IF(Table_Styles[[#This Row],[Bottom]]&lt;&gt;"",Table_Styles[[#This Row],[Bottom]],IF(Table_Styles[[#This Row],[Bottom Default]]&lt;&gt;"",Table_Styles[[#This Row],[Bottom Default]],""))</f>
        <v/>
      </c>
      <c r="BX66" s="14"/>
      <c r="BY66" s="14"/>
      <c r="BZ66" s="14" t="str">
        <f>IF(Table_Styles[[#This Row],[Left]]&lt;&gt;"",Table_Styles[[#This Row],[Left]],IF(Table_Styles[[#This Row],[Left Default]]&lt;&gt;"",Table_Styles[[#This Row],[Left Default]],""))</f>
        <v/>
      </c>
      <c r="CA66" s="33"/>
      <c r="CB66" s="16" t="str">
        <f>IF(AND(Table_Styles[[#This Row],[Selector]]&lt;&gt;"",Table_Styles[[#This Row],[Font Family Used]]&lt;&gt;"",Table_Styles[[#This Row],[Font Weight Used]]&lt;&gt;""),Table_Styles[[#This Row],[Font Family Used]]&amp;" "&amp;Table_Styles[[#This Row],[Font Weight Used]],"")</f>
        <v/>
      </c>
      <c r="CC66" s="16" t="str">
        <f ca="1">IF(AND(Table_Styles[[#This Row],[Selector]],COUNTIF(OFFSET(CC:CC,0,0,ROW()-1,1),"="&amp;Table_Styles[[#This Row],[Font]])=0),Table_Styles[[#This Row],[Font]],"")</f>
        <v/>
      </c>
      <c r="CD66" s="16" t="str">
        <f ca="1">IF(Table_Styles[[#This Row],[Unique Font]]&lt;&gt;"",
"{""fontFamily"":"""&amp;Table_Styles[[#This Row],[Font Family Used]]&amp;""",""fontWeight"":"&amp;Table_Styles[[#This Row],[Font Weight Used]]&amp;"}","")</f>
        <v/>
      </c>
      <c r="CE66"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#e8b650;border: none</v>
      </c>
      <c r="CF66" s="16" t="str">
        <f>IF(AND(Table_Styles[[#This Row],[Selector]]&lt;&gt;"", Table_Styles[[#This Row],[Config Properties]]&lt;&gt;""),
Table_Styles[[#This Row],[Selector]]&amp;" { "&amp;Table_Styles[[#This Row],[Config Properties]]&amp;" }","")</f>
        <v>.ui-widget-content .ui-state-active { color: #FFFFFF;background: #e8b650;border: none }</v>
      </c>
      <c r="CG66" s="16" t="str">
        <f xml:space="preserve">
SUBSTITUTE(SUBSTITUTE(SUBSTITUTE(SUBSTITUTE(SUBSTITUTE(SUBSTITUTE(SUBSTITUTE(SUBSTITUTE(Table_Styles[[#This Row],[Config]],
" {","{"),
"{ ","{"),
" }","}"),
"} ","}"),
" ,",","),
", ",","),
" :",":"),
": ",":")</f>
        <v>.ui-widget-content .ui-state-active{color:#FFFFFF;background:#e8b650;border:none}</v>
      </c>
    </row>
    <row r="67" spans="2:85" ht="21.6" thickBot="1">
      <c r="B67" s="52" t="s">
        <v>184</v>
      </c>
      <c r="C67" s="52"/>
      <c r="D67" s="60"/>
      <c r="E67" s="60"/>
      <c r="F67" s="52" t="str">
        <f>IF(Table_Styles[[#This Row],[Font Family]]&lt;&gt;"",Table_Styles[[#This Row],[Font Family]],IF(Table_Styles[[#This Row],[Font Family Default]]&lt;&gt;"",Table_Styles[[#This Row],[Font Family Default]],""))</f>
        <v/>
      </c>
      <c r="G67" s="60"/>
      <c r="H67" s="60"/>
      <c r="I67" s="52" t="str">
        <f>IF(Table_Styles[[#This Row],[Font Size]]&lt;&gt;"",Table_Styles[[#This Row],[Font Size]],IF(Table_Styles[[#This Row],[Font Size Default]]&lt;&gt;"",Table_Styles[[#This Row],[Font Size Default]],""))</f>
        <v/>
      </c>
      <c r="J67" s="60"/>
      <c r="K67" s="60"/>
      <c r="L67" s="52" t="str">
        <f>IF(Table_Styles[[#This Row],[Font Weight]]&lt;&gt;"",Table_Styles[[#This Row],[Font Weight]],IF(Table_Styles[[#This Row],[Font Weight Default]]&lt;&gt;"",Table_Styles[[#This Row],[Font Weight Default]],""))</f>
        <v/>
      </c>
      <c r="M67" s="60"/>
      <c r="N67" s="60"/>
      <c r="O67" s="52" t="str">
        <f>IF(Table_Styles[[#This Row],[Colour]]&lt;&gt;"",Table_Styles[[#This Row],[Colour]],IF(Table_Styles[[#This Row],[Colour Default]]&lt;&gt;"",Table_Styles[[#This Row],[Colour Default]],""))</f>
        <v/>
      </c>
      <c r="P67" s="60"/>
      <c r="Q67" s="60"/>
      <c r="R67" s="52" t="str">
        <f>IF(Table_Styles[[#This Row],[Background]]&lt;&gt;"",Table_Styles[[#This Row],[Background]],IF(Table_Styles[[#This Row],[Background Default]]&lt;&gt;"",Table_Styles[[#This Row],[Background Default]],""))</f>
        <v/>
      </c>
      <c r="S67" s="60"/>
      <c r="T67" s="60"/>
      <c r="U67" s="52" t="str">
        <f>IF(Table_Styles[[#This Row],[Border]]&lt;&gt;"",Table_Styles[[#This Row],[Border]],IF(Table_Styles[[#This Row],[Border Default]]&lt;&gt;"",Table_Styles[[#This Row],[Border Default]],""))</f>
        <v/>
      </c>
      <c r="V67" s="60"/>
      <c r="W67" s="60"/>
      <c r="X67" s="52" t="str">
        <f>IF(Table_Styles[[#This Row],[Border Radius]]&lt;&gt;"",Table_Styles[[#This Row],[Border Radius]],IF(Table_Styles[[#This Row],[Border Radius Default]]&lt;&gt;"",Table_Styles[[#This Row],[Border Radius Default]],""))</f>
        <v/>
      </c>
      <c r="Y67" s="60"/>
      <c r="Z67" s="60"/>
      <c r="AA67" s="52" t="str">
        <f>IF(Table_Styles[[#This Row],[MT]]&lt;&gt;"",Table_Styles[[#This Row],[MT]],IF(Table_Styles[[#This Row],[MT Default]]&lt;&gt;"",Table_Styles[[#This Row],[MT Default]],""))</f>
        <v/>
      </c>
      <c r="AB67" s="60"/>
      <c r="AC67" s="60"/>
      <c r="AD67" s="52" t="str">
        <f>IF(Table_Styles[[#This Row],[MR]]&lt;&gt;"",Table_Styles[[#This Row],[MR]],IF(Table_Styles[[#This Row],[MR Default]]&lt;&gt;"",Table_Styles[[#This Row],[MR Default]],""))</f>
        <v/>
      </c>
      <c r="AE67" s="60"/>
      <c r="AF67" s="60"/>
      <c r="AG67" s="52" t="str">
        <f>IF(Table_Styles[[#This Row],[MB]]&lt;&gt;"",Table_Styles[[#This Row],[MB]],IF(Table_Styles[[#This Row],[MB Default]]&lt;&gt;"",Table_Styles[[#This Row],[MB Default]],""))</f>
        <v/>
      </c>
      <c r="AH67" s="60"/>
      <c r="AI67" s="60"/>
      <c r="AJ67" s="52" t="str">
        <f>IF(Table_Styles[[#This Row],[ML]]&lt;&gt;"",Table_Styles[[#This Row],[ML]],IF(Table_Styles[[#This Row],[ML Default]]&lt;&gt;"",Table_Styles[[#This Row],[ML Default]],""))</f>
        <v/>
      </c>
      <c r="AK67" s="60"/>
      <c r="AL67" s="60"/>
      <c r="AM67" s="52" t="str">
        <f>IF(Table_Styles[[#This Row],[PT]]&lt;&gt;"",Table_Styles[[#This Row],[PT]],IF(Table_Styles[[#This Row],[PT Default]]&lt;&gt;"",Table_Styles[[#This Row],[PT Default]],""))</f>
        <v/>
      </c>
      <c r="AN67" s="60"/>
      <c r="AO67" s="60"/>
      <c r="AP67" s="52" t="str">
        <f>IF(Table_Styles[[#This Row],[PR]]&lt;&gt;"",Table_Styles[[#This Row],[PR]],IF(Table_Styles[[#This Row],[PR Default]]&lt;&gt;"",Table_Styles[[#This Row],[PR Default]],""))</f>
        <v/>
      </c>
      <c r="AQ67" s="60"/>
      <c r="AR67" s="60"/>
      <c r="AS67" s="52" t="str">
        <f>IF(Table_Styles[[#This Row],[PB]]&lt;&gt;"",Table_Styles[[#This Row],[PB]],IF(Table_Styles[[#This Row],[PB Default]]&lt;&gt;"",Table_Styles[[#This Row],[PB Default]],""))</f>
        <v/>
      </c>
      <c r="AT67" s="60"/>
      <c r="AU67" s="60"/>
      <c r="AV67" s="52" t="str">
        <f>IF(Table_Styles[[#This Row],[PL]]&lt;&gt;"",Table_Styles[[#This Row],[PL]],IF(Table_Styles[[#This Row],[PL Default]]&lt;&gt;"",Table_Styles[[#This Row],[PL Default]],""))</f>
        <v/>
      </c>
      <c r="AW67" s="60"/>
      <c r="AX67" s="60"/>
      <c r="AY67" s="52" t="str">
        <f>IF(Table_Styles[[#This Row],[BT]]&lt;&gt;"",Table_Styles[[#This Row],[BT]],IF(Table_Styles[[#This Row],[BT Default]]&lt;&gt;"",Table_Styles[[#This Row],[BT Default]],""))</f>
        <v/>
      </c>
      <c r="AZ67" s="60"/>
      <c r="BA67" s="60"/>
      <c r="BB67" s="52" t="str">
        <f>IF(Table_Styles[[#This Row],[BR]]&lt;&gt;"",Table_Styles[[#This Row],[BR]],IF(Table_Styles[[#This Row],[BR Default]]&lt;&gt;"",Table_Styles[[#This Row],[BR Default]],""))</f>
        <v/>
      </c>
      <c r="BC67" s="60"/>
      <c r="BD67" s="60"/>
      <c r="BE67" s="52" t="str">
        <f>IF(Table_Styles[[#This Row],[BB]]&lt;&gt;"",Table_Styles[[#This Row],[BB]],IF(Table_Styles[[#This Row],[BB Default]]&lt;&gt;"",Table_Styles[[#This Row],[BB Default]],""))</f>
        <v/>
      </c>
      <c r="BF67" s="60"/>
      <c r="BG67" s="60"/>
      <c r="BH67" s="52" t="str">
        <f>IF(Table_Styles[[#This Row],[BL]]&lt;&gt;"",Table_Styles[[#This Row],[BL]],IF(Table_Styles[[#This Row],[BL Default]]&lt;&gt;"",Table_Styles[[#This Row],[BL Default]],""))</f>
        <v/>
      </c>
      <c r="BI67" s="60"/>
      <c r="BJ67" s="60"/>
      <c r="BK67" s="52" t="str">
        <f>IF(Table_Styles[[#This Row],[Width]]&lt;&gt;"",Table_Styles[[#This Row],[Width]],IF(Table_Styles[[#This Row],[Width Default]]&lt;&gt;"",Table_Styles[[#This Row],[Width Default]],""))</f>
        <v/>
      </c>
      <c r="BL67" s="60"/>
      <c r="BM67" s="60"/>
      <c r="BN67" s="52" t="str">
        <f>IF(Table_Styles[[#This Row],[Height]]&lt;&gt;"",Table_Styles[[#This Row],[Height]],IF(Table_Styles[[#This Row],[Height Default]]&lt;&gt;"",Table_Styles[[#This Row],[Height Default]],""))</f>
        <v/>
      </c>
      <c r="BO67" s="52"/>
      <c r="BP67" s="52"/>
      <c r="BQ67" s="52" t="str">
        <f>IF(Table_Styles[[#This Row],[Top]]&lt;&gt;"",Table_Styles[[#This Row],[Top]],IF(Table_Styles[[#This Row],[Top Default]]&lt;&gt;"",Table_Styles[[#This Row],[Top Default]],""))</f>
        <v/>
      </c>
      <c r="BR67" s="52"/>
      <c r="BS67" s="52"/>
      <c r="BT67" s="52" t="str">
        <f>IF(Table_Styles[[#This Row],[Right]]&lt;&gt;"",Table_Styles[[#This Row],[Right]],IF(Table_Styles[[#This Row],[Right Default]]&lt;&gt;"",Table_Styles[[#This Row],[Right Default]],""))</f>
        <v/>
      </c>
      <c r="BU67" s="52"/>
      <c r="BV67" s="52"/>
      <c r="BW67" s="52" t="str">
        <f>IF(Table_Styles[[#This Row],[Bottom]]&lt;&gt;"",Table_Styles[[#This Row],[Bottom]],IF(Table_Styles[[#This Row],[Bottom Default]]&lt;&gt;"",Table_Styles[[#This Row],[Bottom Default]],""))</f>
        <v/>
      </c>
      <c r="BX67" s="52"/>
      <c r="BY67" s="52"/>
      <c r="BZ67" s="52" t="str">
        <f>IF(Table_Styles[[#This Row],[Left]]&lt;&gt;"",Table_Styles[[#This Row],[Left]],IF(Table_Styles[[#This Row],[Left Default]]&lt;&gt;"",Table_Styles[[#This Row],[Left Default]],""))</f>
        <v/>
      </c>
      <c r="CA67" s="60"/>
      <c r="CB67" s="52" t="str">
        <f>IF(AND(Table_Styles[[#This Row],[Selector]]&lt;&gt;"",Table_Styles[[#This Row],[Font Family Used]]&lt;&gt;"",Table_Styles[[#This Row],[Font Weight Used]]&lt;&gt;""),Table_Styles[[#This Row],[Font Family Used]]&amp;" "&amp;Table_Styles[[#This Row],[Font Weight Used]],"")</f>
        <v/>
      </c>
      <c r="CC67" s="52" t="str">
        <f ca="1">IF(AND(Table_Styles[[#This Row],[Selector]],COUNTIF(OFFSET(CC:CC,0,0,ROW()-1,1),"="&amp;Table_Styles[[#This Row],[Font]])=0),Table_Styles[[#This Row],[Font]],"")</f>
        <v/>
      </c>
      <c r="CD67" s="52" t="str">
        <f ca="1">IF(Table_Styles[[#This Row],[Unique Font]]&lt;&gt;"",
"{""fontFamily"":"""&amp;Table_Styles[[#This Row],[Font Family Used]]&amp;""",""fontWeight"":"&amp;Table_Styles[[#This Row],[Font Weight Used]]&amp;"}","")</f>
        <v/>
      </c>
      <c r="CE67" s="5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67" s="52" t="str">
        <f>IF(AND(Table_Styles[[#This Row],[Selector]]&lt;&gt;"", Table_Styles[[#This Row],[Config Properties]]&lt;&gt;""),
Table_Styles[[#This Row],[Selector]]&amp;" { "&amp;Table_Styles[[#This Row],[Config Properties]]&amp;" }","")</f>
        <v/>
      </c>
      <c r="CG67" s="52" t="str">
        <f xml:space="preserve">
SUBSTITUTE(SUBSTITUTE(SUBSTITUTE(SUBSTITUTE(SUBSTITUTE(SUBSTITUTE(SUBSTITUTE(SUBSTITUTE(Table_Styles[[#This Row],[Config]],
" {","{"),
"{ ","{"),
" }","}"),
"} ","}"),
" ,",","),
", ",","),
" :",":"),
": ",":")</f>
        <v/>
      </c>
    </row>
    <row r="68" spans="2:85" ht="21" customHeight="1">
      <c r="B68" s="36" t="s">
        <v>1021</v>
      </c>
      <c r="C68" s="36" t="s">
        <v>1038</v>
      </c>
      <c r="D68" s="33"/>
      <c r="E68" s="33"/>
      <c r="F68" s="14" t="str">
        <f>IF(Table_Styles[[#This Row],[Font Family]]&lt;&gt;"",Table_Styles[[#This Row],[Font Family]],IF(Table_Styles[[#This Row],[Font Family Default]]&lt;&gt;"",Table_Styles[[#This Row],[Font Family Default]],""))</f>
        <v/>
      </c>
      <c r="G68" s="33"/>
      <c r="H68" s="33"/>
      <c r="I68" s="14" t="str">
        <f>IF(Table_Styles[[#This Row],[Font Size]]&lt;&gt;"",Table_Styles[[#This Row],[Font Size]],IF(Table_Styles[[#This Row],[Font Size Default]]&lt;&gt;"",Table_Styles[[#This Row],[Font Size Default]],""))</f>
        <v/>
      </c>
      <c r="J68" s="33"/>
      <c r="K68" s="33"/>
      <c r="L68" s="14" t="str">
        <f>IF(Table_Styles[[#This Row],[Font Weight]]&lt;&gt;"",Table_Styles[[#This Row],[Font Weight]],IF(Table_Styles[[#This Row],[Font Weight Default]]&lt;&gt;"",Table_Styles[[#This Row],[Font Weight Default]],""))</f>
        <v/>
      </c>
      <c r="M68" s="33"/>
      <c r="N68" s="33"/>
      <c r="O68" s="14" t="str">
        <f>IF(Table_Styles[[#This Row],[Colour]]&lt;&gt;"",Table_Styles[[#This Row],[Colour]],IF(Table_Styles[[#This Row],[Colour Default]]&lt;&gt;"",Table_Styles[[#This Row],[Colour Default]],""))</f>
        <v/>
      </c>
      <c r="P68" s="33"/>
      <c r="Q68" s="33"/>
      <c r="R68" s="14" t="str">
        <f>IF(Table_Styles[[#This Row],[Background]]&lt;&gt;"",Table_Styles[[#This Row],[Background]],IF(Table_Styles[[#This Row],[Background Default]]&lt;&gt;"",Table_Styles[[#This Row],[Background Default]],""))</f>
        <v/>
      </c>
      <c r="S68" s="33"/>
      <c r="T68" s="33"/>
      <c r="U68" s="14" t="str">
        <f>IF(Table_Styles[[#This Row],[Border]]&lt;&gt;"",Table_Styles[[#This Row],[Border]],IF(Table_Styles[[#This Row],[Border Default]]&lt;&gt;"",Table_Styles[[#This Row],[Border Default]],""))</f>
        <v/>
      </c>
      <c r="V68" s="33"/>
      <c r="W68" s="33"/>
      <c r="X68" s="14" t="str">
        <f>IF(Table_Styles[[#This Row],[Border Radius]]&lt;&gt;"",Table_Styles[[#This Row],[Border Radius]],IF(Table_Styles[[#This Row],[Border Radius Default]]&lt;&gt;"",Table_Styles[[#This Row],[Border Radius Default]],""))</f>
        <v/>
      </c>
      <c r="Y68" s="33"/>
      <c r="Z68" s="35" t="s">
        <v>914</v>
      </c>
      <c r="AA68" s="14" t="str">
        <f>IF(Table_Styles[[#This Row],[MT]]&lt;&gt;"",Table_Styles[[#This Row],[MT]],IF(Table_Styles[[#This Row],[MT Default]]&lt;&gt;"",Table_Styles[[#This Row],[MT Default]],""))</f>
        <v>10px</v>
      </c>
      <c r="AB68" s="33"/>
      <c r="AC68" s="33"/>
      <c r="AD68" s="14" t="str">
        <f>IF(Table_Styles[[#This Row],[MR]]&lt;&gt;"",Table_Styles[[#This Row],[MR]],IF(Table_Styles[[#This Row],[MR Default]]&lt;&gt;"",Table_Styles[[#This Row],[MR Default]],""))</f>
        <v/>
      </c>
      <c r="AE68" s="33"/>
      <c r="AF68" s="33"/>
      <c r="AG68" s="14" t="str">
        <f>IF(Table_Styles[[#This Row],[MB]]&lt;&gt;"",Table_Styles[[#This Row],[MB]],IF(Table_Styles[[#This Row],[MB Default]]&lt;&gt;"",Table_Styles[[#This Row],[MB Default]],""))</f>
        <v/>
      </c>
      <c r="AH68" s="33"/>
      <c r="AI68" s="33"/>
      <c r="AJ68" s="14" t="str">
        <f>IF(Table_Styles[[#This Row],[ML]]&lt;&gt;"",Table_Styles[[#This Row],[ML]],IF(Table_Styles[[#This Row],[ML Default]]&lt;&gt;"",Table_Styles[[#This Row],[ML Default]],""))</f>
        <v/>
      </c>
      <c r="AK68" s="33"/>
      <c r="AL68" s="33"/>
      <c r="AM68" s="14" t="str">
        <f>IF(Table_Styles[[#This Row],[PT]]&lt;&gt;"",Table_Styles[[#This Row],[PT]],IF(Table_Styles[[#This Row],[PT Default]]&lt;&gt;"",Table_Styles[[#This Row],[PT Default]],""))</f>
        <v/>
      </c>
      <c r="AN68" s="33"/>
      <c r="AO68" s="33"/>
      <c r="AP68" s="14" t="str">
        <f>IF(Table_Styles[[#This Row],[PR]]&lt;&gt;"",Table_Styles[[#This Row],[PR]],IF(Table_Styles[[#This Row],[PR Default]]&lt;&gt;"",Table_Styles[[#This Row],[PR Default]],""))</f>
        <v/>
      </c>
      <c r="AQ68" s="33"/>
      <c r="AR68" s="33"/>
      <c r="AS68" s="14" t="str">
        <f>IF(Table_Styles[[#This Row],[PB]]&lt;&gt;"",Table_Styles[[#This Row],[PB]],IF(Table_Styles[[#This Row],[PB Default]]&lt;&gt;"",Table_Styles[[#This Row],[PB Default]],""))</f>
        <v/>
      </c>
      <c r="AT68" s="33"/>
      <c r="AU68" s="33"/>
      <c r="AV68" s="14" t="str">
        <f>IF(Table_Styles[[#This Row],[PL]]&lt;&gt;"",Table_Styles[[#This Row],[PL]],IF(Table_Styles[[#This Row],[PL Default]]&lt;&gt;"",Table_Styles[[#This Row],[PL Default]],""))</f>
        <v/>
      </c>
      <c r="AW68" s="33"/>
      <c r="AX68" s="33"/>
      <c r="AY68" s="14" t="str">
        <f>IF(Table_Styles[[#This Row],[BT]]&lt;&gt;"",Table_Styles[[#This Row],[BT]],IF(Table_Styles[[#This Row],[BT Default]]&lt;&gt;"",Table_Styles[[#This Row],[BT Default]],""))</f>
        <v/>
      </c>
      <c r="AZ68" s="33"/>
      <c r="BA68" s="33"/>
      <c r="BB68" s="14" t="str">
        <f>IF(Table_Styles[[#This Row],[BR]]&lt;&gt;"",Table_Styles[[#This Row],[BR]],IF(Table_Styles[[#This Row],[BR Default]]&lt;&gt;"",Table_Styles[[#This Row],[BR Default]],""))</f>
        <v/>
      </c>
      <c r="BC68" s="33"/>
      <c r="BD68" s="33"/>
      <c r="BE68" s="14" t="str">
        <f>IF(Table_Styles[[#This Row],[BB]]&lt;&gt;"",Table_Styles[[#This Row],[BB]],IF(Table_Styles[[#This Row],[BB Default]]&lt;&gt;"",Table_Styles[[#This Row],[BB Default]],""))</f>
        <v/>
      </c>
      <c r="BF68" s="33"/>
      <c r="BG68" s="33"/>
      <c r="BH68" s="14" t="str">
        <f>IF(Table_Styles[[#This Row],[BL]]&lt;&gt;"",Table_Styles[[#This Row],[BL]],IF(Table_Styles[[#This Row],[BL Default]]&lt;&gt;"",Table_Styles[[#This Row],[BL Default]],""))</f>
        <v/>
      </c>
      <c r="BI68" s="33"/>
      <c r="BJ68" s="33"/>
      <c r="BK68" s="14" t="str">
        <f>IF(Table_Styles[[#This Row],[Width]]&lt;&gt;"",Table_Styles[[#This Row],[Width]],IF(Table_Styles[[#This Row],[Width Default]]&lt;&gt;"",Table_Styles[[#This Row],[Width Default]],""))</f>
        <v/>
      </c>
      <c r="BL68" s="33"/>
      <c r="BM68" s="35"/>
      <c r="BN68" s="14" t="str">
        <f>IF(Table_Styles[[#This Row],[Height]]&lt;&gt;"",Table_Styles[[#This Row],[Height]],IF(Table_Styles[[#This Row],[Height Default]]&lt;&gt;"",Table_Styles[[#This Row],[Height Default]],""))</f>
        <v/>
      </c>
      <c r="BO68" s="14"/>
      <c r="BP68" s="14"/>
      <c r="BQ68" s="14" t="str">
        <f>IF(Table_Styles[[#This Row],[Top]]&lt;&gt;"",Table_Styles[[#This Row],[Top]],IF(Table_Styles[[#This Row],[Top Default]]&lt;&gt;"",Table_Styles[[#This Row],[Top Default]],""))</f>
        <v/>
      </c>
      <c r="BR68" s="14"/>
      <c r="BS68" s="14"/>
      <c r="BT68" s="14" t="str">
        <f>IF(Table_Styles[[#This Row],[Right]]&lt;&gt;"",Table_Styles[[#This Row],[Right]],IF(Table_Styles[[#This Row],[Right Default]]&lt;&gt;"",Table_Styles[[#This Row],[Right Default]],""))</f>
        <v/>
      </c>
      <c r="BU68" s="14"/>
      <c r="BV68" s="14"/>
      <c r="BW68" s="14" t="str">
        <f>IF(Table_Styles[[#This Row],[Bottom]]&lt;&gt;"",Table_Styles[[#This Row],[Bottom]],IF(Table_Styles[[#This Row],[Bottom Default]]&lt;&gt;"",Table_Styles[[#This Row],[Bottom Default]],""))</f>
        <v/>
      </c>
      <c r="BX68" s="14"/>
      <c r="BY68" s="14"/>
      <c r="BZ68" s="14" t="str">
        <f>IF(Table_Styles[[#This Row],[Left]]&lt;&gt;"",Table_Styles[[#This Row],[Left]],IF(Table_Styles[[#This Row],[Left Default]]&lt;&gt;"",Table_Styles[[#This Row],[Left Default]],""))</f>
        <v/>
      </c>
      <c r="CA68" s="33"/>
      <c r="CB68" s="16" t="str">
        <f>IF(AND(Table_Styles[[#This Row],[Selector]]&lt;&gt;"",Table_Styles[[#This Row],[Font Family Used]]&lt;&gt;"",Table_Styles[[#This Row],[Font Weight Used]]&lt;&gt;""),Table_Styles[[#This Row],[Font Family Used]]&amp;" "&amp;Table_Styles[[#This Row],[Font Weight Used]],"")</f>
        <v/>
      </c>
      <c r="CC68" s="16" t="str">
        <f ca="1">IF(AND(Table_Styles[[#This Row],[Selector]],COUNTIF(OFFSET(CC:CC,0,0,ROW()-1,1),"="&amp;Table_Styles[[#This Row],[Font]])=0),Table_Styles[[#This Row],[Font]],"")</f>
        <v/>
      </c>
      <c r="CD68" s="16" t="str">
        <f ca="1">IF(Table_Styles[[#This Row],[Unique Font]]&lt;&gt;"",
"{""fontFamily"":"""&amp;Table_Styles[[#This Row],[Font Family Used]]&amp;""",""fontWeight"":"&amp;Table_Styles[[#This Row],[Font Weight Used]]&amp;"}","")</f>
        <v/>
      </c>
      <c r="CE68"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68" s="16" t="str">
        <f>IF(AND(Table_Styles[[#This Row],[Selector]]&lt;&gt;"", Table_Styles[[#This Row],[Config Properties]]&lt;&gt;""),
Table_Styles[[#This Row],[Selector]]&amp;" { "&amp;Table_Styles[[#This Row],[Config Properties]]&amp;" }","")</f>
        <v>formly-field radio-field { margin-top: 10px }</v>
      </c>
      <c r="CG68" s="16" t="str">
        <f xml:space="preserve">
SUBSTITUTE(SUBSTITUTE(SUBSTITUTE(SUBSTITUTE(SUBSTITUTE(SUBSTITUTE(SUBSTITUTE(SUBSTITUTE(Table_Styles[[#This Row],[Config]],
" {","{"),
"{ ","{"),
" }","}"),
"} ","}"),
" ,",","),
", ",","),
" :",":"),
": ",":")</f>
        <v>formly-field radio-field{margin-top:10px}</v>
      </c>
    </row>
    <row r="69" spans="2:85" ht="21" customHeight="1">
      <c r="B69" s="36" t="s">
        <v>19</v>
      </c>
      <c r="C69" s="110" t="s">
        <v>1039</v>
      </c>
      <c r="D69" s="33"/>
      <c r="E69" s="33" t="str">
        <f>Settings_Styling_Font_Body_Text</f>
        <v>Montserrat</v>
      </c>
      <c r="F69" s="14" t="str">
        <f>IF(Table_Styles[[#This Row],[Font Family]]&lt;&gt;"",Table_Styles[[#This Row],[Font Family]],IF(Table_Styles[[#This Row],[Font Family Default]]&lt;&gt;"",Table_Styles[[#This Row],[Font Family Default]],""))</f>
        <v>Montserrat</v>
      </c>
      <c r="G69" s="33"/>
      <c r="H69" s="112" t="s">
        <v>901</v>
      </c>
      <c r="I69" s="14" t="str">
        <f>IF(Table_Styles[[#This Row],[Font Size]]&lt;&gt;"",Table_Styles[[#This Row],[Font Size]],IF(Table_Styles[[#This Row],[Font Size Default]]&lt;&gt;"",Table_Styles[[#This Row],[Font Size Default]],""))</f>
        <v>15px</v>
      </c>
      <c r="J69" s="33"/>
      <c r="K69" s="33">
        <f>Settings_Styling_Font_Weight_Body_Text</f>
        <v>300</v>
      </c>
      <c r="L69" s="14">
        <f>IF(Table_Styles[[#This Row],[Font Weight]]&lt;&gt;"",Table_Styles[[#This Row],[Font Weight]],IF(Table_Styles[[#This Row],[Font Weight Default]]&lt;&gt;"",Table_Styles[[#This Row],[Font Weight Default]],""))</f>
        <v>300</v>
      </c>
      <c r="M69" s="33"/>
      <c r="N69" s="33" t="str">
        <f>Colour_Foreground_1</f>
        <v>#303232</v>
      </c>
      <c r="O69" s="14" t="str">
        <f>IF(Table_Styles[[#This Row],[Colour]]&lt;&gt;"",Table_Styles[[#This Row],[Colour]],IF(Table_Styles[[#This Row],[Colour Default]]&lt;&gt;"",Table_Styles[[#This Row],[Colour Default]],""))</f>
        <v>#303232</v>
      </c>
      <c r="P69" s="33"/>
      <c r="Q69" s="33"/>
      <c r="R69" s="14" t="str">
        <f>IF(Table_Styles[[#This Row],[Background]]&lt;&gt;"",Table_Styles[[#This Row],[Background]],IF(Table_Styles[[#This Row],[Background Default]]&lt;&gt;"",Table_Styles[[#This Row],[Background Default]],""))</f>
        <v/>
      </c>
      <c r="S69" s="33"/>
      <c r="T69" s="33"/>
      <c r="U69" s="14" t="str">
        <f>IF(Table_Styles[[#This Row],[Border]]&lt;&gt;"",Table_Styles[[#This Row],[Border]],IF(Table_Styles[[#This Row],[Border Default]]&lt;&gt;"",Table_Styles[[#This Row],[Border Default]],""))</f>
        <v/>
      </c>
      <c r="V69" s="33"/>
      <c r="W69" s="33"/>
      <c r="X69" s="14" t="str">
        <f>IF(Table_Styles[[#This Row],[Border Radius]]&lt;&gt;"",Table_Styles[[#This Row],[Border Radius]],IF(Table_Styles[[#This Row],[Border Radius Default]]&lt;&gt;"",Table_Styles[[#This Row],[Border Radius Default]],""))</f>
        <v/>
      </c>
      <c r="Y69" s="33"/>
      <c r="Z69" s="33"/>
      <c r="AA69" s="14" t="str">
        <f>IF(Table_Styles[[#This Row],[MT]]&lt;&gt;"",Table_Styles[[#This Row],[MT]],IF(Table_Styles[[#This Row],[MT Default]]&lt;&gt;"",Table_Styles[[#This Row],[MT Default]],""))</f>
        <v/>
      </c>
      <c r="AB69" s="33"/>
      <c r="AC69" s="33"/>
      <c r="AD69" s="14" t="str">
        <f>IF(Table_Styles[[#This Row],[MR]]&lt;&gt;"",Table_Styles[[#This Row],[MR]],IF(Table_Styles[[#This Row],[MR Default]]&lt;&gt;"",Table_Styles[[#This Row],[MR Default]],""))</f>
        <v/>
      </c>
      <c r="AE69" s="33"/>
      <c r="AF69" s="35" t="s">
        <v>988</v>
      </c>
      <c r="AG69" s="14" t="str">
        <f>IF(Table_Styles[[#This Row],[MB]]&lt;&gt;"",Table_Styles[[#This Row],[MB]],IF(Table_Styles[[#This Row],[MB Default]]&lt;&gt;"",Table_Styles[[#This Row],[MB Default]],""))</f>
        <v>3px</v>
      </c>
      <c r="AH69" s="33"/>
      <c r="AI69" s="35" t="s">
        <v>914</v>
      </c>
      <c r="AJ69" s="14" t="str">
        <f>IF(Table_Styles[[#This Row],[ML]]&lt;&gt;"",Table_Styles[[#This Row],[ML]],IF(Table_Styles[[#This Row],[ML Default]]&lt;&gt;"",Table_Styles[[#This Row],[ML Default]],""))</f>
        <v>10px</v>
      </c>
      <c r="AK69" s="33"/>
      <c r="AL69" s="33"/>
      <c r="AM69" s="14" t="str">
        <f>IF(Table_Styles[[#This Row],[PT]]&lt;&gt;"",Table_Styles[[#This Row],[PT]],IF(Table_Styles[[#This Row],[PT Default]]&lt;&gt;"",Table_Styles[[#This Row],[PT Default]],""))</f>
        <v/>
      </c>
      <c r="AN69" s="33"/>
      <c r="AO69" s="33"/>
      <c r="AP69" s="14" t="str">
        <f>IF(Table_Styles[[#This Row],[PR]]&lt;&gt;"",Table_Styles[[#This Row],[PR]],IF(Table_Styles[[#This Row],[PR Default]]&lt;&gt;"",Table_Styles[[#This Row],[PR Default]],""))</f>
        <v/>
      </c>
      <c r="AQ69" s="33"/>
      <c r="AR69" s="33"/>
      <c r="AS69" s="14" t="str">
        <f>IF(Table_Styles[[#This Row],[PB]]&lt;&gt;"",Table_Styles[[#This Row],[PB]],IF(Table_Styles[[#This Row],[PB Default]]&lt;&gt;"",Table_Styles[[#This Row],[PB Default]],""))</f>
        <v/>
      </c>
      <c r="AT69" s="33"/>
      <c r="AU69" s="33"/>
      <c r="AV69" s="14" t="str">
        <f>IF(Table_Styles[[#This Row],[PL]]&lt;&gt;"",Table_Styles[[#This Row],[PL]],IF(Table_Styles[[#This Row],[PL Default]]&lt;&gt;"",Table_Styles[[#This Row],[PL Default]],""))</f>
        <v/>
      </c>
      <c r="AW69" s="33"/>
      <c r="AX69" s="33"/>
      <c r="AY69" s="14" t="str">
        <f>IF(Table_Styles[[#This Row],[BT]]&lt;&gt;"",Table_Styles[[#This Row],[BT]],IF(Table_Styles[[#This Row],[BT Default]]&lt;&gt;"",Table_Styles[[#This Row],[BT Default]],""))</f>
        <v/>
      </c>
      <c r="AZ69" s="33"/>
      <c r="BA69" s="33"/>
      <c r="BB69" s="14" t="str">
        <f>IF(Table_Styles[[#This Row],[BR]]&lt;&gt;"",Table_Styles[[#This Row],[BR]],IF(Table_Styles[[#This Row],[BR Default]]&lt;&gt;"",Table_Styles[[#This Row],[BR Default]],""))</f>
        <v/>
      </c>
      <c r="BC69" s="33"/>
      <c r="BD69" s="33"/>
      <c r="BE69" s="14" t="str">
        <f>IF(Table_Styles[[#This Row],[BB]]&lt;&gt;"",Table_Styles[[#This Row],[BB]],IF(Table_Styles[[#This Row],[BB Default]]&lt;&gt;"",Table_Styles[[#This Row],[BB Default]],""))</f>
        <v/>
      </c>
      <c r="BF69" s="33"/>
      <c r="BG69" s="33"/>
      <c r="BH69" s="14" t="str">
        <f>IF(Table_Styles[[#This Row],[BL]]&lt;&gt;"",Table_Styles[[#This Row],[BL]],IF(Table_Styles[[#This Row],[BL Default]]&lt;&gt;"",Table_Styles[[#This Row],[BL Default]],""))</f>
        <v/>
      </c>
      <c r="BI69" s="33"/>
      <c r="BJ69" s="33"/>
      <c r="BK69" s="14" t="str">
        <f>IF(Table_Styles[[#This Row],[Width]]&lt;&gt;"",Table_Styles[[#This Row],[Width]],IF(Table_Styles[[#This Row],[Width Default]]&lt;&gt;"",Table_Styles[[#This Row],[Width Default]],""))</f>
        <v/>
      </c>
      <c r="BL69" s="33"/>
      <c r="BM69" s="33"/>
      <c r="BN69" s="14" t="str">
        <f>IF(Table_Styles[[#This Row],[Height]]&lt;&gt;"",Table_Styles[[#This Row],[Height]],IF(Table_Styles[[#This Row],[Height Default]]&lt;&gt;"",Table_Styles[[#This Row],[Height Default]],""))</f>
        <v/>
      </c>
      <c r="BO69" s="14"/>
      <c r="BP69" s="14"/>
      <c r="BQ69" s="14" t="str">
        <f>IF(Table_Styles[[#This Row],[Top]]&lt;&gt;"",Table_Styles[[#This Row],[Top]],IF(Table_Styles[[#This Row],[Top Default]]&lt;&gt;"",Table_Styles[[#This Row],[Top Default]],""))</f>
        <v/>
      </c>
      <c r="BR69" s="14"/>
      <c r="BS69" s="14"/>
      <c r="BT69" s="14" t="str">
        <f>IF(Table_Styles[[#This Row],[Right]]&lt;&gt;"",Table_Styles[[#This Row],[Right]],IF(Table_Styles[[#This Row],[Right Default]]&lt;&gt;"",Table_Styles[[#This Row],[Right Default]],""))</f>
        <v/>
      </c>
      <c r="BU69" s="14"/>
      <c r="BV69" s="14"/>
      <c r="BW69" s="14" t="str">
        <f>IF(Table_Styles[[#This Row],[Bottom]]&lt;&gt;"",Table_Styles[[#This Row],[Bottom]],IF(Table_Styles[[#This Row],[Bottom Default]]&lt;&gt;"",Table_Styles[[#This Row],[Bottom Default]],""))</f>
        <v/>
      </c>
      <c r="BX69" s="14"/>
      <c r="BY69" s="14"/>
      <c r="BZ69" s="14" t="str">
        <f>IF(Table_Styles[[#This Row],[Left]]&lt;&gt;"",Table_Styles[[#This Row],[Left]],IF(Table_Styles[[#This Row],[Left Default]]&lt;&gt;"",Table_Styles[[#This Row],[Left Default]],""))</f>
        <v/>
      </c>
      <c r="CA69" s="33"/>
      <c r="CB69" s="16" t="str">
        <f>IF(AND(Table_Styles[[#This Row],[Selector]]&lt;&gt;"",Table_Styles[[#This Row],[Font Family Used]]&lt;&gt;"",Table_Styles[[#This Row],[Font Weight Used]]&lt;&gt;""),Table_Styles[[#This Row],[Font Family Used]]&amp;" "&amp;Table_Styles[[#This Row],[Font Weight Used]],"")</f>
        <v>Montserrat 300</v>
      </c>
      <c r="CC69" s="16" t="str">
        <f ca="1">IF(AND(Table_Styles[[#This Row],[Selector]],COUNTIF(OFFSET(CC:CC,0,0,ROW()-1,1),"="&amp;Table_Styles[[#This Row],[Font]])=0),Table_Styles[[#This Row],[Font]],"")</f>
        <v/>
      </c>
      <c r="CD69" s="16" t="str">
        <f ca="1">IF(Table_Styles[[#This Row],[Unique Font]]&lt;&gt;"",
"{""fontFamily"":"""&amp;Table_Styles[[#This Row],[Font Family Used]]&amp;""",""fontWeight"":"&amp;Table_Styles[[#This Row],[Font Weight Used]]&amp;"}","")</f>
        <v/>
      </c>
      <c r="CE69"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15px;font-weight: 300;color: #303232;margin-bottom: 3px;margin-left: 10px</v>
      </c>
      <c r="CF69" s="16" t="str">
        <f>IF(AND(Table_Styles[[#This Row],[Selector]]&lt;&gt;"", Table_Styles[[#This Row],[Config Properties]]&lt;&gt;""),
Table_Styles[[#This Row],[Selector]]&amp;" { "&amp;Table_Styles[[#This Row],[Config Properties]]&amp;" }","")</f>
        <v>formly-field .radio label { font-family: 'Montserrat';font-size: 15px;font-weight: 300;color: #303232;margin-bottom: 3px;margin-left: 10px }</v>
      </c>
      <c r="CG69" s="16" t="str">
        <f xml:space="preserve">
SUBSTITUTE(SUBSTITUTE(SUBSTITUTE(SUBSTITUTE(SUBSTITUTE(SUBSTITUTE(SUBSTITUTE(SUBSTITUTE(Table_Styles[[#This Row],[Config]],
" {","{"),
"{ ","{"),
" }","}"),
"} ","}"),
" ,",","),
", ",","),
" :",":"),
": ",":")</f>
        <v>formly-field .radio label{font-family:'Montserrat';font-size:15px;font-weight:300;color:#303232;margin-bottom:3px;margin-left:10px}</v>
      </c>
    </row>
    <row r="70" spans="2:85" ht="21" customHeight="1">
      <c r="B70" s="16" t="s">
        <v>184</v>
      </c>
      <c r="C70" s="110" t="s">
        <v>1040</v>
      </c>
      <c r="D70" s="33"/>
      <c r="E70" s="33"/>
      <c r="F70" s="14" t="str">
        <f>IF(Table_Styles[[#This Row],[Font Family]]&lt;&gt;"",Table_Styles[[#This Row],[Font Family]],IF(Table_Styles[[#This Row],[Font Family Default]]&lt;&gt;"",Table_Styles[[#This Row],[Font Family Default]],""))</f>
        <v/>
      </c>
      <c r="G70" s="33"/>
      <c r="H70" s="35"/>
      <c r="I70" s="14" t="str">
        <f>IF(Table_Styles[[#This Row],[Font Size]]&lt;&gt;"",Table_Styles[[#This Row],[Font Size]],IF(Table_Styles[[#This Row],[Font Size Default]]&lt;&gt;"",Table_Styles[[#This Row],[Font Size Default]],""))</f>
        <v/>
      </c>
      <c r="J70" s="33"/>
      <c r="K70" s="33"/>
      <c r="L70" s="14" t="str">
        <f>IF(Table_Styles[[#This Row],[Font Weight]]&lt;&gt;"",Table_Styles[[#This Row],[Font Weight]],IF(Table_Styles[[#This Row],[Font Weight Default]]&lt;&gt;"",Table_Styles[[#This Row],[Font Weight Default]],""))</f>
        <v/>
      </c>
      <c r="M70" s="33"/>
      <c r="N70" s="33"/>
      <c r="O70" s="14" t="str">
        <f>IF(Table_Styles[[#This Row],[Colour]]&lt;&gt;"",Table_Styles[[#This Row],[Colour]],IF(Table_Styles[[#This Row],[Colour Default]]&lt;&gt;"",Table_Styles[[#This Row],[Colour Default]],""))</f>
        <v/>
      </c>
      <c r="P70" s="33"/>
      <c r="Q70" s="33" t="str">
        <f>Colour_Background_1</f>
        <v>#FFFFFF</v>
      </c>
      <c r="R70" s="14" t="str">
        <f>IF(Table_Styles[[#This Row],[Background]]&lt;&gt;"",Table_Styles[[#This Row],[Background]],IF(Table_Styles[[#This Row],[Background Default]]&lt;&gt;"",Table_Styles[[#This Row],[Background Default]],""))</f>
        <v>#FFFFFF</v>
      </c>
      <c r="S70" s="33"/>
      <c r="T70" s="33"/>
      <c r="U70" s="14" t="str">
        <f>IF(Table_Styles[[#This Row],[Border]]&lt;&gt;"",Table_Styles[[#This Row],[Border]],IF(Table_Styles[[#This Row],[Border Default]]&lt;&gt;"",Table_Styles[[#This Row],[Border Default]],""))</f>
        <v/>
      </c>
      <c r="V70" s="33"/>
      <c r="W70" s="35" t="s">
        <v>1041</v>
      </c>
      <c r="X70" s="14" t="str">
        <f>IF(Table_Styles[[#This Row],[Border Radius]]&lt;&gt;"",Table_Styles[[#This Row],[Border Radius]],IF(Table_Styles[[#This Row],[Border Radius Default]]&lt;&gt;"",Table_Styles[[#This Row],[Border Radius Default]],""))</f>
        <v>100%</v>
      </c>
      <c r="Y70" s="33"/>
      <c r="Z70" s="112" t="s">
        <v>1010</v>
      </c>
      <c r="AA70" s="14" t="str">
        <f>IF(Table_Styles[[#This Row],[MT]]&lt;&gt;"",Table_Styles[[#This Row],[MT]],IF(Table_Styles[[#This Row],[MT Default]]&lt;&gt;"",Table_Styles[[#This Row],[MT Default]],""))</f>
        <v>2px</v>
      </c>
      <c r="AB70" s="33"/>
      <c r="AC70" s="33"/>
      <c r="AD70" s="14" t="str">
        <f>IF(Table_Styles[[#This Row],[MR]]&lt;&gt;"",Table_Styles[[#This Row],[MR]],IF(Table_Styles[[#This Row],[MR Default]]&lt;&gt;"",Table_Styles[[#This Row],[MR Default]],""))</f>
        <v/>
      </c>
      <c r="AE70" s="33"/>
      <c r="AF70" s="33"/>
      <c r="AG70" s="14" t="str">
        <f>IF(Table_Styles[[#This Row],[MB]]&lt;&gt;"",Table_Styles[[#This Row],[MB]],IF(Table_Styles[[#This Row],[MB Default]]&lt;&gt;"",Table_Styles[[#This Row],[MB Default]],""))</f>
        <v/>
      </c>
      <c r="AH70" s="33"/>
      <c r="AI70" s="33"/>
      <c r="AJ70" s="14" t="str">
        <f>IF(Table_Styles[[#This Row],[ML]]&lt;&gt;"",Table_Styles[[#This Row],[ML]],IF(Table_Styles[[#This Row],[ML Default]]&lt;&gt;"",Table_Styles[[#This Row],[ML Default]],""))</f>
        <v/>
      </c>
      <c r="AK70" s="33"/>
      <c r="AL70" s="33"/>
      <c r="AM70" s="14" t="str">
        <f>IF(Table_Styles[[#This Row],[PT]]&lt;&gt;"",Table_Styles[[#This Row],[PT]],IF(Table_Styles[[#This Row],[PT Default]]&lt;&gt;"",Table_Styles[[#This Row],[PT Default]],""))</f>
        <v/>
      </c>
      <c r="AN70" s="33"/>
      <c r="AO70" s="33"/>
      <c r="AP70" s="14" t="str">
        <f>IF(Table_Styles[[#This Row],[PR]]&lt;&gt;"",Table_Styles[[#This Row],[PR]],IF(Table_Styles[[#This Row],[PR Default]]&lt;&gt;"",Table_Styles[[#This Row],[PR Default]],""))</f>
        <v/>
      </c>
      <c r="AQ70" s="33"/>
      <c r="AR70" s="33"/>
      <c r="AS70" s="14" t="str">
        <f>IF(Table_Styles[[#This Row],[PB]]&lt;&gt;"",Table_Styles[[#This Row],[PB]],IF(Table_Styles[[#This Row],[PB Default]]&lt;&gt;"",Table_Styles[[#This Row],[PB Default]],""))</f>
        <v/>
      </c>
      <c r="AT70" s="33"/>
      <c r="AU70" s="33"/>
      <c r="AV70" s="14" t="str">
        <f>IF(Table_Styles[[#This Row],[PL]]&lt;&gt;"",Table_Styles[[#This Row],[PL]],IF(Table_Styles[[#This Row],[PL Default]]&lt;&gt;"",Table_Styles[[#This Row],[PL Default]],""))</f>
        <v/>
      </c>
      <c r="AW70" s="33"/>
      <c r="AX70" s="33"/>
      <c r="AY70" s="14" t="str">
        <f>IF(Table_Styles[[#This Row],[BT]]&lt;&gt;"",Table_Styles[[#This Row],[BT]],IF(Table_Styles[[#This Row],[BT Default]]&lt;&gt;"",Table_Styles[[#This Row],[BT Default]],""))</f>
        <v/>
      </c>
      <c r="AZ70" s="33"/>
      <c r="BA70" s="33"/>
      <c r="BB70" s="14" t="str">
        <f>IF(Table_Styles[[#This Row],[BR]]&lt;&gt;"",Table_Styles[[#This Row],[BR]],IF(Table_Styles[[#This Row],[BR Default]]&lt;&gt;"",Table_Styles[[#This Row],[BR Default]],""))</f>
        <v/>
      </c>
      <c r="BC70" s="33"/>
      <c r="BD70" s="33"/>
      <c r="BE70" s="14" t="str">
        <f>IF(Table_Styles[[#This Row],[BB]]&lt;&gt;"",Table_Styles[[#This Row],[BB]],IF(Table_Styles[[#This Row],[BB Default]]&lt;&gt;"",Table_Styles[[#This Row],[BB Default]],""))</f>
        <v/>
      </c>
      <c r="BF70" s="33"/>
      <c r="BG70" s="33"/>
      <c r="BH70" s="14" t="str">
        <f>IF(Table_Styles[[#This Row],[BL]]&lt;&gt;"",Table_Styles[[#This Row],[BL]],IF(Table_Styles[[#This Row],[BL Default]]&lt;&gt;"",Table_Styles[[#This Row],[BL Default]],""))</f>
        <v/>
      </c>
      <c r="BI70" s="33"/>
      <c r="BJ70" s="35" t="s">
        <v>938</v>
      </c>
      <c r="BK70" s="14" t="str">
        <f>IF(Table_Styles[[#This Row],[Width]]&lt;&gt;"",Table_Styles[[#This Row],[Width]],IF(Table_Styles[[#This Row],[Width Default]]&lt;&gt;"",Table_Styles[[#This Row],[Width Default]],""))</f>
        <v>16px</v>
      </c>
      <c r="BL70" s="33"/>
      <c r="BM70" s="35" t="s">
        <v>938</v>
      </c>
      <c r="BN70" s="14" t="str">
        <f>IF(Table_Styles[[#This Row],[Height]]&lt;&gt;"",Table_Styles[[#This Row],[Height]],IF(Table_Styles[[#This Row],[Height Default]]&lt;&gt;"",Table_Styles[[#This Row],[Height Default]],""))</f>
        <v>16px</v>
      </c>
      <c r="BO70" s="14"/>
      <c r="BP70" s="14"/>
      <c r="BQ70" s="14" t="str">
        <f>IF(Table_Styles[[#This Row],[Top]]&lt;&gt;"",Table_Styles[[#This Row],[Top]],IF(Table_Styles[[#This Row],[Top Default]]&lt;&gt;"",Table_Styles[[#This Row],[Top Default]],""))</f>
        <v/>
      </c>
      <c r="BR70" s="14"/>
      <c r="BS70" s="14"/>
      <c r="BT70" s="14" t="str">
        <f>IF(Table_Styles[[#This Row],[Right]]&lt;&gt;"",Table_Styles[[#This Row],[Right]],IF(Table_Styles[[#This Row],[Right Default]]&lt;&gt;"",Table_Styles[[#This Row],[Right Default]],""))</f>
        <v/>
      </c>
      <c r="BU70" s="14"/>
      <c r="BV70" s="14"/>
      <c r="BW70" s="14" t="str">
        <f>IF(Table_Styles[[#This Row],[Bottom]]&lt;&gt;"",Table_Styles[[#This Row],[Bottom]],IF(Table_Styles[[#This Row],[Bottom Default]]&lt;&gt;"",Table_Styles[[#This Row],[Bottom Default]],""))</f>
        <v/>
      </c>
      <c r="BX70" s="14"/>
      <c r="BY70" s="14"/>
      <c r="BZ70" s="14" t="str">
        <f>IF(Table_Styles[[#This Row],[Left]]&lt;&gt;"",Table_Styles[[#This Row],[Left]],IF(Table_Styles[[#This Row],[Left Default]]&lt;&gt;"",Table_Styles[[#This Row],[Left Default]],""))</f>
        <v/>
      </c>
      <c r="CA70" s="33"/>
      <c r="CB70" s="16" t="str">
        <f>IF(AND(Table_Styles[[#This Row],[Selector]]&lt;&gt;"",Table_Styles[[#This Row],[Font Family Used]]&lt;&gt;"",Table_Styles[[#This Row],[Font Weight Used]]&lt;&gt;""),Table_Styles[[#This Row],[Font Family Used]]&amp;" "&amp;Table_Styles[[#This Row],[Font Weight Used]],"")</f>
        <v/>
      </c>
      <c r="CC70" s="16" t="str">
        <f ca="1">IF(AND(Table_Styles[[#This Row],[Selector]],COUNTIF(OFFSET(CC:CC,0,0,ROW()-1,1),"="&amp;Table_Styles[[#This Row],[Font]])=0),Table_Styles[[#This Row],[Font]],"")</f>
        <v/>
      </c>
      <c r="CD70" s="16" t="str">
        <f ca="1">IF(Table_Styles[[#This Row],[Unique Font]]&lt;&gt;"",
"{""fontFamily"":"""&amp;Table_Styles[[#This Row],[Font Family Used]]&amp;""",""fontWeight"":"&amp;Table_Styles[[#This Row],[Font Weight Used]]&amp;"}","")</f>
        <v/>
      </c>
      <c r="CE70"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#FFFFFF;border-radius: 100%;margin-top: 2px;width: 16px;height: 16px</v>
      </c>
      <c r="CF70" s="16" t="str">
        <f>IF(AND(Table_Styles[[#This Row],[Selector]]&lt;&gt;"", Table_Styles[[#This Row],[Config Properties]]&lt;&gt;""),
Table_Styles[[#This Row],[Selector]]&amp;" { "&amp;Table_Styles[[#This Row],[Config Properties]]&amp;" }","")</f>
        <v>formly-field .radio input[type=radio] ~ .check { background: #FFFFFF;border-radius: 100%;margin-top: 2px;width: 16px;height: 16px }</v>
      </c>
      <c r="CG70" s="16" t="str">
        <f xml:space="preserve">
SUBSTITUTE(SUBSTITUTE(SUBSTITUTE(SUBSTITUTE(SUBSTITUTE(SUBSTITUTE(SUBSTITUTE(SUBSTITUTE(Table_Styles[[#This Row],[Config]],
" {","{"),
"{ ","{"),
" }","}"),
"} ","}"),
" ,",","),
", ",","),
" :",":"),
": ",":")</f>
        <v>formly-field .radio input[type=radio] ~ .check{background:#FFFFFF;border-radius:100%;margin-top:2px;width:16px;height:16px}</v>
      </c>
    </row>
    <row r="71" spans="2:85" ht="21" customHeight="1">
      <c r="B71" s="16" t="s">
        <v>1042</v>
      </c>
      <c r="C71" s="110" t="s">
        <v>1043</v>
      </c>
      <c r="D71" s="33"/>
      <c r="E71" s="33"/>
      <c r="F71" s="14" t="str">
        <f>IF(Table_Styles[[#This Row],[Font Family]]&lt;&gt;"",Table_Styles[[#This Row],[Font Family]],IF(Table_Styles[[#This Row],[Font Family Default]]&lt;&gt;"",Table_Styles[[#This Row],[Font Family Default]],""))</f>
        <v/>
      </c>
      <c r="G71" s="33"/>
      <c r="H71" s="35"/>
      <c r="I71" s="14" t="str">
        <f>IF(Table_Styles[[#This Row],[Font Size]]&lt;&gt;"",Table_Styles[[#This Row],[Font Size]],IF(Table_Styles[[#This Row],[Font Size Default]]&lt;&gt;"",Table_Styles[[#This Row],[Font Size Default]],""))</f>
        <v/>
      </c>
      <c r="J71" s="33"/>
      <c r="K71" s="33"/>
      <c r="L71" s="14" t="str">
        <f>IF(Table_Styles[[#This Row],[Font Weight]]&lt;&gt;"",Table_Styles[[#This Row],[Font Weight]],IF(Table_Styles[[#This Row],[Font Weight Default]]&lt;&gt;"",Table_Styles[[#This Row],[Font Weight Default]],""))</f>
        <v/>
      </c>
      <c r="M71" s="33"/>
      <c r="N71" s="33"/>
      <c r="O71" s="14" t="str">
        <f>IF(Table_Styles[[#This Row],[Colour]]&lt;&gt;"",Table_Styles[[#This Row],[Colour]],IF(Table_Styles[[#This Row],[Colour Default]]&lt;&gt;"",Table_Styles[[#This Row],[Colour Default]],""))</f>
        <v/>
      </c>
      <c r="P71" s="33"/>
      <c r="Q71" s="112" t="str">
        <f>Colour_Accent_1</f>
        <v>#e8b650</v>
      </c>
      <c r="R71" s="14" t="str">
        <f>IF(Table_Styles[[#This Row],[Background]]&lt;&gt;"",Table_Styles[[#This Row],[Background]],IF(Table_Styles[[#This Row],[Background Default]]&lt;&gt;"",Table_Styles[[#This Row],[Background Default]],""))</f>
        <v>#e8b650</v>
      </c>
      <c r="S71" s="33"/>
      <c r="T71" s="33"/>
      <c r="U71" s="14" t="str">
        <f>IF(Table_Styles[[#This Row],[Border]]&lt;&gt;"",Table_Styles[[#This Row],[Border]],IF(Table_Styles[[#This Row],[Border Default]]&lt;&gt;"",Table_Styles[[#This Row],[Border Default]],""))</f>
        <v/>
      </c>
      <c r="V71" s="33"/>
      <c r="W71" s="35" t="s">
        <v>1041</v>
      </c>
      <c r="X71" s="14" t="str">
        <f>IF(Table_Styles[[#This Row],[Border Radius]]&lt;&gt;"",Table_Styles[[#This Row],[Border Radius]],IF(Table_Styles[[#This Row],[Border Radius Default]]&lt;&gt;"",Table_Styles[[#This Row],[Border Radius Default]],""))</f>
        <v>100%</v>
      </c>
      <c r="Y71" s="33"/>
      <c r="Z71" s="112" t="s">
        <v>1023</v>
      </c>
      <c r="AA71" s="14" t="str">
        <f>IF(Table_Styles[[#This Row],[MT]]&lt;&gt;"",Table_Styles[[#This Row],[MT]],IF(Table_Styles[[#This Row],[MT Default]]&lt;&gt;"",Table_Styles[[#This Row],[MT Default]],""))</f>
        <v>4px</v>
      </c>
      <c r="AB71" s="33"/>
      <c r="AC71" s="33"/>
      <c r="AD71" s="14" t="str">
        <f>IF(Table_Styles[[#This Row],[MR]]&lt;&gt;"",Table_Styles[[#This Row],[MR]],IF(Table_Styles[[#This Row],[MR Default]]&lt;&gt;"",Table_Styles[[#This Row],[MR Default]],""))</f>
        <v/>
      </c>
      <c r="AE71" s="33"/>
      <c r="AF71" s="33"/>
      <c r="AG71" s="14" t="str">
        <f>IF(Table_Styles[[#This Row],[MB]]&lt;&gt;"",Table_Styles[[#This Row],[MB]],IF(Table_Styles[[#This Row],[MB Default]]&lt;&gt;"",Table_Styles[[#This Row],[MB Default]],""))</f>
        <v/>
      </c>
      <c r="AH71" s="33"/>
      <c r="AI71" s="35" t="s">
        <v>1023</v>
      </c>
      <c r="AJ71" s="14" t="str">
        <f>IF(Table_Styles[[#This Row],[ML]]&lt;&gt;"",Table_Styles[[#This Row],[ML]],IF(Table_Styles[[#This Row],[ML Default]]&lt;&gt;"",Table_Styles[[#This Row],[ML Default]],""))</f>
        <v>4px</v>
      </c>
      <c r="AK71" s="33"/>
      <c r="AL71" s="33"/>
      <c r="AM71" s="14" t="str">
        <f>IF(Table_Styles[[#This Row],[PT]]&lt;&gt;"",Table_Styles[[#This Row],[PT]],IF(Table_Styles[[#This Row],[PT Default]]&lt;&gt;"",Table_Styles[[#This Row],[PT Default]],""))</f>
        <v/>
      </c>
      <c r="AN71" s="33"/>
      <c r="AO71" s="33"/>
      <c r="AP71" s="14" t="str">
        <f>IF(Table_Styles[[#This Row],[PR]]&lt;&gt;"",Table_Styles[[#This Row],[PR]],IF(Table_Styles[[#This Row],[PR Default]]&lt;&gt;"",Table_Styles[[#This Row],[PR Default]],""))</f>
        <v/>
      </c>
      <c r="AQ71" s="33"/>
      <c r="AR71" s="33"/>
      <c r="AS71" s="14" t="str">
        <f>IF(Table_Styles[[#This Row],[PB]]&lt;&gt;"",Table_Styles[[#This Row],[PB]],IF(Table_Styles[[#This Row],[PB Default]]&lt;&gt;"",Table_Styles[[#This Row],[PB Default]],""))</f>
        <v/>
      </c>
      <c r="AT71" s="33"/>
      <c r="AU71" s="33"/>
      <c r="AV71" s="14" t="str">
        <f>IF(Table_Styles[[#This Row],[PL]]&lt;&gt;"",Table_Styles[[#This Row],[PL]],IF(Table_Styles[[#This Row],[PL Default]]&lt;&gt;"",Table_Styles[[#This Row],[PL Default]],""))</f>
        <v/>
      </c>
      <c r="AW71" s="33"/>
      <c r="AX71" s="33"/>
      <c r="AY71" s="14" t="str">
        <f>IF(Table_Styles[[#This Row],[BT]]&lt;&gt;"",Table_Styles[[#This Row],[BT]],IF(Table_Styles[[#This Row],[BT Default]]&lt;&gt;"",Table_Styles[[#This Row],[BT Default]],""))</f>
        <v/>
      </c>
      <c r="AZ71" s="33"/>
      <c r="BA71" s="33"/>
      <c r="BB71" s="14" t="str">
        <f>IF(Table_Styles[[#This Row],[BR]]&lt;&gt;"",Table_Styles[[#This Row],[BR]],IF(Table_Styles[[#This Row],[BR Default]]&lt;&gt;"",Table_Styles[[#This Row],[BR Default]],""))</f>
        <v/>
      </c>
      <c r="BC71" s="33"/>
      <c r="BD71" s="33"/>
      <c r="BE71" s="14" t="str">
        <f>IF(Table_Styles[[#This Row],[BB]]&lt;&gt;"",Table_Styles[[#This Row],[BB]],IF(Table_Styles[[#This Row],[BB Default]]&lt;&gt;"",Table_Styles[[#This Row],[BB Default]],""))</f>
        <v/>
      </c>
      <c r="BF71" s="33"/>
      <c r="BG71" s="33"/>
      <c r="BH71" s="14" t="str">
        <f>IF(Table_Styles[[#This Row],[BL]]&lt;&gt;"",Table_Styles[[#This Row],[BL]],IF(Table_Styles[[#This Row],[BL Default]]&lt;&gt;"",Table_Styles[[#This Row],[BL Default]],""))</f>
        <v/>
      </c>
      <c r="BI71" s="33"/>
      <c r="BJ71" s="35" t="s">
        <v>1044</v>
      </c>
      <c r="BK71" s="14" t="str">
        <f>IF(Table_Styles[[#This Row],[Width]]&lt;&gt;"",Table_Styles[[#This Row],[Width]],IF(Table_Styles[[#This Row],[Width Default]]&lt;&gt;"",Table_Styles[[#This Row],[Width Default]],""))</f>
        <v>8px</v>
      </c>
      <c r="BL71" s="33"/>
      <c r="BM71" s="35" t="s">
        <v>1044</v>
      </c>
      <c r="BN71" s="14" t="str">
        <f>IF(Table_Styles[[#This Row],[Height]]&lt;&gt;"",Table_Styles[[#This Row],[Height]],IF(Table_Styles[[#This Row],[Height Default]]&lt;&gt;"",Table_Styles[[#This Row],[Height Default]],""))</f>
        <v>8px</v>
      </c>
      <c r="BO71" s="14"/>
      <c r="BP71" s="14"/>
      <c r="BQ71" s="14" t="str">
        <f>IF(Table_Styles[[#This Row],[Top]]&lt;&gt;"",Table_Styles[[#This Row],[Top]],IF(Table_Styles[[#This Row],[Top Default]]&lt;&gt;"",Table_Styles[[#This Row],[Top Default]],""))</f>
        <v/>
      </c>
      <c r="BR71" s="14"/>
      <c r="BS71" s="14"/>
      <c r="BT71" s="14" t="str">
        <f>IF(Table_Styles[[#This Row],[Right]]&lt;&gt;"",Table_Styles[[#This Row],[Right]],IF(Table_Styles[[#This Row],[Right Default]]&lt;&gt;"",Table_Styles[[#This Row],[Right Default]],""))</f>
        <v/>
      </c>
      <c r="BU71" s="14"/>
      <c r="BV71" s="14"/>
      <c r="BW71" s="14" t="str">
        <f>IF(Table_Styles[[#This Row],[Bottom]]&lt;&gt;"",Table_Styles[[#This Row],[Bottom]],IF(Table_Styles[[#This Row],[Bottom Default]]&lt;&gt;"",Table_Styles[[#This Row],[Bottom Default]],""))</f>
        <v/>
      </c>
      <c r="BX71" s="14"/>
      <c r="BY71" s="14"/>
      <c r="BZ71" s="14" t="str">
        <f>IF(Table_Styles[[#This Row],[Left]]&lt;&gt;"",Table_Styles[[#This Row],[Left]],IF(Table_Styles[[#This Row],[Left Default]]&lt;&gt;"",Table_Styles[[#This Row],[Left Default]],""))</f>
        <v/>
      </c>
      <c r="CA71" s="33"/>
      <c r="CB71" s="16" t="str">
        <f>IF(AND(Table_Styles[[#This Row],[Selector]]&lt;&gt;"",Table_Styles[[#This Row],[Font Family Used]]&lt;&gt;"",Table_Styles[[#This Row],[Font Weight Used]]&lt;&gt;""),Table_Styles[[#This Row],[Font Family Used]]&amp;" "&amp;Table_Styles[[#This Row],[Font Weight Used]],"")</f>
        <v/>
      </c>
      <c r="CC71" s="16" t="str">
        <f ca="1">IF(AND(Table_Styles[[#This Row],[Selector]],COUNTIF(OFFSET(CC:CC,0,0,ROW()-1,1),"="&amp;Table_Styles[[#This Row],[Font]])=0),Table_Styles[[#This Row],[Font]],"")</f>
        <v/>
      </c>
      <c r="CD71" s="16" t="str">
        <f ca="1">IF(Table_Styles[[#This Row],[Unique Font]]&lt;&gt;"",
"{""fontFamily"":"""&amp;Table_Styles[[#This Row],[Font Family Used]]&amp;""",""fontWeight"":"&amp;Table_Styles[[#This Row],[Font Weight Used]]&amp;"}","")</f>
        <v/>
      </c>
      <c r="CE71"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#e8b650;border-radius: 100%;margin-top: 4px;margin-left: 4px;width: 8px;height: 8px</v>
      </c>
      <c r="CF71" s="16" t="str">
        <f>IF(AND(Table_Styles[[#This Row],[Selector]]&lt;&gt;"", Table_Styles[[#This Row],[Config Properties]]&lt;&gt;""),
Table_Styles[[#This Row],[Selector]]&amp;" { "&amp;Table_Styles[[#This Row],[Config Properties]]&amp;" }","")</f>
        <v>formly-field .radio input[type=radio]:checked ~ .check .inside { background: #e8b650;border-radius: 100%;margin-top: 4px;margin-left: 4px;width: 8px;height: 8px }</v>
      </c>
      <c r="CG71" s="16" t="str">
        <f xml:space="preserve">
SUBSTITUTE(SUBSTITUTE(SUBSTITUTE(SUBSTITUTE(SUBSTITUTE(SUBSTITUTE(SUBSTITUTE(SUBSTITUTE(Table_Styles[[#This Row],[Config]],
" {","{"),
"{ ","{"),
" }","}"),
"} ","}"),
" ,",","),
", ",","),
" :",":"),
": ",":")</f>
        <v>formly-field .radio input[type=radio]:checked ~ .check .inside{background:#e8b650;border-radius:100%;margin-top:4px;margin-left:4px;width:8px;height:8px}</v>
      </c>
    </row>
    <row r="72" spans="2:85" ht="21.6" thickBot="1">
      <c r="B72" s="52" t="s">
        <v>1045</v>
      </c>
      <c r="C72" s="52"/>
      <c r="D72" s="52"/>
      <c r="E72" s="38"/>
      <c r="F72" s="38" t="str">
        <f>IF(Table_Styles[[#This Row],[Font Family]]&lt;&gt;"",Table_Styles[[#This Row],[Font Family]],IF(Table_Styles[[#This Row],[Font Family Default]]&lt;&gt;"",Table_Styles[[#This Row],[Font Family Default]],""))</f>
        <v/>
      </c>
      <c r="G72" s="52"/>
      <c r="H72" s="38"/>
      <c r="I72" s="38" t="str">
        <f>IF(Table_Styles[[#This Row],[Font Size]]&lt;&gt;"",Table_Styles[[#This Row],[Font Size]],IF(Table_Styles[[#This Row],[Font Size Default]]&lt;&gt;"",Table_Styles[[#This Row],[Font Size Default]],""))</f>
        <v/>
      </c>
      <c r="J72" s="52"/>
      <c r="K72" s="38"/>
      <c r="L72" s="38" t="str">
        <f>IF(Table_Styles[[#This Row],[Font Weight]]&lt;&gt;"",Table_Styles[[#This Row],[Font Weight]],IF(Table_Styles[[#This Row],[Font Weight Default]]&lt;&gt;"",Table_Styles[[#This Row],[Font Weight Default]],""))</f>
        <v/>
      </c>
      <c r="M72" s="52"/>
      <c r="N72" s="38"/>
      <c r="O72" s="38" t="str">
        <f>IF(Table_Styles[[#This Row],[Colour]]&lt;&gt;"",Table_Styles[[#This Row],[Colour]],IF(Table_Styles[[#This Row],[Colour Default]]&lt;&gt;"",Table_Styles[[#This Row],[Colour Default]],""))</f>
        <v/>
      </c>
      <c r="P72" s="52"/>
      <c r="Q72" s="38"/>
      <c r="R72" s="38" t="str">
        <f>IF(Table_Styles[[#This Row],[Background]]&lt;&gt;"",Table_Styles[[#This Row],[Background]],IF(Table_Styles[[#This Row],[Background Default]]&lt;&gt;"",Table_Styles[[#This Row],[Background Default]],""))</f>
        <v/>
      </c>
      <c r="S72" s="52"/>
      <c r="T72" s="38"/>
      <c r="U72" s="38" t="str">
        <f>IF(Table_Styles[[#This Row],[Border]]&lt;&gt;"",Table_Styles[[#This Row],[Border]],IF(Table_Styles[[#This Row],[Border Default]]&lt;&gt;"",Table_Styles[[#This Row],[Border Default]],""))</f>
        <v/>
      </c>
      <c r="V72" s="38"/>
      <c r="W72" s="38"/>
      <c r="X72" s="38" t="str">
        <f>IF(Table_Styles[[#This Row],[Border Radius]]&lt;&gt;"",Table_Styles[[#This Row],[Border Radius]],IF(Table_Styles[[#This Row],[Border Radius Default]]&lt;&gt;"",Table_Styles[[#This Row],[Border Radius Default]],""))</f>
        <v/>
      </c>
      <c r="Y72" s="52"/>
      <c r="Z72" s="38"/>
      <c r="AA72" s="38" t="str">
        <f>IF(Table_Styles[[#This Row],[MT]]&lt;&gt;"",Table_Styles[[#This Row],[MT]],IF(Table_Styles[[#This Row],[MT Default]]&lt;&gt;"",Table_Styles[[#This Row],[MT Default]],""))</f>
        <v/>
      </c>
      <c r="AB72" s="52"/>
      <c r="AC72" s="38"/>
      <c r="AD72" s="38" t="str">
        <f>IF(Table_Styles[[#This Row],[MR]]&lt;&gt;"",Table_Styles[[#This Row],[MR]],IF(Table_Styles[[#This Row],[MR Default]]&lt;&gt;"",Table_Styles[[#This Row],[MR Default]],""))</f>
        <v/>
      </c>
      <c r="AE72" s="52"/>
      <c r="AF72" s="38"/>
      <c r="AG72" s="38" t="str">
        <f>IF(Table_Styles[[#This Row],[MB]]&lt;&gt;"",Table_Styles[[#This Row],[MB]],IF(Table_Styles[[#This Row],[MB Default]]&lt;&gt;"",Table_Styles[[#This Row],[MB Default]],""))</f>
        <v/>
      </c>
      <c r="AH72" s="52"/>
      <c r="AI72" s="38"/>
      <c r="AJ72" s="38" t="str">
        <f>IF(Table_Styles[[#This Row],[ML]]&lt;&gt;"",Table_Styles[[#This Row],[ML]],IF(Table_Styles[[#This Row],[ML Default]]&lt;&gt;"",Table_Styles[[#This Row],[ML Default]],""))</f>
        <v/>
      </c>
      <c r="AK72" s="52"/>
      <c r="AL72" s="38"/>
      <c r="AM72" s="38" t="str">
        <f>IF(Table_Styles[[#This Row],[PT]]&lt;&gt;"",Table_Styles[[#This Row],[PT]],IF(Table_Styles[[#This Row],[PT Default]]&lt;&gt;"",Table_Styles[[#This Row],[PT Default]],""))</f>
        <v/>
      </c>
      <c r="AN72" s="52"/>
      <c r="AO72" s="38"/>
      <c r="AP72" s="38" t="str">
        <f>IF(Table_Styles[[#This Row],[PR]]&lt;&gt;"",Table_Styles[[#This Row],[PR]],IF(Table_Styles[[#This Row],[PR Default]]&lt;&gt;"",Table_Styles[[#This Row],[PR Default]],""))</f>
        <v/>
      </c>
      <c r="AQ72" s="52"/>
      <c r="AR72" s="38"/>
      <c r="AS72" s="38" t="str">
        <f>IF(Table_Styles[[#This Row],[PB]]&lt;&gt;"",Table_Styles[[#This Row],[PB]],IF(Table_Styles[[#This Row],[PB Default]]&lt;&gt;"",Table_Styles[[#This Row],[PB Default]],""))</f>
        <v/>
      </c>
      <c r="AT72" s="52"/>
      <c r="AU72" s="38"/>
      <c r="AV72" s="38" t="str">
        <f>IF(Table_Styles[[#This Row],[PL]]&lt;&gt;"",Table_Styles[[#This Row],[PL]],IF(Table_Styles[[#This Row],[PL Default]]&lt;&gt;"",Table_Styles[[#This Row],[PL Default]],""))</f>
        <v/>
      </c>
      <c r="AW72" s="52"/>
      <c r="AX72" s="38"/>
      <c r="AY72" s="38" t="str">
        <f>IF(Table_Styles[[#This Row],[BT]]&lt;&gt;"",Table_Styles[[#This Row],[BT]],IF(Table_Styles[[#This Row],[BT Default]]&lt;&gt;"",Table_Styles[[#This Row],[BT Default]],""))</f>
        <v/>
      </c>
      <c r="AZ72" s="52"/>
      <c r="BA72" s="38"/>
      <c r="BB72" s="38" t="str">
        <f>IF(Table_Styles[[#This Row],[BR]]&lt;&gt;"",Table_Styles[[#This Row],[BR]],IF(Table_Styles[[#This Row],[BR Default]]&lt;&gt;"",Table_Styles[[#This Row],[BR Default]],""))</f>
        <v/>
      </c>
      <c r="BC72" s="52"/>
      <c r="BD72" s="38"/>
      <c r="BE72" s="38" t="str">
        <f>IF(Table_Styles[[#This Row],[BB]]&lt;&gt;"",Table_Styles[[#This Row],[BB]],IF(Table_Styles[[#This Row],[BB Default]]&lt;&gt;"",Table_Styles[[#This Row],[BB Default]],""))</f>
        <v/>
      </c>
      <c r="BF72" s="52"/>
      <c r="BG72" s="38"/>
      <c r="BH72" s="38" t="str">
        <f>IF(Table_Styles[[#This Row],[BL]]&lt;&gt;"",Table_Styles[[#This Row],[BL]],IF(Table_Styles[[#This Row],[BL Default]]&lt;&gt;"",Table_Styles[[#This Row],[BL Default]],""))</f>
        <v/>
      </c>
      <c r="BI72" s="38"/>
      <c r="BJ72" s="38"/>
      <c r="BK72" s="38" t="str">
        <f>IF(Table_Styles[[#This Row],[Width]]&lt;&gt;"",Table_Styles[[#This Row],[Width]],IF(Table_Styles[[#This Row],[Width Default]]&lt;&gt;"",Table_Styles[[#This Row],[Width Default]],""))</f>
        <v/>
      </c>
      <c r="BL72" s="38"/>
      <c r="BM72" s="38"/>
      <c r="BN72" s="38" t="str">
        <f>IF(Table_Styles[[#This Row],[Height]]&lt;&gt;"",Table_Styles[[#This Row],[Height]],IF(Table_Styles[[#This Row],[Height Default]]&lt;&gt;"",Table_Styles[[#This Row],[Height Default]],""))</f>
        <v/>
      </c>
      <c r="BO72" s="38"/>
      <c r="BP72" s="38"/>
      <c r="BQ72" s="38" t="str">
        <f>IF(Table_Styles[[#This Row],[Top]]&lt;&gt;"",Table_Styles[[#This Row],[Top]],IF(Table_Styles[[#This Row],[Top Default]]&lt;&gt;"",Table_Styles[[#This Row],[Top Default]],""))</f>
        <v/>
      </c>
      <c r="BR72" s="38"/>
      <c r="BS72" s="38"/>
      <c r="BT72" s="38" t="str">
        <f>IF(Table_Styles[[#This Row],[Right]]&lt;&gt;"",Table_Styles[[#This Row],[Right]],IF(Table_Styles[[#This Row],[Right Default]]&lt;&gt;"",Table_Styles[[#This Row],[Right Default]],""))</f>
        <v/>
      </c>
      <c r="BU72" s="38"/>
      <c r="BV72" s="38"/>
      <c r="BW72" s="38" t="str">
        <f>IF(Table_Styles[[#This Row],[Bottom]]&lt;&gt;"",Table_Styles[[#This Row],[Bottom]],IF(Table_Styles[[#This Row],[Bottom Default]]&lt;&gt;"",Table_Styles[[#This Row],[Bottom Default]],""))</f>
        <v/>
      </c>
      <c r="BX72" s="38"/>
      <c r="BY72" s="38"/>
      <c r="BZ72" s="38" t="str">
        <f>IF(Table_Styles[[#This Row],[Left]]&lt;&gt;"",Table_Styles[[#This Row],[Left]],IF(Table_Styles[[#This Row],[Left Default]]&lt;&gt;"",Table_Styles[[#This Row],[Left Default]],""))</f>
        <v/>
      </c>
      <c r="CA72" s="52"/>
      <c r="CB72" s="52" t="str">
        <f>IF(AND(Table_Styles[[#This Row],[Selector]]&lt;&gt;"",Table_Styles[[#This Row],[Font Family Used]]&lt;&gt;"",Table_Styles[[#This Row],[Font Weight Used]]&lt;&gt;""),Table_Styles[[#This Row],[Font Family Used]]&amp;" "&amp;Table_Styles[[#This Row],[Font Weight Used]],"")</f>
        <v/>
      </c>
      <c r="CC72" s="52" t="str">
        <f ca="1">IF(AND(Table_Styles[[#This Row],[Selector]],COUNTIF(OFFSET(CC:CC,0,0,ROW()-1,1),"="&amp;Table_Styles[[#This Row],[Font]])=0),Table_Styles[[#This Row],[Font]],"")</f>
        <v/>
      </c>
      <c r="CD72" s="52" t="str">
        <f ca="1">IF(Table_Styles[[#This Row],[Unique Font]]&lt;&gt;"",
"{""fontFamily"":"""&amp;Table_Styles[[#This Row],[Font Family Used]]&amp;""",""fontWeight"":"&amp;Table_Styles[[#This Row],[Font Weight Used]]&amp;"}","")</f>
        <v/>
      </c>
      <c r="CE72" s="5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2" s="52" t="str">
        <f>IF(AND(Table_Styles[[#This Row],[Selector]]&lt;&gt;"", Table_Styles[[#This Row],[Config Properties]]&lt;&gt;""),
Table_Styles[[#This Row],[Selector]]&amp;" { "&amp;Table_Styles[[#This Row],[Config Properties]]&amp;" }","")</f>
        <v/>
      </c>
      <c r="CG72" s="52" t="str">
        <f xml:space="preserve">
SUBSTITUTE(SUBSTITUTE(SUBSTITUTE(SUBSTITUTE(SUBSTITUTE(SUBSTITUTE(SUBSTITUTE(SUBSTITUTE(Table_Styles[[#This Row],[Config]],
" {","{"),
"{ ","{"),
" }","}"),
"} ","}"),
" ,",","),
", ",","),
" :",":"),
": ",":")</f>
        <v/>
      </c>
    </row>
    <row r="73" spans="2:85" ht="21" customHeight="1">
      <c r="B73" s="16" t="s">
        <v>1021</v>
      </c>
      <c r="C73" s="36" t="s">
        <v>1046</v>
      </c>
      <c r="D73" s="47"/>
      <c r="E73" s="33"/>
      <c r="F73" s="14" t="str">
        <f>IF(Table_Styles[[#This Row],[Font Family]]&lt;&gt;"",Table_Styles[[#This Row],[Font Family]],IF(Table_Styles[[#This Row],[Font Family Default]]&lt;&gt;"",Table_Styles[[#This Row],[Font Family Default]],""))</f>
        <v/>
      </c>
      <c r="G73" s="47"/>
      <c r="H73" s="35"/>
      <c r="I73" s="14" t="str">
        <f>IF(Table_Styles[[#This Row],[Font Size]]&lt;&gt;"",Table_Styles[[#This Row],[Font Size]],IF(Table_Styles[[#This Row],[Font Size Default]]&lt;&gt;"",Table_Styles[[#This Row],[Font Size Default]],""))</f>
        <v/>
      </c>
      <c r="J73" s="47"/>
      <c r="K73" s="33"/>
      <c r="L73" s="14" t="str">
        <f>IF(Table_Styles[[#This Row],[Font Weight]]&lt;&gt;"",Table_Styles[[#This Row],[Font Weight]],IF(Table_Styles[[#This Row],[Font Weight Default]]&lt;&gt;"",Table_Styles[[#This Row],[Font Weight Default]],""))</f>
        <v/>
      </c>
      <c r="M73" s="47"/>
      <c r="N73" s="33"/>
      <c r="O73" s="14" t="str">
        <f>IF(Table_Styles[[#This Row],[Colour]]&lt;&gt;"",Table_Styles[[#This Row],[Colour]],IF(Table_Styles[[#This Row],[Colour Default]]&lt;&gt;"",Table_Styles[[#This Row],[Colour Default]],""))</f>
        <v/>
      </c>
      <c r="P73" s="47"/>
      <c r="Q73" s="112"/>
      <c r="R73" s="14" t="str">
        <f>IF(Table_Styles[[#This Row],[Background]]&lt;&gt;"",Table_Styles[[#This Row],[Background]],IF(Table_Styles[[#This Row],[Background Default]]&lt;&gt;"",Table_Styles[[#This Row],[Background Default]],""))</f>
        <v/>
      </c>
      <c r="S73" s="47"/>
      <c r="T73" s="33"/>
      <c r="U73" s="14" t="str">
        <f>IF(Table_Styles[[#This Row],[Border]]&lt;&gt;"",Table_Styles[[#This Row],[Border]],IF(Table_Styles[[#This Row],[Border Default]]&lt;&gt;"",Table_Styles[[#This Row],[Border Default]],""))</f>
        <v/>
      </c>
      <c r="V73" s="33"/>
      <c r="W73" s="35"/>
      <c r="X73" s="14" t="str">
        <f>IF(Table_Styles[[#This Row],[Border Radius]]&lt;&gt;"",Table_Styles[[#This Row],[Border Radius]],IF(Table_Styles[[#This Row],[Border Radius Default]]&lt;&gt;"",Table_Styles[[#This Row],[Border Radius Default]],""))</f>
        <v/>
      </c>
      <c r="Y73" s="47"/>
      <c r="Z73" s="112"/>
      <c r="AA73" s="14" t="str">
        <f>IF(Table_Styles[[#This Row],[MT]]&lt;&gt;"",Table_Styles[[#This Row],[MT]],IF(Table_Styles[[#This Row],[MT Default]]&lt;&gt;"",Table_Styles[[#This Row],[MT Default]],""))</f>
        <v/>
      </c>
      <c r="AB73" s="47"/>
      <c r="AC73" s="33"/>
      <c r="AD73" s="14" t="str">
        <f>IF(Table_Styles[[#This Row],[MR]]&lt;&gt;"",Table_Styles[[#This Row],[MR]],IF(Table_Styles[[#This Row],[MR Default]]&lt;&gt;"",Table_Styles[[#This Row],[MR Default]],""))</f>
        <v/>
      </c>
      <c r="AE73" s="47"/>
      <c r="AF73" s="33"/>
      <c r="AG73" s="14" t="str">
        <f>IF(Table_Styles[[#This Row],[MB]]&lt;&gt;"",Table_Styles[[#This Row],[MB]],IF(Table_Styles[[#This Row],[MB Default]]&lt;&gt;"",Table_Styles[[#This Row],[MB Default]],""))</f>
        <v/>
      </c>
      <c r="AH73" s="47"/>
      <c r="AI73" s="35"/>
      <c r="AJ73" s="14" t="str">
        <f>IF(Table_Styles[[#This Row],[ML]]&lt;&gt;"",Table_Styles[[#This Row],[ML]],IF(Table_Styles[[#This Row],[ML Default]]&lt;&gt;"",Table_Styles[[#This Row],[ML Default]],""))</f>
        <v/>
      </c>
      <c r="AK73" s="47"/>
      <c r="AL73" s="33"/>
      <c r="AM73" s="14" t="str">
        <f>IF(Table_Styles[[#This Row],[PT]]&lt;&gt;"",Table_Styles[[#This Row],[PT]],IF(Table_Styles[[#This Row],[PT Default]]&lt;&gt;"",Table_Styles[[#This Row],[PT Default]],""))</f>
        <v/>
      </c>
      <c r="AN73" s="47"/>
      <c r="AO73" s="33"/>
      <c r="AP73" s="14" t="str">
        <f>IF(Table_Styles[[#This Row],[PR]]&lt;&gt;"",Table_Styles[[#This Row],[PR]],IF(Table_Styles[[#This Row],[PR Default]]&lt;&gt;"",Table_Styles[[#This Row],[PR Default]],""))</f>
        <v/>
      </c>
      <c r="AQ73" s="47"/>
      <c r="AR73" s="33"/>
      <c r="AS73" s="14" t="str">
        <f>IF(Table_Styles[[#This Row],[PB]]&lt;&gt;"",Table_Styles[[#This Row],[PB]],IF(Table_Styles[[#This Row],[PB Default]]&lt;&gt;"",Table_Styles[[#This Row],[PB Default]],""))</f>
        <v/>
      </c>
      <c r="AT73" s="47"/>
      <c r="AU73" s="33"/>
      <c r="AV73" s="14" t="str">
        <f>IF(Table_Styles[[#This Row],[PL]]&lt;&gt;"",Table_Styles[[#This Row],[PL]],IF(Table_Styles[[#This Row],[PL Default]]&lt;&gt;"",Table_Styles[[#This Row],[PL Default]],""))</f>
        <v/>
      </c>
      <c r="AW73" s="47"/>
      <c r="AX73" s="33"/>
      <c r="AY73" s="14" t="str">
        <f>IF(Table_Styles[[#This Row],[BT]]&lt;&gt;"",Table_Styles[[#This Row],[BT]],IF(Table_Styles[[#This Row],[BT Default]]&lt;&gt;"",Table_Styles[[#This Row],[BT Default]],""))</f>
        <v/>
      </c>
      <c r="AZ73" s="47"/>
      <c r="BA73" s="33"/>
      <c r="BB73" s="14" t="str">
        <f>IF(Table_Styles[[#This Row],[BR]]&lt;&gt;"",Table_Styles[[#This Row],[BR]],IF(Table_Styles[[#This Row],[BR Default]]&lt;&gt;"",Table_Styles[[#This Row],[BR Default]],""))</f>
        <v/>
      </c>
      <c r="BC73" s="47"/>
      <c r="BD73" s="33"/>
      <c r="BE73" s="14" t="str">
        <f>IF(Table_Styles[[#This Row],[BB]]&lt;&gt;"",Table_Styles[[#This Row],[BB]],IF(Table_Styles[[#This Row],[BB Default]]&lt;&gt;"",Table_Styles[[#This Row],[BB Default]],""))</f>
        <v/>
      </c>
      <c r="BF73" s="47"/>
      <c r="BG73" s="33"/>
      <c r="BH73" s="14" t="str">
        <f>IF(Table_Styles[[#This Row],[BL]]&lt;&gt;"",Table_Styles[[#This Row],[BL]],IF(Table_Styles[[#This Row],[BL Default]]&lt;&gt;"",Table_Styles[[#This Row],[BL Default]],""))</f>
        <v/>
      </c>
      <c r="BI73" s="33"/>
      <c r="BJ73" s="35"/>
      <c r="BK73" s="14" t="str">
        <f>IF(Table_Styles[[#This Row],[Width]]&lt;&gt;"",Table_Styles[[#This Row],[Width]],IF(Table_Styles[[#This Row],[Width Default]]&lt;&gt;"",Table_Styles[[#This Row],[Width Default]],""))</f>
        <v/>
      </c>
      <c r="BL73" s="33"/>
      <c r="BM73" s="35"/>
      <c r="BN73" s="14" t="str">
        <f>IF(Table_Styles[[#This Row],[Height]]&lt;&gt;"",Table_Styles[[#This Row],[Height]],IF(Table_Styles[[#This Row],[Height Default]]&lt;&gt;"",Table_Styles[[#This Row],[Height Default]],""))</f>
        <v/>
      </c>
      <c r="BO73" s="14"/>
      <c r="BP73" s="14"/>
      <c r="BQ73" s="14" t="str">
        <f>IF(Table_Styles[[#This Row],[Top]]&lt;&gt;"",Table_Styles[[#This Row],[Top]],IF(Table_Styles[[#This Row],[Top Default]]&lt;&gt;"",Table_Styles[[#This Row],[Top Default]],""))</f>
        <v/>
      </c>
      <c r="BR73" s="14"/>
      <c r="BS73" s="14"/>
      <c r="BT73" s="14" t="str">
        <f>IF(Table_Styles[[#This Row],[Right]]&lt;&gt;"",Table_Styles[[#This Row],[Right]],IF(Table_Styles[[#This Row],[Right Default]]&lt;&gt;"",Table_Styles[[#This Row],[Right Default]],""))</f>
        <v/>
      </c>
      <c r="BU73" s="14"/>
      <c r="BV73" s="14"/>
      <c r="BW73" s="14" t="str">
        <f>IF(Table_Styles[[#This Row],[Bottom]]&lt;&gt;"",Table_Styles[[#This Row],[Bottom]],IF(Table_Styles[[#This Row],[Bottom Default]]&lt;&gt;"",Table_Styles[[#This Row],[Bottom Default]],""))</f>
        <v/>
      </c>
      <c r="BX73" s="14"/>
      <c r="BY73" s="14"/>
      <c r="BZ73" s="14" t="str">
        <f>IF(Table_Styles[[#This Row],[Left]]&lt;&gt;"",Table_Styles[[#This Row],[Left]],IF(Table_Styles[[#This Row],[Left Default]]&lt;&gt;"",Table_Styles[[#This Row],[Left Default]],""))</f>
        <v/>
      </c>
      <c r="CA73" s="47"/>
      <c r="CB73" s="16" t="str">
        <f>IF(AND(Table_Styles[[#This Row],[Selector]]&lt;&gt;"",Table_Styles[[#This Row],[Font Family Used]]&lt;&gt;"",Table_Styles[[#This Row],[Font Weight Used]]&lt;&gt;""),Table_Styles[[#This Row],[Font Family Used]]&amp;" "&amp;Table_Styles[[#This Row],[Font Weight Used]],"")</f>
        <v/>
      </c>
      <c r="CC73" s="16" t="str">
        <f ca="1">IF(AND(Table_Styles[[#This Row],[Selector]],COUNTIF(OFFSET(CC:CC,0,0,ROW()-1,1),"="&amp;Table_Styles[[#This Row],[Font]])=0),Table_Styles[[#This Row],[Font]],"")</f>
        <v/>
      </c>
      <c r="CD73" s="16" t="str">
        <f ca="1">IF(Table_Styles[[#This Row],[Unique Font]]&lt;&gt;"",
"{""fontFamily"":"""&amp;Table_Styles[[#This Row],[Font Family Used]]&amp;""",""fontWeight"":"&amp;Table_Styles[[#This Row],[Font Weight Used]]&amp;"}","")</f>
        <v/>
      </c>
      <c r="CE73"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3" s="16" t="str">
        <f>IF(AND(Table_Styles[[#This Row],[Selector]]&lt;&gt;"", Table_Styles[[#This Row],[Config Properties]]&lt;&gt;""),
Table_Styles[[#This Row],[Selector]]&amp;" { "&amp;Table_Styles[[#This Row],[Config Properties]]&amp;" }","")</f>
        <v/>
      </c>
      <c r="CG73" s="16" t="str">
        <f xml:space="preserve">
SUBSTITUTE(SUBSTITUTE(SUBSTITUTE(SUBSTITUTE(SUBSTITUTE(SUBSTITUTE(SUBSTITUTE(SUBSTITUTE(Table_Styles[[#This Row],[Config]],
" {","{"),
"{ ","{"),
" }","}"),
"} ","}"),
" ,",","),
", ",","),
" :",":"),
": ",":")</f>
        <v/>
      </c>
    </row>
    <row r="74" spans="2:85" ht="21" customHeight="1">
      <c r="B74" s="16" t="s">
        <v>19</v>
      </c>
      <c r="C74" s="110" t="s">
        <v>1047</v>
      </c>
      <c r="D74" s="47"/>
      <c r="E74" s="33" t="str">
        <f>Settings_Styling_Font_Body_Text</f>
        <v>Montserrat</v>
      </c>
      <c r="F74" s="14" t="str">
        <f>IF(Table_Styles[[#This Row],[Font Family]]&lt;&gt;"",Table_Styles[[#This Row],[Font Family]],IF(Table_Styles[[#This Row],[Font Family Default]]&lt;&gt;"",Table_Styles[[#This Row],[Font Family Default]],""))</f>
        <v>Montserrat</v>
      </c>
      <c r="G74" s="47"/>
      <c r="H74" s="112" t="s">
        <v>901</v>
      </c>
      <c r="I74" s="14" t="str">
        <f>IF(Table_Styles[[#This Row],[Font Size]]&lt;&gt;"",Table_Styles[[#This Row],[Font Size]],IF(Table_Styles[[#This Row],[Font Size Default]]&lt;&gt;"",Table_Styles[[#This Row],[Font Size Default]],""))</f>
        <v>15px</v>
      </c>
      <c r="J74" s="47"/>
      <c r="K74" s="33">
        <f>Settings_Styling_Font_Weight_Body_Text</f>
        <v>300</v>
      </c>
      <c r="L74" s="14">
        <f>IF(Table_Styles[[#This Row],[Font Weight]]&lt;&gt;"",Table_Styles[[#This Row],[Font Weight]],IF(Table_Styles[[#This Row],[Font Weight Default]]&lt;&gt;"",Table_Styles[[#This Row],[Font Weight Default]],""))</f>
        <v>300</v>
      </c>
      <c r="M74" s="47"/>
      <c r="N74" s="33" t="str">
        <f>Colour_Foreground_1</f>
        <v>#303232</v>
      </c>
      <c r="O74" s="14" t="str">
        <f>IF(Table_Styles[[#This Row],[Colour]]&lt;&gt;"",Table_Styles[[#This Row],[Colour]],IF(Table_Styles[[#This Row],[Colour Default]]&lt;&gt;"",Table_Styles[[#This Row],[Colour Default]],""))</f>
        <v>#303232</v>
      </c>
      <c r="P74" s="47"/>
      <c r="Q74" s="112"/>
      <c r="R74" s="14" t="str">
        <f>IF(Table_Styles[[#This Row],[Background]]&lt;&gt;"",Table_Styles[[#This Row],[Background]],IF(Table_Styles[[#This Row],[Background Default]]&lt;&gt;"",Table_Styles[[#This Row],[Background Default]],""))</f>
        <v/>
      </c>
      <c r="S74" s="47"/>
      <c r="T74" s="33"/>
      <c r="U74" s="14" t="str">
        <f>IF(Table_Styles[[#This Row],[Border]]&lt;&gt;"",Table_Styles[[#This Row],[Border]],IF(Table_Styles[[#This Row],[Border Default]]&lt;&gt;"",Table_Styles[[#This Row],[Border Default]],""))</f>
        <v/>
      </c>
      <c r="V74" s="33"/>
      <c r="W74" s="35"/>
      <c r="X74" s="14" t="str">
        <f>IF(Table_Styles[[#This Row],[Border Radius]]&lt;&gt;"",Table_Styles[[#This Row],[Border Radius]],IF(Table_Styles[[#This Row],[Border Radius Default]]&lt;&gt;"",Table_Styles[[#This Row],[Border Radius Default]],""))</f>
        <v/>
      </c>
      <c r="Y74" s="47"/>
      <c r="Z74" s="112"/>
      <c r="AA74" s="14" t="str">
        <f>IF(Table_Styles[[#This Row],[MT]]&lt;&gt;"",Table_Styles[[#This Row],[MT]],IF(Table_Styles[[#This Row],[MT Default]]&lt;&gt;"",Table_Styles[[#This Row],[MT Default]],""))</f>
        <v/>
      </c>
      <c r="AB74" s="47"/>
      <c r="AC74" s="33"/>
      <c r="AD74" s="14" t="str">
        <f>IF(Table_Styles[[#This Row],[MR]]&lt;&gt;"",Table_Styles[[#This Row],[MR]],IF(Table_Styles[[#This Row],[MR Default]]&lt;&gt;"",Table_Styles[[#This Row],[MR Default]],""))</f>
        <v/>
      </c>
      <c r="AE74" s="47"/>
      <c r="AF74" s="33"/>
      <c r="AG74" s="14" t="str">
        <f>IF(Table_Styles[[#This Row],[MB]]&lt;&gt;"",Table_Styles[[#This Row],[MB]],IF(Table_Styles[[#This Row],[MB Default]]&lt;&gt;"",Table_Styles[[#This Row],[MB Default]],""))</f>
        <v/>
      </c>
      <c r="AH74" s="47"/>
      <c r="AI74" s="35" t="s">
        <v>914</v>
      </c>
      <c r="AJ74" s="14" t="str">
        <f>IF(Table_Styles[[#This Row],[ML]]&lt;&gt;"",Table_Styles[[#This Row],[ML]],IF(Table_Styles[[#This Row],[ML Default]]&lt;&gt;"",Table_Styles[[#This Row],[ML Default]],""))</f>
        <v>10px</v>
      </c>
      <c r="AK74" s="47"/>
      <c r="AL74" s="33"/>
      <c r="AM74" s="14" t="str">
        <f>IF(Table_Styles[[#This Row],[PT]]&lt;&gt;"",Table_Styles[[#This Row],[PT]],IF(Table_Styles[[#This Row],[PT Default]]&lt;&gt;"",Table_Styles[[#This Row],[PT Default]],""))</f>
        <v/>
      </c>
      <c r="AN74" s="47"/>
      <c r="AO74" s="33"/>
      <c r="AP74" s="14" t="str">
        <f>IF(Table_Styles[[#This Row],[PR]]&lt;&gt;"",Table_Styles[[#This Row],[PR]],IF(Table_Styles[[#This Row],[PR Default]]&lt;&gt;"",Table_Styles[[#This Row],[PR Default]],""))</f>
        <v/>
      </c>
      <c r="AQ74" s="47"/>
      <c r="AR74" s="33"/>
      <c r="AS74" s="14" t="str">
        <f>IF(Table_Styles[[#This Row],[PB]]&lt;&gt;"",Table_Styles[[#This Row],[PB]],IF(Table_Styles[[#This Row],[PB Default]]&lt;&gt;"",Table_Styles[[#This Row],[PB Default]],""))</f>
        <v/>
      </c>
      <c r="AT74" s="47"/>
      <c r="AU74" s="33"/>
      <c r="AV74" s="14" t="str">
        <f>IF(Table_Styles[[#This Row],[PL]]&lt;&gt;"",Table_Styles[[#This Row],[PL]],IF(Table_Styles[[#This Row],[PL Default]]&lt;&gt;"",Table_Styles[[#This Row],[PL Default]],""))</f>
        <v/>
      </c>
      <c r="AW74" s="47"/>
      <c r="AX74" s="33"/>
      <c r="AY74" s="14" t="str">
        <f>IF(Table_Styles[[#This Row],[BT]]&lt;&gt;"",Table_Styles[[#This Row],[BT]],IF(Table_Styles[[#This Row],[BT Default]]&lt;&gt;"",Table_Styles[[#This Row],[BT Default]],""))</f>
        <v/>
      </c>
      <c r="AZ74" s="47"/>
      <c r="BA74" s="33"/>
      <c r="BB74" s="14" t="str">
        <f>IF(Table_Styles[[#This Row],[BR]]&lt;&gt;"",Table_Styles[[#This Row],[BR]],IF(Table_Styles[[#This Row],[BR Default]]&lt;&gt;"",Table_Styles[[#This Row],[BR Default]],""))</f>
        <v/>
      </c>
      <c r="BC74" s="47"/>
      <c r="BD74" s="33"/>
      <c r="BE74" s="14" t="str">
        <f>IF(Table_Styles[[#This Row],[BB]]&lt;&gt;"",Table_Styles[[#This Row],[BB]],IF(Table_Styles[[#This Row],[BB Default]]&lt;&gt;"",Table_Styles[[#This Row],[BB Default]],""))</f>
        <v/>
      </c>
      <c r="BF74" s="47"/>
      <c r="BG74" s="33"/>
      <c r="BH74" s="14" t="str">
        <f>IF(Table_Styles[[#This Row],[BL]]&lt;&gt;"",Table_Styles[[#This Row],[BL]],IF(Table_Styles[[#This Row],[BL Default]]&lt;&gt;"",Table_Styles[[#This Row],[BL Default]],""))</f>
        <v/>
      </c>
      <c r="BI74" s="33"/>
      <c r="BJ74" s="35"/>
      <c r="BK74" s="14" t="str">
        <f>IF(Table_Styles[[#This Row],[Width]]&lt;&gt;"",Table_Styles[[#This Row],[Width]],IF(Table_Styles[[#This Row],[Width Default]]&lt;&gt;"",Table_Styles[[#This Row],[Width Default]],""))</f>
        <v/>
      </c>
      <c r="BL74" s="33"/>
      <c r="BM74" s="35"/>
      <c r="BN74" s="14" t="str">
        <f>IF(Table_Styles[[#This Row],[Height]]&lt;&gt;"",Table_Styles[[#This Row],[Height]],IF(Table_Styles[[#This Row],[Height Default]]&lt;&gt;"",Table_Styles[[#This Row],[Height Default]],""))</f>
        <v/>
      </c>
      <c r="BO74" s="14"/>
      <c r="BP74" s="14"/>
      <c r="BQ74" s="14" t="str">
        <f>IF(Table_Styles[[#This Row],[Top]]&lt;&gt;"",Table_Styles[[#This Row],[Top]],IF(Table_Styles[[#This Row],[Top Default]]&lt;&gt;"",Table_Styles[[#This Row],[Top Default]],""))</f>
        <v/>
      </c>
      <c r="BR74" s="14"/>
      <c r="BS74" s="14"/>
      <c r="BT74" s="14" t="str">
        <f>IF(Table_Styles[[#This Row],[Right]]&lt;&gt;"",Table_Styles[[#This Row],[Right]],IF(Table_Styles[[#This Row],[Right Default]]&lt;&gt;"",Table_Styles[[#This Row],[Right Default]],""))</f>
        <v/>
      </c>
      <c r="BU74" s="14"/>
      <c r="BV74" s="14"/>
      <c r="BW74" s="14" t="str">
        <f>IF(Table_Styles[[#This Row],[Bottom]]&lt;&gt;"",Table_Styles[[#This Row],[Bottom]],IF(Table_Styles[[#This Row],[Bottom Default]]&lt;&gt;"",Table_Styles[[#This Row],[Bottom Default]],""))</f>
        <v/>
      </c>
      <c r="BX74" s="14"/>
      <c r="BY74" s="14"/>
      <c r="BZ74" s="14" t="str">
        <f>IF(Table_Styles[[#This Row],[Left]]&lt;&gt;"",Table_Styles[[#This Row],[Left]],IF(Table_Styles[[#This Row],[Left Default]]&lt;&gt;"",Table_Styles[[#This Row],[Left Default]],""))</f>
        <v/>
      </c>
      <c r="CA74" s="47"/>
      <c r="CB74" s="16" t="str">
        <f>IF(AND(Table_Styles[[#This Row],[Selector]]&lt;&gt;"",Table_Styles[[#This Row],[Font Family Used]]&lt;&gt;"",Table_Styles[[#This Row],[Font Weight Used]]&lt;&gt;""),Table_Styles[[#This Row],[Font Family Used]]&amp;" "&amp;Table_Styles[[#This Row],[Font Weight Used]],"")</f>
        <v>Montserrat 300</v>
      </c>
      <c r="CC74" s="16" t="str">
        <f ca="1">IF(AND(Table_Styles[[#This Row],[Selector]],COUNTIF(OFFSET(CC:CC,0,0,ROW()-1,1),"="&amp;Table_Styles[[#This Row],[Font]])=0),Table_Styles[[#This Row],[Font]],"")</f>
        <v/>
      </c>
      <c r="CD74" s="16" t="str">
        <f ca="1">IF(Table_Styles[[#This Row],[Unique Font]]&lt;&gt;"",
"{""fontFamily"":"""&amp;Table_Styles[[#This Row],[Font Family Used]]&amp;""",""fontWeight"":"&amp;Table_Styles[[#This Row],[Font Weight Used]]&amp;"}","")</f>
        <v/>
      </c>
      <c r="CE74"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15px;font-weight: 300;color: #303232;margin-left: 10px</v>
      </c>
      <c r="CF74" s="16" t="str">
        <f>IF(AND(Table_Styles[[#This Row],[Selector]]&lt;&gt;"", Table_Styles[[#This Row],[Config Properties]]&lt;&gt;""),
Table_Styles[[#This Row],[Selector]]&amp;" { "&amp;Table_Styles[[#This Row],[Config Properties]]&amp;" }","")</f>
        <v>formly-field .checkbox label { font-family: 'Montserrat';font-size: 15px;font-weight: 300;color: #303232;margin-left: 10px }</v>
      </c>
      <c r="CG74" s="16" t="str">
        <f xml:space="preserve">
SUBSTITUTE(SUBSTITUTE(SUBSTITUTE(SUBSTITUTE(SUBSTITUTE(SUBSTITUTE(SUBSTITUTE(SUBSTITUTE(Table_Styles[[#This Row],[Config]],
" {","{"),
"{ ","{"),
" }","}"),
"} ","}"),
" ,",","),
", ",","),
" :",":"),
": ",":")</f>
        <v>formly-field .checkbox label{font-family:'Montserrat';font-size:15px;font-weight:300;color:#303232;margin-left:10px}</v>
      </c>
    </row>
    <row r="75" spans="2:85" ht="21" customHeight="1">
      <c r="B75" s="16" t="s">
        <v>1045</v>
      </c>
      <c r="C75" s="110" t="s">
        <v>1048</v>
      </c>
      <c r="D75" s="47"/>
      <c r="E75" s="33"/>
      <c r="F75" s="14" t="str">
        <f>IF(Table_Styles[[#This Row],[Font Family]]&lt;&gt;"",Table_Styles[[#This Row],[Font Family]],IF(Table_Styles[[#This Row],[Font Family Default]]&lt;&gt;"",Table_Styles[[#This Row],[Font Family Default]],""))</f>
        <v/>
      </c>
      <c r="G75" s="47"/>
      <c r="H75" s="35"/>
      <c r="I75" s="14" t="str">
        <f>IF(Table_Styles[[#This Row],[Font Size]]&lt;&gt;"",Table_Styles[[#This Row],[Font Size]],IF(Table_Styles[[#This Row],[Font Size Default]]&lt;&gt;"",Table_Styles[[#This Row],[Font Size Default]],""))</f>
        <v/>
      </c>
      <c r="J75" s="47"/>
      <c r="K75" s="33"/>
      <c r="L75" s="14" t="str">
        <f>IF(Table_Styles[[#This Row],[Font Weight]]&lt;&gt;"",Table_Styles[[#This Row],[Font Weight]],IF(Table_Styles[[#This Row],[Font Weight Default]]&lt;&gt;"",Table_Styles[[#This Row],[Font Weight Default]],""))</f>
        <v/>
      </c>
      <c r="M75" s="47"/>
      <c r="N75" s="33"/>
      <c r="O75" s="14" t="str">
        <f>IF(Table_Styles[[#This Row],[Colour]]&lt;&gt;"",Table_Styles[[#This Row],[Colour]],IF(Table_Styles[[#This Row],[Colour Default]]&lt;&gt;"",Table_Styles[[#This Row],[Colour Default]],""))</f>
        <v/>
      </c>
      <c r="P75" s="47"/>
      <c r="Q75" s="33" t="str">
        <f>Colour_Background_1</f>
        <v>#FFFFFF</v>
      </c>
      <c r="R75" s="14" t="str">
        <f>IF(Table_Styles[[#This Row],[Background]]&lt;&gt;"",Table_Styles[[#This Row],[Background]],IF(Table_Styles[[#This Row],[Background Default]]&lt;&gt;"",Table_Styles[[#This Row],[Background Default]],""))</f>
        <v>#FFFFFF</v>
      </c>
      <c r="S75" s="47"/>
      <c r="T75" s="33"/>
      <c r="U75" s="14" t="str">
        <f>IF(Table_Styles[[#This Row],[Border]]&lt;&gt;"",Table_Styles[[#This Row],[Border]],IF(Table_Styles[[#This Row],[Border Default]]&lt;&gt;"",Table_Styles[[#This Row],[Border Default]],""))</f>
        <v/>
      </c>
      <c r="V75" s="33"/>
      <c r="W75" s="35"/>
      <c r="X75" s="14" t="str">
        <f>IF(Table_Styles[[#This Row],[Border Radius]]&lt;&gt;"",Table_Styles[[#This Row],[Border Radius]],IF(Table_Styles[[#This Row],[Border Radius Default]]&lt;&gt;"",Table_Styles[[#This Row],[Border Radius Default]],""))</f>
        <v/>
      </c>
      <c r="Y75" s="47"/>
      <c r="Z75" s="112"/>
      <c r="AA75" s="14" t="str">
        <f>IF(Table_Styles[[#This Row],[MT]]&lt;&gt;"",Table_Styles[[#This Row],[MT]],IF(Table_Styles[[#This Row],[MT Default]]&lt;&gt;"",Table_Styles[[#This Row],[MT Default]],""))</f>
        <v/>
      </c>
      <c r="AB75" s="47"/>
      <c r="AC75" s="33"/>
      <c r="AD75" s="14" t="str">
        <f>IF(Table_Styles[[#This Row],[MR]]&lt;&gt;"",Table_Styles[[#This Row],[MR]],IF(Table_Styles[[#This Row],[MR Default]]&lt;&gt;"",Table_Styles[[#This Row],[MR Default]],""))</f>
        <v/>
      </c>
      <c r="AE75" s="47"/>
      <c r="AF75" s="33"/>
      <c r="AG75" s="14" t="str">
        <f>IF(Table_Styles[[#This Row],[MB]]&lt;&gt;"",Table_Styles[[#This Row],[MB]],IF(Table_Styles[[#This Row],[MB Default]]&lt;&gt;"",Table_Styles[[#This Row],[MB Default]],""))</f>
        <v/>
      </c>
      <c r="AH75" s="47"/>
      <c r="AI75" s="35"/>
      <c r="AJ75" s="14" t="str">
        <f>IF(Table_Styles[[#This Row],[ML]]&lt;&gt;"",Table_Styles[[#This Row],[ML]],IF(Table_Styles[[#This Row],[ML Default]]&lt;&gt;"",Table_Styles[[#This Row],[ML Default]],""))</f>
        <v/>
      </c>
      <c r="AK75" s="47"/>
      <c r="AL75" s="33"/>
      <c r="AM75" s="14" t="str">
        <f>IF(Table_Styles[[#This Row],[PT]]&lt;&gt;"",Table_Styles[[#This Row],[PT]],IF(Table_Styles[[#This Row],[PT Default]]&lt;&gt;"",Table_Styles[[#This Row],[PT Default]],""))</f>
        <v/>
      </c>
      <c r="AN75" s="47"/>
      <c r="AO75" s="33"/>
      <c r="AP75" s="14" t="str">
        <f>IF(Table_Styles[[#This Row],[PR]]&lt;&gt;"",Table_Styles[[#This Row],[PR]],IF(Table_Styles[[#This Row],[PR Default]]&lt;&gt;"",Table_Styles[[#This Row],[PR Default]],""))</f>
        <v/>
      </c>
      <c r="AQ75" s="47"/>
      <c r="AR75" s="33"/>
      <c r="AS75" s="14" t="str">
        <f>IF(Table_Styles[[#This Row],[PB]]&lt;&gt;"",Table_Styles[[#This Row],[PB]],IF(Table_Styles[[#This Row],[PB Default]]&lt;&gt;"",Table_Styles[[#This Row],[PB Default]],""))</f>
        <v/>
      </c>
      <c r="AT75" s="47"/>
      <c r="AU75" s="33"/>
      <c r="AV75" s="14" t="str">
        <f>IF(Table_Styles[[#This Row],[PL]]&lt;&gt;"",Table_Styles[[#This Row],[PL]],IF(Table_Styles[[#This Row],[PL Default]]&lt;&gt;"",Table_Styles[[#This Row],[PL Default]],""))</f>
        <v/>
      </c>
      <c r="AW75" s="47"/>
      <c r="AX75" s="33"/>
      <c r="AY75" s="14" t="str">
        <f>IF(Table_Styles[[#This Row],[BT]]&lt;&gt;"",Table_Styles[[#This Row],[BT]],IF(Table_Styles[[#This Row],[BT Default]]&lt;&gt;"",Table_Styles[[#This Row],[BT Default]],""))</f>
        <v/>
      </c>
      <c r="AZ75" s="47"/>
      <c r="BA75" s="33"/>
      <c r="BB75" s="14" t="str">
        <f>IF(Table_Styles[[#This Row],[BR]]&lt;&gt;"",Table_Styles[[#This Row],[BR]],IF(Table_Styles[[#This Row],[BR Default]]&lt;&gt;"",Table_Styles[[#This Row],[BR Default]],""))</f>
        <v/>
      </c>
      <c r="BC75" s="47"/>
      <c r="BD75" s="33"/>
      <c r="BE75" s="14" t="str">
        <f>IF(Table_Styles[[#This Row],[BB]]&lt;&gt;"",Table_Styles[[#This Row],[BB]],IF(Table_Styles[[#This Row],[BB Default]]&lt;&gt;"",Table_Styles[[#This Row],[BB Default]],""))</f>
        <v/>
      </c>
      <c r="BF75" s="47"/>
      <c r="BG75" s="33"/>
      <c r="BH75" s="14" t="str">
        <f>IF(Table_Styles[[#This Row],[BL]]&lt;&gt;"",Table_Styles[[#This Row],[BL]],IF(Table_Styles[[#This Row],[BL Default]]&lt;&gt;"",Table_Styles[[#This Row],[BL Default]],""))</f>
        <v/>
      </c>
      <c r="BI75" s="33"/>
      <c r="BJ75" s="35" t="s">
        <v>1049</v>
      </c>
      <c r="BK75" s="14" t="str">
        <f>IF(Table_Styles[[#This Row],[Width]]&lt;&gt;"",Table_Styles[[#This Row],[Width]],IF(Table_Styles[[#This Row],[Width Default]]&lt;&gt;"",Table_Styles[[#This Row],[Width Default]],""))</f>
        <v>17px</v>
      </c>
      <c r="BL75" s="33"/>
      <c r="BM75" s="35" t="s">
        <v>1049</v>
      </c>
      <c r="BN75" s="14" t="str">
        <f>IF(Table_Styles[[#This Row],[Height]]&lt;&gt;"",Table_Styles[[#This Row],[Height]],IF(Table_Styles[[#This Row],[Height Default]]&lt;&gt;"",Table_Styles[[#This Row],[Height Default]],""))</f>
        <v>17px</v>
      </c>
      <c r="BO75" s="14"/>
      <c r="BP75" s="14" t="s">
        <v>1010</v>
      </c>
      <c r="BQ75" s="14" t="str">
        <f>IF(Table_Styles[[#This Row],[Top]]&lt;&gt;"",Table_Styles[[#This Row],[Top]],IF(Table_Styles[[#This Row],[Top Default]]&lt;&gt;"",Table_Styles[[#This Row],[Top Default]],""))</f>
        <v>2px</v>
      </c>
      <c r="BR75" s="14"/>
      <c r="BS75" s="14"/>
      <c r="BT75" s="14" t="str">
        <f>IF(Table_Styles[[#This Row],[Right]]&lt;&gt;"",Table_Styles[[#This Row],[Right]],IF(Table_Styles[[#This Row],[Right Default]]&lt;&gt;"",Table_Styles[[#This Row],[Right Default]],""))</f>
        <v/>
      </c>
      <c r="BU75" s="14"/>
      <c r="BV75" s="14"/>
      <c r="BW75" s="14" t="str">
        <f>IF(Table_Styles[[#This Row],[Bottom]]&lt;&gt;"",Table_Styles[[#This Row],[Bottom]],IF(Table_Styles[[#This Row],[Bottom Default]]&lt;&gt;"",Table_Styles[[#This Row],[Bottom Default]],""))</f>
        <v/>
      </c>
      <c r="BX75" s="14"/>
      <c r="BY75" s="14"/>
      <c r="BZ75" s="14" t="str">
        <f>IF(Table_Styles[[#This Row],[Left]]&lt;&gt;"",Table_Styles[[#This Row],[Left]],IF(Table_Styles[[#This Row],[Left Default]]&lt;&gt;"",Table_Styles[[#This Row],[Left Default]],""))</f>
        <v/>
      </c>
      <c r="CA75" s="47"/>
      <c r="CB75" s="16" t="str">
        <f>IF(AND(Table_Styles[[#This Row],[Selector]]&lt;&gt;"",Table_Styles[[#This Row],[Font Family Used]]&lt;&gt;"",Table_Styles[[#This Row],[Font Weight Used]]&lt;&gt;""),Table_Styles[[#This Row],[Font Family Used]]&amp;" "&amp;Table_Styles[[#This Row],[Font Weight Used]],"")</f>
        <v/>
      </c>
      <c r="CC75" s="16" t="str">
        <f ca="1">IF(AND(Table_Styles[[#This Row],[Selector]],COUNTIF(OFFSET(CC:CC,0,0,ROW()-1,1),"="&amp;Table_Styles[[#This Row],[Font]])=0),Table_Styles[[#This Row],[Font]],"")</f>
        <v/>
      </c>
      <c r="CD75" s="16" t="str">
        <f ca="1">IF(Table_Styles[[#This Row],[Unique Font]]&lt;&gt;"",
"{""fontFamily"":"""&amp;Table_Styles[[#This Row],[Font Family Used]]&amp;""",""fontWeight"":"&amp;Table_Styles[[#This Row],[Font Weight Used]]&amp;"}","")</f>
        <v/>
      </c>
      <c r="CE75"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#FFFFFF;width: 17px;height: 17px;top: 2px</v>
      </c>
      <c r="CF75" s="16" t="str">
        <f>IF(AND(Table_Styles[[#This Row],[Selector]]&lt;&gt;"", Table_Styles[[#This Row],[Config Properties]]&lt;&gt;""),
Table_Styles[[#This Row],[Selector]]&amp;" { "&amp;Table_Styles[[#This Row],[Config Properties]]&amp;" }","")</f>
        <v>formly-field .checkbox input[type=checkbox] ~ .check { background: #FFFFFF;width: 17px;height: 17px;top: 2px }</v>
      </c>
      <c r="CG75" s="16" t="str">
        <f xml:space="preserve">
SUBSTITUTE(SUBSTITUTE(SUBSTITUTE(SUBSTITUTE(SUBSTITUTE(SUBSTITUTE(SUBSTITUTE(SUBSTITUTE(Table_Styles[[#This Row],[Config]],
" {","{"),
"{ ","{"),
" }","}"),
"} ","}"),
" ,",","),
", ",","),
" :",":"),
": ",":")</f>
        <v>formly-field .checkbox input[type=checkbox] ~ .check{background:#FFFFFF;width:17px;height:17px;top:2px}</v>
      </c>
    </row>
    <row r="76" spans="2:85" ht="21" customHeight="1">
      <c r="B76" s="16" t="s">
        <v>1050</v>
      </c>
      <c r="C76" s="110" t="s">
        <v>1051</v>
      </c>
      <c r="D76" s="47"/>
      <c r="E76" s="33"/>
      <c r="F76" s="14" t="str">
        <f>IF(Table_Styles[[#This Row],[Font Family]]&lt;&gt;"",Table_Styles[[#This Row],[Font Family]],IF(Table_Styles[[#This Row],[Font Family Default]]&lt;&gt;"",Table_Styles[[#This Row],[Font Family Default]],""))</f>
        <v/>
      </c>
      <c r="G76" s="47"/>
      <c r="H76" s="35" t="s">
        <v>944</v>
      </c>
      <c r="I76" s="14" t="str">
        <f>IF(Table_Styles[[#This Row],[Font Size]]&lt;&gt;"",Table_Styles[[#This Row],[Font Size]],IF(Table_Styles[[#This Row],[Font Size Default]]&lt;&gt;"",Table_Styles[[#This Row],[Font Size Default]],""))</f>
        <v>13px</v>
      </c>
      <c r="J76" s="47"/>
      <c r="K76" s="33"/>
      <c r="L76" s="14" t="str">
        <f>IF(Table_Styles[[#This Row],[Font Weight]]&lt;&gt;"",Table_Styles[[#This Row],[Font Weight]],IF(Table_Styles[[#This Row],[Font Weight Default]]&lt;&gt;"",Table_Styles[[#This Row],[Font Weight Default]],""))</f>
        <v/>
      </c>
      <c r="M76" s="47"/>
      <c r="N76" s="112" t="str">
        <f>Colour_Accent_1</f>
        <v>#e8b650</v>
      </c>
      <c r="O76" s="14" t="str">
        <f>IF(Table_Styles[[#This Row],[Colour]]&lt;&gt;"",Table_Styles[[#This Row],[Colour]],IF(Table_Styles[[#This Row],[Colour Default]]&lt;&gt;"",Table_Styles[[#This Row],[Colour Default]],""))</f>
        <v>#e8b650</v>
      </c>
      <c r="P76" s="47"/>
      <c r="Q76" s="112"/>
      <c r="R76" s="14" t="str">
        <f>IF(Table_Styles[[#This Row],[Background]]&lt;&gt;"",Table_Styles[[#This Row],[Background]],IF(Table_Styles[[#This Row],[Background Default]]&lt;&gt;"",Table_Styles[[#This Row],[Background Default]],""))</f>
        <v/>
      </c>
      <c r="S76" s="47"/>
      <c r="T76" s="33"/>
      <c r="U76" s="14" t="str">
        <f>IF(Table_Styles[[#This Row],[Border]]&lt;&gt;"",Table_Styles[[#This Row],[Border]],IF(Table_Styles[[#This Row],[Border Default]]&lt;&gt;"",Table_Styles[[#This Row],[Border Default]],""))</f>
        <v/>
      </c>
      <c r="V76" s="33"/>
      <c r="W76" s="35"/>
      <c r="X76" s="14" t="str">
        <f>IF(Table_Styles[[#This Row],[Border Radius]]&lt;&gt;"",Table_Styles[[#This Row],[Border Radius]],IF(Table_Styles[[#This Row],[Border Radius Default]]&lt;&gt;"",Table_Styles[[#This Row],[Border Radius Default]],""))</f>
        <v/>
      </c>
      <c r="Y76" s="47"/>
      <c r="Z76" s="112" t="s">
        <v>1011</v>
      </c>
      <c r="AA76" s="14" t="str">
        <f>IF(Table_Styles[[#This Row],[MT]]&lt;&gt;"",Table_Styles[[#This Row],[MT]],IF(Table_Styles[[#This Row],[MT Default]]&lt;&gt;"",Table_Styles[[#This Row],[MT Default]],""))</f>
        <v>1px</v>
      </c>
      <c r="AB76" s="47"/>
      <c r="AC76" s="33"/>
      <c r="AD76" s="14" t="str">
        <f>IF(Table_Styles[[#This Row],[MR]]&lt;&gt;"",Table_Styles[[#This Row],[MR]],IF(Table_Styles[[#This Row],[MR Default]]&lt;&gt;"",Table_Styles[[#This Row],[MR Default]],""))</f>
        <v/>
      </c>
      <c r="AE76" s="47"/>
      <c r="AF76" s="33"/>
      <c r="AG76" s="14" t="str">
        <f>IF(Table_Styles[[#This Row],[MB]]&lt;&gt;"",Table_Styles[[#This Row],[MB]],IF(Table_Styles[[#This Row],[MB Default]]&lt;&gt;"",Table_Styles[[#This Row],[MB Default]],""))</f>
        <v/>
      </c>
      <c r="AH76" s="47"/>
      <c r="AI76" s="35" t="s">
        <v>1010</v>
      </c>
      <c r="AJ76" s="14" t="str">
        <f>IF(Table_Styles[[#This Row],[ML]]&lt;&gt;"",Table_Styles[[#This Row],[ML]],IF(Table_Styles[[#This Row],[ML Default]]&lt;&gt;"",Table_Styles[[#This Row],[ML Default]],""))</f>
        <v>2px</v>
      </c>
      <c r="AK76" s="47"/>
      <c r="AL76" s="33"/>
      <c r="AM76" s="14" t="str">
        <f>IF(Table_Styles[[#This Row],[PT]]&lt;&gt;"",Table_Styles[[#This Row],[PT]],IF(Table_Styles[[#This Row],[PT Default]]&lt;&gt;"",Table_Styles[[#This Row],[PT Default]],""))</f>
        <v/>
      </c>
      <c r="AN76" s="47"/>
      <c r="AO76" s="33"/>
      <c r="AP76" s="14" t="str">
        <f>IF(Table_Styles[[#This Row],[PR]]&lt;&gt;"",Table_Styles[[#This Row],[PR]],IF(Table_Styles[[#This Row],[PR Default]]&lt;&gt;"",Table_Styles[[#This Row],[PR Default]],""))</f>
        <v/>
      </c>
      <c r="AQ76" s="47"/>
      <c r="AR76" s="33"/>
      <c r="AS76" s="14" t="str">
        <f>IF(Table_Styles[[#This Row],[PB]]&lt;&gt;"",Table_Styles[[#This Row],[PB]],IF(Table_Styles[[#This Row],[PB Default]]&lt;&gt;"",Table_Styles[[#This Row],[PB Default]],""))</f>
        <v/>
      </c>
      <c r="AT76" s="47"/>
      <c r="AU76" s="33"/>
      <c r="AV76" s="14" t="str">
        <f>IF(Table_Styles[[#This Row],[PL]]&lt;&gt;"",Table_Styles[[#This Row],[PL]],IF(Table_Styles[[#This Row],[PL Default]]&lt;&gt;"",Table_Styles[[#This Row],[PL Default]],""))</f>
        <v/>
      </c>
      <c r="AW76" s="47"/>
      <c r="AX76" s="33"/>
      <c r="AY76" s="14" t="str">
        <f>IF(Table_Styles[[#This Row],[BT]]&lt;&gt;"",Table_Styles[[#This Row],[BT]],IF(Table_Styles[[#This Row],[BT Default]]&lt;&gt;"",Table_Styles[[#This Row],[BT Default]],""))</f>
        <v/>
      </c>
      <c r="AZ76" s="47"/>
      <c r="BA76" s="33"/>
      <c r="BB76" s="14" t="str">
        <f>IF(Table_Styles[[#This Row],[BR]]&lt;&gt;"",Table_Styles[[#This Row],[BR]],IF(Table_Styles[[#This Row],[BR Default]]&lt;&gt;"",Table_Styles[[#This Row],[BR Default]],""))</f>
        <v/>
      </c>
      <c r="BC76" s="47"/>
      <c r="BD76" s="33"/>
      <c r="BE76" s="14" t="str">
        <f>IF(Table_Styles[[#This Row],[BB]]&lt;&gt;"",Table_Styles[[#This Row],[BB]],IF(Table_Styles[[#This Row],[BB Default]]&lt;&gt;"",Table_Styles[[#This Row],[BB Default]],""))</f>
        <v/>
      </c>
      <c r="BF76" s="47"/>
      <c r="BG76" s="33"/>
      <c r="BH76" s="14" t="str">
        <f>IF(Table_Styles[[#This Row],[BL]]&lt;&gt;"",Table_Styles[[#This Row],[BL]],IF(Table_Styles[[#This Row],[BL Default]]&lt;&gt;"",Table_Styles[[#This Row],[BL Default]],""))</f>
        <v/>
      </c>
      <c r="BI76" s="33"/>
      <c r="BJ76" s="35"/>
      <c r="BK76" s="14" t="str">
        <f>IF(Table_Styles[[#This Row],[Width]]&lt;&gt;"",Table_Styles[[#This Row],[Width]],IF(Table_Styles[[#This Row],[Width Default]]&lt;&gt;"",Table_Styles[[#This Row],[Width Default]],""))</f>
        <v/>
      </c>
      <c r="BL76" s="33"/>
      <c r="BM76" s="35"/>
      <c r="BN76" s="14" t="str">
        <f>IF(Table_Styles[[#This Row],[Height]]&lt;&gt;"",Table_Styles[[#This Row],[Height]],IF(Table_Styles[[#This Row],[Height Default]]&lt;&gt;"",Table_Styles[[#This Row],[Height Default]],""))</f>
        <v/>
      </c>
      <c r="BO76" s="14"/>
      <c r="BP76" s="14"/>
      <c r="BQ76" s="14" t="str">
        <f>IF(Table_Styles[[#This Row],[Top]]&lt;&gt;"",Table_Styles[[#This Row],[Top]],IF(Table_Styles[[#This Row],[Top Default]]&lt;&gt;"",Table_Styles[[#This Row],[Top Default]],""))</f>
        <v/>
      </c>
      <c r="BR76" s="14"/>
      <c r="BS76" s="14"/>
      <c r="BT76" s="14" t="str">
        <f>IF(Table_Styles[[#This Row],[Right]]&lt;&gt;"",Table_Styles[[#This Row],[Right]],IF(Table_Styles[[#This Row],[Right Default]]&lt;&gt;"",Table_Styles[[#This Row],[Right Default]],""))</f>
        <v/>
      </c>
      <c r="BU76" s="14"/>
      <c r="BV76" s="14"/>
      <c r="BW76" s="14" t="str">
        <f>IF(Table_Styles[[#This Row],[Bottom]]&lt;&gt;"",Table_Styles[[#This Row],[Bottom]],IF(Table_Styles[[#This Row],[Bottom Default]]&lt;&gt;"",Table_Styles[[#This Row],[Bottom Default]],""))</f>
        <v/>
      </c>
      <c r="BX76" s="14"/>
      <c r="BY76" s="14"/>
      <c r="BZ76" s="14" t="str">
        <f>IF(Table_Styles[[#This Row],[Left]]&lt;&gt;"",Table_Styles[[#This Row],[Left]],IF(Table_Styles[[#This Row],[Left Default]]&lt;&gt;"",Table_Styles[[#This Row],[Left Default]],""))</f>
        <v/>
      </c>
      <c r="CA76" s="47"/>
      <c r="CB76" s="16" t="str">
        <f>IF(AND(Table_Styles[[#This Row],[Selector]]&lt;&gt;"",Table_Styles[[#This Row],[Font Family Used]]&lt;&gt;"",Table_Styles[[#This Row],[Font Weight Used]]&lt;&gt;""),Table_Styles[[#This Row],[Font Family Used]]&amp;" "&amp;Table_Styles[[#This Row],[Font Weight Used]],"")</f>
        <v/>
      </c>
      <c r="CC76" s="16" t="str">
        <f ca="1">IF(AND(Table_Styles[[#This Row],[Selector]],COUNTIF(OFFSET(CC:CC,0,0,ROW()-1,1),"="&amp;Table_Styles[[#This Row],[Font]])=0),Table_Styles[[#This Row],[Font]],"")</f>
        <v/>
      </c>
      <c r="CD76" s="16" t="str">
        <f ca="1">IF(Table_Styles[[#This Row],[Unique Font]]&lt;&gt;"",
"{""fontFamily"":"""&amp;Table_Styles[[#This Row],[Font Family Used]]&amp;""",""fontWeight"":"&amp;Table_Styles[[#This Row],[Font Weight Used]]&amp;"}","")</f>
        <v/>
      </c>
      <c r="CE76"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13px;color: #e8b650;margin-top: 1px;margin-left: 2px</v>
      </c>
      <c r="CF76" s="16" t="str">
        <f>IF(AND(Table_Styles[[#This Row],[Selector]]&lt;&gt;"", Table_Styles[[#This Row],[Config Properties]]&lt;&gt;""),
Table_Styles[[#This Row],[Selector]]&amp;" { "&amp;Table_Styles[[#This Row],[Config Properties]]&amp;" }","")</f>
        <v>formly-field .checkbox input[type=checkbox] ~ .check .inside { font-size: 13px;color: #e8b650;margin-top: 1px;margin-left: 2px }</v>
      </c>
      <c r="CG76" s="16" t="str">
        <f xml:space="preserve">
SUBSTITUTE(SUBSTITUTE(SUBSTITUTE(SUBSTITUTE(SUBSTITUTE(SUBSTITUTE(SUBSTITUTE(SUBSTITUTE(Table_Styles[[#This Row],[Config]],
" {","{"),
"{ ","{"),
" }","}"),
"} ","}"),
" ,",","),
", ",","),
" :",":"),
": ",":")</f>
        <v>formly-field .checkbox input[type=checkbox] ~ .check .inside{font-size:13px;color:#e8b650;margin-top:1px;margin-left:2px}</v>
      </c>
    </row>
    <row r="77" spans="2:85" ht="21" customHeight="1" thickBot="1">
      <c r="B77" s="52" t="s">
        <v>31</v>
      </c>
      <c r="C77" s="52"/>
      <c r="D77" s="60"/>
      <c r="E77" s="60"/>
      <c r="F77" s="52" t="str">
        <f>IF(Table_Styles[[#This Row],[Font Family]]&lt;&gt;"",Table_Styles[[#This Row],[Font Family]],IF(Table_Styles[[#This Row],[Font Family Default]]&lt;&gt;"",Table_Styles[[#This Row],[Font Family Default]],""))</f>
        <v/>
      </c>
      <c r="G77" s="60"/>
      <c r="H77" s="60"/>
      <c r="I77" s="52" t="str">
        <f>IF(Table_Styles[[#This Row],[Font Size]]&lt;&gt;"",Table_Styles[[#This Row],[Font Size]],IF(Table_Styles[[#This Row],[Font Size Default]]&lt;&gt;"",Table_Styles[[#This Row],[Font Size Default]],""))</f>
        <v/>
      </c>
      <c r="J77" s="60"/>
      <c r="K77" s="60"/>
      <c r="L77" s="52" t="str">
        <f>IF(Table_Styles[[#This Row],[Font Weight]]&lt;&gt;"",Table_Styles[[#This Row],[Font Weight]],IF(Table_Styles[[#This Row],[Font Weight Default]]&lt;&gt;"",Table_Styles[[#This Row],[Font Weight Default]],""))</f>
        <v/>
      </c>
      <c r="M77" s="60"/>
      <c r="N77" s="60"/>
      <c r="O77" s="52" t="str">
        <f>IF(Table_Styles[[#This Row],[Colour]]&lt;&gt;"",Table_Styles[[#This Row],[Colour]],IF(Table_Styles[[#This Row],[Colour Default]]&lt;&gt;"",Table_Styles[[#This Row],[Colour Default]],""))</f>
        <v/>
      </c>
      <c r="P77" s="60"/>
      <c r="Q77" s="60"/>
      <c r="R77" s="52" t="str">
        <f>IF(Table_Styles[[#This Row],[Background]]&lt;&gt;"",Table_Styles[[#This Row],[Background]],IF(Table_Styles[[#This Row],[Background Default]]&lt;&gt;"",Table_Styles[[#This Row],[Background Default]],""))</f>
        <v/>
      </c>
      <c r="S77" s="60"/>
      <c r="T77" s="60"/>
      <c r="U77" s="52" t="str">
        <f>IF(Table_Styles[[#This Row],[Border]]&lt;&gt;"",Table_Styles[[#This Row],[Border]],IF(Table_Styles[[#This Row],[Border Default]]&lt;&gt;"",Table_Styles[[#This Row],[Border Default]],""))</f>
        <v/>
      </c>
      <c r="V77" s="60"/>
      <c r="W77" s="60"/>
      <c r="X77" s="52" t="str">
        <f>IF(Table_Styles[[#This Row],[Border Radius]]&lt;&gt;"",Table_Styles[[#This Row],[Border Radius]],IF(Table_Styles[[#This Row],[Border Radius Default]]&lt;&gt;"",Table_Styles[[#This Row],[Border Radius Default]],""))</f>
        <v/>
      </c>
      <c r="Y77" s="60"/>
      <c r="Z77" s="60"/>
      <c r="AA77" s="52" t="str">
        <f>IF(Table_Styles[[#This Row],[MT]]&lt;&gt;"",Table_Styles[[#This Row],[MT]],IF(Table_Styles[[#This Row],[MT Default]]&lt;&gt;"",Table_Styles[[#This Row],[MT Default]],""))</f>
        <v/>
      </c>
      <c r="AB77" s="60"/>
      <c r="AC77" s="60"/>
      <c r="AD77" s="52" t="str">
        <f>IF(Table_Styles[[#This Row],[MR]]&lt;&gt;"",Table_Styles[[#This Row],[MR]],IF(Table_Styles[[#This Row],[MR Default]]&lt;&gt;"",Table_Styles[[#This Row],[MR Default]],""))</f>
        <v/>
      </c>
      <c r="AE77" s="60"/>
      <c r="AF77" s="60"/>
      <c r="AG77" s="52" t="str">
        <f>IF(Table_Styles[[#This Row],[MB]]&lt;&gt;"",Table_Styles[[#This Row],[MB]],IF(Table_Styles[[#This Row],[MB Default]]&lt;&gt;"",Table_Styles[[#This Row],[MB Default]],""))</f>
        <v/>
      </c>
      <c r="AH77" s="60"/>
      <c r="AI77" s="60"/>
      <c r="AJ77" s="52" t="str">
        <f>IF(Table_Styles[[#This Row],[ML]]&lt;&gt;"",Table_Styles[[#This Row],[ML]],IF(Table_Styles[[#This Row],[ML Default]]&lt;&gt;"",Table_Styles[[#This Row],[ML Default]],""))</f>
        <v/>
      </c>
      <c r="AK77" s="60"/>
      <c r="AL77" s="60"/>
      <c r="AM77" s="52" t="str">
        <f>IF(Table_Styles[[#This Row],[PT]]&lt;&gt;"",Table_Styles[[#This Row],[PT]],IF(Table_Styles[[#This Row],[PT Default]]&lt;&gt;"",Table_Styles[[#This Row],[PT Default]],""))</f>
        <v/>
      </c>
      <c r="AN77" s="60"/>
      <c r="AO77" s="60"/>
      <c r="AP77" s="52" t="str">
        <f>IF(Table_Styles[[#This Row],[PR]]&lt;&gt;"",Table_Styles[[#This Row],[PR]],IF(Table_Styles[[#This Row],[PR Default]]&lt;&gt;"",Table_Styles[[#This Row],[PR Default]],""))</f>
        <v/>
      </c>
      <c r="AQ77" s="60"/>
      <c r="AR77" s="60"/>
      <c r="AS77" s="52" t="str">
        <f>IF(Table_Styles[[#This Row],[PB]]&lt;&gt;"",Table_Styles[[#This Row],[PB]],IF(Table_Styles[[#This Row],[PB Default]]&lt;&gt;"",Table_Styles[[#This Row],[PB Default]],""))</f>
        <v/>
      </c>
      <c r="AT77" s="60"/>
      <c r="AU77" s="60"/>
      <c r="AV77" s="52" t="str">
        <f>IF(Table_Styles[[#This Row],[PL]]&lt;&gt;"",Table_Styles[[#This Row],[PL]],IF(Table_Styles[[#This Row],[PL Default]]&lt;&gt;"",Table_Styles[[#This Row],[PL Default]],""))</f>
        <v/>
      </c>
      <c r="AW77" s="60"/>
      <c r="AX77" s="60"/>
      <c r="AY77" s="52" t="str">
        <f>IF(Table_Styles[[#This Row],[BT]]&lt;&gt;"",Table_Styles[[#This Row],[BT]],IF(Table_Styles[[#This Row],[BT Default]]&lt;&gt;"",Table_Styles[[#This Row],[BT Default]],""))</f>
        <v/>
      </c>
      <c r="AZ77" s="60"/>
      <c r="BA77" s="60"/>
      <c r="BB77" s="52" t="str">
        <f>IF(Table_Styles[[#This Row],[BR]]&lt;&gt;"",Table_Styles[[#This Row],[BR]],IF(Table_Styles[[#This Row],[BR Default]]&lt;&gt;"",Table_Styles[[#This Row],[BR Default]],""))</f>
        <v/>
      </c>
      <c r="BC77" s="60"/>
      <c r="BD77" s="60"/>
      <c r="BE77" s="52" t="str">
        <f>IF(Table_Styles[[#This Row],[BB]]&lt;&gt;"",Table_Styles[[#This Row],[BB]],IF(Table_Styles[[#This Row],[BB Default]]&lt;&gt;"",Table_Styles[[#This Row],[BB Default]],""))</f>
        <v/>
      </c>
      <c r="BF77" s="60"/>
      <c r="BG77" s="60"/>
      <c r="BH77" s="52" t="str">
        <f>IF(Table_Styles[[#This Row],[BL]]&lt;&gt;"",Table_Styles[[#This Row],[BL]],IF(Table_Styles[[#This Row],[BL Default]]&lt;&gt;"",Table_Styles[[#This Row],[BL Default]],""))</f>
        <v/>
      </c>
      <c r="BI77" s="60"/>
      <c r="BJ77" s="60"/>
      <c r="BK77" s="52" t="str">
        <f>IF(Table_Styles[[#This Row],[Width]]&lt;&gt;"",Table_Styles[[#This Row],[Width]],IF(Table_Styles[[#This Row],[Width Default]]&lt;&gt;"",Table_Styles[[#This Row],[Width Default]],""))</f>
        <v/>
      </c>
      <c r="BL77" s="60"/>
      <c r="BM77" s="60"/>
      <c r="BN77" s="52" t="str">
        <f>IF(Table_Styles[[#This Row],[Height]]&lt;&gt;"",Table_Styles[[#This Row],[Height]],IF(Table_Styles[[#This Row],[Height Default]]&lt;&gt;"",Table_Styles[[#This Row],[Height Default]],""))</f>
        <v/>
      </c>
      <c r="BO77" s="52"/>
      <c r="BP77" s="52"/>
      <c r="BQ77" s="52" t="str">
        <f>IF(Table_Styles[[#This Row],[Top]]&lt;&gt;"",Table_Styles[[#This Row],[Top]],IF(Table_Styles[[#This Row],[Top Default]]&lt;&gt;"",Table_Styles[[#This Row],[Top Default]],""))</f>
        <v/>
      </c>
      <c r="BR77" s="52"/>
      <c r="BS77" s="52"/>
      <c r="BT77" s="52" t="str">
        <f>IF(Table_Styles[[#This Row],[Right]]&lt;&gt;"",Table_Styles[[#This Row],[Right]],IF(Table_Styles[[#This Row],[Right Default]]&lt;&gt;"",Table_Styles[[#This Row],[Right Default]],""))</f>
        <v/>
      </c>
      <c r="BU77" s="52"/>
      <c r="BV77" s="52"/>
      <c r="BW77" s="52" t="str">
        <f>IF(Table_Styles[[#This Row],[Bottom]]&lt;&gt;"",Table_Styles[[#This Row],[Bottom]],IF(Table_Styles[[#This Row],[Bottom Default]]&lt;&gt;"",Table_Styles[[#This Row],[Bottom Default]],""))</f>
        <v/>
      </c>
      <c r="BX77" s="52"/>
      <c r="BY77" s="52"/>
      <c r="BZ77" s="52" t="str">
        <f>IF(Table_Styles[[#This Row],[Left]]&lt;&gt;"",Table_Styles[[#This Row],[Left]],IF(Table_Styles[[#This Row],[Left Default]]&lt;&gt;"",Table_Styles[[#This Row],[Left Default]],""))</f>
        <v/>
      </c>
      <c r="CA77" s="60"/>
      <c r="CB77" s="52" t="str">
        <f>IF(AND(Table_Styles[[#This Row],[Selector]]&lt;&gt;"",Table_Styles[[#This Row],[Font Family Used]]&lt;&gt;"",Table_Styles[[#This Row],[Font Weight Used]]&lt;&gt;""),Table_Styles[[#This Row],[Font Family Used]]&amp;" "&amp;Table_Styles[[#This Row],[Font Weight Used]],"")</f>
        <v/>
      </c>
      <c r="CC77" s="52" t="str">
        <f ca="1">IF(AND(Table_Styles[[#This Row],[Selector]],COUNTIF(OFFSET(CC:CC,0,0,ROW()-1,1),"="&amp;Table_Styles[[#This Row],[Font]])=0),Table_Styles[[#This Row],[Font]],"")</f>
        <v/>
      </c>
      <c r="CD77" s="52" t="str">
        <f ca="1">IF(Table_Styles[[#This Row],[Unique Font]]&lt;&gt;"",
"{""fontFamily"":"""&amp;Table_Styles[[#This Row],[Font Family Used]]&amp;""",""fontWeight"":"&amp;Table_Styles[[#This Row],[Font Weight Used]]&amp;"}","")</f>
        <v/>
      </c>
      <c r="CE77" s="5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7" s="52" t="str">
        <f>IF(AND(Table_Styles[[#This Row],[Selector]]&lt;&gt;"", Table_Styles[[#This Row],[Config Properties]]&lt;&gt;""),
Table_Styles[[#This Row],[Selector]]&amp;" { "&amp;Table_Styles[[#This Row],[Config Properties]]&amp;" }","")</f>
        <v/>
      </c>
      <c r="CG77" s="52" t="str">
        <f xml:space="preserve">
SUBSTITUTE(SUBSTITUTE(SUBSTITUTE(SUBSTITUTE(SUBSTITUTE(SUBSTITUTE(SUBSTITUTE(SUBSTITUTE(Table_Styles[[#This Row],[Config]],
" {","{"),
"{ ","{"),
" }","}"),
"} ","}"),
" ,",","),
", ",","),
" :",":"),
": ",":")</f>
        <v/>
      </c>
    </row>
    <row r="78" spans="2:85" ht="21" customHeight="1">
      <c r="B78" s="110" t="s">
        <v>32</v>
      </c>
      <c r="C78" s="110" t="s">
        <v>1052</v>
      </c>
      <c r="D78" s="33"/>
      <c r="E78" s="33"/>
      <c r="F78" s="14" t="str">
        <f>IF(Table_Styles[[#This Row],[Font Family]]&lt;&gt;"",Table_Styles[[#This Row],[Font Family]],IF(Table_Styles[[#This Row],[Font Family Default]]&lt;&gt;"",Table_Styles[[#This Row],[Font Family Default]],""))</f>
        <v/>
      </c>
      <c r="G78" s="33"/>
      <c r="H78" s="35" t="s">
        <v>939</v>
      </c>
      <c r="I78" s="14" t="str">
        <f>IF(Table_Styles[[#This Row],[Font Size]]&lt;&gt;"",Table_Styles[[#This Row],[Font Size]],IF(Table_Styles[[#This Row],[Font Size Default]]&lt;&gt;"",Table_Styles[[#This Row],[Font Size Default]],""))</f>
        <v>14px</v>
      </c>
      <c r="J78" s="33"/>
      <c r="K78" s="33"/>
      <c r="L78" s="14" t="str">
        <f>IF(Table_Styles[[#This Row],[Font Weight]]&lt;&gt;"",Table_Styles[[#This Row],[Font Weight]],IF(Table_Styles[[#This Row],[Font Weight Default]]&lt;&gt;"",Table_Styles[[#This Row],[Font Weight Default]],""))</f>
        <v/>
      </c>
      <c r="M78" s="33"/>
      <c r="N78" s="112" t="str">
        <f>Colour_Accent_2</f>
        <v>#e8b650</v>
      </c>
      <c r="O78" s="14" t="str">
        <f>IF(Table_Styles[[#This Row],[Colour]]&lt;&gt;"",Table_Styles[[#This Row],[Colour]],IF(Table_Styles[[#This Row],[Colour Default]]&lt;&gt;"",Table_Styles[[#This Row],[Colour Default]],""))</f>
        <v>#e8b650</v>
      </c>
      <c r="P78" s="33"/>
      <c r="Q78" s="33"/>
      <c r="R78" s="14" t="str">
        <f>IF(Table_Styles[[#This Row],[Background]]&lt;&gt;"",Table_Styles[[#This Row],[Background]],IF(Table_Styles[[#This Row],[Background Default]]&lt;&gt;"",Table_Styles[[#This Row],[Background Default]],""))</f>
        <v/>
      </c>
      <c r="S78" s="33"/>
      <c r="T78" s="35"/>
      <c r="U78" s="14" t="str">
        <f>IF(Table_Styles[[#This Row],[Border]]&lt;&gt;"",Table_Styles[[#This Row],[Border]],IF(Table_Styles[[#This Row],[Border Default]]&lt;&gt;"",Table_Styles[[#This Row],[Border Default]],""))</f>
        <v/>
      </c>
      <c r="V78" s="33"/>
      <c r="W78" s="33"/>
      <c r="X78" s="14" t="str">
        <f>IF(Table_Styles[[#This Row],[Border Radius]]&lt;&gt;"",Table_Styles[[#This Row],[Border Radius]],IF(Table_Styles[[#This Row],[Border Radius Default]]&lt;&gt;"",Table_Styles[[#This Row],[Border Radius Default]],""))</f>
        <v/>
      </c>
      <c r="Y78" s="33"/>
      <c r="Z78" s="33"/>
      <c r="AA78" s="14" t="str">
        <f>IF(Table_Styles[[#This Row],[MT]]&lt;&gt;"",Table_Styles[[#This Row],[MT]],IF(Table_Styles[[#This Row],[MT Default]]&lt;&gt;"",Table_Styles[[#This Row],[MT Default]],""))</f>
        <v/>
      </c>
      <c r="AB78" s="33"/>
      <c r="AC78" s="33"/>
      <c r="AD78" s="14" t="str">
        <f>IF(Table_Styles[[#This Row],[MR]]&lt;&gt;"",Table_Styles[[#This Row],[MR]],IF(Table_Styles[[#This Row],[MR Default]]&lt;&gt;"",Table_Styles[[#This Row],[MR Default]],""))</f>
        <v/>
      </c>
      <c r="AE78" s="33"/>
      <c r="AF78" s="33"/>
      <c r="AG78" s="14" t="str">
        <f>IF(Table_Styles[[#This Row],[MB]]&lt;&gt;"",Table_Styles[[#This Row],[MB]],IF(Table_Styles[[#This Row],[MB Default]]&lt;&gt;"",Table_Styles[[#This Row],[MB Default]],""))</f>
        <v/>
      </c>
      <c r="AH78" s="33"/>
      <c r="AI78" s="112"/>
      <c r="AJ78" s="14" t="str">
        <f>IF(Table_Styles[[#This Row],[ML]]&lt;&gt;"",Table_Styles[[#This Row],[ML]],IF(Table_Styles[[#This Row],[ML Default]]&lt;&gt;"",Table_Styles[[#This Row],[ML Default]],""))</f>
        <v/>
      </c>
      <c r="AK78" s="33"/>
      <c r="AL78" s="33"/>
      <c r="AM78" s="14" t="str">
        <f>IF(Table_Styles[[#This Row],[PT]]&lt;&gt;"",Table_Styles[[#This Row],[PT]],IF(Table_Styles[[#This Row],[PT Default]]&lt;&gt;"",Table_Styles[[#This Row],[PT Default]],""))</f>
        <v/>
      </c>
      <c r="AN78" s="33"/>
      <c r="AO78" s="33"/>
      <c r="AP78" s="14" t="str">
        <f>IF(Table_Styles[[#This Row],[PR]]&lt;&gt;"",Table_Styles[[#This Row],[PR]],IF(Table_Styles[[#This Row],[PR Default]]&lt;&gt;"",Table_Styles[[#This Row],[PR Default]],""))</f>
        <v/>
      </c>
      <c r="AQ78" s="33"/>
      <c r="AR78" s="33"/>
      <c r="AS78" s="14" t="str">
        <f>IF(Table_Styles[[#This Row],[PB]]&lt;&gt;"",Table_Styles[[#This Row],[PB]],IF(Table_Styles[[#This Row],[PB Default]]&lt;&gt;"",Table_Styles[[#This Row],[PB Default]],""))</f>
        <v/>
      </c>
      <c r="AT78" s="33"/>
      <c r="AU78" s="33"/>
      <c r="AV78" s="14" t="str">
        <f>IF(Table_Styles[[#This Row],[PL]]&lt;&gt;"",Table_Styles[[#This Row],[PL]],IF(Table_Styles[[#This Row],[PL Default]]&lt;&gt;"",Table_Styles[[#This Row],[PL Default]],""))</f>
        <v/>
      </c>
      <c r="AW78" s="33"/>
      <c r="AX78" s="33"/>
      <c r="AY78" s="14" t="str">
        <f>IF(Table_Styles[[#This Row],[BT]]&lt;&gt;"",Table_Styles[[#This Row],[BT]],IF(Table_Styles[[#This Row],[BT Default]]&lt;&gt;"",Table_Styles[[#This Row],[BT Default]],""))</f>
        <v/>
      </c>
      <c r="AZ78" s="33"/>
      <c r="BA78" s="33"/>
      <c r="BB78" s="14" t="str">
        <f>IF(Table_Styles[[#This Row],[BR]]&lt;&gt;"",Table_Styles[[#This Row],[BR]],IF(Table_Styles[[#This Row],[BR Default]]&lt;&gt;"",Table_Styles[[#This Row],[BR Default]],""))</f>
        <v/>
      </c>
      <c r="BC78" s="33"/>
      <c r="BD78" s="33"/>
      <c r="BE78" s="14" t="str">
        <f>IF(Table_Styles[[#This Row],[BB]]&lt;&gt;"",Table_Styles[[#This Row],[BB]],IF(Table_Styles[[#This Row],[BB Default]]&lt;&gt;"",Table_Styles[[#This Row],[BB Default]],""))</f>
        <v/>
      </c>
      <c r="BF78" s="33"/>
      <c r="BG78" s="33"/>
      <c r="BH78" s="14" t="str">
        <f>IF(Table_Styles[[#This Row],[BL]]&lt;&gt;"",Table_Styles[[#This Row],[BL]],IF(Table_Styles[[#This Row],[BL Default]]&lt;&gt;"",Table_Styles[[#This Row],[BL Default]],""))</f>
        <v/>
      </c>
      <c r="BI78" s="33"/>
      <c r="BJ78" s="33"/>
      <c r="BK78" s="14" t="str">
        <f>IF(Table_Styles[[#This Row],[Width]]&lt;&gt;"",Table_Styles[[#This Row],[Width]],IF(Table_Styles[[#This Row],[Width Default]]&lt;&gt;"",Table_Styles[[#This Row],[Width Default]],""))</f>
        <v/>
      </c>
      <c r="BL78" s="33"/>
      <c r="BM78" s="33"/>
      <c r="BN78" s="14" t="str">
        <f>IF(Table_Styles[[#This Row],[Height]]&lt;&gt;"",Table_Styles[[#This Row],[Height]],IF(Table_Styles[[#This Row],[Height Default]]&lt;&gt;"",Table_Styles[[#This Row],[Height Default]],""))</f>
        <v/>
      </c>
      <c r="BO78" s="14"/>
      <c r="BP78" s="14"/>
      <c r="BQ78" s="14" t="str">
        <f>IF(Table_Styles[[#This Row],[Top]]&lt;&gt;"",Table_Styles[[#This Row],[Top]],IF(Table_Styles[[#This Row],[Top Default]]&lt;&gt;"",Table_Styles[[#This Row],[Top Default]],""))</f>
        <v/>
      </c>
      <c r="BR78" s="14"/>
      <c r="BS78" s="14"/>
      <c r="BT78" s="14" t="str">
        <f>IF(Table_Styles[[#This Row],[Right]]&lt;&gt;"",Table_Styles[[#This Row],[Right]],IF(Table_Styles[[#This Row],[Right Default]]&lt;&gt;"",Table_Styles[[#This Row],[Right Default]],""))</f>
        <v/>
      </c>
      <c r="BU78" s="14"/>
      <c r="BV78" s="14"/>
      <c r="BW78" s="14" t="str">
        <f>IF(Table_Styles[[#This Row],[Bottom]]&lt;&gt;"",Table_Styles[[#This Row],[Bottom]],IF(Table_Styles[[#This Row],[Bottom Default]]&lt;&gt;"",Table_Styles[[#This Row],[Bottom Default]],""))</f>
        <v/>
      </c>
      <c r="BX78" s="14"/>
      <c r="BY78" s="14"/>
      <c r="BZ78" s="14" t="str">
        <f>IF(Table_Styles[[#This Row],[Left]]&lt;&gt;"",Table_Styles[[#This Row],[Left]],IF(Table_Styles[[#This Row],[Left Default]]&lt;&gt;"",Table_Styles[[#This Row],[Left Default]],""))</f>
        <v/>
      </c>
      <c r="CA78" s="33"/>
      <c r="CB78" s="16" t="str">
        <f>IF(AND(Table_Styles[[#This Row],[Selector]]&lt;&gt;"",Table_Styles[[#This Row],[Font Family Used]]&lt;&gt;"",Table_Styles[[#This Row],[Font Weight Used]]&lt;&gt;""),Table_Styles[[#This Row],[Font Family Used]]&amp;" "&amp;Table_Styles[[#This Row],[Font Weight Used]],"")</f>
        <v/>
      </c>
      <c r="CC78" s="16" t="str">
        <f ca="1">IF(AND(Table_Styles[[#This Row],[Selector]],COUNTIF(OFFSET(CC:CC,0,0,ROW()-1,1),"="&amp;Table_Styles[[#This Row],[Font]])=0),Table_Styles[[#This Row],[Font]],"")</f>
        <v/>
      </c>
      <c r="CD78" s="16" t="str">
        <f ca="1">IF(Table_Styles[[#This Row],[Unique Font]]&lt;&gt;"",
"{""fontFamily"":"""&amp;Table_Styles[[#This Row],[Font Family Used]]&amp;""",""fontWeight"":"&amp;Table_Styles[[#This Row],[Font Weight Used]]&amp;"}","")</f>
        <v/>
      </c>
      <c r="CE78"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14px;color: #e8b650</v>
      </c>
      <c r="CF78" s="16" t="str">
        <f>IF(AND(Table_Styles[[#This Row],[Selector]]&lt;&gt;"", Table_Styles[[#This Row],[Config Properties]]&lt;&gt;""),
Table_Styles[[#This Row],[Selector]]&amp;" { "&amp;Table_Styles[[#This Row],[Config Properties]]&amp;" }","")</f>
        <v>.tooltip-icon { font-size: 14px;color: #e8b650 }</v>
      </c>
      <c r="CG78" s="16" t="str">
        <f xml:space="preserve">
SUBSTITUTE(SUBSTITUTE(SUBSTITUTE(SUBSTITUTE(SUBSTITUTE(SUBSTITUTE(SUBSTITUTE(SUBSTITUTE(Table_Styles[[#This Row],[Config]],
" {","{"),
"{ ","{"),
" }","}"),
"} ","}"),
" ,",","),
", ",","),
" :",":"),
": ",":")</f>
        <v>.tooltip-icon{font-size:14px;color:#e8b650}</v>
      </c>
    </row>
    <row r="79" spans="2:85" ht="21" customHeight="1">
      <c r="B79" s="110" t="s">
        <v>1021</v>
      </c>
      <c r="C79" s="110" t="s">
        <v>1053</v>
      </c>
      <c r="D79" s="33"/>
      <c r="E79" s="33"/>
      <c r="F79" s="14" t="str">
        <f>IF(Table_Styles[[#This Row],[Font Family]]&lt;&gt;"",Table_Styles[[#This Row],[Font Family]],IF(Table_Styles[[#This Row],[Font Family Default]]&lt;&gt;"",Table_Styles[[#This Row],[Font Family Default]],""))</f>
        <v/>
      </c>
      <c r="G79" s="33"/>
      <c r="H79" s="35"/>
      <c r="I79" s="14" t="str">
        <f>IF(Table_Styles[[#This Row],[Font Size]]&lt;&gt;"",Table_Styles[[#This Row],[Font Size]],IF(Table_Styles[[#This Row],[Font Size Default]]&lt;&gt;"",Table_Styles[[#This Row],[Font Size Default]],""))</f>
        <v/>
      </c>
      <c r="J79" s="33"/>
      <c r="K79" s="33"/>
      <c r="L79" s="14" t="str">
        <f>IF(Table_Styles[[#This Row],[Font Weight]]&lt;&gt;"",Table_Styles[[#This Row],[Font Weight]],IF(Table_Styles[[#This Row],[Font Weight Default]]&lt;&gt;"",Table_Styles[[#This Row],[Font Weight Default]],""))</f>
        <v/>
      </c>
      <c r="M79" s="33"/>
      <c r="N79" s="33"/>
      <c r="O79" s="14" t="str">
        <f>IF(Table_Styles[[#This Row],[Colour]]&lt;&gt;"",Table_Styles[[#This Row],[Colour]],IF(Table_Styles[[#This Row],[Colour Default]]&lt;&gt;"",Table_Styles[[#This Row],[Colour Default]],""))</f>
        <v/>
      </c>
      <c r="P79" s="33"/>
      <c r="Q79" s="33" t="str">
        <f>Colour_Background_1</f>
        <v>#FFFFFF</v>
      </c>
      <c r="R79" s="14" t="str">
        <f>IF(Table_Styles[[#This Row],[Background]]&lt;&gt;"",Table_Styles[[#This Row],[Background]],IF(Table_Styles[[#This Row],[Background Default]]&lt;&gt;"",Table_Styles[[#This Row],[Background Default]],""))</f>
        <v>#FFFFFF</v>
      </c>
      <c r="S79" s="33"/>
      <c r="T79" s="33" t="s">
        <v>947</v>
      </c>
      <c r="U79" s="14" t="str">
        <f>IF(Table_Styles[[#This Row],[Border]]&lt;&gt;"",Table_Styles[[#This Row],[Border]],IF(Table_Styles[[#This Row],[Border Default]]&lt;&gt;"",Table_Styles[[#This Row],[Border Default]],""))</f>
        <v>none</v>
      </c>
      <c r="V79" s="33"/>
      <c r="W79" s="33">
        <f>Settings_Styling_Other_Default_Border_Radius</f>
        <v>0</v>
      </c>
      <c r="X79" s="14">
        <f>IF(Table_Styles[[#This Row],[Border Radius]]&lt;&gt;"",Table_Styles[[#This Row],[Border Radius]],IF(Table_Styles[[#This Row],[Border Radius Default]]&lt;&gt;"",Table_Styles[[#This Row],[Border Radius Default]],""))</f>
        <v>0</v>
      </c>
      <c r="Y79" s="33"/>
      <c r="Z79" s="33"/>
      <c r="AA79" s="14" t="str">
        <f>IF(Table_Styles[[#This Row],[MT]]&lt;&gt;"",Table_Styles[[#This Row],[MT]],IF(Table_Styles[[#This Row],[MT Default]]&lt;&gt;"",Table_Styles[[#This Row],[MT Default]],""))</f>
        <v/>
      </c>
      <c r="AB79" s="33"/>
      <c r="AC79" s="33"/>
      <c r="AD79" s="14" t="str">
        <f>IF(Table_Styles[[#This Row],[MR]]&lt;&gt;"",Table_Styles[[#This Row],[MR]],IF(Table_Styles[[#This Row],[MR Default]]&lt;&gt;"",Table_Styles[[#This Row],[MR Default]],""))</f>
        <v/>
      </c>
      <c r="AE79" s="33"/>
      <c r="AF79" s="33"/>
      <c r="AG79" s="14" t="str">
        <f>IF(Table_Styles[[#This Row],[MB]]&lt;&gt;"",Table_Styles[[#This Row],[MB]],IF(Table_Styles[[#This Row],[MB Default]]&lt;&gt;"",Table_Styles[[#This Row],[MB Default]],""))</f>
        <v/>
      </c>
      <c r="AH79" s="33"/>
      <c r="AI79" s="33"/>
      <c r="AJ79" s="14" t="str">
        <f>IF(Table_Styles[[#This Row],[ML]]&lt;&gt;"",Table_Styles[[#This Row],[ML]],IF(Table_Styles[[#This Row],[ML Default]]&lt;&gt;"",Table_Styles[[#This Row],[ML Default]],""))</f>
        <v/>
      </c>
      <c r="AK79" s="33"/>
      <c r="AL79" s="112" t="s">
        <v>1054</v>
      </c>
      <c r="AM79" s="14" t="str">
        <f>IF(Table_Styles[[#This Row],[PT]]&lt;&gt;"",Table_Styles[[#This Row],[PT]],IF(Table_Styles[[#This Row],[PT Default]]&lt;&gt;"",Table_Styles[[#This Row],[PT Default]],""))</f>
        <v>6px</v>
      </c>
      <c r="AN79" s="33"/>
      <c r="AO79" s="112" t="s">
        <v>1054</v>
      </c>
      <c r="AP79" s="14" t="str">
        <f>IF(Table_Styles[[#This Row],[PR]]&lt;&gt;"",Table_Styles[[#This Row],[PR]],IF(Table_Styles[[#This Row],[PR Default]]&lt;&gt;"",Table_Styles[[#This Row],[PR Default]],""))</f>
        <v>6px</v>
      </c>
      <c r="AQ79" s="33"/>
      <c r="AR79" s="112" t="s">
        <v>1054</v>
      </c>
      <c r="AS79" s="14" t="str">
        <f>IF(Table_Styles[[#This Row],[PB]]&lt;&gt;"",Table_Styles[[#This Row],[PB]],IF(Table_Styles[[#This Row],[PB Default]]&lt;&gt;"",Table_Styles[[#This Row],[PB Default]],""))</f>
        <v>6px</v>
      </c>
      <c r="AT79" s="33"/>
      <c r="AU79" s="112" t="s">
        <v>1054</v>
      </c>
      <c r="AV79" s="14" t="str">
        <f>IF(Table_Styles[[#This Row],[PL]]&lt;&gt;"",Table_Styles[[#This Row],[PL]],IF(Table_Styles[[#This Row],[PL Default]]&lt;&gt;"",Table_Styles[[#This Row],[PL Default]],""))</f>
        <v>6px</v>
      </c>
      <c r="AW79" s="33"/>
      <c r="AX79" s="33"/>
      <c r="AY79" s="14" t="str">
        <f>IF(Table_Styles[[#This Row],[BT]]&lt;&gt;"",Table_Styles[[#This Row],[BT]],IF(Table_Styles[[#This Row],[BT Default]]&lt;&gt;"",Table_Styles[[#This Row],[BT Default]],""))</f>
        <v/>
      </c>
      <c r="AZ79" s="33"/>
      <c r="BA79" s="33"/>
      <c r="BB79" s="14" t="str">
        <f>IF(Table_Styles[[#This Row],[BR]]&lt;&gt;"",Table_Styles[[#This Row],[BR]],IF(Table_Styles[[#This Row],[BR Default]]&lt;&gt;"",Table_Styles[[#This Row],[BR Default]],""))</f>
        <v/>
      </c>
      <c r="BC79" s="33"/>
      <c r="BD79" s="33"/>
      <c r="BE79" s="14" t="str">
        <f>IF(Table_Styles[[#This Row],[BB]]&lt;&gt;"",Table_Styles[[#This Row],[BB]],IF(Table_Styles[[#This Row],[BB Default]]&lt;&gt;"",Table_Styles[[#This Row],[BB Default]],""))</f>
        <v/>
      </c>
      <c r="BF79" s="33"/>
      <c r="BG79" s="33"/>
      <c r="BH79" s="14" t="str">
        <f>IF(Table_Styles[[#This Row],[BL]]&lt;&gt;"",Table_Styles[[#This Row],[BL]],IF(Table_Styles[[#This Row],[BL Default]]&lt;&gt;"",Table_Styles[[#This Row],[BL Default]],""))</f>
        <v/>
      </c>
      <c r="BI79" s="33"/>
      <c r="BJ79" s="33"/>
      <c r="BK79" s="14" t="str">
        <f>IF(Table_Styles[[#This Row],[Width]]&lt;&gt;"",Table_Styles[[#This Row],[Width]],IF(Table_Styles[[#This Row],[Width Default]]&lt;&gt;"",Table_Styles[[#This Row],[Width Default]],""))</f>
        <v/>
      </c>
      <c r="BL79" s="33"/>
      <c r="BM79" s="33"/>
      <c r="BN79" s="14" t="str">
        <f>IF(Table_Styles[[#This Row],[Height]]&lt;&gt;"",Table_Styles[[#This Row],[Height]],IF(Table_Styles[[#This Row],[Height Default]]&lt;&gt;"",Table_Styles[[#This Row],[Height Default]],""))</f>
        <v/>
      </c>
      <c r="BO79" s="14"/>
      <c r="BP79" s="14"/>
      <c r="BQ79" s="14" t="str">
        <f>IF(Table_Styles[[#This Row],[Top]]&lt;&gt;"",Table_Styles[[#This Row],[Top]],IF(Table_Styles[[#This Row],[Top Default]]&lt;&gt;"",Table_Styles[[#This Row],[Top Default]],""))</f>
        <v/>
      </c>
      <c r="BR79" s="14"/>
      <c r="BS79" s="14"/>
      <c r="BT79" s="14" t="str">
        <f>IF(Table_Styles[[#This Row],[Right]]&lt;&gt;"",Table_Styles[[#This Row],[Right]],IF(Table_Styles[[#This Row],[Right Default]]&lt;&gt;"",Table_Styles[[#This Row],[Right Default]],""))</f>
        <v/>
      </c>
      <c r="BU79" s="14"/>
      <c r="BV79" s="14"/>
      <c r="BW79" s="14" t="str">
        <f>IF(Table_Styles[[#This Row],[Bottom]]&lt;&gt;"",Table_Styles[[#This Row],[Bottom]],IF(Table_Styles[[#This Row],[Bottom Default]]&lt;&gt;"",Table_Styles[[#This Row],[Bottom Default]],""))</f>
        <v/>
      </c>
      <c r="BX79" s="14"/>
      <c r="BY79" s="14"/>
      <c r="BZ79" s="14" t="str">
        <f>IF(Table_Styles[[#This Row],[Left]]&lt;&gt;"",Table_Styles[[#This Row],[Left]],IF(Table_Styles[[#This Row],[Left Default]]&lt;&gt;"",Table_Styles[[#This Row],[Left Default]],""))</f>
        <v/>
      </c>
      <c r="CA79" s="33"/>
      <c r="CB79" s="16" t="str">
        <f>IF(AND(Table_Styles[[#This Row],[Selector]]&lt;&gt;"",Table_Styles[[#This Row],[Font Family Used]]&lt;&gt;"",Table_Styles[[#This Row],[Font Weight Used]]&lt;&gt;""),Table_Styles[[#This Row],[Font Family Used]]&amp;" "&amp;Table_Styles[[#This Row],[Font Weight Used]],"")</f>
        <v/>
      </c>
      <c r="CC79" s="16" t="str">
        <f ca="1">IF(AND(Table_Styles[[#This Row],[Selector]],COUNTIF(OFFSET(CC:CC,0,0,ROW()-1,1),"="&amp;Table_Styles[[#This Row],[Font]])=0),Table_Styles[[#This Row],[Font]],"")</f>
        <v/>
      </c>
      <c r="CD79" s="16" t="str">
        <f ca="1">IF(Table_Styles[[#This Row],[Unique Font]]&lt;&gt;"",
"{""fontFamily"":"""&amp;Table_Styles[[#This Row],[Font Family Used]]&amp;""",""fontWeight"":"&amp;Table_Styles[[#This Row],[Font Weight Used]]&amp;"}","")</f>
        <v/>
      </c>
      <c r="CE79"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 none;border-radius: 0;padding-top: 6px;padding-right: 6px;padding-bottom: 6px;padding-left: 6px</v>
      </c>
      <c r="CF79" s="16" t="str">
        <f>IF(AND(Table_Styles[[#This Row],[Selector]]&lt;&gt;"", Table_Styles[[#This Row],[Config Properties]]&lt;&gt;""),
Table_Styles[[#This Row],[Selector]]&amp;" { "&amp;Table_Styles[[#This Row],[Config Properties]]&amp;" }","")</f>
        <v>.popover { background: #FFFFFF;border: none;border-radius: 0;padding-top: 6px;padding-right: 6px;padding-bottom: 6px;padding-left: 6px }</v>
      </c>
      <c r="CG79" s="16" t="str">
        <f xml:space="preserve">
SUBSTITUTE(SUBSTITUTE(SUBSTITUTE(SUBSTITUTE(SUBSTITUTE(SUBSTITUTE(SUBSTITUTE(SUBSTITUTE(Table_Styles[[#This Row],[Config]],
" {","{"),
"{ ","{"),
" }","}"),
"} ","}"),
" ,",","),
", ",","),
" :",":"),
": ",":")</f>
        <v>.popover{background:#FFFFFF;border:none;border-radius:0;padding-top:6px;padding-right:6px;padding-bottom:6px;padding-left:6px}</v>
      </c>
    </row>
    <row r="80" spans="2:85" ht="21" customHeight="1">
      <c r="B80" s="110" t="s">
        <v>2</v>
      </c>
      <c r="C80" s="110" t="s">
        <v>1055</v>
      </c>
      <c r="D80" s="33"/>
      <c r="E80" s="33" t="str">
        <f>Settings_Styling_Font_Labels</f>
        <v>Montserrat</v>
      </c>
      <c r="F80" s="14" t="str">
        <f>IF(Table_Styles[[#This Row],[Font Family]]&lt;&gt;"",Table_Styles[[#This Row],[Font Family]],IF(Table_Styles[[#This Row],[Font Family Default]]&lt;&gt;"",Table_Styles[[#This Row],[Font Family Default]],""))</f>
        <v>Montserrat</v>
      </c>
      <c r="G80" s="33"/>
      <c r="H80" s="35" t="s">
        <v>939</v>
      </c>
      <c r="I80" s="14" t="str">
        <f>IF(Table_Styles[[#This Row],[Font Size]]&lt;&gt;"",Table_Styles[[#This Row],[Font Size]],IF(Table_Styles[[#This Row],[Font Size Default]]&lt;&gt;"",Table_Styles[[#This Row],[Font Size Default]],""))</f>
        <v>14px</v>
      </c>
      <c r="J80" s="33"/>
      <c r="K80" s="33">
        <f>Settings_Styling_Font_Weight_Labels</f>
        <v>500</v>
      </c>
      <c r="L80" s="14">
        <f>IF(Table_Styles[[#This Row],[Font Weight]]&lt;&gt;"",Table_Styles[[#This Row],[Font Weight]],IF(Table_Styles[[#This Row],[Font Weight Default]]&lt;&gt;"",Table_Styles[[#This Row],[Font Weight Default]],""))</f>
        <v>500</v>
      </c>
      <c r="M80" s="33"/>
      <c r="N80" s="33" t="str">
        <f>Colour_Foreground_1</f>
        <v>#303232</v>
      </c>
      <c r="O80" s="14" t="str">
        <f>IF(Table_Styles[[#This Row],[Colour]]&lt;&gt;"",Table_Styles[[#This Row],[Colour]],IF(Table_Styles[[#This Row],[Colour Default]]&lt;&gt;"",Table_Styles[[#This Row],[Colour Default]],""))</f>
        <v>#303232</v>
      </c>
      <c r="P80" s="33"/>
      <c r="Q80" s="35" t="str">
        <f>Colour_Background_2</f>
        <v>#e5e5e5</v>
      </c>
      <c r="R80" s="14" t="str">
        <f>IF(Table_Styles[[#This Row],[Background]]&lt;&gt;"",Table_Styles[[#This Row],[Background]],IF(Table_Styles[[#This Row],[Background Default]]&lt;&gt;"",Table_Styles[[#This Row],[Background Default]],""))</f>
        <v>#e5e5e5</v>
      </c>
      <c r="S80" s="33"/>
      <c r="T80" s="35" t="s">
        <v>947</v>
      </c>
      <c r="U80" s="14" t="str">
        <f>IF(Table_Styles[[#This Row],[Border]]&lt;&gt;"",Table_Styles[[#This Row],[Border]],IF(Table_Styles[[#This Row],[Border Default]]&lt;&gt;"",Table_Styles[[#This Row],[Border Default]],""))</f>
        <v>none</v>
      </c>
      <c r="V80" s="33"/>
      <c r="W80" s="33">
        <f>Settings_Styling_Other_Default_Border_Radius</f>
        <v>0</v>
      </c>
      <c r="X80" s="14">
        <f>IF(Table_Styles[[#This Row],[Border Radius]]&lt;&gt;"",Table_Styles[[#This Row],[Border Radius]],IF(Table_Styles[[#This Row],[Border Radius Default]]&lt;&gt;"",Table_Styles[[#This Row],[Border Radius Default]],""))</f>
        <v>0</v>
      </c>
      <c r="Y80" s="33"/>
      <c r="Z80" s="33"/>
      <c r="AA80" s="14" t="str">
        <f>IF(Table_Styles[[#This Row],[MT]]&lt;&gt;"",Table_Styles[[#This Row],[MT]],IF(Table_Styles[[#This Row],[MT Default]]&lt;&gt;"",Table_Styles[[#This Row],[MT Default]],""))</f>
        <v/>
      </c>
      <c r="AB80" s="33"/>
      <c r="AC80" s="33"/>
      <c r="AD80" s="14" t="str">
        <f>IF(Table_Styles[[#This Row],[MR]]&lt;&gt;"",Table_Styles[[#This Row],[MR]],IF(Table_Styles[[#This Row],[MR Default]]&lt;&gt;"",Table_Styles[[#This Row],[MR Default]],""))</f>
        <v/>
      </c>
      <c r="AE80" s="33"/>
      <c r="AF80" s="33"/>
      <c r="AG80" s="14" t="str">
        <f>IF(Table_Styles[[#This Row],[MB]]&lt;&gt;"",Table_Styles[[#This Row],[MB]],IF(Table_Styles[[#This Row],[MB Default]]&lt;&gt;"",Table_Styles[[#This Row],[MB Default]],""))</f>
        <v/>
      </c>
      <c r="AH80" s="33"/>
      <c r="AI80" s="33"/>
      <c r="AJ80" s="14" t="str">
        <f>IF(Table_Styles[[#This Row],[ML]]&lt;&gt;"",Table_Styles[[#This Row],[ML]],IF(Table_Styles[[#This Row],[ML Default]]&lt;&gt;"",Table_Styles[[#This Row],[ML Default]],""))</f>
        <v/>
      </c>
      <c r="AK80" s="33"/>
      <c r="AL80" s="112" t="s">
        <v>914</v>
      </c>
      <c r="AM80" s="14" t="str">
        <f>IF(Table_Styles[[#This Row],[PT]]&lt;&gt;"",Table_Styles[[#This Row],[PT]],IF(Table_Styles[[#This Row],[PT Default]]&lt;&gt;"",Table_Styles[[#This Row],[PT Default]],""))</f>
        <v>10px</v>
      </c>
      <c r="AN80" s="33"/>
      <c r="AO80" s="112" t="s">
        <v>914</v>
      </c>
      <c r="AP80" s="14" t="str">
        <f>IF(Table_Styles[[#This Row],[PR]]&lt;&gt;"",Table_Styles[[#This Row],[PR]],IF(Table_Styles[[#This Row],[PR Default]]&lt;&gt;"",Table_Styles[[#This Row],[PR Default]],""))</f>
        <v>10px</v>
      </c>
      <c r="AQ80" s="33"/>
      <c r="AR80" s="112" t="s">
        <v>914</v>
      </c>
      <c r="AS80" s="14" t="str">
        <f>IF(Table_Styles[[#This Row],[PB]]&lt;&gt;"",Table_Styles[[#This Row],[PB]],IF(Table_Styles[[#This Row],[PB Default]]&lt;&gt;"",Table_Styles[[#This Row],[PB Default]],""))</f>
        <v>10px</v>
      </c>
      <c r="AT80" s="33"/>
      <c r="AU80" s="112" t="s">
        <v>914</v>
      </c>
      <c r="AV80" s="14" t="str">
        <f>IF(Table_Styles[[#This Row],[PL]]&lt;&gt;"",Table_Styles[[#This Row],[PL]],IF(Table_Styles[[#This Row],[PL Default]]&lt;&gt;"",Table_Styles[[#This Row],[PL Default]],""))</f>
        <v>10px</v>
      </c>
      <c r="AW80" s="33"/>
      <c r="AX80" s="33"/>
      <c r="AY80" s="14" t="str">
        <f>IF(Table_Styles[[#This Row],[BT]]&lt;&gt;"",Table_Styles[[#This Row],[BT]],IF(Table_Styles[[#This Row],[BT Default]]&lt;&gt;"",Table_Styles[[#This Row],[BT Default]],""))</f>
        <v/>
      </c>
      <c r="AZ80" s="33"/>
      <c r="BA80" s="33"/>
      <c r="BB80" s="14" t="str">
        <f>IF(Table_Styles[[#This Row],[BR]]&lt;&gt;"",Table_Styles[[#This Row],[BR]],IF(Table_Styles[[#This Row],[BR Default]]&lt;&gt;"",Table_Styles[[#This Row],[BR Default]],""))</f>
        <v/>
      </c>
      <c r="BC80" s="33"/>
      <c r="BD80" s="33"/>
      <c r="BE80" s="14" t="str">
        <f>IF(Table_Styles[[#This Row],[BB]]&lt;&gt;"",Table_Styles[[#This Row],[BB]],IF(Table_Styles[[#This Row],[BB Default]]&lt;&gt;"",Table_Styles[[#This Row],[BB Default]],""))</f>
        <v/>
      </c>
      <c r="BF80" s="33"/>
      <c r="BG80" s="33"/>
      <c r="BH80" s="14" t="str">
        <f>IF(Table_Styles[[#This Row],[BL]]&lt;&gt;"",Table_Styles[[#This Row],[BL]],IF(Table_Styles[[#This Row],[BL Default]]&lt;&gt;"",Table_Styles[[#This Row],[BL Default]],""))</f>
        <v/>
      </c>
      <c r="BI80" s="33"/>
      <c r="BJ80" s="33"/>
      <c r="BK80" s="14" t="str">
        <f>IF(Table_Styles[[#This Row],[Width]]&lt;&gt;"",Table_Styles[[#This Row],[Width]],IF(Table_Styles[[#This Row],[Width Default]]&lt;&gt;"",Table_Styles[[#This Row],[Width Default]],""))</f>
        <v/>
      </c>
      <c r="BL80" s="33"/>
      <c r="BM80" s="33"/>
      <c r="BN80" s="14" t="str">
        <f>IF(Table_Styles[[#This Row],[Height]]&lt;&gt;"",Table_Styles[[#This Row],[Height]],IF(Table_Styles[[#This Row],[Height Default]]&lt;&gt;"",Table_Styles[[#This Row],[Height Default]],""))</f>
        <v/>
      </c>
      <c r="BO80" s="14"/>
      <c r="BP80" s="14"/>
      <c r="BQ80" s="14" t="str">
        <f>IF(Table_Styles[[#This Row],[Top]]&lt;&gt;"",Table_Styles[[#This Row],[Top]],IF(Table_Styles[[#This Row],[Top Default]]&lt;&gt;"",Table_Styles[[#This Row],[Top Default]],""))</f>
        <v/>
      </c>
      <c r="BR80" s="14"/>
      <c r="BS80" s="14"/>
      <c r="BT80" s="14" t="str">
        <f>IF(Table_Styles[[#This Row],[Right]]&lt;&gt;"",Table_Styles[[#This Row],[Right]],IF(Table_Styles[[#This Row],[Right Default]]&lt;&gt;"",Table_Styles[[#This Row],[Right Default]],""))</f>
        <v/>
      </c>
      <c r="BU80" s="14"/>
      <c r="BV80" s="14"/>
      <c r="BW80" s="14" t="str">
        <f>IF(Table_Styles[[#This Row],[Bottom]]&lt;&gt;"",Table_Styles[[#This Row],[Bottom]],IF(Table_Styles[[#This Row],[Bottom Default]]&lt;&gt;"",Table_Styles[[#This Row],[Bottom Default]],""))</f>
        <v/>
      </c>
      <c r="BX80" s="14"/>
      <c r="BY80" s="14"/>
      <c r="BZ80" s="14" t="str">
        <f>IF(Table_Styles[[#This Row],[Left]]&lt;&gt;"",Table_Styles[[#This Row],[Left]],IF(Table_Styles[[#This Row],[Left Default]]&lt;&gt;"",Table_Styles[[#This Row],[Left Default]],""))</f>
        <v/>
      </c>
      <c r="CA80" s="33"/>
      <c r="CB80" s="16" t="str">
        <f>IF(AND(Table_Styles[[#This Row],[Selector]]&lt;&gt;"",Table_Styles[[#This Row],[Font Family Used]]&lt;&gt;"",Table_Styles[[#This Row],[Font Weight Used]]&lt;&gt;""),Table_Styles[[#This Row],[Font Family Used]]&amp;" "&amp;Table_Styles[[#This Row],[Font Weight Used]],"")</f>
        <v>Montserrat 500</v>
      </c>
      <c r="CC80" s="16" t="str">
        <f ca="1">IF(AND(Table_Styles[[#This Row],[Selector]],COUNTIF(OFFSET(CC:CC,0,0,ROW()-1,1),"="&amp;Table_Styles[[#This Row],[Font]])=0),Table_Styles[[#This Row],[Font]],"")</f>
        <v/>
      </c>
      <c r="CD80" s="16" t="str">
        <f ca="1">IF(Table_Styles[[#This Row],[Unique Font]]&lt;&gt;"",
"{""fontFamily"":"""&amp;Table_Styles[[#This Row],[Font Family Used]]&amp;""",""fontWeight"":"&amp;Table_Styles[[#This Row],[Font Weight Used]]&amp;"}","")</f>
        <v/>
      </c>
      <c r="CE80"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14px;font-weight: 500;color: #303232;background: #e5e5e5;border: none;border-radius: 0;padding-top: 10px;padding-right: 10px;padding-bottom: 10px;padding-left: 10px</v>
      </c>
      <c r="CF80" s="16" t="str">
        <f>IF(AND(Table_Styles[[#This Row],[Selector]]&lt;&gt;"", Table_Styles[[#This Row],[Config Properties]]&lt;&gt;""),
Table_Styles[[#This Row],[Selector]]&amp;" { "&amp;Table_Styles[[#This Row],[Config Properties]]&amp;" }","")</f>
        <v>.popover-title { font-family: 'Montserrat';font-size: 14px;font-weight: 500;color: #303232;background: #e5e5e5;border: none;border-radius: 0;padding-top: 10px;padding-right: 10px;padding-bottom: 10px;padding-left: 10px }</v>
      </c>
      <c r="CG80" s="16" t="str">
        <f xml:space="preserve">
SUBSTITUTE(SUBSTITUTE(SUBSTITUTE(SUBSTITUTE(SUBSTITUTE(SUBSTITUTE(SUBSTITUTE(SUBSTITUTE(Table_Styles[[#This Row],[Config]],
" {","{"),
"{ ","{"),
" }","}"),
"} ","}"),
" ,",","),
", ",","),
" :",":"),
": ",":")</f>
        <v>.popover-title{font-family:'Montserrat';font-size:14px;font-weight:500;color:#303232;background:#e5e5e5;border:none;border-radius:0;padding-top:10px;padding-right:10px;padding-bottom:10px;padding-left:10px}</v>
      </c>
    </row>
    <row r="81" spans="2:85" ht="21" customHeight="1">
      <c r="B81" s="110" t="s">
        <v>899</v>
      </c>
      <c r="C81" s="110" t="s">
        <v>1056</v>
      </c>
      <c r="D81" s="33"/>
      <c r="E81" s="33" t="str">
        <f>Settings_Styling_Font_Body_Text</f>
        <v>Montserrat</v>
      </c>
      <c r="F81" s="14" t="str">
        <f>IF(Table_Styles[[#This Row],[Font Family]]&lt;&gt;"",Table_Styles[[#This Row],[Font Family]],IF(Table_Styles[[#This Row],[Font Family Default]]&lt;&gt;"",Table_Styles[[#This Row],[Font Family Default]],""))</f>
        <v>Montserrat</v>
      </c>
      <c r="G81" s="33"/>
      <c r="H81" s="35" t="s">
        <v>939</v>
      </c>
      <c r="I81" s="14" t="str">
        <f>IF(Table_Styles[[#This Row],[Font Size]]&lt;&gt;"",Table_Styles[[#This Row],[Font Size]],IF(Table_Styles[[#This Row],[Font Size Default]]&lt;&gt;"",Table_Styles[[#This Row],[Font Size Default]],""))</f>
        <v>14px</v>
      </c>
      <c r="J81" s="33"/>
      <c r="K81" s="33">
        <f>Settings_Styling_Font_Weight_Body_Text</f>
        <v>300</v>
      </c>
      <c r="L81" s="14">
        <f>IF(Table_Styles[[#This Row],[Font Weight]]&lt;&gt;"",Table_Styles[[#This Row],[Font Weight]],IF(Table_Styles[[#This Row],[Font Weight Default]]&lt;&gt;"",Table_Styles[[#This Row],[Font Weight Default]],""))</f>
        <v>300</v>
      </c>
      <c r="M81" s="33"/>
      <c r="N81" s="33" t="str">
        <f>Colour_Foreground_1</f>
        <v>#303232</v>
      </c>
      <c r="O81" s="14" t="str">
        <f>IF(Table_Styles[[#This Row],[Colour]]&lt;&gt;"",Table_Styles[[#This Row],[Colour]],IF(Table_Styles[[#This Row],[Colour Default]]&lt;&gt;"",Table_Styles[[#This Row],[Colour Default]],""))</f>
        <v>#303232</v>
      </c>
      <c r="P81" s="33"/>
      <c r="Q81" s="33"/>
      <c r="R81" s="14" t="str">
        <f>IF(Table_Styles[[#This Row],[Background]]&lt;&gt;"",Table_Styles[[#This Row],[Background]],IF(Table_Styles[[#This Row],[Background Default]]&lt;&gt;"",Table_Styles[[#This Row],[Background Default]],""))</f>
        <v/>
      </c>
      <c r="S81" s="33"/>
      <c r="T81" s="35"/>
      <c r="U81" s="14" t="str">
        <f>IF(Table_Styles[[#This Row],[Border]]&lt;&gt;"",Table_Styles[[#This Row],[Border]],IF(Table_Styles[[#This Row],[Border Default]]&lt;&gt;"",Table_Styles[[#This Row],[Border Default]],""))</f>
        <v/>
      </c>
      <c r="V81" s="33"/>
      <c r="W81" s="33"/>
      <c r="X81" s="14" t="str">
        <f>IF(Table_Styles[[#This Row],[Border Radius]]&lt;&gt;"",Table_Styles[[#This Row],[Border Radius]],IF(Table_Styles[[#This Row],[Border Radius Default]]&lt;&gt;"",Table_Styles[[#This Row],[Border Radius Default]],""))</f>
        <v/>
      </c>
      <c r="Y81" s="33"/>
      <c r="Z81" s="33"/>
      <c r="AA81" s="14" t="str">
        <f>IF(Table_Styles[[#This Row],[MT]]&lt;&gt;"",Table_Styles[[#This Row],[MT]],IF(Table_Styles[[#This Row],[MT Default]]&lt;&gt;"",Table_Styles[[#This Row],[MT Default]],""))</f>
        <v/>
      </c>
      <c r="AB81" s="33"/>
      <c r="AC81" s="33"/>
      <c r="AD81" s="14" t="str">
        <f>IF(Table_Styles[[#This Row],[MR]]&lt;&gt;"",Table_Styles[[#This Row],[MR]],IF(Table_Styles[[#This Row],[MR Default]]&lt;&gt;"",Table_Styles[[#This Row],[MR Default]],""))</f>
        <v/>
      </c>
      <c r="AE81" s="33"/>
      <c r="AF81" s="33"/>
      <c r="AG81" s="14" t="str">
        <f>IF(Table_Styles[[#This Row],[MB]]&lt;&gt;"",Table_Styles[[#This Row],[MB]],IF(Table_Styles[[#This Row],[MB Default]]&lt;&gt;"",Table_Styles[[#This Row],[MB Default]],""))</f>
        <v/>
      </c>
      <c r="AH81" s="33"/>
      <c r="AI81" s="33"/>
      <c r="AJ81" s="14" t="str">
        <f>IF(Table_Styles[[#This Row],[ML]]&lt;&gt;"",Table_Styles[[#This Row],[ML]],IF(Table_Styles[[#This Row],[ML Default]]&lt;&gt;"",Table_Styles[[#This Row],[ML Default]],""))</f>
        <v/>
      </c>
      <c r="AK81" s="33"/>
      <c r="AL81" s="112" t="s">
        <v>914</v>
      </c>
      <c r="AM81" s="14" t="str">
        <f>IF(Table_Styles[[#This Row],[PT]]&lt;&gt;"",Table_Styles[[#This Row],[PT]],IF(Table_Styles[[#This Row],[PT Default]]&lt;&gt;"",Table_Styles[[#This Row],[PT Default]],""))</f>
        <v>10px</v>
      </c>
      <c r="AN81" s="33"/>
      <c r="AO81" s="112" t="s">
        <v>914</v>
      </c>
      <c r="AP81" s="14" t="str">
        <f>IF(Table_Styles[[#This Row],[PR]]&lt;&gt;"",Table_Styles[[#This Row],[PR]],IF(Table_Styles[[#This Row],[PR Default]]&lt;&gt;"",Table_Styles[[#This Row],[PR Default]],""))</f>
        <v>10px</v>
      </c>
      <c r="AQ81" s="33"/>
      <c r="AR81" s="112" t="s">
        <v>914</v>
      </c>
      <c r="AS81" s="14" t="str">
        <f>IF(Table_Styles[[#This Row],[PB]]&lt;&gt;"",Table_Styles[[#This Row],[PB]],IF(Table_Styles[[#This Row],[PB Default]]&lt;&gt;"",Table_Styles[[#This Row],[PB Default]],""))</f>
        <v>10px</v>
      </c>
      <c r="AT81" s="33"/>
      <c r="AU81" s="112" t="s">
        <v>914</v>
      </c>
      <c r="AV81" s="14" t="str">
        <f>IF(Table_Styles[[#This Row],[PL]]&lt;&gt;"",Table_Styles[[#This Row],[PL]],IF(Table_Styles[[#This Row],[PL Default]]&lt;&gt;"",Table_Styles[[#This Row],[PL Default]],""))</f>
        <v>10px</v>
      </c>
      <c r="AW81" s="33"/>
      <c r="AX81" s="33"/>
      <c r="AY81" s="14" t="str">
        <f>IF(Table_Styles[[#This Row],[BT]]&lt;&gt;"",Table_Styles[[#This Row],[BT]],IF(Table_Styles[[#This Row],[BT Default]]&lt;&gt;"",Table_Styles[[#This Row],[BT Default]],""))</f>
        <v/>
      </c>
      <c r="AZ81" s="33"/>
      <c r="BA81" s="33"/>
      <c r="BB81" s="14" t="str">
        <f>IF(Table_Styles[[#This Row],[BR]]&lt;&gt;"",Table_Styles[[#This Row],[BR]],IF(Table_Styles[[#This Row],[BR Default]]&lt;&gt;"",Table_Styles[[#This Row],[BR Default]],""))</f>
        <v/>
      </c>
      <c r="BC81" s="33"/>
      <c r="BD81" s="33"/>
      <c r="BE81" s="14" t="str">
        <f>IF(Table_Styles[[#This Row],[BB]]&lt;&gt;"",Table_Styles[[#This Row],[BB]],IF(Table_Styles[[#This Row],[BB Default]]&lt;&gt;"",Table_Styles[[#This Row],[BB Default]],""))</f>
        <v/>
      </c>
      <c r="BF81" s="33"/>
      <c r="BG81" s="33"/>
      <c r="BH81" s="14" t="str">
        <f>IF(Table_Styles[[#This Row],[BL]]&lt;&gt;"",Table_Styles[[#This Row],[BL]],IF(Table_Styles[[#This Row],[BL Default]]&lt;&gt;"",Table_Styles[[#This Row],[BL Default]],""))</f>
        <v/>
      </c>
      <c r="BI81" s="33"/>
      <c r="BJ81" s="33"/>
      <c r="BK81" s="14" t="str">
        <f>IF(Table_Styles[[#This Row],[Width]]&lt;&gt;"",Table_Styles[[#This Row],[Width]],IF(Table_Styles[[#This Row],[Width Default]]&lt;&gt;"",Table_Styles[[#This Row],[Width Default]],""))</f>
        <v/>
      </c>
      <c r="BL81" s="33"/>
      <c r="BM81" s="33"/>
      <c r="BN81" s="14" t="str">
        <f>IF(Table_Styles[[#This Row],[Height]]&lt;&gt;"",Table_Styles[[#This Row],[Height]],IF(Table_Styles[[#This Row],[Height Default]]&lt;&gt;"",Table_Styles[[#This Row],[Height Default]],""))</f>
        <v/>
      </c>
      <c r="BO81" s="14"/>
      <c r="BP81" s="14"/>
      <c r="BQ81" s="14" t="str">
        <f>IF(Table_Styles[[#This Row],[Top]]&lt;&gt;"",Table_Styles[[#This Row],[Top]],IF(Table_Styles[[#This Row],[Top Default]]&lt;&gt;"",Table_Styles[[#This Row],[Top Default]],""))</f>
        <v/>
      </c>
      <c r="BR81" s="14"/>
      <c r="BS81" s="14"/>
      <c r="BT81" s="14" t="str">
        <f>IF(Table_Styles[[#This Row],[Right]]&lt;&gt;"",Table_Styles[[#This Row],[Right]],IF(Table_Styles[[#This Row],[Right Default]]&lt;&gt;"",Table_Styles[[#This Row],[Right Default]],""))</f>
        <v/>
      </c>
      <c r="BU81" s="14"/>
      <c r="BV81" s="14"/>
      <c r="BW81" s="14" t="str">
        <f>IF(Table_Styles[[#This Row],[Bottom]]&lt;&gt;"",Table_Styles[[#This Row],[Bottom]],IF(Table_Styles[[#This Row],[Bottom Default]]&lt;&gt;"",Table_Styles[[#This Row],[Bottom Default]],""))</f>
        <v/>
      </c>
      <c r="BX81" s="14"/>
      <c r="BY81" s="14"/>
      <c r="BZ81" s="14" t="str">
        <f>IF(Table_Styles[[#This Row],[Left]]&lt;&gt;"",Table_Styles[[#This Row],[Left]],IF(Table_Styles[[#This Row],[Left Default]]&lt;&gt;"",Table_Styles[[#This Row],[Left Default]],""))</f>
        <v/>
      </c>
      <c r="CA81" s="33"/>
      <c r="CB81" s="16" t="str">
        <f>IF(AND(Table_Styles[[#This Row],[Selector]]&lt;&gt;"",Table_Styles[[#This Row],[Font Family Used]]&lt;&gt;"",Table_Styles[[#This Row],[Font Weight Used]]&lt;&gt;""),Table_Styles[[#This Row],[Font Family Used]]&amp;" "&amp;Table_Styles[[#This Row],[Font Weight Used]],"")</f>
        <v>Montserrat 300</v>
      </c>
      <c r="CC81" s="16" t="str">
        <f ca="1">IF(AND(Table_Styles[[#This Row],[Selector]],COUNTIF(OFFSET(CC:CC,0,0,ROW()-1,1),"="&amp;Table_Styles[[#This Row],[Font]])=0),Table_Styles[[#This Row],[Font]],"")</f>
        <v/>
      </c>
      <c r="CD81" s="16" t="str">
        <f ca="1">IF(Table_Styles[[#This Row],[Unique Font]]&lt;&gt;"",
"{""fontFamily"":"""&amp;Table_Styles[[#This Row],[Font Family Used]]&amp;""",""fontWeight"":"&amp;Table_Styles[[#This Row],[Font Weight Used]]&amp;"}","")</f>
        <v/>
      </c>
      <c r="CE81"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14px;font-weight: 300;color: #303232;padding-top: 10px;padding-right: 10px;padding-bottom: 10px;padding-left: 10px</v>
      </c>
      <c r="CF81" s="16" t="str">
        <f>IF(AND(Table_Styles[[#This Row],[Selector]]&lt;&gt;"", Table_Styles[[#This Row],[Config Properties]]&lt;&gt;""),
Table_Styles[[#This Row],[Selector]]&amp;" { "&amp;Table_Styles[[#This Row],[Config Properties]]&amp;" }","")</f>
        <v>.popover-content { font-family: 'Montserrat';font-size: 14px;font-weight: 300;color: #303232;padding-top: 10px;padding-right: 10px;padding-bottom: 10px;padding-left: 10px }</v>
      </c>
      <c r="CG81" s="16" t="str">
        <f xml:space="preserve">
SUBSTITUTE(SUBSTITUTE(SUBSTITUTE(SUBSTITUTE(SUBSTITUTE(SUBSTITUTE(SUBSTITUTE(SUBSTITUTE(Table_Styles[[#This Row],[Config]],
" {","{"),
"{ ","{"),
" }","}"),
"} ","}"),
" ,",","),
", ",","),
" :",":"),
": ",":")</f>
        <v>.popover-content{font-family:'Montserrat';font-size:14px;font-weight:300;color:#303232;padding-top:10px;padding-right:10px;padding-bottom:10px;padding-left:10px}</v>
      </c>
    </row>
    <row r="82" spans="2:85" ht="29.45" thickBot="1">
      <c r="B82" s="17" t="s">
        <v>919</v>
      </c>
      <c r="C82" s="17"/>
      <c r="D82" s="32"/>
      <c r="E82" s="32"/>
      <c r="F82" s="17" t="str">
        <f>IF(Table_Styles[[#This Row],[Font Family]]&lt;&gt;"",Table_Styles[[#This Row],[Font Family]],IF(Table_Styles[[#This Row],[Font Family Default]]&lt;&gt;"",Table_Styles[[#This Row],[Font Family Default]],""))</f>
        <v/>
      </c>
      <c r="G82" s="32"/>
      <c r="H82" s="32"/>
      <c r="I82" s="17" t="str">
        <f>IF(Table_Styles[[#This Row],[Font Size]]&lt;&gt;"",Table_Styles[[#This Row],[Font Size]],IF(Table_Styles[[#This Row],[Font Size Default]]&lt;&gt;"",Table_Styles[[#This Row],[Font Size Default]],""))</f>
        <v/>
      </c>
      <c r="J82" s="32"/>
      <c r="K82" s="32"/>
      <c r="L82" s="17" t="str">
        <f>IF(Table_Styles[[#This Row],[Font Weight]]&lt;&gt;"",Table_Styles[[#This Row],[Font Weight]],IF(Table_Styles[[#This Row],[Font Weight Default]]&lt;&gt;"",Table_Styles[[#This Row],[Font Weight Default]],""))</f>
        <v/>
      </c>
      <c r="M82" s="32"/>
      <c r="N82" s="32"/>
      <c r="O82" s="17" t="str">
        <f>IF(Table_Styles[[#This Row],[Colour]]&lt;&gt;"",Table_Styles[[#This Row],[Colour]],IF(Table_Styles[[#This Row],[Colour Default]]&lt;&gt;"",Table_Styles[[#This Row],[Colour Default]],""))</f>
        <v/>
      </c>
      <c r="P82" s="32"/>
      <c r="Q82" s="32"/>
      <c r="R82" s="17" t="str">
        <f>IF(Table_Styles[[#This Row],[Background]]&lt;&gt;"",Table_Styles[[#This Row],[Background]],IF(Table_Styles[[#This Row],[Background Default]]&lt;&gt;"",Table_Styles[[#This Row],[Background Default]],""))</f>
        <v/>
      </c>
      <c r="S82" s="32"/>
      <c r="T82" s="32"/>
      <c r="U82" s="17" t="str">
        <f>IF(Table_Styles[[#This Row],[Border]]&lt;&gt;"",Table_Styles[[#This Row],[Border]],IF(Table_Styles[[#This Row],[Border Default]]&lt;&gt;"",Table_Styles[[#This Row],[Border Default]],""))</f>
        <v/>
      </c>
      <c r="V82" s="32"/>
      <c r="W82" s="32"/>
      <c r="X82" s="17" t="str">
        <f>IF(Table_Styles[[#This Row],[Border Radius]]&lt;&gt;"",Table_Styles[[#This Row],[Border Radius]],IF(Table_Styles[[#This Row],[Border Radius Default]]&lt;&gt;"",Table_Styles[[#This Row],[Border Radius Default]],""))</f>
        <v/>
      </c>
      <c r="Y82" s="32"/>
      <c r="Z82" s="32"/>
      <c r="AA82" s="17" t="str">
        <f>IF(Table_Styles[[#This Row],[MT]]&lt;&gt;"",Table_Styles[[#This Row],[MT]],IF(Table_Styles[[#This Row],[MT Default]]&lt;&gt;"",Table_Styles[[#This Row],[MT Default]],""))</f>
        <v/>
      </c>
      <c r="AB82" s="32"/>
      <c r="AC82" s="32"/>
      <c r="AD82" s="17" t="str">
        <f>IF(Table_Styles[[#This Row],[MR]]&lt;&gt;"",Table_Styles[[#This Row],[MR]],IF(Table_Styles[[#This Row],[MR Default]]&lt;&gt;"",Table_Styles[[#This Row],[MR Default]],""))</f>
        <v/>
      </c>
      <c r="AE82" s="32"/>
      <c r="AF82" s="32"/>
      <c r="AG82" s="17" t="str">
        <f>IF(Table_Styles[[#This Row],[MB]]&lt;&gt;"",Table_Styles[[#This Row],[MB]],IF(Table_Styles[[#This Row],[MB Default]]&lt;&gt;"",Table_Styles[[#This Row],[MB Default]],""))</f>
        <v/>
      </c>
      <c r="AH82" s="32"/>
      <c r="AI82" s="32"/>
      <c r="AJ82" s="17" t="str">
        <f>IF(Table_Styles[[#This Row],[ML]]&lt;&gt;"",Table_Styles[[#This Row],[ML]],IF(Table_Styles[[#This Row],[ML Default]]&lt;&gt;"",Table_Styles[[#This Row],[ML Default]],""))</f>
        <v/>
      </c>
      <c r="AK82" s="32"/>
      <c r="AL82" s="32"/>
      <c r="AM82" s="17" t="str">
        <f>IF(Table_Styles[[#This Row],[PT]]&lt;&gt;"",Table_Styles[[#This Row],[PT]],IF(Table_Styles[[#This Row],[PT Default]]&lt;&gt;"",Table_Styles[[#This Row],[PT Default]],""))</f>
        <v/>
      </c>
      <c r="AN82" s="32"/>
      <c r="AO82" s="32"/>
      <c r="AP82" s="17" t="str">
        <f>IF(Table_Styles[[#This Row],[PR]]&lt;&gt;"",Table_Styles[[#This Row],[PR]],IF(Table_Styles[[#This Row],[PR Default]]&lt;&gt;"",Table_Styles[[#This Row],[PR Default]],""))</f>
        <v/>
      </c>
      <c r="AQ82" s="32"/>
      <c r="AR82" s="32"/>
      <c r="AS82" s="17" t="str">
        <f>IF(Table_Styles[[#This Row],[PB]]&lt;&gt;"",Table_Styles[[#This Row],[PB]],IF(Table_Styles[[#This Row],[PB Default]]&lt;&gt;"",Table_Styles[[#This Row],[PB Default]],""))</f>
        <v/>
      </c>
      <c r="AT82" s="32"/>
      <c r="AU82" s="32"/>
      <c r="AV82" s="17" t="str">
        <f>IF(Table_Styles[[#This Row],[PL]]&lt;&gt;"",Table_Styles[[#This Row],[PL]],IF(Table_Styles[[#This Row],[PL Default]]&lt;&gt;"",Table_Styles[[#This Row],[PL Default]],""))</f>
        <v/>
      </c>
      <c r="AW82" s="32"/>
      <c r="AX82" s="32"/>
      <c r="AY82" s="17" t="str">
        <f>IF(Table_Styles[[#This Row],[BT]]&lt;&gt;"",Table_Styles[[#This Row],[BT]],IF(Table_Styles[[#This Row],[BT Default]]&lt;&gt;"",Table_Styles[[#This Row],[BT Default]],""))</f>
        <v/>
      </c>
      <c r="AZ82" s="32"/>
      <c r="BA82" s="32"/>
      <c r="BB82" s="17" t="str">
        <f>IF(Table_Styles[[#This Row],[BR]]&lt;&gt;"",Table_Styles[[#This Row],[BR]],IF(Table_Styles[[#This Row],[BR Default]]&lt;&gt;"",Table_Styles[[#This Row],[BR Default]],""))</f>
        <v/>
      </c>
      <c r="BC82" s="32"/>
      <c r="BD82" s="32"/>
      <c r="BE82" s="17" t="str">
        <f>IF(Table_Styles[[#This Row],[BB]]&lt;&gt;"",Table_Styles[[#This Row],[BB]],IF(Table_Styles[[#This Row],[BB Default]]&lt;&gt;"",Table_Styles[[#This Row],[BB Default]],""))</f>
        <v/>
      </c>
      <c r="BF82" s="32"/>
      <c r="BG82" s="32"/>
      <c r="BH82" s="17" t="str">
        <f>IF(Table_Styles[[#This Row],[BL]]&lt;&gt;"",Table_Styles[[#This Row],[BL]],IF(Table_Styles[[#This Row],[BL Default]]&lt;&gt;"",Table_Styles[[#This Row],[BL Default]],""))</f>
        <v/>
      </c>
      <c r="BI82" s="32"/>
      <c r="BJ82" s="32"/>
      <c r="BK82" s="17" t="str">
        <f>IF(Table_Styles[[#This Row],[Width]]&lt;&gt;"",Table_Styles[[#This Row],[Width]],IF(Table_Styles[[#This Row],[Width Default]]&lt;&gt;"",Table_Styles[[#This Row],[Width Default]],""))</f>
        <v/>
      </c>
      <c r="BL82" s="32"/>
      <c r="BM82" s="32"/>
      <c r="BN82" s="17" t="str">
        <f>IF(Table_Styles[[#This Row],[Height]]&lt;&gt;"",Table_Styles[[#This Row],[Height]],IF(Table_Styles[[#This Row],[Height Default]]&lt;&gt;"",Table_Styles[[#This Row],[Height Default]],""))</f>
        <v/>
      </c>
      <c r="BO82" s="17"/>
      <c r="BP82" s="17"/>
      <c r="BQ82" s="17" t="str">
        <f>IF(Table_Styles[[#This Row],[Top]]&lt;&gt;"",Table_Styles[[#This Row],[Top]],IF(Table_Styles[[#This Row],[Top Default]]&lt;&gt;"",Table_Styles[[#This Row],[Top Default]],""))</f>
        <v/>
      </c>
      <c r="BR82" s="17"/>
      <c r="BS82" s="17"/>
      <c r="BT82" s="17" t="str">
        <f>IF(Table_Styles[[#This Row],[Right]]&lt;&gt;"",Table_Styles[[#This Row],[Right]],IF(Table_Styles[[#This Row],[Right Default]]&lt;&gt;"",Table_Styles[[#This Row],[Right Default]],""))</f>
        <v/>
      </c>
      <c r="BU82" s="17"/>
      <c r="BV82" s="17"/>
      <c r="BW82" s="17" t="str">
        <f>IF(Table_Styles[[#This Row],[Bottom]]&lt;&gt;"",Table_Styles[[#This Row],[Bottom]],IF(Table_Styles[[#This Row],[Bottom Default]]&lt;&gt;"",Table_Styles[[#This Row],[Bottom Default]],""))</f>
        <v/>
      </c>
      <c r="BX82" s="17"/>
      <c r="BY82" s="17"/>
      <c r="BZ82" s="17" t="str">
        <f>IF(Table_Styles[[#This Row],[Left]]&lt;&gt;"",Table_Styles[[#This Row],[Left]],IF(Table_Styles[[#This Row],[Left Default]]&lt;&gt;"",Table_Styles[[#This Row],[Left Default]],""))</f>
        <v/>
      </c>
      <c r="CA82" s="32"/>
      <c r="CB82" s="17" t="str">
        <f>IF(AND(Table_Styles[[#This Row],[Selector]]&lt;&gt;"",Table_Styles[[#This Row],[Font Family Used]]&lt;&gt;"",Table_Styles[[#This Row],[Font Weight Used]]&lt;&gt;""),Table_Styles[[#This Row],[Font Family Used]]&amp;" "&amp;Table_Styles[[#This Row],[Font Weight Used]],"")</f>
        <v/>
      </c>
      <c r="CC82" s="17" t="str">
        <f ca="1">IF(AND(Table_Styles[[#This Row],[Selector]],COUNTIF(OFFSET(CC:CC,0,0,ROW()-1,1),"="&amp;Table_Styles[[#This Row],[Font]])=0),Table_Styles[[#This Row],[Font]],"")</f>
        <v/>
      </c>
      <c r="CD82" s="17" t="str">
        <f ca="1">IF(Table_Styles[[#This Row],[Unique Font]]&lt;&gt;"",
"{""fontFamily"":"""&amp;Table_Styles[[#This Row],[Font Family Used]]&amp;""",""fontWeight"":"&amp;Table_Styles[[#This Row],[Font Weight Used]]&amp;"}","")</f>
        <v/>
      </c>
      <c r="CE82" s="1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2" s="17" t="str">
        <f>IF(AND(Table_Styles[[#This Row],[Selector]]&lt;&gt;"", Table_Styles[[#This Row],[Config Properties]]&lt;&gt;""),
Table_Styles[[#This Row],[Selector]]&amp;" { "&amp;Table_Styles[[#This Row],[Config Properties]]&amp;" }","")</f>
        <v/>
      </c>
      <c r="CG82" s="17" t="str">
        <f xml:space="preserve">
SUBSTITUTE(SUBSTITUTE(SUBSTITUTE(SUBSTITUTE(SUBSTITUTE(SUBSTITUTE(SUBSTITUTE(SUBSTITUTE(Table_Styles[[#This Row],[Config]],
" {","{"),
"{ ","{"),
" }","}"),
"} ","}"),
" ,",","),
", ",","),
" :",":"),
": ",":")</f>
        <v/>
      </c>
    </row>
    <row r="83" spans="2:85" ht="21" customHeight="1">
      <c r="B83" s="110" t="s">
        <v>1057</v>
      </c>
      <c r="C83" s="109" t="s">
        <v>1058</v>
      </c>
      <c r="D83" s="7"/>
      <c r="E83" s="7"/>
      <c r="F83" s="7" t="str">
        <f>IF(Table_Styles[[#This Row],[Font Family]]&lt;&gt;"",Table_Styles[[#This Row],[Font Family]],IF(Table_Styles[[#This Row],[Font Family Default]]&lt;&gt;"",Table_Styles[[#This Row],[Font Family Default]],""))</f>
        <v/>
      </c>
      <c r="G83" s="7"/>
      <c r="H83" s="111" t="s">
        <v>938</v>
      </c>
      <c r="I83" s="7" t="str">
        <f>IF(Table_Styles[[#This Row],[Font Size]]&lt;&gt;"",Table_Styles[[#This Row],[Font Size]],IF(Table_Styles[[#This Row],[Font Size Default]]&lt;&gt;"",Table_Styles[[#This Row],[Font Size Default]],""))</f>
        <v>16px</v>
      </c>
      <c r="J83" s="7"/>
      <c r="K83" s="7"/>
      <c r="L83" s="7" t="str">
        <f>IF(Table_Styles[[#This Row],[Font Weight]]&lt;&gt;"",Table_Styles[[#This Row],[Font Weight]],IF(Table_Styles[[#This Row],[Font Weight Default]]&lt;&gt;"",Table_Styles[[#This Row],[Font Weight Default]],""))</f>
        <v/>
      </c>
      <c r="M83" s="7"/>
      <c r="N83" s="7"/>
      <c r="O83" s="7" t="str">
        <f>IF(Table_Styles[[#This Row],[Colour]]&lt;&gt;"",Table_Styles[[#This Row],[Colour]],IF(Table_Styles[[#This Row],[Colour Default]]&lt;&gt;"",Table_Styles[[#This Row],[Colour Default]],""))</f>
        <v/>
      </c>
      <c r="P83" s="7"/>
      <c r="Q83" s="7"/>
      <c r="R83" s="7" t="str">
        <f>IF(Table_Styles[[#This Row],[Background]]&lt;&gt;"",Table_Styles[[#This Row],[Background]],IF(Table_Styles[[#This Row],[Background Default]]&lt;&gt;"",Table_Styles[[#This Row],[Background Default]],""))</f>
        <v/>
      </c>
      <c r="S83" s="7"/>
      <c r="T83" s="7"/>
      <c r="U83" s="7" t="str">
        <f>IF(Table_Styles[[#This Row],[Border]]&lt;&gt;"",Table_Styles[[#This Row],[Border]],IF(Table_Styles[[#This Row],[Border Default]]&lt;&gt;"",Table_Styles[[#This Row],[Border Default]],""))</f>
        <v/>
      </c>
      <c r="V83" s="7"/>
      <c r="W83" s="7"/>
      <c r="X83" s="7" t="str">
        <f>IF(Table_Styles[[#This Row],[Border Radius]]&lt;&gt;"",Table_Styles[[#This Row],[Border Radius]],IF(Table_Styles[[#This Row],[Border Radius Default]]&lt;&gt;"",Table_Styles[[#This Row],[Border Radius Default]],""))</f>
        <v/>
      </c>
      <c r="Y83" s="7"/>
      <c r="Z83" s="116" t="s">
        <v>991</v>
      </c>
      <c r="AA83" s="7" t="str">
        <f>IF(Table_Styles[[#This Row],[MT]]&lt;&gt;"",Table_Styles[[#This Row],[MT]],IF(Table_Styles[[#This Row],[MT Default]]&lt;&gt;"",Table_Styles[[#This Row],[MT Default]],""))</f>
        <v>-4px</v>
      </c>
      <c r="AB83" s="7"/>
      <c r="AC83" s="111" t="s">
        <v>931</v>
      </c>
      <c r="AD83" s="7" t="str">
        <f>IF(Table_Styles[[#This Row],[MR]]&lt;&gt;"",Table_Styles[[#This Row],[MR]],IF(Table_Styles[[#This Row],[MR Default]]&lt;&gt;"",Table_Styles[[#This Row],[MR Default]],""))</f>
        <v>5px</v>
      </c>
      <c r="AE83" s="7"/>
      <c r="AF83" s="7"/>
      <c r="AG83" s="7" t="str">
        <f>IF(Table_Styles[[#This Row],[MB]]&lt;&gt;"",Table_Styles[[#This Row],[MB]],IF(Table_Styles[[#This Row],[MB Default]]&lt;&gt;"",Table_Styles[[#This Row],[MB Default]],""))</f>
        <v/>
      </c>
      <c r="AH83" s="7"/>
      <c r="AI83" s="7"/>
      <c r="AJ83" s="7" t="str">
        <f>IF(Table_Styles[[#This Row],[ML]]&lt;&gt;"",Table_Styles[[#This Row],[ML]],IF(Table_Styles[[#This Row],[ML Default]]&lt;&gt;"",Table_Styles[[#This Row],[ML Default]],""))</f>
        <v/>
      </c>
      <c r="AK83" s="7"/>
      <c r="AL83" s="7"/>
      <c r="AM83" s="7" t="str">
        <f>IF(Table_Styles[[#This Row],[PT]]&lt;&gt;"",Table_Styles[[#This Row],[PT]],IF(Table_Styles[[#This Row],[PT Default]]&lt;&gt;"",Table_Styles[[#This Row],[PT Default]],""))</f>
        <v/>
      </c>
      <c r="AN83" s="7"/>
      <c r="AO83" s="7"/>
      <c r="AP83" s="7" t="str">
        <f>IF(Table_Styles[[#This Row],[PR]]&lt;&gt;"",Table_Styles[[#This Row],[PR]],IF(Table_Styles[[#This Row],[PR Default]]&lt;&gt;"",Table_Styles[[#This Row],[PR Default]],""))</f>
        <v/>
      </c>
      <c r="AQ83" s="7"/>
      <c r="AR83" s="7"/>
      <c r="AS83" s="7" t="str">
        <f>IF(Table_Styles[[#This Row],[PB]]&lt;&gt;"",Table_Styles[[#This Row],[PB]],IF(Table_Styles[[#This Row],[PB Default]]&lt;&gt;"",Table_Styles[[#This Row],[PB Default]],""))</f>
        <v/>
      </c>
      <c r="AT83" s="7"/>
      <c r="AU83" s="7"/>
      <c r="AV83" s="7" t="str">
        <f>IF(Table_Styles[[#This Row],[PL]]&lt;&gt;"",Table_Styles[[#This Row],[PL]],IF(Table_Styles[[#This Row],[PL Default]]&lt;&gt;"",Table_Styles[[#This Row],[PL Default]],""))</f>
        <v/>
      </c>
      <c r="AW83" s="7"/>
      <c r="AX83" s="7"/>
      <c r="AY83" s="7" t="str">
        <f>IF(Table_Styles[[#This Row],[BT]]&lt;&gt;"",Table_Styles[[#This Row],[BT]],IF(Table_Styles[[#This Row],[BT Default]]&lt;&gt;"",Table_Styles[[#This Row],[BT Default]],""))</f>
        <v/>
      </c>
      <c r="AZ83" s="7"/>
      <c r="BA83" s="7"/>
      <c r="BB83" s="7" t="str">
        <f>IF(Table_Styles[[#This Row],[BR]]&lt;&gt;"",Table_Styles[[#This Row],[BR]],IF(Table_Styles[[#This Row],[BR Default]]&lt;&gt;"",Table_Styles[[#This Row],[BR Default]],""))</f>
        <v/>
      </c>
      <c r="BC83" s="7"/>
      <c r="BD83" s="7"/>
      <c r="BE83" s="7" t="str">
        <f>IF(Table_Styles[[#This Row],[BB]]&lt;&gt;"",Table_Styles[[#This Row],[BB]],IF(Table_Styles[[#This Row],[BB Default]]&lt;&gt;"",Table_Styles[[#This Row],[BB Default]],""))</f>
        <v/>
      </c>
      <c r="BF83" s="7"/>
      <c r="BG83" s="7"/>
      <c r="BH83" s="7" t="str">
        <f>IF(Table_Styles[[#This Row],[BL]]&lt;&gt;"",Table_Styles[[#This Row],[BL]],IF(Table_Styles[[#This Row],[BL Default]]&lt;&gt;"",Table_Styles[[#This Row],[BL Default]],""))</f>
        <v/>
      </c>
      <c r="BI83" s="7"/>
      <c r="BJ83" s="7"/>
      <c r="BK83" s="7" t="str">
        <f>IF(Table_Styles[[#This Row],[Width]]&lt;&gt;"",Table_Styles[[#This Row],[Width]],IF(Table_Styles[[#This Row],[Width Default]]&lt;&gt;"",Table_Styles[[#This Row],[Width Default]],""))</f>
        <v/>
      </c>
      <c r="BL83" s="7"/>
      <c r="BM83" s="7"/>
      <c r="BN83" s="7" t="str">
        <f>IF(Table_Styles[[#This Row],[Height]]&lt;&gt;"",Table_Styles[[#This Row],[Height]],IF(Table_Styles[[#This Row],[Height Default]]&lt;&gt;"",Table_Styles[[#This Row],[Height Default]],""))</f>
        <v/>
      </c>
      <c r="BO83" s="7"/>
      <c r="BP83" s="7"/>
      <c r="BQ83" s="7" t="str">
        <f>IF(Table_Styles[[#This Row],[Top]]&lt;&gt;"",Table_Styles[[#This Row],[Top]],IF(Table_Styles[[#This Row],[Top Default]]&lt;&gt;"",Table_Styles[[#This Row],[Top Default]],""))</f>
        <v/>
      </c>
      <c r="BR83" s="7"/>
      <c r="BS83" s="7"/>
      <c r="BT83" s="7" t="str">
        <f>IF(Table_Styles[[#This Row],[Right]]&lt;&gt;"",Table_Styles[[#This Row],[Right]],IF(Table_Styles[[#This Row],[Right Default]]&lt;&gt;"",Table_Styles[[#This Row],[Right Default]],""))</f>
        <v/>
      </c>
      <c r="BU83" s="7"/>
      <c r="BV83" s="7"/>
      <c r="BW83" s="7" t="str">
        <f>IF(Table_Styles[[#This Row],[Bottom]]&lt;&gt;"",Table_Styles[[#This Row],[Bottom]],IF(Table_Styles[[#This Row],[Bottom Default]]&lt;&gt;"",Table_Styles[[#This Row],[Bottom Default]],""))</f>
        <v/>
      </c>
      <c r="BX83" s="7"/>
      <c r="BY83" s="7"/>
      <c r="BZ83" s="7" t="str">
        <f>IF(Table_Styles[[#This Row],[Left]]&lt;&gt;"",Table_Styles[[#This Row],[Left]],IF(Table_Styles[[#This Row],[Left Default]]&lt;&gt;"",Table_Styles[[#This Row],[Left Default]],""))</f>
        <v/>
      </c>
      <c r="CA83" s="7"/>
      <c r="CB83" t="str">
        <f>IF(AND(Table_Styles[[#This Row],[Selector]]&lt;&gt;"",Table_Styles[[#This Row],[Font Family Used]]&lt;&gt;"",Table_Styles[[#This Row],[Font Weight Used]]&lt;&gt;""),Table_Styles[[#This Row],[Font Family Used]]&amp;" "&amp;Table_Styles[[#This Row],[Font Weight Used]],"")</f>
        <v/>
      </c>
      <c r="CC83" t="str">
        <f ca="1">IF(AND(Table_Styles[[#This Row],[Selector]],COUNTIF(OFFSET(CC:CC,0,0,ROW()-1,1),"="&amp;Table_Styles[[#This Row],[Font]])=0),Table_Styles[[#This Row],[Font]],"")</f>
        <v/>
      </c>
      <c r="CD83" t="str">
        <f ca="1">IF(Table_Styles[[#This Row],[Unique Font]]&lt;&gt;"",
"{""fontFamily"":"""&amp;Table_Styles[[#This Row],[Font Family Used]]&amp;""",""fontWeight"":"&amp;Table_Styles[[#This Row],[Font Weight Used]]&amp;"}","")</f>
        <v/>
      </c>
      <c r="CE8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16px;margin-top: -4px;margin-right: 5px</v>
      </c>
      <c r="CF83" t="str">
        <f>IF(AND(Table_Styles[[#This Row],[Selector]]&lt;&gt;"", Table_Styles[[#This Row],[Config Properties]]&lt;&gt;""),
Table_Styles[[#This Row],[Selector]]&amp;" { "&amp;Table_Styles[[#This Row],[Config Properties]]&amp;" }","")</f>
        <v>nav .btn-icon { font-size: 16px;margin-top: -4px;margin-right: 5px }</v>
      </c>
      <c r="CG83" t="str">
        <f xml:space="preserve">
SUBSTITUTE(SUBSTITUTE(SUBSTITUTE(SUBSTITUTE(SUBSTITUTE(SUBSTITUTE(SUBSTITUTE(SUBSTITUTE(Table_Styles[[#This Row],[Config]],
" {","{"),
"{ ","{"),
" }","}"),
"} ","}"),
" ,",","),
", ",","),
" :",":"),
": ",":")</f>
        <v>nav .btn-icon{font-size:16px;margin-top:-4px;margin-right:5px}</v>
      </c>
    </row>
    <row r="84" spans="2:85" ht="21" customHeight="1">
      <c r="B84" s="110" t="s">
        <v>1059</v>
      </c>
      <c r="C84" s="16" t="s">
        <v>1060</v>
      </c>
      <c r="D84" s="33"/>
      <c r="E84" s="33" t="str">
        <f>Settings_Styling_Font_Body_Text</f>
        <v>Montserrat</v>
      </c>
      <c r="F84" s="14" t="str">
        <f>IF(Table_Styles[[#This Row],[Font Family]]&lt;&gt;"",Table_Styles[[#This Row],[Font Family]],IF(Table_Styles[[#This Row],[Font Family Default]]&lt;&gt;"",Table_Styles[[#This Row],[Font Family Default]],""))</f>
        <v>Montserrat</v>
      </c>
      <c r="G84" s="33"/>
      <c r="H84" s="112" t="s">
        <v>939</v>
      </c>
      <c r="I84" s="14" t="str">
        <f>IF(Table_Styles[[#This Row],[Font Size]]&lt;&gt;"",Table_Styles[[#This Row],[Font Size]],IF(Table_Styles[[#This Row],[Font Size Default]]&lt;&gt;"",Table_Styles[[#This Row],[Font Size Default]],""))</f>
        <v>14px</v>
      </c>
      <c r="J84" s="33"/>
      <c r="K84" s="33">
        <f>Settings_Styling_Font_Weight_Body_Text</f>
        <v>300</v>
      </c>
      <c r="L84" s="14">
        <f>IF(Table_Styles[[#This Row],[Font Weight]]&lt;&gt;"",Table_Styles[[#This Row],[Font Weight]],IF(Table_Styles[[#This Row],[Font Weight Default]]&lt;&gt;"",Table_Styles[[#This Row],[Font Weight Default]],""))</f>
        <v>300</v>
      </c>
      <c r="M84" s="14"/>
      <c r="N84" s="33"/>
      <c r="O84" s="14" t="str">
        <f>IF(Table_Styles[[#This Row],[Colour]]&lt;&gt;"",Table_Styles[[#This Row],[Colour]],IF(Table_Styles[[#This Row],[Colour Default]]&lt;&gt;"",Table_Styles[[#This Row],[Colour Default]],""))</f>
        <v/>
      </c>
      <c r="P84" s="33"/>
      <c r="Q84" s="33"/>
      <c r="R84" s="14" t="str">
        <f>IF(Table_Styles[[#This Row],[Background]]&lt;&gt;"",Table_Styles[[#This Row],[Background]],IF(Table_Styles[[#This Row],[Background Default]]&lt;&gt;"",Table_Styles[[#This Row],[Background Default]],""))</f>
        <v/>
      </c>
      <c r="S84" s="33"/>
      <c r="T84" s="33"/>
      <c r="U84" s="14" t="str">
        <f>IF(Table_Styles[[#This Row],[Border]]&lt;&gt;"",Table_Styles[[#This Row],[Border]],IF(Table_Styles[[#This Row],[Border Default]]&lt;&gt;"",Table_Styles[[#This Row],[Border Default]],""))</f>
        <v/>
      </c>
      <c r="V84" s="33" t="s">
        <v>1023</v>
      </c>
      <c r="W84" s="33">
        <f>Settings_Styling_Other_Default_Border_Radius</f>
        <v>0</v>
      </c>
      <c r="X84" s="14" t="str">
        <f>IF(Table_Styles[[#This Row],[Border Radius]]&lt;&gt;"",Table_Styles[[#This Row],[Border Radius]],IF(Table_Styles[[#This Row],[Border Radius Default]]&lt;&gt;"",Table_Styles[[#This Row],[Border Radius Default]],""))</f>
        <v>4px</v>
      </c>
      <c r="Y84" s="33"/>
      <c r="Z84" s="33"/>
      <c r="AA84" s="14" t="str">
        <f>IF(Table_Styles[[#This Row],[MT]]&lt;&gt;"",Table_Styles[[#This Row],[MT]],IF(Table_Styles[[#This Row],[MT Default]]&lt;&gt;"",Table_Styles[[#This Row],[MT Default]],""))</f>
        <v/>
      </c>
      <c r="AB84" s="33"/>
      <c r="AC84" s="33"/>
      <c r="AD84" s="14" t="str">
        <f>IF(Table_Styles[[#This Row],[MR]]&lt;&gt;"",Table_Styles[[#This Row],[MR]],IF(Table_Styles[[#This Row],[MR Default]]&lt;&gt;"",Table_Styles[[#This Row],[MR Default]],""))</f>
        <v/>
      </c>
      <c r="AE84" s="33"/>
      <c r="AF84" s="33"/>
      <c r="AG84" s="14" t="str">
        <f>IF(Table_Styles[[#This Row],[MB]]&lt;&gt;"",Table_Styles[[#This Row],[MB]],IF(Table_Styles[[#This Row],[MB Default]]&lt;&gt;"",Table_Styles[[#This Row],[MB Default]],""))</f>
        <v/>
      </c>
      <c r="AH84" s="33"/>
      <c r="AI84" s="33"/>
      <c r="AJ84" s="14" t="str">
        <f>IF(Table_Styles[[#This Row],[ML]]&lt;&gt;"",Table_Styles[[#This Row],[ML]],IF(Table_Styles[[#This Row],[ML Default]]&lt;&gt;"",Table_Styles[[#This Row],[ML Default]],""))</f>
        <v/>
      </c>
      <c r="AK84" s="33"/>
      <c r="AL84" s="112" t="s">
        <v>983</v>
      </c>
      <c r="AM84" s="14" t="str">
        <f>IF(Table_Styles[[#This Row],[PT]]&lt;&gt;"",Table_Styles[[#This Row],[PT]],IF(Table_Styles[[#This Row],[PT Default]]&lt;&gt;"",Table_Styles[[#This Row],[PT Default]],""))</f>
        <v>18px</v>
      </c>
      <c r="AN84" s="33"/>
      <c r="AO84" s="33" t="s">
        <v>903</v>
      </c>
      <c r="AP84" s="14" t="str">
        <f>IF(Table_Styles[[#This Row],[PR]]&lt;&gt;"",Table_Styles[[#This Row],[PR]],IF(Table_Styles[[#This Row],[PR Default]]&lt;&gt;"",Table_Styles[[#This Row],[PR Default]],""))</f>
        <v>30px</v>
      </c>
      <c r="AQ84" s="33"/>
      <c r="AR84" s="112" t="s">
        <v>983</v>
      </c>
      <c r="AS84" s="14" t="str">
        <f>IF(Table_Styles[[#This Row],[PB]]&lt;&gt;"",Table_Styles[[#This Row],[PB]],IF(Table_Styles[[#This Row],[PB Default]]&lt;&gt;"",Table_Styles[[#This Row],[PB Default]],""))</f>
        <v>18px</v>
      </c>
      <c r="AT84" s="33"/>
      <c r="AU84" s="33" t="s">
        <v>903</v>
      </c>
      <c r="AV84" s="14" t="str">
        <f>IF(Table_Styles[[#This Row],[PL]]&lt;&gt;"",Table_Styles[[#This Row],[PL]],IF(Table_Styles[[#This Row],[PL Default]]&lt;&gt;"",Table_Styles[[#This Row],[PL Default]],""))</f>
        <v>30px</v>
      </c>
      <c r="AW84" s="33"/>
      <c r="AX84" s="33"/>
      <c r="AY84" s="14" t="str">
        <f>IF(Table_Styles[[#This Row],[BT]]&lt;&gt;"",Table_Styles[[#This Row],[BT]],IF(Table_Styles[[#This Row],[BT Default]]&lt;&gt;"",Table_Styles[[#This Row],[BT Default]],""))</f>
        <v/>
      </c>
      <c r="AZ84" s="33"/>
      <c r="BA84" s="33"/>
      <c r="BB84" s="14" t="str">
        <f>IF(Table_Styles[[#This Row],[BR]]&lt;&gt;"",Table_Styles[[#This Row],[BR]],IF(Table_Styles[[#This Row],[BR Default]]&lt;&gt;"",Table_Styles[[#This Row],[BR Default]],""))</f>
        <v/>
      </c>
      <c r="BC84" s="33"/>
      <c r="BD84" s="33"/>
      <c r="BE84" s="14" t="str">
        <f>IF(Table_Styles[[#This Row],[BB]]&lt;&gt;"",Table_Styles[[#This Row],[BB]],IF(Table_Styles[[#This Row],[BB Default]]&lt;&gt;"",Table_Styles[[#This Row],[BB Default]],""))</f>
        <v/>
      </c>
      <c r="BF84" s="33"/>
      <c r="BG84" s="33"/>
      <c r="BH84" s="14" t="str">
        <f>IF(Table_Styles[[#This Row],[BL]]&lt;&gt;"",Table_Styles[[#This Row],[BL]],IF(Table_Styles[[#This Row],[BL Default]]&lt;&gt;"",Table_Styles[[#This Row],[BL Default]],""))</f>
        <v/>
      </c>
      <c r="BI84" s="33"/>
      <c r="BJ84" s="33"/>
      <c r="BK84" s="14" t="str">
        <f>IF(Table_Styles[[#This Row],[Width]]&lt;&gt;"",Table_Styles[[#This Row],[Width]],IF(Table_Styles[[#This Row],[Width Default]]&lt;&gt;"",Table_Styles[[#This Row],[Width Default]],""))</f>
        <v/>
      </c>
      <c r="BL84" s="33"/>
      <c r="BM84" s="33"/>
      <c r="BN84" s="14" t="str">
        <f>IF(Table_Styles[[#This Row],[Height]]&lt;&gt;"",Table_Styles[[#This Row],[Height]],IF(Table_Styles[[#This Row],[Height Default]]&lt;&gt;"",Table_Styles[[#This Row],[Height Default]],""))</f>
        <v/>
      </c>
      <c r="BO84" s="14"/>
      <c r="BP84" s="14"/>
      <c r="BQ84" s="14" t="str">
        <f>IF(Table_Styles[[#This Row],[Top]]&lt;&gt;"",Table_Styles[[#This Row],[Top]],IF(Table_Styles[[#This Row],[Top Default]]&lt;&gt;"",Table_Styles[[#This Row],[Top Default]],""))</f>
        <v/>
      </c>
      <c r="BR84" s="14"/>
      <c r="BS84" s="14"/>
      <c r="BT84" s="14" t="str">
        <f>IF(Table_Styles[[#This Row],[Right]]&lt;&gt;"",Table_Styles[[#This Row],[Right]],IF(Table_Styles[[#This Row],[Right Default]]&lt;&gt;"",Table_Styles[[#This Row],[Right Default]],""))</f>
        <v/>
      </c>
      <c r="BU84" s="14"/>
      <c r="BV84" s="14"/>
      <c r="BW84" s="14" t="str">
        <f>IF(Table_Styles[[#This Row],[Bottom]]&lt;&gt;"",Table_Styles[[#This Row],[Bottom]],IF(Table_Styles[[#This Row],[Bottom Default]]&lt;&gt;"",Table_Styles[[#This Row],[Bottom Default]],""))</f>
        <v/>
      </c>
      <c r="BX84" s="14"/>
      <c r="BY84" s="14"/>
      <c r="BZ84" s="14" t="str">
        <f>IF(Table_Styles[[#This Row],[Left]]&lt;&gt;"",Table_Styles[[#This Row],[Left]],IF(Table_Styles[[#This Row],[Left Default]]&lt;&gt;"",Table_Styles[[#This Row],[Left Default]],""))</f>
        <v/>
      </c>
      <c r="CA84" s="112" t="s">
        <v>1061</v>
      </c>
      <c r="CB84" s="16" t="str">
        <f>IF(AND(Table_Styles[[#This Row],[Selector]]&lt;&gt;"",Table_Styles[[#This Row],[Font Family Used]]&lt;&gt;"",Table_Styles[[#This Row],[Font Weight Used]]&lt;&gt;""),Table_Styles[[#This Row],[Font Family Used]]&amp;" "&amp;Table_Styles[[#This Row],[Font Weight Used]],"")</f>
        <v>Montserrat 300</v>
      </c>
      <c r="CC84" s="16" t="str">
        <f ca="1">IF(AND(Table_Styles[[#This Row],[Selector]],COUNTIF(OFFSET(CC:CC,0,0,ROW()-1,1),"="&amp;Table_Styles[[#This Row],[Font]])=0),Table_Styles[[#This Row],[Font]],"")</f>
        <v/>
      </c>
      <c r="CD84" s="16" t="str">
        <f ca="1">IF(Table_Styles[[#This Row],[Unique Font]]&lt;&gt;"",
"{""fontFamily"":"""&amp;Table_Styles[[#This Row],[Font Family Used]]&amp;""",""fontWeight"":"&amp;Table_Styles[[#This Row],[Font Weight Used]]&amp;"}","")</f>
        <v/>
      </c>
      <c r="CE84"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14px;font-weight: 300;border-radius: 4px;padding-top: 18px;padding-right: 30px;padding-bottom: 18px;padding-left: 30px;text-transform:uppercase;</v>
      </c>
      <c r="CF84" s="16" t="str">
        <f>IF(AND(Table_Styles[[#This Row],[Selector]]&lt;&gt;"", Table_Styles[[#This Row],[Config Properties]]&lt;&gt;""),
Table_Styles[[#This Row],[Selector]]&amp;" { "&amp;Table_Styles[[#This Row],[Config Properties]]&amp;" }","")</f>
        <v>nav .btn { font-family: 'Montserrat';font-size: 14px;font-weight: 300;border-radius: 4px;padding-top: 18px;padding-right: 30px;padding-bottom: 18px;padding-left: 30px;text-transform:uppercase; }</v>
      </c>
      <c r="CG84" s="16" t="str">
        <f xml:space="preserve">
SUBSTITUTE(SUBSTITUTE(SUBSTITUTE(SUBSTITUTE(SUBSTITUTE(SUBSTITUTE(SUBSTITUTE(SUBSTITUTE(Table_Styles[[#This Row],[Config]],
" {","{"),
"{ ","{"),
" }","}"),
"} ","}"),
" ,",","),
", ",","),
" :",":"),
": ",":")</f>
        <v>nav .btn{font-family:'Montserrat';font-size:14px;font-weight:300;border-radius:4px;padding-top:18px;padding-right:30px;padding-bottom:18px;padding-left:30px;text-transform:uppercase;}</v>
      </c>
    </row>
    <row r="85" spans="2:85" ht="21" customHeight="1">
      <c r="B85" s="110" t="s">
        <v>1062</v>
      </c>
      <c r="C85" s="16" t="s">
        <v>1063</v>
      </c>
      <c r="D85" s="33"/>
      <c r="E85" s="33"/>
      <c r="F85" s="14" t="str">
        <f>IF(Table_Styles[[#This Row],[Font Family]]&lt;&gt;"",Table_Styles[[#This Row],[Font Family]],IF(Table_Styles[[#This Row],[Font Family Default]]&lt;&gt;"",Table_Styles[[#This Row],[Font Family Default]],""))</f>
        <v/>
      </c>
      <c r="G85" s="33"/>
      <c r="H85" s="33"/>
      <c r="I85" s="14" t="str">
        <f>IF(Table_Styles[[#This Row],[Font Size]]&lt;&gt;"",Table_Styles[[#This Row],[Font Size]],IF(Table_Styles[[#This Row],[Font Size Default]]&lt;&gt;"",Table_Styles[[#This Row],[Font Size Default]],""))</f>
        <v/>
      </c>
      <c r="J85" s="33"/>
      <c r="K85" s="33"/>
      <c r="L85" s="14" t="str">
        <f>IF(Table_Styles[[#This Row],[Font Weight]]&lt;&gt;"",Table_Styles[[#This Row],[Font Weight]],IF(Table_Styles[[#This Row],[Font Weight Default]]&lt;&gt;"",Table_Styles[[#This Row],[Font Weight Default]],""))</f>
        <v/>
      </c>
      <c r="M85" s="14" t="str">
        <f t="shared" ref="M85:M90" si="0">Colour_Foreground_1</f>
        <v>#303232</v>
      </c>
      <c r="N85" s="35" t="s">
        <v>788</v>
      </c>
      <c r="O85" s="14" t="str">
        <f>IF(Table_Styles[[#This Row],[Colour]]&lt;&gt;"",Table_Styles[[#This Row],[Colour]],IF(Table_Styles[[#This Row],[Colour Default]]&lt;&gt;"",Table_Styles[[#This Row],[Colour Default]],""))</f>
        <v>#303232</v>
      </c>
      <c r="P85" s="33"/>
      <c r="Q85" s="112" t="str">
        <f>Colour_Accent_1</f>
        <v>#e8b650</v>
      </c>
      <c r="R85" s="14" t="str">
        <f>IF(Table_Styles[[#This Row],[Background]]&lt;&gt;"",Table_Styles[[#This Row],[Background]],IF(Table_Styles[[#This Row],[Background Default]]&lt;&gt;"",Table_Styles[[#This Row],[Background Default]],""))</f>
        <v>#e8b650</v>
      </c>
      <c r="S85" s="108" t="str">
        <f>"1px solid "&amp;Colour_Accent_1</f>
        <v>1px solid #e8b650</v>
      </c>
      <c r="T85" s="33" t="s">
        <v>947</v>
      </c>
      <c r="U85" s="14" t="str">
        <f>IF(Table_Styles[[#This Row],[Border]]&lt;&gt;"",Table_Styles[[#This Row],[Border]],IF(Table_Styles[[#This Row],[Border Default]]&lt;&gt;"",Table_Styles[[#This Row],[Border Default]],""))</f>
        <v>1px solid #e8b650</v>
      </c>
      <c r="V85" s="33"/>
      <c r="W85" s="33"/>
      <c r="X85" s="14" t="str">
        <f>IF(Table_Styles[[#This Row],[Border Radius]]&lt;&gt;"",Table_Styles[[#This Row],[Border Radius]],IF(Table_Styles[[#This Row],[Border Radius Default]]&lt;&gt;"",Table_Styles[[#This Row],[Border Radius Default]],""))</f>
        <v/>
      </c>
      <c r="Y85" s="33"/>
      <c r="Z85" s="33"/>
      <c r="AA85" s="14" t="str">
        <f>IF(Table_Styles[[#This Row],[MT]]&lt;&gt;"",Table_Styles[[#This Row],[MT]],IF(Table_Styles[[#This Row],[MT Default]]&lt;&gt;"",Table_Styles[[#This Row],[MT Default]],""))</f>
        <v/>
      </c>
      <c r="AB85" s="33"/>
      <c r="AC85" s="33"/>
      <c r="AD85" s="14" t="str">
        <f>IF(Table_Styles[[#This Row],[MR]]&lt;&gt;"",Table_Styles[[#This Row],[MR]],IF(Table_Styles[[#This Row],[MR Default]]&lt;&gt;"",Table_Styles[[#This Row],[MR Default]],""))</f>
        <v/>
      </c>
      <c r="AE85" s="33"/>
      <c r="AF85" s="33"/>
      <c r="AG85" s="14" t="str">
        <f>IF(Table_Styles[[#This Row],[MB]]&lt;&gt;"",Table_Styles[[#This Row],[MB]],IF(Table_Styles[[#This Row],[MB Default]]&lt;&gt;"",Table_Styles[[#This Row],[MB Default]],""))</f>
        <v/>
      </c>
      <c r="AH85" s="33"/>
      <c r="AI85" s="33"/>
      <c r="AJ85" s="14" t="str">
        <f>IF(Table_Styles[[#This Row],[ML]]&lt;&gt;"",Table_Styles[[#This Row],[ML]],IF(Table_Styles[[#This Row],[ML Default]]&lt;&gt;"",Table_Styles[[#This Row],[ML Default]],""))</f>
        <v/>
      </c>
      <c r="AK85" s="33"/>
      <c r="AL85" s="33"/>
      <c r="AM85" s="14" t="str">
        <f>IF(Table_Styles[[#This Row],[PT]]&lt;&gt;"",Table_Styles[[#This Row],[PT]],IF(Table_Styles[[#This Row],[PT Default]]&lt;&gt;"",Table_Styles[[#This Row],[PT Default]],""))</f>
        <v/>
      </c>
      <c r="AN85" s="33"/>
      <c r="AO85" s="33"/>
      <c r="AP85" s="14" t="str">
        <f>IF(Table_Styles[[#This Row],[PR]]&lt;&gt;"",Table_Styles[[#This Row],[PR]],IF(Table_Styles[[#This Row],[PR Default]]&lt;&gt;"",Table_Styles[[#This Row],[PR Default]],""))</f>
        <v/>
      </c>
      <c r="AQ85" s="33"/>
      <c r="AR85" s="33"/>
      <c r="AS85" s="14" t="str">
        <f>IF(Table_Styles[[#This Row],[PB]]&lt;&gt;"",Table_Styles[[#This Row],[PB]],IF(Table_Styles[[#This Row],[PB Default]]&lt;&gt;"",Table_Styles[[#This Row],[PB Default]],""))</f>
        <v/>
      </c>
      <c r="AT85" s="33"/>
      <c r="AU85" s="33"/>
      <c r="AV85" s="14" t="str">
        <f>IF(Table_Styles[[#This Row],[PL]]&lt;&gt;"",Table_Styles[[#This Row],[PL]],IF(Table_Styles[[#This Row],[PL Default]]&lt;&gt;"",Table_Styles[[#This Row],[PL Default]],""))</f>
        <v/>
      </c>
      <c r="AW85" s="33"/>
      <c r="AX85" s="33"/>
      <c r="AY85" s="14" t="str">
        <f>IF(Table_Styles[[#This Row],[BT]]&lt;&gt;"",Table_Styles[[#This Row],[BT]],IF(Table_Styles[[#This Row],[BT Default]]&lt;&gt;"",Table_Styles[[#This Row],[BT Default]],""))</f>
        <v/>
      </c>
      <c r="AZ85" s="33"/>
      <c r="BA85" s="33"/>
      <c r="BB85" s="14" t="str">
        <f>IF(Table_Styles[[#This Row],[BR]]&lt;&gt;"",Table_Styles[[#This Row],[BR]],IF(Table_Styles[[#This Row],[BR Default]]&lt;&gt;"",Table_Styles[[#This Row],[BR Default]],""))</f>
        <v/>
      </c>
      <c r="BC85" s="33"/>
      <c r="BD85" s="33"/>
      <c r="BE85" s="14" t="str">
        <f>IF(Table_Styles[[#This Row],[BB]]&lt;&gt;"",Table_Styles[[#This Row],[BB]],IF(Table_Styles[[#This Row],[BB Default]]&lt;&gt;"",Table_Styles[[#This Row],[BB Default]],""))</f>
        <v/>
      </c>
      <c r="BF85" s="33"/>
      <c r="BG85" s="33"/>
      <c r="BH85" s="14" t="str">
        <f>IF(Table_Styles[[#This Row],[BL]]&lt;&gt;"",Table_Styles[[#This Row],[BL]],IF(Table_Styles[[#This Row],[BL Default]]&lt;&gt;"",Table_Styles[[#This Row],[BL Default]],""))</f>
        <v/>
      </c>
      <c r="BI85" s="33"/>
      <c r="BJ85" s="33"/>
      <c r="BK85" s="14" t="str">
        <f>IF(Table_Styles[[#This Row],[Width]]&lt;&gt;"",Table_Styles[[#This Row],[Width]],IF(Table_Styles[[#This Row],[Width Default]]&lt;&gt;"",Table_Styles[[#This Row],[Width Default]],""))</f>
        <v/>
      </c>
      <c r="BL85" s="33"/>
      <c r="BM85" s="33"/>
      <c r="BN85" s="14" t="str">
        <f>IF(Table_Styles[[#This Row],[Height]]&lt;&gt;"",Table_Styles[[#This Row],[Height]],IF(Table_Styles[[#This Row],[Height Default]]&lt;&gt;"",Table_Styles[[#This Row],[Height Default]],""))</f>
        <v/>
      </c>
      <c r="BO85" s="14"/>
      <c r="BP85" s="14"/>
      <c r="BQ85" s="14" t="str">
        <f>IF(Table_Styles[[#This Row],[Top]]&lt;&gt;"",Table_Styles[[#This Row],[Top]],IF(Table_Styles[[#This Row],[Top Default]]&lt;&gt;"",Table_Styles[[#This Row],[Top Default]],""))</f>
        <v/>
      </c>
      <c r="BR85" s="14"/>
      <c r="BS85" s="14"/>
      <c r="BT85" s="14" t="str">
        <f>IF(Table_Styles[[#This Row],[Right]]&lt;&gt;"",Table_Styles[[#This Row],[Right]],IF(Table_Styles[[#This Row],[Right Default]]&lt;&gt;"",Table_Styles[[#This Row],[Right Default]],""))</f>
        <v/>
      </c>
      <c r="BU85" s="14"/>
      <c r="BV85" s="14"/>
      <c r="BW85" s="14" t="str">
        <f>IF(Table_Styles[[#This Row],[Bottom]]&lt;&gt;"",Table_Styles[[#This Row],[Bottom]],IF(Table_Styles[[#This Row],[Bottom Default]]&lt;&gt;"",Table_Styles[[#This Row],[Bottom Default]],""))</f>
        <v/>
      </c>
      <c r="BX85" s="14"/>
      <c r="BY85" s="14"/>
      <c r="BZ85" s="14" t="str">
        <f>IF(Table_Styles[[#This Row],[Left]]&lt;&gt;"",Table_Styles[[#This Row],[Left]],IF(Table_Styles[[#This Row],[Left Default]]&lt;&gt;"",Table_Styles[[#This Row],[Left Default]],""))</f>
        <v/>
      </c>
      <c r="CA85" s="33"/>
      <c r="CB85" s="16" t="str">
        <f>IF(AND(Table_Styles[[#This Row],[Selector]]&lt;&gt;"",Table_Styles[[#This Row],[Font Family Used]]&lt;&gt;"",Table_Styles[[#This Row],[Font Weight Used]]&lt;&gt;""),Table_Styles[[#This Row],[Font Family Used]]&amp;" "&amp;Table_Styles[[#This Row],[Font Weight Used]],"")</f>
        <v/>
      </c>
      <c r="CC85" s="16" t="str">
        <f ca="1">IF(AND(Table_Styles[[#This Row],[Selector]],COUNTIF(OFFSET(CC:CC,0,0,ROW()-1,1),"="&amp;Table_Styles[[#This Row],[Font]])=0),Table_Styles[[#This Row],[Font]],"")</f>
        <v/>
      </c>
      <c r="CD85" s="16" t="str">
        <f ca="1">IF(Table_Styles[[#This Row],[Unique Font]]&lt;&gt;"",
"{""fontFamily"":"""&amp;Table_Styles[[#This Row],[Font Family Used]]&amp;""",""fontWeight"":"&amp;Table_Styles[[#This Row],[Font Weight Used]]&amp;"}","")</f>
        <v/>
      </c>
      <c r="CE85"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#e8b650;border: 1px solid #e8b650</v>
      </c>
      <c r="CF85" s="16" t="str">
        <f>IF(AND(Table_Styles[[#This Row],[Selector]]&lt;&gt;"", Table_Styles[[#This Row],[Config Properties]]&lt;&gt;""),
Table_Styles[[#This Row],[Selector]]&amp;" { "&amp;Table_Styles[[#This Row],[Config Properties]]&amp;" }","")</f>
        <v>nav .btn.btn-primary { color: #303232;background: #e8b650;border: 1px solid #e8b650 }</v>
      </c>
      <c r="CG85" s="16" t="str">
        <f xml:space="preserve">
SUBSTITUTE(SUBSTITUTE(SUBSTITUTE(SUBSTITUTE(SUBSTITUTE(SUBSTITUTE(SUBSTITUTE(SUBSTITUTE(Table_Styles[[#This Row],[Config]],
" {","{"),
"{ ","{"),
" }","}"),
"} ","}"),
" ,",","),
", ",","),
" :",":"),
": ",":")</f>
        <v>nav .btn.btn-primary{color:#303232;background:#e8b650;border:1px solid #e8b650}</v>
      </c>
    </row>
    <row r="86" spans="2:85" ht="21" customHeight="1">
      <c r="B86" s="110" t="s">
        <v>1064</v>
      </c>
      <c r="C86" s="16" t="s">
        <v>1065</v>
      </c>
      <c r="D86" s="33"/>
      <c r="E86" s="33"/>
      <c r="F86" s="14" t="str">
        <f>IF(Table_Styles[[#This Row],[Font Family]]&lt;&gt;"",Table_Styles[[#This Row],[Font Family]],IF(Table_Styles[[#This Row],[Font Family Default]]&lt;&gt;"",Table_Styles[[#This Row],[Font Family Default]],""))</f>
        <v/>
      </c>
      <c r="G86" s="33"/>
      <c r="H86" s="33"/>
      <c r="I86" s="14" t="str">
        <f>IF(Table_Styles[[#This Row],[Font Size]]&lt;&gt;"",Table_Styles[[#This Row],[Font Size]],IF(Table_Styles[[#This Row],[Font Size Default]]&lt;&gt;"",Table_Styles[[#This Row],[Font Size Default]],""))</f>
        <v/>
      </c>
      <c r="J86" s="33"/>
      <c r="K86" s="33"/>
      <c r="L86" s="14" t="str">
        <f>IF(Table_Styles[[#This Row],[Font Weight]]&lt;&gt;"",Table_Styles[[#This Row],[Font Weight]],IF(Table_Styles[[#This Row],[Font Weight Default]]&lt;&gt;"",Table_Styles[[#This Row],[Font Weight Default]],""))</f>
        <v/>
      </c>
      <c r="M86" s="14" t="str">
        <f t="shared" si="0"/>
        <v>#303232</v>
      </c>
      <c r="N86" s="35" t="s">
        <v>788</v>
      </c>
      <c r="O86" s="14" t="str">
        <f>IF(Table_Styles[[#This Row],[Colour]]&lt;&gt;"",Table_Styles[[#This Row],[Colour]],IF(Table_Styles[[#This Row],[Colour Default]]&lt;&gt;"",Table_Styles[[#This Row],[Colour Default]],""))</f>
        <v>#303232</v>
      </c>
      <c r="P86" s="33"/>
      <c r="Q86" s="112" t="str">
        <f>Colour_Accent_1</f>
        <v>#e8b650</v>
      </c>
      <c r="R86" s="14" t="str">
        <f>IF(Table_Styles[[#This Row],[Background]]&lt;&gt;"",Table_Styles[[#This Row],[Background]],IF(Table_Styles[[#This Row],[Background Default]]&lt;&gt;"",Table_Styles[[#This Row],[Background Default]],""))</f>
        <v>#e8b650</v>
      </c>
      <c r="S86" s="108" t="str">
        <f>"1px solid "&amp;Colour_Accent_1</f>
        <v>1px solid #e8b650</v>
      </c>
      <c r="T86" s="33" t="s">
        <v>947</v>
      </c>
      <c r="U86" s="14" t="str">
        <f>IF(Table_Styles[[#This Row],[Border]]&lt;&gt;"",Table_Styles[[#This Row],[Border]],IF(Table_Styles[[#This Row],[Border Default]]&lt;&gt;"",Table_Styles[[#This Row],[Border Default]],""))</f>
        <v>1px solid #e8b650</v>
      </c>
      <c r="V86" s="33"/>
      <c r="W86" s="33"/>
      <c r="X86" s="14" t="str">
        <f>IF(Table_Styles[[#This Row],[Border Radius]]&lt;&gt;"",Table_Styles[[#This Row],[Border Radius]],IF(Table_Styles[[#This Row],[Border Radius Default]]&lt;&gt;"",Table_Styles[[#This Row],[Border Radius Default]],""))</f>
        <v/>
      </c>
      <c r="Y86" s="33"/>
      <c r="Z86" s="33"/>
      <c r="AA86" s="14" t="str">
        <f>IF(Table_Styles[[#This Row],[MT]]&lt;&gt;"",Table_Styles[[#This Row],[MT]],IF(Table_Styles[[#This Row],[MT Default]]&lt;&gt;"",Table_Styles[[#This Row],[MT Default]],""))</f>
        <v/>
      </c>
      <c r="AB86" s="33"/>
      <c r="AC86" s="33"/>
      <c r="AD86" s="14" t="str">
        <f>IF(Table_Styles[[#This Row],[MR]]&lt;&gt;"",Table_Styles[[#This Row],[MR]],IF(Table_Styles[[#This Row],[MR Default]]&lt;&gt;"",Table_Styles[[#This Row],[MR Default]],""))</f>
        <v/>
      </c>
      <c r="AE86" s="33"/>
      <c r="AF86" s="33"/>
      <c r="AG86" s="14" t="str">
        <f>IF(Table_Styles[[#This Row],[MB]]&lt;&gt;"",Table_Styles[[#This Row],[MB]],IF(Table_Styles[[#This Row],[MB Default]]&lt;&gt;"",Table_Styles[[#This Row],[MB Default]],""))</f>
        <v/>
      </c>
      <c r="AH86" s="33"/>
      <c r="AI86" s="33"/>
      <c r="AJ86" s="14" t="str">
        <f>IF(Table_Styles[[#This Row],[ML]]&lt;&gt;"",Table_Styles[[#This Row],[ML]],IF(Table_Styles[[#This Row],[ML Default]]&lt;&gt;"",Table_Styles[[#This Row],[ML Default]],""))</f>
        <v/>
      </c>
      <c r="AK86" s="33"/>
      <c r="AL86" s="33"/>
      <c r="AM86" s="14" t="str">
        <f>IF(Table_Styles[[#This Row],[PT]]&lt;&gt;"",Table_Styles[[#This Row],[PT]],IF(Table_Styles[[#This Row],[PT Default]]&lt;&gt;"",Table_Styles[[#This Row],[PT Default]],""))</f>
        <v/>
      </c>
      <c r="AN86" s="33"/>
      <c r="AO86" s="33"/>
      <c r="AP86" s="14" t="str">
        <f>IF(Table_Styles[[#This Row],[PR]]&lt;&gt;"",Table_Styles[[#This Row],[PR]],IF(Table_Styles[[#This Row],[PR Default]]&lt;&gt;"",Table_Styles[[#This Row],[PR Default]],""))</f>
        <v/>
      </c>
      <c r="AQ86" s="33"/>
      <c r="AR86" s="33"/>
      <c r="AS86" s="14" t="str">
        <f>IF(Table_Styles[[#This Row],[PB]]&lt;&gt;"",Table_Styles[[#This Row],[PB]],IF(Table_Styles[[#This Row],[PB Default]]&lt;&gt;"",Table_Styles[[#This Row],[PB Default]],""))</f>
        <v/>
      </c>
      <c r="AT86" s="33"/>
      <c r="AU86" s="33"/>
      <c r="AV86" s="14" t="str">
        <f>IF(Table_Styles[[#This Row],[PL]]&lt;&gt;"",Table_Styles[[#This Row],[PL]],IF(Table_Styles[[#This Row],[PL Default]]&lt;&gt;"",Table_Styles[[#This Row],[PL Default]],""))</f>
        <v/>
      </c>
      <c r="AW86" s="33"/>
      <c r="AX86" s="33"/>
      <c r="AY86" s="14" t="str">
        <f>IF(Table_Styles[[#This Row],[BT]]&lt;&gt;"",Table_Styles[[#This Row],[BT]],IF(Table_Styles[[#This Row],[BT Default]]&lt;&gt;"",Table_Styles[[#This Row],[BT Default]],""))</f>
        <v/>
      </c>
      <c r="AZ86" s="33"/>
      <c r="BA86" s="33"/>
      <c r="BB86" s="14" t="str">
        <f>IF(Table_Styles[[#This Row],[BR]]&lt;&gt;"",Table_Styles[[#This Row],[BR]],IF(Table_Styles[[#This Row],[BR Default]]&lt;&gt;"",Table_Styles[[#This Row],[BR Default]],""))</f>
        <v/>
      </c>
      <c r="BC86" s="33"/>
      <c r="BD86" s="33"/>
      <c r="BE86" s="14" t="str">
        <f>IF(Table_Styles[[#This Row],[BB]]&lt;&gt;"",Table_Styles[[#This Row],[BB]],IF(Table_Styles[[#This Row],[BB Default]]&lt;&gt;"",Table_Styles[[#This Row],[BB Default]],""))</f>
        <v/>
      </c>
      <c r="BF86" s="33"/>
      <c r="BG86" s="33"/>
      <c r="BH86" s="14" t="str">
        <f>IF(Table_Styles[[#This Row],[BL]]&lt;&gt;"",Table_Styles[[#This Row],[BL]],IF(Table_Styles[[#This Row],[BL Default]]&lt;&gt;"",Table_Styles[[#This Row],[BL Default]],""))</f>
        <v/>
      </c>
      <c r="BI86" s="33"/>
      <c r="BJ86" s="33"/>
      <c r="BK86" s="14" t="str">
        <f>IF(Table_Styles[[#This Row],[Width]]&lt;&gt;"",Table_Styles[[#This Row],[Width]],IF(Table_Styles[[#This Row],[Width Default]]&lt;&gt;"",Table_Styles[[#This Row],[Width Default]],""))</f>
        <v/>
      </c>
      <c r="BL86" s="33"/>
      <c r="BM86" s="33"/>
      <c r="BN86" s="14" t="str">
        <f>IF(Table_Styles[[#This Row],[Height]]&lt;&gt;"",Table_Styles[[#This Row],[Height]],IF(Table_Styles[[#This Row],[Height Default]]&lt;&gt;"",Table_Styles[[#This Row],[Height Default]],""))</f>
        <v/>
      </c>
      <c r="BO86" s="14"/>
      <c r="BP86" s="14"/>
      <c r="BQ86" s="14" t="str">
        <f>IF(Table_Styles[[#This Row],[Top]]&lt;&gt;"",Table_Styles[[#This Row],[Top]],IF(Table_Styles[[#This Row],[Top Default]]&lt;&gt;"",Table_Styles[[#This Row],[Top Default]],""))</f>
        <v/>
      </c>
      <c r="BR86" s="14"/>
      <c r="BS86" s="14"/>
      <c r="BT86" s="14" t="str">
        <f>IF(Table_Styles[[#This Row],[Right]]&lt;&gt;"",Table_Styles[[#This Row],[Right]],IF(Table_Styles[[#This Row],[Right Default]]&lt;&gt;"",Table_Styles[[#This Row],[Right Default]],""))</f>
        <v/>
      </c>
      <c r="BU86" s="14"/>
      <c r="BV86" s="14"/>
      <c r="BW86" s="14" t="str">
        <f>IF(Table_Styles[[#This Row],[Bottom]]&lt;&gt;"",Table_Styles[[#This Row],[Bottom]],IF(Table_Styles[[#This Row],[Bottom Default]]&lt;&gt;"",Table_Styles[[#This Row],[Bottom Default]],""))</f>
        <v/>
      </c>
      <c r="BX86" s="14"/>
      <c r="BY86" s="14"/>
      <c r="BZ86" s="14" t="str">
        <f>IF(Table_Styles[[#This Row],[Left]]&lt;&gt;"",Table_Styles[[#This Row],[Left]],IF(Table_Styles[[#This Row],[Left Default]]&lt;&gt;"",Table_Styles[[#This Row],[Left Default]],""))</f>
        <v/>
      </c>
      <c r="CA86" s="33"/>
      <c r="CB86" s="16" t="str">
        <f>IF(AND(Table_Styles[[#This Row],[Selector]]&lt;&gt;"",Table_Styles[[#This Row],[Font Family Used]]&lt;&gt;"",Table_Styles[[#This Row],[Font Weight Used]]&lt;&gt;""),Table_Styles[[#This Row],[Font Family Used]]&amp;" "&amp;Table_Styles[[#This Row],[Font Weight Used]],"")</f>
        <v/>
      </c>
      <c r="CC86" s="16" t="str">
        <f ca="1">IF(AND(Table_Styles[[#This Row],[Selector]],COUNTIF(OFFSET(CC:CC,0,0,ROW()-1,1),"="&amp;Table_Styles[[#This Row],[Font]])=0),Table_Styles[[#This Row],[Font]],"")</f>
        <v/>
      </c>
      <c r="CD86" s="16" t="str">
        <f ca="1">IF(Table_Styles[[#This Row],[Unique Font]]&lt;&gt;"",
"{""fontFamily"":"""&amp;Table_Styles[[#This Row],[Font Family Used]]&amp;""",""fontWeight"":"&amp;Table_Styles[[#This Row],[Font Weight Used]]&amp;"}","")</f>
        <v/>
      </c>
      <c r="CE86"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#e8b650;border: 1px solid #e8b650</v>
      </c>
      <c r="CF86" s="16" t="str">
        <f>IF(AND(Table_Styles[[#This Row],[Selector]]&lt;&gt;"", Table_Styles[[#This Row],[Config Properties]]&lt;&gt;""),
Table_Styles[[#This Row],[Selector]]&amp;" { "&amp;Table_Styles[[#This Row],[Config Properties]]&amp;" }","")</f>
        <v>nav .btn.btn-primary:hover { color: #303232;background: #e8b650;border: 1px solid #e8b650 }</v>
      </c>
      <c r="CG86" s="16" t="str">
        <f xml:space="preserve">
SUBSTITUTE(SUBSTITUTE(SUBSTITUTE(SUBSTITUTE(SUBSTITUTE(SUBSTITUTE(SUBSTITUTE(SUBSTITUTE(Table_Styles[[#This Row],[Config]],
" {","{"),
"{ ","{"),
" }","}"),
"} ","}"),
" ,",","),
", ",","),
" :",":"),
": ",":")</f>
        <v>nav .btn.btn-primary:hover{color:#303232;background:#e8b650;border:1px solid #e8b650}</v>
      </c>
    </row>
    <row r="87" spans="2:85" ht="21" customHeight="1">
      <c r="B87" s="110" t="s">
        <v>1066</v>
      </c>
      <c r="C87" s="16" t="s">
        <v>1067</v>
      </c>
      <c r="D87" s="33"/>
      <c r="E87" s="33"/>
      <c r="F87" s="14" t="str">
        <f>IF(Table_Styles[[#This Row],[Font Family]]&lt;&gt;"",Table_Styles[[#This Row],[Font Family]],IF(Table_Styles[[#This Row],[Font Family Default]]&lt;&gt;"",Table_Styles[[#This Row],[Font Family Default]],""))</f>
        <v/>
      </c>
      <c r="G87" s="33"/>
      <c r="H87" s="33"/>
      <c r="I87" s="14" t="str">
        <f>IF(Table_Styles[[#This Row],[Font Size]]&lt;&gt;"",Table_Styles[[#This Row],[Font Size]],IF(Table_Styles[[#This Row],[Font Size Default]]&lt;&gt;"",Table_Styles[[#This Row],[Font Size Default]],""))</f>
        <v/>
      </c>
      <c r="J87" s="33"/>
      <c r="K87" s="33"/>
      <c r="L87" s="14" t="str">
        <f>IF(Table_Styles[[#This Row],[Font Weight]]&lt;&gt;"",Table_Styles[[#This Row],[Font Weight]],IF(Table_Styles[[#This Row],[Font Weight Default]]&lt;&gt;"",Table_Styles[[#This Row],[Font Weight Default]],""))</f>
        <v/>
      </c>
      <c r="M87" s="14" t="str">
        <f t="shared" si="0"/>
        <v>#303232</v>
      </c>
      <c r="N87" s="35" t="s">
        <v>788</v>
      </c>
      <c r="O87" s="14" t="str">
        <f>IF(Table_Styles[[#This Row],[Colour]]&lt;&gt;"",Table_Styles[[#This Row],[Colour]],IF(Table_Styles[[#This Row],[Colour Default]]&lt;&gt;"",Table_Styles[[#This Row],[Colour Default]],""))</f>
        <v>#303232</v>
      </c>
      <c r="P87" s="33"/>
      <c r="Q87" s="112" t="str">
        <f>Colour_Accent_1</f>
        <v>#e8b650</v>
      </c>
      <c r="R87" s="14" t="str">
        <f>IF(Table_Styles[[#This Row],[Background]]&lt;&gt;"",Table_Styles[[#This Row],[Background]],IF(Table_Styles[[#This Row],[Background Default]]&lt;&gt;"",Table_Styles[[#This Row],[Background Default]],""))</f>
        <v>#e8b650</v>
      </c>
      <c r="S87" s="108" t="str">
        <f>"1px solid "&amp;Colour_Accent_1</f>
        <v>1px solid #e8b650</v>
      </c>
      <c r="T87" s="33" t="s">
        <v>947</v>
      </c>
      <c r="U87" s="14" t="str">
        <f>IF(Table_Styles[[#This Row],[Border]]&lt;&gt;"",Table_Styles[[#This Row],[Border]],IF(Table_Styles[[#This Row],[Border Default]]&lt;&gt;"",Table_Styles[[#This Row],[Border Default]],""))</f>
        <v>1px solid #e8b650</v>
      </c>
      <c r="V87" s="33"/>
      <c r="W87" s="33"/>
      <c r="X87" s="14" t="str">
        <f>IF(Table_Styles[[#This Row],[Border Radius]]&lt;&gt;"",Table_Styles[[#This Row],[Border Radius]],IF(Table_Styles[[#This Row],[Border Radius Default]]&lt;&gt;"",Table_Styles[[#This Row],[Border Radius Default]],""))</f>
        <v/>
      </c>
      <c r="Y87" s="33"/>
      <c r="Z87" s="33"/>
      <c r="AA87" s="14" t="str">
        <f>IF(Table_Styles[[#This Row],[MT]]&lt;&gt;"",Table_Styles[[#This Row],[MT]],IF(Table_Styles[[#This Row],[MT Default]]&lt;&gt;"",Table_Styles[[#This Row],[MT Default]],""))</f>
        <v/>
      </c>
      <c r="AB87" s="33"/>
      <c r="AC87" s="33"/>
      <c r="AD87" s="14" t="str">
        <f>IF(Table_Styles[[#This Row],[MR]]&lt;&gt;"",Table_Styles[[#This Row],[MR]],IF(Table_Styles[[#This Row],[MR Default]]&lt;&gt;"",Table_Styles[[#This Row],[MR Default]],""))</f>
        <v/>
      </c>
      <c r="AE87" s="33"/>
      <c r="AF87" s="33"/>
      <c r="AG87" s="14" t="str">
        <f>IF(Table_Styles[[#This Row],[MB]]&lt;&gt;"",Table_Styles[[#This Row],[MB]],IF(Table_Styles[[#This Row],[MB Default]]&lt;&gt;"",Table_Styles[[#This Row],[MB Default]],""))</f>
        <v/>
      </c>
      <c r="AH87" s="33"/>
      <c r="AI87" s="33"/>
      <c r="AJ87" s="14" t="str">
        <f>IF(Table_Styles[[#This Row],[ML]]&lt;&gt;"",Table_Styles[[#This Row],[ML]],IF(Table_Styles[[#This Row],[ML Default]]&lt;&gt;"",Table_Styles[[#This Row],[ML Default]],""))</f>
        <v/>
      </c>
      <c r="AK87" s="33"/>
      <c r="AL87" s="33"/>
      <c r="AM87" s="14" t="str">
        <f>IF(Table_Styles[[#This Row],[PT]]&lt;&gt;"",Table_Styles[[#This Row],[PT]],IF(Table_Styles[[#This Row],[PT Default]]&lt;&gt;"",Table_Styles[[#This Row],[PT Default]],""))</f>
        <v/>
      </c>
      <c r="AN87" s="33"/>
      <c r="AO87" s="33"/>
      <c r="AP87" s="14" t="str">
        <f>IF(Table_Styles[[#This Row],[PR]]&lt;&gt;"",Table_Styles[[#This Row],[PR]],IF(Table_Styles[[#This Row],[PR Default]]&lt;&gt;"",Table_Styles[[#This Row],[PR Default]],""))</f>
        <v/>
      </c>
      <c r="AQ87" s="33"/>
      <c r="AR87" s="33"/>
      <c r="AS87" s="14" t="str">
        <f>IF(Table_Styles[[#This Row],[PB]]&lt;&gt;"",Table_Styles[[#This Row],[PB]],IF(Table_Styles[[#This Row],[PB Default]]&lt;&gt;"",Table_Styles[[#This Row],[PB Default]],""))</f>
        <v/>
      </c>
      <c r="AT87" s="33"/>
      <c r="AU87" s="33"/>
      <c r="AV87" s="14" t="str">
        <f>IF(Table_Styles[[#This Row],[PL]]&lt;&gt;"",Table_Styles[[#This Row],[PL]],IF(Table_Styles[[#This Row],[PL Default]]&lt;&gt;"",Table_Styles[[#This Row],[PL Default]],""))</f>
        <v/>
      </c>
      <c r="AW87" s="33"/>
      <c r="AX87" s="33"/>
      <c r="AY87" s="14" t="str">
        <f>IF(Table_Styles[[#This Row],[BT]]&lt;&gt;"",Table_Styles[[#This Row],[BT]],IF(Table_Styles[[#This Row],[BT Default]]&lt;&gt;"",Table_Styles[[#This Row],[BT Default]],""))</f>
        <v/>
      </c>
      <c r="AZ87" s="33"/>
      <c r="BA87" s="33"/>
      <c r="BB87" s="14" t="str">
        <f>IF(Table_Styles[[#This Row],[BR]]&lt;&gt;"",Table_Styles[[#This Row],[BR]],IF(Table_Styles[[#This Row],[BR Default]]&lt;&gt;"",Table_Styles[[#This Row],[BR Default]],""))</f>
        <v/>
      </c>
      <c r="BC87" s="33"/>
      <c r="BD87" s="33"/>
      <c r="BE87" s="14" t="str">
        <f>IF(Table_Styles[[#This Row],[BB]]&lt;&gt;"",Table_Styles[[#This Row],[BB]],IF(Table_Styles[[#This Row],[BB Default]]&lt;&gt;"",Table_Styles[[#This Row],[BB Default]],""))</f>
        <v/>
      </c>
      <c r="BF87" s="33"/>
      <c r="BG87" s="33"/>
      <c r="BH87" s="14" t="str">
        <f>IF(Table_Styles[[#This Row],[BL]]&lt;&gt;"",Table_Styles[[#This Row],[BL]],IF(Table_Styles[[#This Row],[BL Default]]&lt;&gt;"",Table_Styles[[#This Row],[BL Default]],""))</f>
        <v/>
      </c>
      <c r="BI87" s="33"/>
      <c r="BJ87" s="33"/>
      <c r="BK87" s="14" t="str">
        <f>IF(Table_Styles[[#This Row],[Width]]&lt;&gt;"",Table_Styles[[#This Row],[Width]],IF(Table_Styles[[#This Row],[Width Default]]&lt;&gt;"",Table_Styles[[#This Row],[Width Default]],""))</f>
        <v/>
      </c>
      <c r="BL87" s="33"/>
      <c r="BM87" s="33"/>
      <c r="BN87" s="14" t="str">
        <f>IF(Table_Styles[[#This Row],[Height]]&lt;&gt;"",Table_Styles[[#This Row],[Height]],IF(Table_Styles[[#This Row],[Height Default]]&lt;&gt;"",Table_Styles[[#This Row],[Height Default]],""))</f>
        <v/>
      </c>
      <c r="BO87" s="14"/>
      <c r="BP87" s="14"/>
      <c r="BQ87" s="14" t="str">
        <f>IF(Table_Styles[[#This Row],[Top]]&lt;&gt;"",Table_Styles[[#This Row],[Top]],IF(Table_Styles[[#This Row],[Top Default]]&lt;&gt;"",Table_Styles[[#This Row],[Top Default]],""))</f>
        <v/>
      </c>
      <c r="BR87" s="14"/>
      <c r="BS87" s="14"/>
      <c r="BT87" s="14" t="str">
        <f>IF(Table_Styles[[#This Row],[Right]]&lt;&gt;"",Table_Styles[[#This Row],[Right]],IF(Table_Styles[[#This Row],[Right Default]]&lt;&gt;"",Table_Styles[[#This Row],[Right Default]],""))</f>
        <v/>
      </c>
      <c r="BU87" s="14"/>
      <c r="BV87" s="14"/>
      <c r="BW87" s="14" t="str">
        <f>IF(Table_Styles[[#This Row],[Bottom]]&lt;&gt;"",Table_Styles[[#This Row],[Bottom]],IF(Table_Styles[[#This Row],[Bottom Default]]&lt;&gt;"",Table_Styles[[#This Row],[Bottom Default]],""))</f>
        <v/>
      </c>
      <c r="BX87" s="14"/>
      <c r="BY87" s="14"/>
      <c r="BZ87" s="14" t="str">
        <f>IF(Table_Styles[[#This Row],[Left]]&lt;&gt;"",Table_Styles[[#This Row],[Left]],IF(Table_Styles[[#This Row],[Left Default]]&lt;&gt;"",Table_Styles[[#This Row],[Left Default]],""))</f>
        <v/>
      </c>
      <c r="CA87" s="33"/>
      <c r="CB87" s="16" t="str">
        <f>IF(AND(Table_Styles[[#This Row],[Selector]]&lt;&gt;"",Table_Styles[[#This Row],[Font Family Used]]&lt;&gt;"",Table_Styles[[#This Row],[Font Weight Used]]&lt;&gt;""),Table_Styles[[#This Row],[Font Family Used]]&amp;" "&amp;Table_Styles[[#This Row],[Font Weight Used]],"")</f>
        <v/>
      </c>
      <c r="CC87" s="16" t="str">
        <f ca="1">IF(AND(Table_Styles[[#This Row],[Selector]],COUNTIF(OFFSET(CC:CC,0,0,ROW()-1,1),"="&amp;Table_Styles[[#This Row],[Font]])=0),Table_Styles[[#This Row],[Font]],"")</f>
        <v/>
      </c>
      <c r="CD87" s="16" t="str">
        <f ca="1">IF(Table_Styles[[#This Row],[Unique Font]]&lt;&gt;"",
"{""fontFamily"":"""&amp;Table_Styles[[#This Row],[Font Family Used]]&amp;""",""fontWeight"":"&amp;Table_Styles[[#This Row],[Font Weight Used]]&amp;"}","")</f>
        <v/>
      </c>
      <c r="CE87"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#e8b650;border: 1px solid #e8b650</v>
      </c>
      <c r="CF87" s="16" t="str">
        <f>IF(AND(Table_Styles[[#This Row],[Selector]]&lt;&gt;"", Table_Styles[[#This Row],[Config Properties]]&lt;&gt;""),
Table_Styles[[#This Row],[Selector]]&amp;" { "&amp;Table_Styles[[#This Row],[Config Properties]]&amp;" }","")</f>
        <v>nav .btn.btn-primary:active { color: #303232;background: #e8b650;border: 1px solid #e8b650 }</v>
      </c>
      <c r="CG87" s="16" t="str">
        <f xml:space="preserve">
SUBSTITUTE(SUBSTITUTE(SUBSTITUTE(SUBSTITUTE(SUBSTITUTE(SUBSTITUTE(SUBSTITUTE(SUBSTITUTE(Table_Styles[[#This Row],[Config]],
" {","{"),
"{ ","{"),
" }","}"),
"} ","}"),
" ,",","),
", ",","),
" :",":"),
": ",":")</f>
        <v>nav .btn.btn-primary:active{color:#303232;background:#e8b650;border:1px solid #e8b650}</v>
      </c>
    </row>
    <row r="88" spans="2:85" ht="21" customHeight="1">
      <c r="B88" s="110" t="s">
        <v>1068</v>
      </c>
      <c r="C88" s="16" t="s">
        <v>1069</v>
      </c>
      <c r="D88" s="33"/>
      <c r="E88" s="33"/>
      <c r="F88" s="14" t="str">
        <f>IF(Table_Styles[[#This Row],[Font Family]]&lt;&gt;"",Table_Styles[[#This Row],[Font Family]],IF(Table_Styles[[#This Row],[Font Family Default]]&lt;&gt;"",Table_Styles[[#This Row],[Font Family Default]],""))</f>
        <v/>
      </c>
      <c r="G88" s="33"/>
      <c r="H88" s="33"/>
      <c r="I88" s="14" t="str">
        <f>IF(Table_Styles[[#This Row],[Font Size]]&lt;&gt;"",Table_Styles[[#This Row],[Font Size]],IF(Table_Styles[[#This Row],[Font Size Default]]&lt;&gt;"",Table_Styles[[#This Row],[Font Size Default]],""))</f>
        <v/>
      </c>
      <c r="J88" s="33"/>
      <c r="K88" s="33"/>
      <c r="L88" s="14" t="str">
        <f>IF(Table_Styles[[#This Row],[Font Weight]]&lt;&gt;"",Table_Styles[[#This Row],[Font Weight]],IF(Table_Styles[[#This Row],[Font Weight Default]]&lt;&gt;"",Table_Styles[[#This Row],[Font Weight Default]],""))</f>
        <v/>
      </c>
      <c r="M88" s="14" t="str">
        <f t="shared" si="0"/>
        <v>#303232</v>
      </c>
      <c r="N88" s="35" t="str">
        <f>Colour_Foreground_1</f>
        <v>#303232</v>
      </c>
      <c r="O88" s="14" t="str">
        <f>IF(Table_Styles[[#This Row],[Colour]]&lt;&gt;"",Table_Styles[[#This Row],[Colour]],IF(Table_Styles[[#This Row],[Colour Default]]&lt;&gt;"",Table_Styles[[#This Row],[Colour Default]],""))</f>
        <v>#303232</v>
      </c>
      <c r="P88" s="33"/>
      <c r="Q88" s="112" t="str">
        <f>Colour_Background_2</f>
        <v>#e5e5e5</v>
      </c>
      <c r="R88" s="14" t="str">
        <f>IF(Table_Styles[[#This Row],[Background]]&lt;&gt;"",Table_Styles[[#This Row],[Background]],IF(Table_Styles[[#This Row],[Background Default]]&lt;&gt;"",Table_Styles[[#This Row],[Background Default]],""))</f>
        <v>#e5e5e5</v>
      </c>
      <c r="S88" s="108" t="s">
        <v>1070</v>
      </c>
      <c r="T88" s="33" t="s">
        <v>947</v>
      </c>
      <c r="U88" s="14" t="str">
        <f>IF(Table_Styles[[#This Row],[Border]]&lt;&gt;"",Table_Styles[[#This Row],[Border]],IF(Table_Styles[[#This Row],[Border Default]]&lt;&gt;"",Table_Styles[[#This Row],[Border Default]],""))</f>
        <v>1px solid #999</v>
      </c>
      <c r="V88" s="33"/>
      <c r="W88" s="33"/>
      <c r="X88" s="14" t="str">
        <f>IF(Table_Styles[[#This Row],[Border Radius]]&lt;&gt;"",Table_Styles[[#This Row],[Border Radius]],IF(Table_Styles[[#This Row],[Border Radius Default]]&lt;&gt;"",Table_Styles[[#This Row],[Border Radius Default]],""))</f>
        <v/>
      </c>
      <c r="Y88" s="33"/>
      <c r="Z88" s="33"/>
      <c r="AA88" s="14" t="str">
        <f>IF(Table_Styles[[#This Row],[MT]]&lt;&gt;"",Table_Styles[[#This Row],[MT]],IF(Table_Styles[[#This Row],[MT Default]]&lt;&gt;"",Table_Styles[[#This Row],[MT Default]],""))</f>
        <v/>
      </c>
      <c r="AB88" s="33"/>
      <c r="AC88" s="33"/>
      <c r="AD88" s="14" t="str">
        <f>IF(Table_Styles[[#This Row],[MR]]&lt;&gt;"",Table_Styles[[#This Row],[MR]],IF(Table_Styles[[#This Row],[MR Default]]&lt;&gt;"",Table_Styles[[#This Row],[MR Default]],""))</f>
        <v/>
      </c>
      <c r="AE88" s="33"/>
      <c r="AF88" s="33"/>
      <c r="AG88" s="14" t="str">
        <f>IF(Table_Styles[[#This Row],[MB]]&lt;&gt;"",Table_Styles[[#This Row],[MB]],IF(Table_Styles[[#This Row],[MB Default]]&lt;&gt;"",Table_Styles[[#This Row],[MB Default]],""))</f>
        <v/>
      </c>
      <c r="AH88" s="33"/>
      <c r="AI88" s="33"/>
      <c r="AJ88" s="14" t="str">
        <f>IF(Table_Styles[[#This Row],[ML]]&lt;&gt;"",Table_Styles[[#This Row],[ML]],IF(Table_Styles[[#This Row],[ML Default]]&lt;&gt;"",Table_Styles[[#This Row],[ML Default]],""))</f>
        <v/>
      </c>
      <c r="AK88" s="33"/>
      <c r="AL88" s="33"/>
      <c r="AM88" s="14" t="str">
        <f>IF(Table_Styles[[#This Row],[PT]]&lt;&gt;"",Table_Styles[[#This Row],[PT]],IF(Table_Styles[[#This Row],[PT Default]]&lt;&gt;"",Table_Styles[[#This Row],[PT Default]],""))</f>
        <v/>
      </c>
      <c r="AN88" s="33"/>
      <c r="AO88" s="33"/>
      <c r="AP88" s="14" t="str">
        <f>IF(Table_Styles[[#This Row],[PR]]&lt;&gt;"",Table_Styles[[#This Row],[PR]],IF(Table_Styles[[#This Row],[PR Default]]&lt;&gt;"",Table_Styles[[#This Row],[PR Default]],""))</f>
        <v/>
      </c>
      <c r="AQ88" s="33"/>
      <c r="AR88" s="33"/>
      <c r="AS88" s="14" t="str">
        <f>IF(Table_Styles[[#This Row],[PB]]&lt;&gt;"",Table_Styles[[#This Row],[PB]],IF(Table_Styles[[#This Row],[PB Default]]&lt;&gt;"",Table_Styles[[#This Row],[PB Default]],""))</f>
        <v/>
      </c>
      <c r="AT88" s="33"/>
      <c r="AU88" s="33"/>
      <c r="AV88" s="14" t="str">
        <f>IF(Table_Styles[[#This Row],[PL]]&lt;&gt;"",Table_Styles[[#This Row],[PL]],IF(Table_Styles[[#This Row],[PL Default]]&lt;&gt;"",Table_Styles[[#This Row],[PL Default]],""))</f>
        <v/>
      </c>
      <c r="AW88" s="33"/>
      <c r="AX88" s="33"/>
      <c r="AY88" s="14" t="str">
        <f>IF(Table_Styles[[#This Row],[BT]]&lt;&gt;"",Table_Styles[[#This Row],[BT]],IF(Table_Styles[[#This Row],[BT Default]]&lt;&gt;"",Table_Styles[[#This Row],[BT Default]],""))</f>
        <v/>
      </c>
      <c r="AZ88" s="33"/>
      <c r="BA88" s="33"/>
      <c r="BB88" s="14" t="str">
        <f>IF(Table_Styles[[#This Row],[BR]]&lt;&gt;"",Table_Styles[[#This Row],[BR]],IF(Table_Styles[[#This Row],[BR Default]]&lt;&gt;"",Table_Styles[[#This Row],[BR Default]],""))</f>
        <v/>
      </c>
      <c r="BC88" s="33"/>
      <c r="BD88" s="33"/>
      <c r="BE88" s="14" t="str">
        <f>IF(Table_Styles[[#This Row],[BB]]&lt;&gt;"",Table_Styles[[#This Row],[BB]],IF(Table_Styles[[#This Row],[BB Default]]&lt;&gt;"",Table_Styles[[#This Row],[BB Default]],""))</f>
        <v/>
      </c>
      <c r="BF88" s="33"/>
      <c r="BG88" s="33"/>
      <c r="BH88" s="14" t="str">
        <f>IF(Table_Styles[[#This Row],[BL]]&lt;&gt;"",Table_Styles[[#This Row],[BL]],IF(Table_Styles[[#This Row],[BL Default]]&lt;&gt;"",Table_Styles[[#This Row],[BL Default]],""))</f>
        <v/>
      </c>
      <c r="BI88" s="33"/>
      <c r="BJ88" s="33"/>
      <c r="BK88" s="14" t="str">
        <f>IF(Table_Styles[[#This Row],[Width]]&lt;&gt;"",Table_Styles[[#This Row],[Width]],IF(Table_Styles[[#This Row],[Width Default]]&lt;&gt;"",Table_Styles[[#This Row],[Width Default]],""))</f>
        <v/>
      </c>
      <c r="BL88" s="33"/>
      <c r="BM88" s="33"/>
      <c r="BN88" s="14" t="str">
        <f>IF(Table_Styles[[#This Row],[Height]]&lt;&gt;"",Table_Styles[[#This Row],[Height]],IF(Table_Styles[[#This Row],[Height Default]]&lt;&gt;"",Table_Styles[[#This Row],[Height Default]],""))</f>
        <v/>
      </c>
      <c r="BO88" s="14"/>
      <c r="BP88" s="14"/>
      <c r="BQ88" s="14" t="str">
        <f>IF(Table_Styles[[#This Row],[Top]]&lt;&gt;"",Table_Styles[[#This Row],[Top]],IF(Table_Styles[[#This Row],[Top Default]]&lt;&gt;"",Table_Styles[[#This Row],[Top Default]],""))</f>
        <v/>
      </c>
      <c r="BR88" s="14"/>
      <c r="BS88" s="14"/>
      <c r="BT88" s="14" t="str">
        <f>IF(Table_Styles[[#This Row],[Right]]&lt;&gt;"",Table_Styles[[#This Row],[Right]],IF(Table_Styles[[#This Row],[Right Default]]&lt;&gt;"",Table_Styles[[#This Row],[Right Default]],""))</f>
        <v/>
      </c>
      <c r="BU88" s="14"/>
      <c r="BV88" s="14"/>
      <c r="BW88" s="14" t="str">
        <f>IF(Table_Styles[[#This Row],[Bottom]]&lt;&gt;"",Table_Styles[[#This Row],[Bottom]],IF(Table_Styles[[#This Row],[Bottom Default]]&lt;&gt;"",Table_Styles[[#This Row],[Bottom Default]],""))</f>
        <v/>
      </c>
      <c r="BX88" s="14"/>
      <c r="BY88" s="14"/>
      <c r="BZ88" s="14" t="str">
        <f>IF(Table_Styles[[#This Row],[Left]]&lt;&gt;"",Table_Styles[[#This Row],[Left]],IF(Table_Styles[[#This Row],[Left Default]]&lt;&gt;"",Table_Styles[[#This Row],[Left Default]],""))</f>
        <v/>
      </c>
      <c r="CA88" s="33"/>
      <c r="CB88" s="16" t="str">
        <f>IF(AND(Table_Styles[[#This Row],[Selector]]&lt;&gt;"",Table_Styles[[#This Row],[Font Family Used]]&lt;&gt;"",Table_Styles[[#This Row],[Font Weight Used]]&lt;&gt;""),Table_Styles[[#This Row],[Font Family Used]]&amp;" "&amp;Table_Styles[[#This Row],[Font Weight Used]],"")</f>
        <v/>
      </c>
      <c r="CC88" s="16" t="str">
        <f ca="1">IF(AND(Table_Styles[[#This Row],[Selector]],COUNTIF(OFFSET(CC:CC,0,0,ROW()-1,1),"="&amp;Table_Styles[[#This Row],[Font]])=0),Table_Styles[[#This Row],[Font]],"")</f>
        <v/>
      </c>
      <c r="CD88" s="16" t="str">
        <f ca="1">IF(Table_Styles[[#This Row],[Unique Font]]&lt;&gt;"",
"{""fontFamily"":"""&amp;Table_Styles[[#This Row],[Font Family Used]]&amp;""",""fontWeight"":"&amp;Table_Styles[[#This Row],[Font Weight Used]]&amp;"}","")</f>
        <v/>
      </c>
      <c r="CE88"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#e5e5e5;border: 1px solid #999</v>
      </c>
      <c r="CF88" s="16" t="str">
        <f>IF(AND(Table_Styles[[#This Row],[Selector]]&lt;&gt;"", Table_Styles[[#This Row],[Config Properties]]&lt;&gt;""),
Table_Styles[[#This Row],[Selector]]&amp;" { "&amp;Table_Styles[[#This Row],[Config Properties]]&amp;" }","")</f>
        <v>nav .btn.btn-secondary { color: #303232;background: #e5e5e5;border: 1px solid #999 }</v>
      </c>
      <c r="CG88" s="16" t="str">
        <f xml:space="preserve">
SUBSTITUTE(SUBSTITUTE(SUBSTITUTE(SUBSTITUTE(SUBSTITUTE(SUBSTITUTE(SUBSTITUTE(SUBSTITUTE(Table_Styles[[#This Row],[Config]],
" {","{"),
"{ ","{"),
" }","}"),
"} ","}"),
" ,",","),
", ",","),
" :",":"),
": ",":")</f>
        <v>nav .btn.btn-secondary{color:#303232;background:#e5e5e5;border:1px solid #999}</v>
      </c>
    </row>
    <row r="89" spans="2:85" ht="21" customHeight="1">
      <c r="B89" s="110" t="s">
        <v>1071</v>
      </c>
      <c r="C89" s="16" t="s">
        <v>1072</v>
      </c>
      <c r="D89" s="33"/>
      <c r="E89" s="33"/>
      <c r="F89" s="14" t="str">
        <f>IF(Table_Styles[[#This Row],[Font Family]]&lt;&gt;"",Table_Styles[[#This Row],[Font Family]],IF(Table_Styles[[#This Row],[Font Family Default]]&lt;&gt;"",Table_Styles[[#This Row],[Font Family Default]],""))</f>
        <v/>
      </c>
      <c r="G89" s="33"/>
      <c r="H89" s="33"/>
      <c r="I89" s="14" t="str">
        <f>IF(Table_Styles[[#This Row],[Font Size]]&lt;&gt;"",Table_Styles[[#This Row],[Font Size]],IF(Table_Styles[[#This Row],[Font Size Default]]&lt;&gt;"",Table_Styles[[#This Row],[Font Size Default]],""))</f>
        <v/>
      </c>
      <c r="J89" s="33"/>
      <c r="K89" s="33"/>
      <c r="L89" s="14" t="str">
        <f>IF(Table_Styles[[#This Row],[Font Weight]]&lt;&gt;"",Table_Styles[[#This Row],[Font Weight]],IF(Table_Styles[[#This Row],[Font Weight Default]]&lt;&gt;"",Table_Styles[[#This Row],[Font Weight Default]],""))</f>
        <v/>
      </c>
      <c r="M89" s="14" t="str">
        <f t="shared" si="0"/>
        <v>#303232</v>
      </c>
      <c r="N89" s="35" t="str">
        <f>Colour_Foreground_1</f>
        <v>#303232</v>
      </c>
      <c r="O89" s="14" t="str">
        <f>IF(Table_Styles[[#This Row],[Colour]]&lt;&gt;"",Table_Styles[[#This Row],[Colour]],IF(Table_Styles[[#This Row],[Colour Default]]&lt;&gt;"",Table_Styles[[#This Row],[Colour Default]],""))</f>
        <v>#303232</v>
      </c>
      <c r="P89" s="33"/>
      <c r="Q89" s="112" t="str">
        <f>Colour_Background_2</f>
        <v>#e5e5e5</v>
      </c>
      <c r="R89" s="14" t="str">
        <f>IF(Table_Styles[[#This Row],[Background]]&lt;&gt;"",Table_Styles[[#This Row],[Background]],IF(Table_Styles[[#This Row],[Background Default]]&lt;&gt;"",Table_Styles[[#This Row],[Background Default]],""))</f>
        <v>#e5e5e5</v>
      </c>
      <c r="S89" s="108" t="s">
        <v>1070</v>
      </c>
      <c r="T89" s="33" t="s">
        <v>947</v>
      </c>
      <c r="U89" s="14" t="str">
        <f>IF(Table_Styles[[#This Row],[Border]]&lt;&gt;"",Table_Styles[[#This Row],[Border]],IF(Table_Styles[[#This Row],[Border Default]]&lt;&gt;"",Table_Styles[[#This Row],[Border Default]],""))</f>
        <v>1px solid #999</v>
      </c>
      <c r="V89" s="33"/>
      <c r="W89" s="33"/>
      <c r="X89" s="14" t="str">
        <f>IF(Table_Styles[[#This Row],[Border Radius]]&lt;&gt;"",Table_Styles[[#This Row],[Border Radius]],IF(Table_Styles[[#This Row],[Border Radius Default]]&lt;&gt;"",Table_Styles[[#This Row],[Border Radius Default]],""))</f>
        <v/>
      </c>
      <c r="Y89" s="33"/>
      <c r="Z89" s="33"/>
      <c r="AA89" s="14" t="str">
        <f>IF(Table_Styles[[#This Row],[MT]]&lt;&gt;"",Table_Styles[[#This Row],[MT]],IF(Table_Styles[[#This Row],[MT Default]]&lt;&gt;"",Table_Styles[[#This Row],[MT Default]],""))</f>
        <v/>
      </c>
      <c r="AB89" s="33"/>
      <c r="AC89" s="33"/>
      <c r="AD89" s="14" t="str">
        <f>IF(Table_Styles[[#This Row],[MR]]&lt;&gt;"",Table_Styles[[#This Row],[MR]],IF(Table_Styles[[#This Row],[MR Default]]&lt;&gt;"",Table_Styles[[#This Row],[MR Default]],""))</f>
        <v/>
      </c>
      <c r="AE89" s="33"/>
      <c r="AF89" s="33"/>
      <c r="AG89" s="14" t="str">
        <f>IF(Table_Styles[[#This Row],[MB]]&lt;&gt;"",Table_Styles[[#This Row],[MB]],IF(Table_Styles[[#This Row],[MB Default]]&lt;&gt;"",Table_Styles[[#This Row],[MB Default]],""))</f>
        <v/>
      </c>
      <c r="AH89" s="33"/>
      <c r="AI89" s="33"/>
      <c r="AJ89" s="14" t="str">
        <f>IF(Table_Styles[[#This Row],[ML]]&lt;&gt;"",Table_Styles[[#This Row],[ML]],IF(Table_Styles[[#This Row],[ML Default]]&lt;&gt;"",Table_Styles[[#This Row],[ML Default]],""))</f>
        <v/>
      </c>
      <c r="AK89" s="33"/>
      <c r="AL89" s="33"/>
      <c r="AM89" s="14" t="str">
        <f>IF(Table_Styles[[#This Row],[PT]]&lt;&gt;"",Table_Styles[[#This Row],[PT]],IF(Table_Styles[[#This Row],[PT Default]]&lt;&gt;"",Table_Styles[[#This Row],[PT Default]],""))</f>
        <v/>
      </c>
      <c r="AN89" s="33"/>
      <c r="AO89" s="33"/>
      <c r="AP89" s="14" t="str">
        <f>IF(Table_Styles[[#This Row],[PR]]&lt;&gt;"",Table_Styles[[#This Row],[PR]],IF(Table_Styles[[#This Row],[PR Default]]&lt;&gt;"",Table_Styles[[#This Row],[PR Default]],""))</f>
        <v/>
      </c>
      <c r="AQ89" s="33"/>
      <c r="AR89" s="33"/>
      <c r="AS89" s="14" t="str">
        <f>IF(Table_Styles[[#This Row],[PB]]&lt;&gt;"",Table_Styles[[#This Row],[PB]],IF(Table_Styles[[#This Row],[PB Default]]&lt;&gt;"",Table_Styles[[#This Row],[PB Default]],""))</f>
        <v/>
      </c>
      <c r="AT89" s="33"/>
      <c r="AU89" s="33"/>
      <c r="AV89" s="14" t="str">
        <f>IF(Table_Styles[[#This Row],[PL]]&lt;&gt;"",Table_Styles[[#This Row],[PL]],IF(Table_Styles[[#This Row],[PL Default]]&lt;&gt;"",Table_Styles[[#This Row],[PL Default]],""))</f>
        <v/>
      </c>
      <c r="AW89" s="33"/>
      <c r="AX89" s="33"/>
      <c r="AY89" s="14" t="str">
        <f>IF(Table_Styles[[#This Row],[BT]]&lt;&gt;"",Table_Styles[[#This Row],[BT]],IF(Table_Styles[[#This Row],[BT Default]]&lt;&gt;"",Table_Styles[[#This Row],[BT Default]],""))</f>
        <v/>
      </c>
      <c r="AZ89" s="33"/>
      <c r="BA89" s="33"/>
      <c r="BB89" s="14" t="str">
        <f>IF(Table_Styles[[#This Row],[BR]]&lt;&gt;"",Table_Styles[[#This Row],[BR]],IF(Table_Styles[[#This Row],[BR Default]]&lt;&gt;"",Table_Styles[[#This Row],[BR Default]],""))</f>
        <v/>
      </c>
      <c r="BC89" s="33"/>
      <c r="BD89" s="33"/>
      <c r="BE89" s="14" t="str">
        <f>IF(Table_Styles[[#This Row],[BB]]&lt;&gt;"",Table_Styles[[#This Row],[BB]],IF(Table_Styles[[#This Row],[BB Default]]&lt;&gt;"",Table_Styles[[#This Row],[BB Default]],""))</f>
        <v/>
      </c>
      <c r="BF89" s="33"/>
      <c r="BG89" s="33"/>
      <c r="BH89" s="14" t="str">
        <f>IF(Table_Styles[[#This Row],[BL]]&lt;&gt;"",Table_Styles[[#This Row],[BL]],IF(Table_Styles[[#This Row],[BL Default]]&lt;&gt;"",Table_Styles[[#This Row],[BL Default]],""))</f>
        <v/>
      </c>
      <c r="BI89" s="33"/>
      <c r="BJ89" s="33"/>
      <c r="BK89" s="14" t="str">
        <f>IF(Table_Styles[[#This Row],[Width]]&lt;&gt;"",Table_Styles[[#This Row],[Width]],IF(Table_Styles[[#This Row],[Width Default]]&lt;&gt;"",Table_Styles[[#This Row],[Width Default]],""))</f>
        <v/>
      </c>
      <c r="BL89" s="33"/>
      <c r="BM89" s="33"/>
      <c r="BN89" s="14" t="str">
        <f>IF(Table_Styles[[#This Row],[Height]]&lt;&gt;"",Table_Styles[[#This Row],[Height]],IF(Table_Styles[[#This Row],[Height Default]]&lt;&gt;"",Table_Styles[[#This Row],[Height Default]],""))</f>
        <v/>
      </c>
      <c r="BO89" s="14"/>
      <c r="BP89" s="14"/>
      <c r="BQ89" s="14" t="str">
        <f>IF(Table_Styles[[#This Row],[Top]]&lt;&gt;"",Table_Styles[[#This Row],[Top]],IF(Table_Styles[[#This Row],[Top Default]]&lt;&gt;"",Table_Styles[[#This Row],[Top Default]],""))</f>
        <v/>
      </c>
      <c r="BR89" s="14"/>
      <c r="BS89" s="14"/>
      <c r="BT89" s="14" t="str">
        <f>IF(Table_Styles[[#This Row],[Right]]&lt;&gt;"",Table_Styles[[#This Row],[Right]],IF(Table_Styles[[#This Row],[Right Default]]&lt;&gt;"",Table_Styles[[#This Row],[Right Default]],""))</f>
        <v/>
      </c>
      <c r="BU89" s="14"/>
      <c r="BV89" s="14"/>
      <c r="BW89" s="14" t="str">
        <f>IF(Table_Styles[[#This Row],[Bottom]]&lt;&gt;"",Table_Styles[[#This Row],[Bottom]],IF(Table_Styles[[#This Row],[Bottom Default]]&lt;&gt;"",Table_Styles[[#This Row],[Bottom Default]],""))</f>
        <v/>
      </c>
      <c r="BX89" s="14"/>
      <c r="BY89" s="14"/>
      <c r="BZ89" s="14" t="str">
        <f>IF(Table_Styles[[#This Row],[Left]]&lt;&gt;"",Table_Styles[[#This Row],[Left]],IF(Table_Styles[[#This Row],[Left Default]]&lt;&gt;"",Table_Styles[[#This Row],[Left Default]],""))</f>
        <v/>
      </c>
      <c r="CA89" s="33"/>
      <c r="CB89" s="16" t="str">
        <f>IF(AND(Table_Styles[[#This Row],[Selector]]&lt;&gt;"",Table_Styles[[#This Row],[Font Family Used]]&lt;&gt;"",Table_Styles[[#This Row],[Font Weight Used]]&lt;&gt;""),Table_Styles[[#This Row],[Font Family Used]]&amp;" "&amp;Table_Styles[[#This Row],[Font Weight Used]],"")</f>
        <v/>
      </c>
      <c r="CC89" s="16" t="str">
        <f ca="1">IF(AND(Table_Styles[[#This Row],[Selector]],COUNTIF(OFFSET(CC:CC,0,0,ROW()-1,1),"="&amp;Table_Styles[[#This Row],[Font]])=0),Table_Styles[[#This Row],[Font]],"")</f>
        <v/>
      </c>
      <c r="CD89" s="16" t="str">
        <f ca="1">IF(Table_Styles[[#This Row],[Unique Font]]&lt;&gt;"",
"{""fontFamily"":"""&amp;Table_Styles[[#This Row],[Font Family Used]]&amp;""",""fontWeight"":"&amp;Table_Styles[[#This Row],[Font Weight Used]]&amp;"}","")</f>
        <v/>
      </c>
      <c r="CE89"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#e5e5e5;border: 1px solid #999</v>
      </c>
      <c r="CF89" s="16" t="str">
        <f>IF(AND(Table_Styles[[#This Row],[Selector]]&lt;&gt;"", Table_Styles[[#This Row],[Config Properties]]&lt;&gt;""),
Table_Styles[[#This Row],[Selector]]&amp;" { "&amp;Table_Styles[[#This Row],[Config Properties]]&amp;" }","")</f>
        <v>nav .btn.btn-secondary:hover { color: #303232;background: #e5e5e5;border: 1px solid #999 }</v>
      </c>
      <c r="CG89" s="16" t="str">
        <f xml:space="preserve">
SUBSTITUTE(SUBSTITUTE(SUBSTITUTE(SUBSTITUTE(SUBSTITUTE(SUBSTITUTE(SUBSTITUTE(SUBSTITUTE(Table_Styles[[#This Row],[Config]],
" {","{"),
"{ ","{"),
" }","}"),
"} ","}"),
" ,",","),
", ",","),
" :",":"),
": ",":")</f>
        <v>nav .btn.btn-secondary:hover{color:#303232;background:#e5e5e5;border:1px solid #999}</v>
      </c>
    </row>
    <row r="90" spans="2:85" ht="21" customHeight="1">
      <c r="B90" s="110" t="s">
        <v>1073</v>
      </c>
      <c r="C90" s="16" t="s">
        <v>1074</v>
      </c>
      <c r="D90" s="33"/>
      <c r="E90" s="33"/>
      <c r="F90" s="14" t="str">
        <f>IF(Table_Styles[[#This Row],[Font Family]]&lt;&gt;"",Table_Styles[[#This Row],[Font Family]],IF(Table_Styles[[#This Row],[Font Family Default]]&lt;&gt;"",Table_Styles[[#This Row],[Font Family Default]],""))</f>
        <v/>
      </c>
      <c r="G90" s="33"/>
      <c r="H90" s="33"/>
      <c r="I90" s="14" t="str">
        <f>IF(Table_Styles[[#This Row],[Font Size]]&lt;&gt;"",Table_Styles[[#This Row],[Font Size]],IF(Table_Styles[[#This Row],[Font Size Default]]&lt;&gt;"",Table_Styles[[#This Row],[Font Size Default]],""))</f>
        <v/>
      </c>
      <c r="J90" s="33"/>
      <c r="K90" s="33"/>
      <c r="L90" s="14" t="str">
        <f>IF(Table_Styles[[#This Row],[Font Weight]]&lt;&gt;"",Table_Styles[[#This Row],[Font Weight]],IF(Table_Styles[[#This Row],[Font Weight Default]]&lt;&gt;"",Table_Styles[[#This Row],[Font Weight Default]],""))</f>
        <v/>
      </c>
      <c r="M90" s="14" t="str">
        <f t="shared" si="0"/>
        <v>#303232</v>
      </c>
      <c r="N90" s="35" t="str">
        <f>Colour_Foreground_1</f>
        <v>#303232</v>
      </c>
      <c r="O90" s="14" t="str">
        <f>IF(Table_Styles[[#This Row],[Colour]]&lt;&gt;"",Table_Styles[[#This Row],[Colour]],IF(Table_Styles[[#This Row],[Colour Default]]&lt;&gt;"",Table_Styles[[#This Row],[Colour Default]],""))</f>
        <v>#303232</v>
      </c>
      <c r="P90" s="33"/>
      <c r="Q90" s="112" t="str">
        <f>Colour_Background_2</f>
        <v>#e5e5e5</v>
      </c>
      <c r="R90" s="14" t="str">
        <f>IF(Table_Styles[[#This Row],[Background]]&lt;&gt;"",Table_Styles[[#This Row],[Background]],IF(Table_Styles[[#This Row],[Background Default]]&lt;&gt;"",Table_Styles[[#This Row],[Background Default]],""))</f>
        <v>#e5e5e5</v>
      </c>
      <c r="S90" s="108" t="s">
        <v>1070</v>
      </c>
      <c r="T90" s="33" t="s">
        <v>947</v>
      </c>
      <c r="U90" s="14" t="str">
        <f>IF(Table_Styles[[#This Row],[Border]]&lt;&gt;"",Table_Styles[[#This Row],[Border]],IF(Table_Styles[[#This Row],[Border Default]]&lt;&gt;"",Table_Styles[[#This Row],[Border Default]],""))</f>
        <v>1px solid #999</v>
      </c>
      <c r="V90" s="33"/>
      <c r="W90" s="33"/>
      <c r="X90" s="14" t="str">
        <f>IF(Table_Styles[[#This Row],[Border Radius]]&lt;&gt;"",Table_Styles[[#This Row],[Border Radius]],IF(Table_Styles[[#This Row],[Border Radius Default]]&lt;&gt;"",Table_Styles[[#This Row],[Border Radius Default]],""))</f>
        <v/>
      </c>
      <c r="Y90" s="33"/>
      <c r="Z90" s="33"/>
      <c r="AA90" s="14" t="str">
        <f>IF(Table_Styles[[#This Row],[MT]]&lt;&gt;"",Table_Styles[[#This Row],[MT]],IF(Table_Styles[[#This Row],[MT Default]]&lt;&gt;"",Table_Styles[[#This Row],[MT Default]],""))</f>
        <v/>
      </c>
      <c r="AB90" s="33"/>
      <c r="AC90" s="33"/>
      <c r="AD90" s="14" t="str">
        <f>IF(Table_Styles[[#This Row],[MR]]&lt;&gt;"",Table_Styles[[#This Row],[MR]],IF(Table_Styles[[#This Row],[MR Default]]&lt;&gt;"",Table_Styles[[#This Row],[MR Default]],""))</f>
        <v/>
      </c>
      <c r="AE90" s="33"/>
      <c r="AF90" s="33"/>
      <c r="AG90" s="14" t="str">
        <f>IF(Table_Styles[[#This Row],[MB]]&lt;&gt;"",Table_Styles[[#This Row],[MB]],IF(Table_Styles[[#This Row],[MB Default]]&lt;&gt;"",Table_Styles[[#This Row],[MB Default]],""))</f>
        <v/>
      </c>
      <c r="AH90" s="33"/>
      <c r="AI90" s="33"/>
      <c r="AJ90" s="14" t="str">
        <f>IF(Table_Styles[[#This Row],[ML]]&lt;&gt;"",Table_Styles[[#This Row],[ML]],IF(Table_Styles[[#This Row],[ML Default]]&lt;&gt;"",Table_Styles[[#This Row],[ML Default]],""))</f>
        <v/>
      </c>
      <c r="AK90" s="33"/>
      <c r="AL90" s="33"/>
      <c r="AM90" s="14" t="str">
        <f>IF(Table_Styles[[#This Row],[PT]]&lt;&gt;"",Table_Styles[[#This Row],[PT]],IF(Table_Styles[[#This Row],[PT Default]]&lt;&gt;"",Table_Styles[[#This Row],[PT Default]],""))</f>
        <v/>
      </c>
      <c r="AN90" s="33"/>
      <c r="AO90" s="33"/>
      <c r="AP90" s="14" t="str">
        <f>IF(Table_Styles[[#This Row],[PR]]&lt;&gt;"",Table_Styles[[#This Row],[PR]],IF(Table_Styles[[#This Row],[PR Default]]&lt;&gt;"",Table_Styles[[#This Row],[PR Default]],""))</f>
        <v/>
      </c>
      <c r="AQ90" s="33"/>
      <c r="AR90" s="33"/>
      <c r="AS90" s="14" t="str">
        <f>IF(Table_Styles[[#This Row],[PB]]&lt;&gt;"",Table_Styles[[#This Row],[PB]],IF(Table_Styles[[#This Row],[PB Default]]&lt;&gt;"",Table_Styles[[#This Row],[PB Default]],""))</f>
        <v/>
      </c>
      <c r="AT90" s="33"/>
      <c r="AU90" s="33"/>
      <c r="AV90" s="14" t="str">
        <f>IF(Table_Styles[[#This Row],[PL]]&lt;&gt;"",Table_Styles[[#This Row],[PL]],IF(Table_Styles[[#This Row],[PL Default]]&lt;&gt;"",Table_Styles[[#This Row],[PL Default]],""))</f>
        <v/>
      </c>
      <c r="AW90" s="33"/>
      <c r="AX90" s="33"/>
      <c r="AY90" s="14" t="str">
        <f>IF(Table_Styles[[#This Row],[BT]]&lt;&gt;"",Table_Styles[[#This Row],[BT]],IF(Table_Styles[[#This Row],[BT Default]]&lt;&gt;"",Table_Styles[[#This Row],[BT Default]],""))</f>
        <v/>
      </c>
      <c r="AZ90" s="33"/>
      <c r="BA90" s="33"/>
      <c r="BB90" s="14" t="str">
        <f>IF(Table_Styles[[#This Row],[BR]]&lt;&gt;"",Table_Styles[[#This Row],[BR]],IF(Table_Styles[[#This Row],[BR Default]]&lt;&gt;"",Table_Styles[[#This Row],[BR Default]],""))</f>
        <v/>
      </c>
      <c r="BC90" s="33"/>
      <c r="BD90" s="33"/>
      <c r="BE90" s="14" t="str">
        <f>IF(Table_Styles[[#This Row],[BB]]&lt;&gt;"",Table_Styles[[#This Row],[BB]],IF(Table_Styles[[#This Row],[BB Default]]&lt;&gt;"",Table_Styles[[#This Row],[BB Default]],""))</f>
        <v/>
      </c>
      <c r="BF90" s="33"/>
      <c r="BG90" s="33"/>
      <c r="BH90" s="14" t="str">
        <f>IF(Table_Styles[[#This Row],[BL]]&lt;&gt;"",Table_Styles[[#This Row],[BL]],IF(Table_Styles[[#This Row],[BL Default]]&lt;&gt;"",Table_Styles[[#This Row],[BL Default]],""))</f>
        <v/>
      </c>
      <c r="BI90" s="33"/>
      <c r="BJ90" s="33"/>
      <c r="BK90" s="14" t="str">
        <f>IF(Table_Styles[[#This Row],[Width]]&lt;&gt;"",Table_Styles[[#This Row],[Width]],IF(Table_Styles[[#This Row],[Width Default]]&lt;&gt;"",Table_Styles[[#This Row],[Width Default]],""))</f>
        <v/>
      </c>
      <c r="BL90" s="33"/>
      <c r="BM90" s="33"/>
      <c r="BN90" s="14" t="str">
        <f>IF(Table_Styles[[#This Row],[Height]]&lt;&gt;"",Table_Styles[[#This Row],[Height]],IF(Table_Styles[[#This Row],[Height Default]]&lt;&gt;"",Table_Styles[[#This Row],[Height Default]],""))</f>
        <v/>
      </c>
      <c r="BO90" s="14"/>
      <c r="BP90" s="14"/>
      <c r="BQ90" s="14" t="str">
        <f>IF(Table_Styles[[#This Row],[Top]]&lt;&gt;"",Table_Styles[[#This Row],[Top]],IF(Table_Styles[[#This Row],[Top Default]]&lt;&gt;"",Table_Styles[[#This Row],[Top Default]],""))</f>
        <v/>
      </c>
      <c r="BR90" s="14"/>
      <c r="BS90" s="14"/>
      <c r="BT90" s="14" t="str">
        <f>IF(Table_Styles[[#This Row],[Right]]&lt;&gt;"",Table_Styles[[#This Row],[Right]],IF(Table_Styles[[#This Row],[Right Default]]&lt;&gt;"",Table_Styles[[#This Row],[Right Default]],""))</f>
        <v/>
      </c>
      <c r="BU90" s="14"/>
      <c r="BV90" s="14"/>
      <c r="BW90" s="14" t="str">
        <f>IF(Table_Styles[[#This Row],[Bottom]]&lt;&gt;"",Table_Styles[[#This Row],[Bottom]],IF(Table_Styles[[#This Row],[Bottom Default]]&lt;&gt;"",Table_Styles[[#This Row],[Bottom Default]],""))</f>
        <v/>
      </c>
      <c r="BX90" s="14"/>
      <c r="BY90" s="14"/>
      <c r="BZ90" s="14" t="str">
        <f>IF(Table_Styles[[#This Row],[Left]]&lt;&gt;"",Table_Styles[[#This Row],[Left]],IF(Table_Styles[[#This Row],[Left Default]]&lt;&gt;"",Table_Styles[[#This Row],[Left Default]],""))</f>
        <v/>
      </c>
      <c r="CA90" s="33"/>
      <c r="CB90" s="16" t="str">
        <f>IF(AND(Table_Styles[[#This Row],[Selector]]&lt;&gt;"",Table_Styles[[#This Row],[Font Family Used]]&lt;&gt;"",Table_Styles[[#This Row],[Font Weight Used]]&lt;&gt;""),Table_Styles[[#This Row],[Font Family Used]]&amp;" "&amp;Table_Styles[[#This Row],[Font Weight Used]],"")</f>
        <v/>
      </c>
      <c r="CC90" s="16" t="str">
        <f ca="1">IF(AND(Table_Styles[[#This Row],[Selector]],COUNTIF(OFFSET(CC:CC,0,0,ROW()-1,1),"="&amp;Table_Styles[[#This Row],[Font]])=0),Table_Styles[[#This Row],[Font]],"")</f>
        <v/>
      </c>
      <c r="CD90" s="16" t="str">
        <f ca="1">IF(Table_Styles[[#This Row],[Unique Font]]&lt;&gt;"",
"{""fontFamily"":"""&amp;Table_Styles[[#This Row],[Font Family Used]]&amp;""",""fontWeight"":"&amp;Table_Styles[[#This Row],[Font Weight Used]]&amp;"}","")</f>
        <v/>
      </c>
      <c r="CE90"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#e5e5e5;border: 1px solid #999</v>
      </c>
      <c r="CF90" s="16" t="str">
        <f>IF(AND(Table_Styles[[#This Row],[Selector]]&lt;&gt;"", Table_Styles[[#This Row],[Config Properties]]&lt;&gt;""),
Table_Styles[[#This Row],[Selector]]&amp;" { "&amp;Table_Styles[[#This Row],[Config Properties]]&amp;" }","")</f>
        <v>nav .btn.btn-secondary:active { color: #303232;background: #e5e5e5;border: 1px solid #999 }</v>
      </c>
      <c r="CG90" s="16" t="str">
        <f xml:space="preserve">
SUBSTITUTE(SUBSTITUTE(SUBSTITUTE(SUBSTITUTE(SUBSTITUTE(SUBSTITUTE(SUBSTITUTE(SUBSTITUTE(Table_Styles[[#This Row],[Config]],
" {","{"),
"{ ","{"),
" }","}"),
"} ","}"),
" ,",","),
", ",","),
" :",":"),
": ",":")</f>
        <v>nav .btn.btn-secondary:active{color:#303232;background:#e5e5e5;border:1px solid #999}</v>
      </c>
    </row>
    <row r="91" spans="2:85" ht="29.45" thickBot="1">
      <c r="B91" s="17" t="s">
        <v>1075</v>
      </c>
      <c r="C91" s="17"/>
      <c r="D91" s="32"/>
      <c r="E91" s="32"/>
      <c r="F91" s="17" t="str">
        <f>IF(Table_Styles[[#This Row],[Font Family]]&lt;&gt;"",Table_Styles[[#This Row],[Font Family]],IF(Table_Styles[[#This Row],[Font Family Default]]&lt;&gt;"",Table_Styles[[#This Row],[Font Family Default]],""))</f>
        <v/>
      </c>
      <c r="G91" s="32"/>
      <c r="H91" s="32"/>
      <c r="I91" s="17" t="str">
        <f>IF(Table_Styles[[#This Row],[Font Size]]&lt;&gt;"",Table_Styles[[#This Row],[Font Size]],IF(Table_Styles[[#This Row],[Font Size Default]]&lt;&gt;"",Table_Styles[[#This Row],[Font Size Default]],""))</f>
        <v/>
      </c>
      <c r="J91" s="32"/>
      <c r="K91" s="32"/>
      <c r="L91" s="17" t="str">
        <f>IF(Table_Styles[[#This Row],[Font Weight]]&lt;&gt;"",Table_Styles[[#This Row],[Font Weight]],IF(Table_Styles[[#This Row],[Font Weight Default]]&lt;&gt;"",Table_Styles[[#This Row],[Font Weight Default]],""))</f>
        <v/>
      </c>
      <c r="M91" s="32"/>
      <c r="N91" s="32"/>
      <c r="O91" s="17" t="str">
        <f>IF(Table_Styles[[#This Row],[Colour]]&lt;&gt;"",Table_Styles[[#This Row],[Colour]],IF(Table_Styles[[#This Row],[Colour Default]]&lt;&gt;"",Table_Styles[[#This Row],[Colour Default]],""))</f>
        <v/>
      </c>
      <c r="P91" s="32"/>
      <c r="Q91" s="32"/>
      <c r="R91" s="17" t="str">
        <f>IF(Table_Styles[[#This Row],[Background]]&lt;&gt;"",Table_Styles[[#This Row],[Background]],IF(Table_Styles[[#This Row],[Background Default]]&lt;&gt;"",Table_Styles[[#This Row],[Background Default]],""))</f>
        <v/>
      </c>
      <c r="S91" s="32"/>
      <c r="T91" s="32"/>
      <c r="U91" s="17" t="str">
        <f>IF(Table_Styles[[#This Row],[Border]]&lt;&gt;"",Table_Styles[[#This Row],[Border]],IF(Table_Styles[[#This Row],[Border Default]]&lt;&gt;"",Table_Styles[[#This Row],[Border Default]],""))</f>
        <v/>
      </c>
      <c r="V91" s="32"/>
      <c r="W91" s="32"/>
      <c r="X91" s="17" t="str">
        <f>IF(Table_Styles[[#This Row],[Border Radius]]&lt;&gt;"",Table_Styles[[#This Row],[Border Radius]],IF(Table_Styles[[#This Row],[Border Radius Default]]&lt;&gt;"",Table_Styles[[#This Row],[Border Radius Default]],""))</f>
        <v/>
      </c>
      <c r="Y91" s="32"/>
      <c r="Z91" s="32"/>
      <c r="AA91" s="17" t="str">
        <f>IF(Table_Styles[[#This Row],[MT]]&lt;&gt;"",Table_Styles[[#This Row],[MT]],IF(Table_Styles[[#This Row],[MT Default]]&lt;&gt;"",Table_Styles[[#This Row],[MT Default]],""))</f>
        <v/>
      </c>
      <c r="AB91" s="32"/>
      <c r="AC91" s="32"/>
      <c r="AD91" s="17" t="str">
        <f>IF(Table_Styles[[#This Row],[MR]]&lt;&gt;"",Table_Styles[[#This Row],[MR]],IF(Table_Styles[[#This Row],[MR Default]]&lt;&gt;"",Table_Styles[[#This Row],[MR Default]],""))</f>
        <v/>
      </c>
      <c r="AE91" s="32"/>
      <c r="AF91" s="32"/>
      <c r="AG91" s="17" t="str">
        <f>IF(Table_Styles[[#This Row],[MB]]&lt;&gt;"",Table_Styles[[#This Row],[MB]],IF(Table_Styles[[#This Row],[MB Default]]&lt;&gt;"",Table_Styles[[#This Row],[MB Default]],""))</f>
        <v/>
      </c>
      <c r="AH91" s="32"/>
      <c r="AI91" s="32"/>
      <c r="AJ91" s="17" t="str">
        <f>IF(Table_Styles[[#This Row],[ML]]&lt;&gt;"",Table_Styles[[#This Row],[ML]],IF(Table_Styles[[#This Row],[ML Default]]&lt;&gt;"",Table_Styles[[#This Row],[ML Default]],""))</f>
        <v/>
      </c>
      <c r="AK91" s="32"/>
      <c r="AL91" s="32"/>
      <c r="AM91" s="17" t="str">
        <f>IF(Table_Styles[[#This Row],[PT]]&lt;&gt;"",Table_Styles[[#This Row],[PT]],IF(Table_Styles[[#This Row],[PT Default]]&lt;&gt;"",Table_Styles[[#This Row],[PT Default]],""))</f>
        <v/>
      </c>
      <c r="AN91" s="32"/>
      <c r="AO91" s="32"/>
      <c r="AP91" s="17" t="str">
        <f>IF(Table_Styles[[#This Row],[PR]]&lt;&gt;"",Table_Styles[[#This Row],[PR]],IF(Table_Styles[[#This Row],[PR Default]]&lt;&gt;"",Table_Styles[[#This Row],[PR Default]],""))</f>
        <v/>
      </c>
      <c r="AQ91" s="32"/>
      <c r="AR91" s="32"/>
      <c r="AS91" s="17" t="str">
        <f>IF(Table_Styles[[#This Row],[PB]]&lt;&gt;"",Table_Styles[[#This Row],[PB]],IF(Table_Styles[[#This Row],[PB Default]]&lt;&gt;"",Table_Styles[[#This Row],[PB Default]],""))</f>
        <v/>
      </c>
      <c r="AT91" s="32"/>
      <c r="AU91" s="32"/>
      <c r="AV91" s="17" t="str">
        <f>IF(Table_Styles[[#This Row],[PL]]&lt;&gt;"",Table_Styles[[#This Row],[PL]],IF(Table_Styles[[#This Row],[PL Default]]&lt;&gt;"",Table_Styles[[#This Row],[PL Default]],""))</f>
        <v/>
      </c>
      <c r="AW91" s="32"/>
      <c r="AX91" s="32"/>
      <c r="AY91" s="17" t="str">
        <f>IF(Table_Styles[[#This Row],[BT]]&lt;&gt;"",Table_Styles[[#This Row],[BT]],IF(Table_Styles[[#This Row],[BT Default]]&lt;&gt;"",Table_Styles[[#This Row],[BT Default]],""))</f>
        <v/>
      </c>
      <c r="AZ91" s="32"/>
      <c r="BA91" s="32"/>
      <c r="BB91" s="17" t="str">
        <f>IF(Table_Styles[[#This Row],[BR]]&lt;&gt;"",Table_Styles[[#This Row],[BR]],IF(Table_Styles[[#This Row],[BR Default]]&lt;&gt;"",Table_Styles[[#This Row],[BR Default]],""))</f>
        <v/>
      </c>
      <c r="BC91" s="32"/>
      <c r="BD91" s="32"/>
      <c r="BE91" s="17" t="str">
        <f>IF(Table_Styles[[#This Row],[BB]]&lt;&gt;"",Table_Styles[[#This Row],[BB]],IF(Table_Styles[[#This Row],[BB Default]]&lt;&gt;"",Table_Styles[[#This Row],[BB Default]],""))</f>
        <v/>
      </c>
      <c r="BF91" s="32"/>
      <c r="BG91" s="32"/>
      <c r="BH91" s="17" t="str">
        <f>IF(Table_Styles[[#This Row],[BL]]&lt;&gt;"",Table_Styles[[#This Row],[BL]],IF(Table_Styles[[#This Row],[BL Default]]&lt;&gt;"",Table_Styles[[#This Row],[BL Default]],""))</f>
        <v/>
      </c>
      <c r="BI91" s="32"/>
      <c r="BJ91" s="32"/>
      <c r="BK91" s="17" t="str">
        <f>IF(Table_Styles[[#This Row],[Width]]&lt;&gt;"",Table_Styles[[#This Row],[Width]],IF(Table_Styles[[#This Row],[Width Default]]&lt;&gt;"",Table_Styles[[#This Row],[Width Default]],""))</f>
        <v/>
      </c>
      <c r="BL91" s="32"/>
      <c r="BM91" s="32"/>
      <c r="BN91" s="17" t="str">
        <f>IF(Table_Styles[[#This Row],[Height]]&lt;&gt;"",Table_Styles[[#This Row],[Height]],IF(Table_Styles[[#This Row],[Height Default]]&lt;&gt;"",Table_Styles[[#This Row],[Height Default]],""))</f>
        <v/>
      </c>
      <c r="BO91" s="17"/>
      <c r="BP91" s="17"/>
      <c r="BQ91" s="17" t="str">
        <f>IF(Table_Styles[[#This Row],[Top]]&lt;&gt;"",Table_Styles[[#This Row],[Top]],IF(Table_Styles[[#This Row],[Top Default]]&lt;&gt;"",Table_Styles[[#This Row],[Top Default]],""))</f>
        <v/>
      </c>
      <c r="BR91" s="17"/>
      <c r="BS91" s="17"/>
      <c r="BT91" s="17" t="str">
        <f>IF(Table_Styles[[#This Row],[Right]]&lt;&gt;"",Table_Styles[[#This Row],[Right]],IF(Table_Styles[[#This Row],[Right Default]]&lt;&gt;"",Table_Styles[[#This Row],[Right Default]],""))</f>
        <v/>
      </c>
      <c r="BU91" s="17"/>
      <c r="BV91" s="17"/>
      <c r="BW91" s="17" t="str">
        <f>IF(Table_Styles[[#This Row],[Bottom]]&lt;&gt;"",Table_Styles[[#This Row],[Bottom]],IF(Table_Styles[[#This Row],[Bottom Default]]&lt;&gt;"",Table_Styles[[#This Row],[Bottom Default]],""))</f>
        <v/>
      </c>
      <c r="BX91" s="17"/>
      <c r="BY91" s="17"/>
      <c r="BZ91" s="17" t="str">
        <f>IF(Table_Styles[[#This Row],[Left]]&lt;&gt;"",Table_Styles[[#This Row],[Left]],IF(Table_Styles[[#This Row],[Left Default]]&lt;&gt;"",Table_Styles[[#This Row],[Left Default]],""))</f>
        <v/>
      </c>
      <c r="CA91" s="32"/>
      <c r="CB91" s="17" t="str">
        <f>IF(AND(Table_Styles[[#This Row],[Selector]]&lt;&gt;"",Table_Styles[[#This Row],[Font Family Used]]&lt;&gt;"",Table_Styles[[#This Row],[Font Weight Used]]&lt;&gt;""),Table_Styles[[#This Row],[Font Family Used]]&amp;" "&amp;Table_Styles[[#This Row],[Font Weight Used]],"")</f>
        <v/>
      </c>
      <c r="CC91" s="17" t="str">
        <f ca="1">IF(AND(Table_Styles[[#This Row],[Selector]],COUNTIF(OFFSET(CC:CC,0,0,ROW()-1,1),"="&amp;Table_Styles[[#This Row],[Font]])=0),Table_Styles[[#This Row],[Font]],"")</f>
        <v/>
      </c>
      <c r="CD91" s="17" t="str">
        <f ca="1">IF(Table_Styles[[#This Row],[Unique Font]]&lt;&gt;"",
"{""fontFamily"":"""&amp;Table_Styles[[#This Row],[Font Family Used]]&amp;""",""fontWeight"":"&amp;Table_Styles[[#This Row],[Font Weight Used]]&amp;"}","")</f>
        <v/>
      </c>
      <c r="CE91" s="1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1" s="17" t="str">
        <f>IF(AND(Table_Styles[[#This Row],[Selector]]&lt;&gt;"", Table_Styles[[#This Row],[Config Properties]]&lt;&gt;""),
Table_Styles[[#This Row],[Selector]]&amp;" { "&amp;Table_Styles[[#This Row],[Config Properties]]&amp;" }","")</f>
        <v/>
      </c>
      <c r="CG91" s="17" t="str">
        <f xml:space="preserve">
SUBSTITUTE(SUBSTITUTE(SUBSTITUTE(SUBSTITUTE(SUBSTITUTE(SUBSTITUTE(SUBSTITUTE(SUBSTITUTE(Table_Styles[[#This Row],[Config]],
" {","{"),
"{ ","{"),
" }","}"),
"} ","}"),
" ,",","),
", ",","),
" :",":"),
": ",":")</f>
        <v/>
      </c>
    </row>
    <row r="92" spans="2:85" ht="21" customHeight="1">
      <c r="B92" s="16" t="s">
        <v>1076</v>
      </c>
      <c r="C92" s="16" t="s">
        <v>1077</v>
      </c>
      <c r="D92" s="33"/>
      <c r="E92" s="33" t="str">
        <f>Settings_Styling_Font_Headings</f>
        <v>Montserrat</v>
      </c>
      <c r="F92" s="14" t="str">
        <f>IF(Table_Styles[[#This Row],[Font Family]]&lt;&gt;"",Table_Styles[[#This Row],[Font Family]],IF(Table_Styles[[#This Row],[Font Family Default]]&lt;&gt;"",Table_Styles[[#This Row],[Font Family Default]],""))</f>
        <v>Montserrat</v>
      </c>
      <c r="G92" s="33" t="s">
        <v>927</v>
      </c>
      <c r="H92" s="112" t="s">
        <v>918</v>
      </c>
      <c r="I92" s="14" t="str">
        <f>IF(Table_Styles[[#This Row],[Font Size]]&lt;&gt;"",Table_Styles[[#This Row],[Font Size]],IF(Table_Styles[[#This Row],[Font Size Default]]&lt;&gt;"",Table_Styles[[#This Row],[Font Size Default]],""))</f>
        <v>24px</v>
      </c>
      <c r="J92" s="33"/>
      <c r="K92" s="33">
        <v>400</v>
      </c>
      <c r="L92" s="14">
        <f>IF(Table_Styles[[#This Row],[Font Weight]]&lt;&gt;"",Table_Styles[[#This Row],[Font Weight]],IF(Table_Styles[[#This Row],[Font Weight Default]]&lt;&gt;"",Table_Styles[[#This Row],[Font Weight Default]],""))</f>
        <v>400</v>
      </c>
      <c r="M92" s="33"/>
      <c r="N92" s="33"/>
      <c r="O92" s="14" t="str">
        <f>IF(Table_Styles[[#This Row],[Colour]]&lt;&gt;"",Table_Styles[[#This Row],[Colour]],IF(Table_Styles[[#This Row],[Colour Default]]&lt;&gt;"",Table_Styles[[#This Row],[Colour Default]],""))</f>
        <v/>
      </c>
      <c r="P92" s="33"/>
      <c r="Q92" s="33"/>
      <c r="R92" s="14" t="str">
        <f>IF(Table_Styles[[#This Row],[Background]]&lt;&gt;"",Table_Styles[[#This Row],[Background]],IF(Table_Styles[[#This Row],[Background Default]]&lt;&gt;"",Table_Styles[[#This Row],[Background Default]],""))</f>
        <v/>
      </c>
      <c r="S92" s="33"/>
      <c r="T92" s="33"/>
      <c r="U92" s="14" t="str">
        <f>IF(Table_Styles[[#This Row],[Border]]&lt;&gt;"",Table_Styles[[#This Row],[Border]],IF(Table_Styles[[#This Row],[Border Default]]&lt;&gt;"",Table_Styles[[#This Row],[Border Default]],""))</f>
        <v/>
      </c>
      <c r="V92" s="33"/>
      <c r="W92" s="33"/>
      <c r="X92" s="14" t="str">
        <f>IF(Table_Styles[[#This Row],[Border Radius]]&lt;&gt;"",Table_Styles[[#This Row],[Border Radius]],IF(Table_Styles[[#This Row],[Border Radius Default]]&lt;&gt;"",Table_Styles[[#This Row],[Border Radius Default]],""))</f>
        <v/>
      </c>
      <c r="Y92" s="33"/>
      <c r="Z92" s="35" t="s">
        <v>903</v>
      </c>
      <c r="AA92" s="14" t="str">
        <f>IF(Table_Styles[[#This Row],[MT]]&lt;&gt;"",Table_Styles[[#This Row],[MT]],IF(Table_Styles[[#This Row],[MT Default]]&lt;&gt;"",Table_Styles[[#This Row],[MT Default]],""))</f>
        <v>30px</v>
      </c>
      <c r="AB92" s="33"/>
      <c r="AC92" s="33"/>
      <c r="AD92" s="14" t="str">
        <f>IF(Table_Styles[[#This Row],[MR]]&lt;&gt;"",Table_Styles[[#This Row],[MR]],IF(Table_Styles[[#This Row],[MR Default]]&lt;&gt;"",Table_Styles[[#This Row],[MR Default]],""))</f>
        <v/>
      </c>
      <c r="AE92" s="33"/>
      <c r="AF92" s="35" t="s">
        <v>988</v>
      </c>
      <c r="AG92" s="14" t="str">
        <f>IF(Table_Styles[[#This Row],[MB]]&lt;&gt;"",Table_Styles[[#This Row],[MB]],IF(Table_Styles[[#This Row],[MB Default]]&lt;&gt;"",Table_Styles[[#This Row],[MB Default]],""))</f>
        <v>3px</v>
      </c>
      <c r="AH92" s="33"/>
      <c r="AI92" s="33"/>
      <c r="AJ92" s="14" t="str">
        <f>IF(Table_Styles[[#This Row],[ML]]&lt;&gt;"",Table_Styles[[#This Row],[ML]],IF(Table_Styles[[#This Row],[ML Default]]&lt;&gt;"",Table_Styles[[#This Row],[ML Default]],""))</f>
        <v/>
      </c>
      <c r="AK92" s="33"/>
      <c r="AL92" s="33"/>
      <c r="AM92" s="14" t="str">
        <f>IF(Table_Styles[[#This Row],[PT]]&lt;&gt;"",Table_Styles[[#This Row],[PT]],IF(Table_Styles[[#This Row],[PT Default]]&lt;&gt;"",Table_Styles[[#This Row],[PT Default]],""))</f>
        <v/>
      </c>
      <c r="AN92" s="33"/>
      <c r="AO92" s="33"/>
      <c r="AP92" s="14" t="str">
        <f>IF(Table_Styles[[#This Row],[PR]]&lt;&gt;"",Table_Styles[[#This Row],[PR]],IF(Table_Styles[[#This Row],[PR Default]]&lt;&gt;"",Table_Styles[[#This Row],[PR Default]],""))</f>
        <v/>
      </c>
      <c r="AQ92" s="33"/>
      <c r="AR92" s="112" t="s">
        <v>914</v>
      </c>
      <c r="AS92" s="14" t="str">
        <f>IF(Table_Styles[[#This Row],[PB]]&lt;&gt;"",Table_Styles[[#This Row],[PB]],IF(Table_Styles[[#This Row],[PB Default]]&lt;&gt;"",Table_Styles[[#This Row],[PB Default]],""))</f>
        <v>10px</v>
      </c>
      <c r="AT92" s="33"/>
      <c r="AU92" s="33"/>
      <c r="AV92" s="14" t="str">
        <f>IF(Table_Styles[[#This Row],[PL]]&lt;&gt;"",Table_Styles[[#This Row],[PL]],IF(Table_Styles[[#This Row],[PL Default]]&lt;&gt;"",Table_Styles[[#This Row],[PL Default]],""))</f>
        <v/>
      </c>
      <c r="AW92" s="33"/>
      <c r="AX92" s="33"/>
      <c r="AY92" s="14" t="str">
        <f>IF(Table_Styles[[#This Row],[BT]]&lt;&gt;"",Table_Styles[[#This Row],[BT]],IF(Table_Styles[[#This Row],[BT Default]]&lt;&gt;"",Table_Styles[[#This Row],[BT Default]],""))</f>
        <v/>
      </c>
      <c r="AZ92" s="33"/>
      <c r="BA92" s="33"/>
      <c r="BB92" s="14" t="str">
        <f>IF(Table_Styles[[#This Row],[BR]]&lt;&gt;"",Table_Styles[[#This Row],[BR]],IF(Table_Styles[[#This Row],[BR Default]]&lt;&gt;"",Table_Styles[[#This Row],[BR Default]],""))</f>
        <v/>
      </c>
      <c r="BC92" s="33"/>
      <c r="BD92" s="33"/>
      <c r="BE92" s="14" t="str">
        <f>IF(Table_Styles[[#This Row],[BB]]&lt;&gt;"",Table_Styles[[#This Row],[BB]],IF(Table_Styles[[#This Row],[BB Default]]&lt;&gt;"",Table_Styles[[#This Row],[BB Default]],""))</f>
        <v/>
      </c>
      <c r="BF92" s="33"/>
      <c r="BG92" s="33"/>
      <c r="BH92" s="14" t="str">
        <f>IF(Table_Styles[[#This Row],[BL]]&lt;&gt;"",Table_Styles[[#This Row],[BL]],IF(Table_Styles[[#This Row],[BL Default]]&lt;&gt;"",Table_Styles[[#This Row],[BL Default]],""))</f>
        <v/>
      </c>
      <c r="BI92" s="33"/>
      <c r="BJ92" s="33"/>
      <c r="BK92" s="14" t="str">
        <f>IF(Table_Styles[[#This Row],[Width]]&lt;&gt;"",Table_Styles[[#This Row],[Width]],IF(Table_Styles[[#This Row],[Width Default]]&lt;&gt;"",Table_Styles[[#This Row],[Width Default]],""))</f>
        <v/>
      </c>
      <c r="BL92" s="33"/>
      <c r="BM92" s="33"/>
      <c r="BN92" s="14" t="str">
        <f>IF(Table_Styles[[#This Row],[Height]]&lt;&gt;"",Table_Styles[[#This Row],[Height]],IF(Table_Styles[[#This Row],[Height Default]]&lt;&gt;"",Table_Styles[[#This Row],[Height Default]],""))</f>
        <v/>
      </c>
      <c r="BO92" s="14"/>
      <c r="BP92" s="14"/>
      <c r="BQ92" s="14" t="str">
        <f>IF(Table_Styles[[#This Row],[Top]]&lt;&gt;"",Table_Styles[[#This Row],[Top]],IF(Table_Styles[[#This Row],[Top Default]]&lt;&gt;"",Table_Styles[[#This Row],[Top Default]],""))</f>
        <v/>
      </c>
      <c r="BR92" s="14"/>
      <c r="BS92" s="14"/>
      <c r="BT92" s="14" t="str">
        <f>IF(Table_Styles[[#This Row],[Right]]&lt;&gt;"",Table_Styles[[#This Row],[Right]],IF(Table_Styles[[#This Row],[Right Default]]&lt;&gt;"",Table_Styles[[#This Row],[Right Default]],""))</f>
        <v/>
      </c>
      <c r="BU92" s="14"/>
      <c r="BV92" s="14"/>
      <c r="BW92" s="14" t="str">
        <f>IF(Table_Styles[[#This Row],[Bottom]]&lt;&gt;"",Table_Styles[[#This Row],[Bottom]],IF(Table_Styles[[#This Row],[Bottom Default]]&lt;&gt;"",Table_Styles[[#This Row],[Bottom Default]],""))</f>
        <v/>
      </c>
      <c r="BX92" s="14"/>
      <c r="BY92" s="14"/>
      <c r="BZ92" s="14" t="str">
        <f>IF(Table_Styles[[#This Row],[Left]]&lt;&gt;"",Table_Styles[[#This Row],[Left]],IF(Table_Styles[[#This Row],[Left Default]]&lt;&gt;"",Table_Styles[[#This Row],[Left Default]],""))</f>
        <v/>
      </c>
      <c r="CA92" s="33"/>
      <c r="CB92" s="16" t="str">
        <f>IF(AND(Table_Styles[[#This Row],[Selector]]&lt;&gt;"",Table_Styles[[#This Row],[Font Family Used]]&lt;&gt;"",Table_Styles[[#This Row],[Font Weight Used]]&lt;&gt;""),Table_Styles[[#This Row],[Font Family Used]]&amp;" "&amp;Table_Styles[[#This Row],[Font Weight Used]],"")</f>
        <v>Montserrat 400</v>
      </c>
      <c r="CC92" s="16" t="str">
        <f ca="1">IF(AND(Table_Styles[[#This Row],[Selector]],COUNTIF(OFFSET(CC:CC,0,0,ROW()-1,1),"="&amp;Table_Styles[[#This Row],[Font]])=0),Table_Styles[[#This Row],[Font]],"")</f>
        <v/>
      </c>
      <c r="CD92" s="16" t="str">
        <f ca="1">IF(Table_Styles[[#This Row],[Unique Font]]&lt;&gt;"",
"{""fontFamily"":"""&amp;Table_Styles[[#This Row],[Font Family Used]]&amp;""",""fontWeight"":"&amp;Table_Styles[[#This Row],[Font Weight Used]]&amp;"}","")</f>
        <v/>
      </c>
      <c r="CE92"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24px;font-weight: 400;margin-top: 30px;margin-bottom: 3px;padding-bottom: 10px</v>
      </c>
      <c r="CF92" s="16" t="str">
        <f>IF(AND(Table_Styles[[#This Row],[Selector]]&lt;&gt;"", Table_Styles[[#This Row],[Config Properties]]&lt;&gt;""),
Table_Styles[[#This Row],[Selector]]&amp;" { "&amp;Table_Styles[[#This Row],[Config Properties]]&amp;" }","")</f>
        <v>nav#progress-bar h4 { font-family: 'Montserrat';font-size: 24px;font-weight: 400;margin-top: 30px;margin-bottom: 3px;padding-bottom: 10px }</v>
      </c>
      <c r="CG92" s="16" t="str">
        <f xml:space="preserve">
SUBSTITUTE(SUBSTITUTE(SUBSTITUTE(SUBSTITUTE(SUBSTITUTE(SUBSTITUTE(SUBSTITUTE(SUBSTITUTE(Table_Styles[[#This Row],[Config]],
" {","{"),
"{ ","{"),
" }","}"),
"} ","}"),
" ,",","),
", ",","),
" :",":"),
": ",":")</f>
        <v>nav#progress-bar h4{font-family:'Montserrat';font-size:24px;font-weight:400;margin-top:30px;margin-bottom:3px;padding-bottom:10px}</v>
      </c>
    </row>
    <row r="93" spans="2:85" ht="21" customHeight="1">
      <c r="B93" s="16" t="s">
        <v>1078</v>
      </c>
      <c r="C93" s="36" t="s">
        <v>1079</v>
      </c>
      <c r="D93" s="33"/>
      <c r="E93" s="33"/>
      <c r="F93" s="14" t="str">
        <f>IF(Table_Styles[[#This Row],[Font Family]]&lt;&gt;"",Table_Styles[[#This Row],[Font Family]],IF(Table_Styles[[#This Row],[Font Family Default]]&lt;&gt;"",Table_Styles[[#This Row],[Font Family Default]],""))</f>
        <v/>
      </c>
      <c r="G93" s="33"/>
      <c r="H93" s="33"/>
      <c r="I93" s="14" t="str">
        <f>IF(Table_Styles[[#This Row],[Font Size]]&lt;&gt;"",Table_Styles[[#This Row],[Font Size]],IF(Table_Styles[[#This Row],[Font Size Default]]&lt;&gt;"",Table_Styles[[#This Row],[Font Size Default]],""))</f>
        <v/>
      </c>
      <c r="J93" s="33"/>
      <c r="K93" s="33"/>
      <c r="L93" s="14" t="str">
        <f>IF(Table_Styles[[#This Row],[Font Weight]]&lt;&gt;"",Table_Styles[[#This Row],[Font Weight]],IF(Table_Styles[[#This Row],[Font Weight Default]]&lt;&gt;"",Table_Styles[[#This Row],[Font Weight Default]],""))</f>
        <v/>
      </c>
      <c r="M93" s="33"/>
      <c r="N93" s="33" t="str">
        <f>Colour_Foreground_1</f>
        <v>#303232</v>
      </c>
      <c r="O93" s="14" t="str">
        <f>IF(Table_Styles[[#This Row],[Colour]]&lt;&gt;"",Table_Styles[[#This Row],[Colour]],IF(Table_Styles[[#This Row],[Colour Default]]&lt;&gt;"",Table_Styles[[#This Row],[Colour Default]],""))</f>
        <v>#303232</v>
      </c>
      <c r="P93" s="33"/>
      <c r="Q93" s="33"/>
      <c r="R93" s="14" t="str">
        <f>IF(Table_Styles[[#This Row],[Background]]&lt;&gt;"",Table_Styles[[#This Row],[Background]],IF(Table_Styles[[#This Row],[Background Default]]&lt;&gt;"",Table_Styles[[#This Row],[Background Default]],""))</f>
        <v/>
      </c>
      <c r="S93" s="33"/>
      <c r="T93" s="33"/>
      <c r="U93" s="14" t="str">
        <f>IF(Table_Styles[[#This Row],[Border]]&lt;&gt;"",Table_Styles[[#This Row],[Border]],IF(Table_Styles[[#This Row],[Border Default]]&lt;&gt;"",Table_Styles[[#This Row],[Border Default]],""))</f>
        <v/>
      </c>
      <c r="V93" s="33"/>
      <c r="W93" s="33"/>
      <c r="X93" s="14" t="str">
        <f>IF(Table_Styles[[#This Row],[Border Radius]]&lt;&gt;"",Table_Styles[[#This Row],[Border Radius]],IF(Table_Styles[[#This Row],[Border Radius Default]]&lt;&gt;"",Table_Styles[[#This Row],[Border Radius Default]],""))</f>
        <v/>
      </c>
      <c r="Y93" s="33"/>
      <c r="Z93" s="33"/>
      <c r="AA93" s="14" t="str">
        <f>IF(Table_Styles[[#This Row],[MT]]&lt;&gt;"",Table_Styles[[#This Row],[MT]],IF(Table_Styles[[#This Row],[MT Default]]&lt;&gt;"",Table_Styles[[#This Row],[MT Default]],""))</f>
        <v/>
      </c>
      <c r="AB93" s="33"/>
      <c r="AC93" s="33"/>
      <c r="AD93" s="14" t="str">
        <f>IF(Table_Styles[[#This Row],[MR]]&lt;&gt;"",Table_Styles[[#This Row],[MR]],IF(Table_Styles[[#This Row],[MR Default]]&lt;&gt;"",Table_Styles[[#This Row],[MR Default]],""))</f>
        <v/>
      </c>
      <c r="AE93" s="33"/>
      <c r="AF93" s="33"/>
      <c r="AG93" s="14" t="str">
        <f>IF(Table_Styles[[#This Row],[MB]]&lt;&gt;"",Table_Styles[[#This Row],[MB]],IF(Table_Styles[[#This Row],[MB Default]]&lt;&gt;"",Table_Styles[[#This Row],[MB Default]],""))</f>
        <v/>
      </c>
      <c r="AH93" s="33"/>
      <c r="AI93" s="33"/>
      <c r="AJ93" s="14" t="str">
        <f>IF(Table_Styles[[#This Row],[ML]]&lt;&gt;"",Table_Styles[[#This Row],[ML]],IF(Table_Styles[[#This Row],[ML Default]]&lt;&gt;"",Table_Styles[[#This Row],[ML Default]],""))</f>
        <v/>
      </c>
      <c r="AK93" s="33"/>
      <c r="AL93" s="33"/>
      <c r="AM93" s="14" t="str">
        <f>IF(Table_Styles[[#This Row],[PT]]&lt;&gt;"",Table_Styles[[#This Row],[PT]],IF(Table_Styles[[#This Row],[PT Default]]&lt;&gt;"",Table_Styles[[#This Row],[PT Default]],""))</f>
        <v/>
      </c>
      <c r="AN93" s="33"/>
      <c r="AO93" s="33"/>
      <c r="AP93" s="14" t="str">
        <f>IF(Table_Styles[[#This Row],[PR]]&lt;&gt;"",Table_Styles[[#This Row],[PR]],IF(Table_Styles[[#This Row],[PR Default]]&lt;&gt;"",Table_Styles[[#This Row],[PR Default]],""))</f>
        <v/>
      </c>
      <c r="AQ93" s="33"/>
      <c r="AR93" s="33"/>
      <c r="AS93" s="14" t="str">
        <f>IF(Table_Styles[[#This Row],[PB]]&lt;&gt;"",Table_Styles[[#This Row],[PB]],IF(Table_Styles[[#This Row],[PB Default]]&lt;&gt;"",Table_Styles[[#This Row],[PB Default]],""))</f>
        <v/>
      </c>
      <c r="AT93" s="33"/>
      <c r="AU93" s="33"/>
      <c r="AV93" s="14" t="str">
        <f>IF(Table_Styles[[#This Row],[PL]]&lt;&gt;"",Table_Styles[[#This Row],[PL]],IF(Table_Styles[[#This Row],[PL Default]]&lt;&gt;"",Table_Styles[[#This Row],[PL Default]],""))</f>
        <v/>
      </c>
      <c r="AW93" s="33"/>
      <c r="AX93" s="33"/>
      <c r="AY93" s="14" t="str">
        <f>IF(Table_Styles[[#This Row],[BT]]&lt;&gt;"",Table_Styles[[#This Row],[BT]],IF(Table_Styles[[#This Row],[BT Default]]&lt;&gt;"",Table_Styles[[#This Row],[BT Default]],""))</f>
        <v/>
      </c>
      <c r="AZ93" s="33"/>
      <c r="BA93" s="33"/>
      <c r="BB93" s="14" t="str">
        <f>IF(Table_Styles[[#This Row],[BR]]&lt;&gt;"",Table_Styles[[#This Row],[BR]],IF(Table_Styles[[#This Row],[BR Default]]&lt;&gt;"",Table_Styles[[#This Row],[BR Default]],""))</f>
        <v/>
      </c>
      <c r="BC93" s="33"/>
      <c r="BD93" s="33" t="str">
        <f>"4px solid "&amp;Colour_Accent_1</f>
        <v>4px solid #e8b650</v>
      </c>
      <c r="BE93" s="14" t="str">
        <f>IF(Table_Styles[[#This Row],[BB]]&lt;&gt;"",Table_Styles[[#This Row],[BB]],IF(Table_Styles[[#This Row],[BB Default]]&lt;&gt;"",Table_Styles[[#This Row],[BB Default]],""))</f>
        <v>4px solid #e8b650</v>
      </c>
      <c r="BF93" s="33"/>
      <c r="BG93" s="33"/>
      <c r="BH93" s="14" t="str">
        <f>IF(Table_Styles[[#This Row],[BL]]&lt;&gt;"",Table_Styles[[#This Row],[BL]],IF(Table_Styles[[#This Row],[BL Default]]&lt;&gt;"",Table_Styles[[#This Row],[BL Default]],""))</f>
        <v/>
      </c>
      <c r="BI93" s="33"/>
      <c r="BJ93" s="33"/>
      <c r="BK93" s="14" t="str">
        <f>IF(Table_Styles[[#This Row],[Width]]&lt;&gt;"",Table_Styles[[#This Row],[Width]],IF(Table_Styles[[#This Row],[Width Default]]&lt;&gt;"",Table_Styles[[#This Row],[Width Default]],""))</f>
        <v/>
      </c>
      <c r="BL93" s="33"/>
      <c r="BM93" s="33"/>
      <c r="BN93" s="14" t="str">
        <f>IF(Table_Styles[[#This Row],[Height]]&lt;&gt;"",Table_Styles[[#This Row],[Height]],IF(Table_Styles[[#This Row],[Height Default]]&lt;&gt;"",Table_Styles[[#This Row],[Height Default]],""))</f>
        <v/>
      </c>
      <c r="BO93" s="14"/>
      <c r="BP93" s="14"/>
      <c r="BQ93" s="14" t="str">
        <f>IF(Table_Styles[[#This Row],[Top]]&lt;&gt;"",Table_Styles[[#This Row],[Top]],IF(Table_Styles[[#This Row],[Top Default]]&lt;&gt;"",Table_Styles[[#This Row],[Top Default]],""))</f>
        <v/>
      </c>
      <c r="BR93" s="14"/>
      <c r="BS93" s="14"/>
      <c r="BT93" s="14" t="str">
        <f>IF(Table_Styles[[#This Row],[Right]]&lt;&gt;"",Table_Styles[[#This Row],[Right]],IF(Table_Styles[[#This Row],[Right Default]]&lt;&gt;"",Table_Styles[[#This Row],[Right Default]],""))</f>
        <v/>
      </c>
      <c r="BU93" s="14"/>
      <c r="BV93" s="14"/>
      <c r="BW93" s="14" t="str">
        <f>IF(Table_Styles[[#This Row],[Bottom]]&lt;&gt;"",Table_Styles[[#This Row],[Bottom]],IF(Table_Styles[[#This Row],[Bottom Default]]&lt;&gt;"",Table_Styles[[#This Row],[Bottom Default]],""))</f>
        <v/>
      </c>
      <c r="BX93" s="14"/>
      <c r="BY93" s="14"/>
      <c r="BZ93" s="14" t="str">
        <f>IF(Table_Styles[[#This Row],[Left]]&lt;&gt;"",Table_Styles[[#This Row],[Left]],IF(Table_Styles[[#This Row],[Left Default]]&lt;&gt;"",Table_Styles[[#This Row],[Left Default]],""))</f>
        <v/>
      </c>
      <c r="CA93" s="33"/>
      <c r="CB93" s="16" t="str">
        <f>IF(AND(Table_Styles[[#This Row],[Selector]]&lt;&gt;"",Table_Styles[[#This Row],[Font Family Used]]&lt;&gt;"",Table_Styles[[#This Row],[Font Weight Used]]&lt;&gt;""),Table_Styles[[#This Row],[Font Family Used]]&amp;" "&amp;Table_Styles[[#This Row],[Font Weight Used]],"")</f>
        <v/>
      </c>
      <c r="CC93" s="16" t="str">
        <f ca="1">IF(AND(Table_Styles[[#This Row],[Selector]],COUNTIF(OFFSET(CC:CC,0,0,ROW()-1,1),"="&amp;Table_Styles[[#This Row],[Font]])=0),Table_Styles[[#This Row],[Font]],"")</f>
        <v/>
      </c>
      <c r="CD93" s="16" t="str">
        <f ca="1">IF(Table_Styles[[#This Row],[Unique Font]]&lt;&gt;"",
"{""fontFamily"":"""&amp;Table_Styles[[#This Row],[Font Family Used]]&amp;""",""fontWeight"":"&amp;Table_Styles[[#This Row],[Font Weight Used]]&amp;"}","")</f>
        <v/>
      </c>
      <c r="CE93"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#303232;border-bottom: 4px solid #e8b650</v>
      </c>
      <c r="CF93" s="16" t="str">
        <f>IF(AND(Table_Styles[[#This Row],[Selector]]&lt;&gt;"", Table_Styles[[#This Row],[Config Properties]]&lt;&gt;""),
Table_Styles[[#This Row],[Selector]]&amp;" { "&amp;Table_Styles[[#This Row],[Config Properties]]&amp;" }","")</f>
        <v>nav#progress-bar h4.active { color: #303232;border-bottom: 4px solid #e8b650 }</v>
      </c>
      <c r="CG93" s="16" t="str">
        <f xml:space="preserve">
SUBSTITUTE(SUBSTITUTE(SUBSTITUTE(SUBSTITUTE(SUBSTITUTE(SUBSTITUTE(SUBSTITUTE(SUBSTITUTE(Table_Styles[[#This Row],[Config]],
" {","{"),
"{ ","{"),
" }","}"),
"} ","}"),
" ,",","),
", ",","),
" :",":"),
": ",":")</f>
        <v>nav#progress-bar h4.active{color:#303232;border-bottom:4px solid #e8b650}</v>
      </c>
    </row>
    <row r="94" spans="2:85" ht="21" customHeight="1">
      <c r="B94" s="16" t="s">
        <v>1080</v>
      </c>
      <c r="C94" s="16" t="s">
        <v>1081</v>
      </c>
      <c r="D94" s="33"/>
      <c r="E94" s="33"/>
      <c r="F94" s="14" t="str">
        <f>IF(Table_Styles[[#This Row],[Font Family]]&lt;&gt;"",Table_Styles[[#This Row],[Font Family]],IF(Table_Styles[[#This Row],[Font Family Default]]&lt;&gt;"",Table_Styles[[#This Row],[Font Family Default]],""))</f>
        <v/>
      </c>
      <c r="G94" s="33"/>
      <c r="H94" s="33"/>
      <c r="I94" s="14" t="str">
        <f>IF(Table_Styles[[#This Row],[Font Size]]&lt;&gt;"",Table_Styles[[#This Row],[Font Size]],IF(Table_Styles[[#This Row],[Font Size Default]]&lt;&gt;"",Table_Styles[[#This Row],[Font Size Default]],""))</f>
        <v/>
      </c>
      <c r="J94" s="33"/>
      <c r="K94" s="33"/>
      <c r="L94" s="14" t="str">
        <f>IF(Table_Styles[[#This Row],[Font Weight]]&lt;&gt;"",Table_Styles[[#This Row],[Font Weight]],IF(Table_Styles[[#This Row],[Font Weight Default]]&lt;&gt;"",Table_Styles[[#This Row],[Font Weight Default]],""))</f>
        <v/>
      </c>
      <c r="M94" s="33" t="s">
        <v>1082</v>
      </c>
      <c r="N94" s="112" t="s">
        <v>1083</v>
      </c>
      <c r="O94" s="14" t="str">
        <f>IF(Table_Styles[[#This Row],[Colour]]&lt;&gt;"",Table_Styles[[#This Row],[Colour]],IF(Table_Styles[[#This Row],[Colour Default]]&lt;&gt;"",Table_Styles[[#This Row],[Colour Default]],""))</f>
        <v>#aaaaaa</v>
      </c>
      <c r="P94" s="33"/>
      <c r="Q94" s="33"/>
      <c r="R94" s="14" t="str">
        <f>IF(Table_Styles[[#This Row],[Background]]&lt;&gt;"",Table_Styles[[#This Row],[Background]],IF(Table_Styles[[#This Row],[Background Default]]&lt;&gt;"",Table_Styles[[#This Row],[Background Default]],""))</f>
        <v/>
      </c>
      <c r="S94" s="33"/>
      <c r="T94" s="33"/>
      <c r="U94" s="14" t="str">
        <f>IF(Table_Styles[[#This Row],[Border]]&lt;&gt;"",Table_Styles[[#This Row],[Border]],IF(Table_Styles[[#This Row],[Border Default]]&lt;&gt;"",Table_Styles[[#This Row],[Border Default]],""))</f>
        <v/>
      </c>
      <c r="V94" s="33"/>
      <c r="W94" s="33"/>
      <c r="X94" s="14" t="str">
        <f>IF(Table_Styles[[#This Row],[Border Radius]]&lt;&gt;"",Table_Styles[[#This Row],[Border Radius]],IF(Table_Styles[[#This Row],[Border Radius Default]]&lt;&gt;"",Table_Styles[[#This Row],[Border Radius Default]],""))</f>
        <v/>
      </c>
      <c r="Y94" s="33"/>
      <c r="Z94" s="33"/>
      <c r="AA94" s="14" t="str">
        <f>IF(Table_Styles[[#This Row],[MT]]&lt;&gt;"",Table_Styles[[#This Row],[MT]],IF(Table_Styles[[#This Row],[MT Default]]&lt;&gt;"",Table_Styles[[#This Row],[MT Default]],""))</f>
        <v/>
      </c>
      <c r="AB94" s="33"/>
      <c r="AC94" s="33"/>
      <c r="AD94" s="14" t="str">
        <f>IF(Table_Styles[[#This Row],[MR]]&lt;&gt;"",Table_Styles[[#This Row],[MR]],IF(Table_Styles[[#This Row],[MR Default]]&lt;&gt;"",Table_Styles[[#This Row],[MR Default]],""))</f>
        <v/>
      </c>
      <c r="AE94" s="33"/>
      <c r="AF94" s="33"/>
      <c r="AG94" s="14" t="str">
        <f>IF(Table_Styles[[#This Row],[MB]]&lt;&gt;"",Table_Styles[[#This Row],[MB]],IF(Table_Styles[[#This Row],[MB Default]]&lt;&gt;"",Table_Styles[[#This Row],[MB Default]],""))</f>
        <v/>
      </c>
      <c r="AH94" s="33"/>
      <c r="AI94" s="33"/>
      <c r="AJ94" s="14" t="str">
        <f>IF(Table_Styles[[#This Row],[ML]]&lt;&gt;"",Table_Styles[[#This Row],[ML]],IF(Table_Styles[[#This Row],[ML Default]]&lt;&gt;"",Table_Styles[[#This Row],[ML Default]],""))</f>
        <v/>
      </c>
      <c r="AK94" s="33"/>
      <c r="AL94" s="33"/>
      <c r="AM94" s="14" t="str">
        <f>IF(Table_Styles[[#This Row],[PT]]&lt;&gt;"",Table_Styles[[#This Row],[PT]],IF(Table_Styles[[#This Row],[PT Default]]&lt;&gt;"",Table_Styles[[#This Row],[PT Default]],""))</f>
        <v/>
      </c>
      <c r="AN94" s="33"/>
      <c r="AO94" s="33"/>
      <c r="AP94" s="14" t="str">
        <f>IF(Table_Styles[[#This Row],[PR]]&lt;&gt;"",Table_Styles[[#This Row],[PR]],IF(Table_Styles[[#This Row],[PR Default]]&lt;&gt;"",Table_Styles[[#This Row],[PR Default]],""))</f>
        <v/>
      </c>
      <c r="AQ94" s="33"/>
      <c r="AR94" s="33"/>
      <c r="AS94" s="14" t="str">
        <f>IF(Table_Styles[[#This Row],[PB]]&lt;&gt;"",Table_Styles[[#This Row],[PB]],IF(Table_Styles[[#This Row],[PB Default]]&lt;&gt;"",Table_Styles[[#This Row],[PB Default]],""))</f>
        <v/>
      </c>
      <c r="AT94" s="33"/>
      <c r="AU94" s="33"/>
      <c r="AV94" s="14" t="str">
        <f>IF(Table_Styles[[#This Row],[PL]]&lt;&gt;"",Table_Styles[[#This Row],[PL]],IF(Table_Styles[[#This Row],[PL Default]]&lt;&gt;"",Table_Styles[[#This Row],[PL Default]],""))</f>
        <v/>
      </c>
      <c r="AW94" s="33"/>
      <c r="AX94" s="33"/>
      <c r="AY94" s="14" t="str">
        <f>IF(Table_Styles[[#This Row],[BT]]&lt;&gt;"",Table_Styles[[#This Row],[BT]],IF(Table_Styles[[#This Row],[BT Default]]&lt;&gt;"",Table_Styles[[#This Row],[BT Default]],""))</f>
        <v/>
      </c>
      <c r="AZ94" s="33"/>
      <c r="BA94" s="33"/>
      <c r="BB94" s="14" t="str">
        <f>IF(Table_Styles[[#This Row],[BR]]&lt;&gt;"",Table_Styles[[#This Row],[BR]],IF(Table_Styles[[#This Row],[BR Default]]&lt;&gt;"",Table_Styles[[#This Row],[BR Default]],""))</f>
        <v/>
      </c>
      <c r="BC94" s="35" t="s">
        <v>1084</v>
      </c>
      <c r="BD94" s="112" t="s">
        <v>1085</v>
      </c>
      <c r="BE94" s="14" t="str">
        <f>IF(Table_Styles[[#This Row],[BB]]&lt;&gt;"",Table_Styles[[#This Row],[BB]],IF(Table_Styles[[#This Row],[BB Default]]&lt;&gt;"",Table_Styles[[#This Row],[BB Default]],""))</f>
        <v>4px solid #cccccc</v>
      </c>
      <c r="BF94" s="33"/>
      <c r="BG94" s="33"/>
      <c r="BH94" s="14" t="str">
        <f>IF(Table_Styles[[#This Row],[BL]]&lt;&gt;"",Table_Styles[[#This Row],[BL]],IF(Table_Styles[[#This Row],[BL Default]]&lt;&gt;"",Table_Styles[[#This Row],[BL Default]],""))</f>
        <v/>
      </c>
      <c r="BI94" s="33"/>
      <c r="BJ94" s="33"/>
      <c r="BK94" s="14" t="str">
        <f>IF(Table_Styles[[#This Row],[Width]]&lt;&gt;"",Table_Styles[[#This Row],[Width]],IF(Table_Styles[[#This Row],[Width Default]]&lt;&gt;"",Table_Styles[[#This Row],[Width Default]],""))</f>
        <v/>
      </c>
      <c r="BL94" s="33"/>
      <c r="BM94" s="33"/>
      <c r="BN94" s="14" t="str">
        <f>IF(Table_Styles[[#This Row],[Height]]&lt;&gt;"",Table_Styles[[#This Row],[Height]],IF(Table_Styles[[#This Row],[Height Default]]&lt;&gt;"",Table_Styles[[#This Row],[Height Default]],""))</f>
        <v/>
      </c>
      <c r="BO94" s="14"/>
      <c r="BP94" s="14"/>
      <c r="BQ94" s="14" t="str">
        <f>IF(Table_Styles[[#This Row],[Top]]&lt;&gt;"",Table_Styles[[#This Row],[Top]],IF(Table_Styles[[#This Row],[Top Default]]&lt;&gt;"",Table_Styles[[#This Row],[Top Default]],""))</f>
        <v/>
      </c>
      <c r="BR94" s="14"/>
      <c r="BS94" s="14"/>
      <c r="BT94" s="14" t="str">
        <f>IF(Table_Styles[[#This Row],[Right]]&lt;&gt;"",Table_Styles[[#This Row],[Right]],IF(Table_Styles[[#This Row],[Right Default]]&lt;&gt;"",Table_Styles[[#This Row],[Right Default]],""))</f>
        <v/>
      </c>
      <c r="BU94" s="14"/>
      <c r="BV94" s="14"/>
      <c r="BW94" s="14" t="str">
        <f>IF(Table_Styles[[#This Row],[Bottom]]&lt;&gt;"",Table_Styles[[#This Row],[Bottom]],IF(Table_Styles[[#This Row],[Bottom Default]]&lt;&gt;"",Table_Styles[[#This Row],[Bottom Default]],""))</f>
        <v/>
      </c>
      <c r="BX94" s="14"/>
      <c r="BY94" s="14"/>
      <c r="BZ94" s="14" t="str">
        <f>IF(Table_Styles[[#This Row],[Left]]&lt;&gt;"",Table_Styles[[#This Row],[Left]],IF(Table_Styles[[#This Row],[Left Default]]&lt;&gt;"",Table_Styles[[#This Row],[Left Default]],""))</f>
        <v/>
      </c>
      <c r="CA94" s="33"/>
      <c r="CB94" s="16" t="str">
        <f>IF(AND(Table_Styles[[#This Row],[Selector]]&lt;&gt;"",Table_Styles[[#This Row],[Font Family Used]]&lt;&gt;"",Table_Styles[[#This Row],[Font Weight Used]]&lt;&gt;""),Table_Styles[[#This Row],[Font Family Used]]&amp;" "&amp;Table_Styles[[#This Row],[Font Weight Used]],"")</f>
        <v/>
      </c>
      <c r="CC94" s="16" t="str">
        <f ca="1">IF(AND(Table_Styles[[#This Row],[Selector]],COUNTIF(OFFSET(CC:CC,0,0,ROW()-1,1),"="&amp;Table_Styles[[#This Row],[Font]])=0),Table_Styles[[#This Row],[Font]],"")</f>
        <v/>
      </c>
      <c r="CD94" s="16" t="str">
        <f ca="1">IF(Table_Styles[[#This Row],[Unique Font]]&lt;&gt;"",
"{""fontFamily"":"""&amp;Table_Styles[[#This Row],[Font Family Used]]&amp;""",""fontWeight"":"&amp;Table_Styles[[#This Row],[Font Weight Used]]&amp;"}","")</f>
        <v/>
      </c>
      <c r="CE94"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#aaaaaa;border-bottom: 4px solid #cccccc</v>
      </c>
      <c r="CF94" s="16" t="str">
        <f>IF(AND(Table_Styles[[#This Row],[Selector]]&lt;&gt;"", Table_Styles[[#This Row],[Config Properties]]&lt;&gt;""),
Table_Styles[[#This Row],[Selector]]&amp;" { "&amp;Table_Styles[[#This Row],[Config Properties]]&amp;" }","")</f>
        <v>nav#progress-bar h4.inactive { color: #aaaaaa;border-bottom: 4px solid #cccccc }</v>
      </c>
      <c r="CG94" s="16" t="str">
        <f xml:space="preserve">
SUBSTITUTE(SUBSTITUTE(SUBSTITUTE(SUBSTITUTE(SUBSTITUTE(SUBSTITUTE(SUBSTITUTE(SUBSTITUTE(Table_Styles[[#This Row],[Config]],
" {","{"),
"{ ","{"),
" }","}"),
"} ","}"),
" ,",","),
", ",","),
" :",":"),
": ",":")</f>
        <v>nav#progress-bar h4.inactive{color:#aaaaaa;border-bottom:4px solid #cccccc}</v>
      </c>
    </row>
    <row r="95" spans="2:85" ht="29.45" thickBot="1">
      <c r="B95" s="17" t="s">
        <v>910</v>
      </c>
      <c r="C95" s="17"/>
      <c r="D95" s="32"/>
      <c r="E95" s="32"/>
      <c r="F95" s="17" t="str">
        <f>IF(Table_Styles[[#This Row],[Font Family]]&lt;&gt;"",Table_Styles[[#This Row],[Font Family]],IF(Table_Styles[[#This Row],[Font Family Default]]&lt;&gt;"",Table_Styles[[#This Row],[Font Family Default]],""))</f>
        <v/>
      </c>
      <c r="G95" s="32"/>
      <c r="H95" s="32"/>
      <c r="I95" s="17" t="str">
        <f>IF(Table_Styles[[#This Row],[Font Size]]&lt;&gt;"",Table_Styles[[#This Row],[Font Size]],IF(Table_Styles[[#This Row],[Font Size Default]]&lt;&gt;"",Table_Styles[[#This Row],[Font Size Default]],""))</f>
        <v/>
      </c>
      <c r="J95" s="32"/>
      <c r="K95" s="32"/>
      <c r="L95" s="17" t="str">
        <f>IF(Table_Styles[[#This Row],[Font Weight]]&lt;&gt;"",Table_Styles[[#This Row],[Font Weight]],IF(Table_Styles[[#This Row],[Font Weight Default]]&lt;&gt;"",Table_Styles[[#This Row],[Font Weight Default]],""))</f>
        <v/>
      </c>
      <c r="M95" s="32"/>
      <c r="N95" s="32"/>
      <c r="O95" s="17" t="str">
        <f>IF(Table_Styles[[#This Row],[Colour]]&lt;&gt;"",Table_Styles[[#This Row],[Colour]],IF(Table_Styles[[#This Row],[Colour Default]]&lt;&gt;"",Table_Styles[[#This Row],[Colour Default]],""))</f>
        <v/>
      </c>
      <c r="P95" s="32"/>
      <c r="Q95" s="32"/>
      <c r="R95" s="17" t="str">
        <f>IF(Table_Styles[[#This Row],[Background]]&lt;&gt;"",Table_Styles[[#This Row],[Background]],IF(Table_Styles[[#This Row],[Background Default]]&lt;&gt;"",Table_Styles[[#This Row],[Background Default]],""))</f>
        <v/>
      </c>
      <c r="S95" s="32"/>
      <c r="T95" s="32"/>
      <c r="U95" s="17" t="str">
        <f>IF(Table_Styles[[#This Row],[Border]]&lt;&gt;"",Table_Styles[[#This Row],[Border]],IF(Table_Styles[[#This Row],[Border Default]]&lt;&gt;"",Table_Styles[[#This Row],[Border Default]],""))</f>
        <v/>
      </c>
      <c r="V95" s="32"/>
      <c r="W95" s="32"/>
      <c r="X95" s="17" t="str">
        <f>IF(Table_Styles[[#This Row],[Border Radius]]&lt;&gt;"",Table_Styles[[#This Row],[Border Radius]],IF(Table_Styles[[#This Row],[Border Radius Default]]&lt;&gt;"",Table_Styles[[#This Row],[Border Radius Default]],""))</f>
        <v/>
      </c>
      <c r="Y95" s="32"/>
      <c r="Z95" s="32"/>
      <c r="AA95" s="17" t="str">
        <f>IF(Table_Styles[[#This Row],[MT]]&lt;&gt;"",Table_Styles[[#This Row],[MT]],IF(Table_Styles[[#This Row],[MT Default]]&lt;&gt;"",Table_Styles[[#This Row],[MT Default]],""))</f>
        <v/>
      </c>
      <c r="AB95" s="32"/>
      <c r="AC95" s="32"/>
      <c r="AD95" s="17" t="str">
        <f>IF(Table_Styles[[#This Row],[MR]]&lt;&gt;"",Table_Styles[[#This Row],[MR]],IF(Table_Styles[[#This Row],[MR Default]]&lt;&gt;"",Table_Styles[[#This Row],[MR Default]],""))</f>
        <v/>
      </c>
      <c r="AE95" s="32"/>
      <c r="AF95" s="32"/>
      <c r="AG95" s="17" t="str">
        <f>IF(Table_Styles[[#This Row],[MB]]&lt;&gt;"",Table_Styles[[#This Row],[MB]],IF(Table_Styles[[#This Row],[MB Default]]&lt;&gt;"",Table_Styles[[#This Row],[MB Default]],""))</f>
        <v/>
      </c>
      <c r="AH95" s="32"/>
      <c r="AI95" s="32"/>
      <c r="AJ95" s="17" t="str">
        <f>IF(Table_Styles[[#This Row],[ML]]&lt;&gt;"",Table_Styles[[#This Row],[ML]],IF(Table_Styles[[#This Row],[ML Default]]&lt;&gt;"",Table_Styles[[#This Row],[ML Default]],""))</f>
        <v/>
      </c>
      <c r="AK95" s="32"/>
      <c r="AL95" s="32"/>
      <c r="AM95" s="17" t="str">
        <f>IF(Table_Styles[[#This Row],[PT]]&lt;&gt;"",Table_Styles[[#This Row],[PT]],IF(Table_Styles[[#This Row],[PT Default]]&lt;&gt;"",Table_Styles[[#This Row],[PT Default]],""))</f>
        <v/>
      </c>
      <c r="AN95" s="32"/>
      <c r="AO95" s="32"/>
      <c r="AP95" s="17" t="str">
        <f>IF(Table_Styles[[#This Row],[PR]]&lt;&gt;"",Table_Styles[[#This Row],[PR]],IF(Table_Styles[[#This Row],[PR Default]]&lt;&gt;"",Table_Styles[[#This Row],[PR Default]],""))</f>
        <v/>
      </c>
      <c r="AQ95" s="32"/>
      <c r="AR95" s="32"/>
      <c r="AS95" s="17" t="str">
        <f>IF(Table_Styles[[#This Row],[PB]]&lt;&gt;"",Table_Styles[[#This Row],[PB]],IF(Table_Styles[[#This Row],[PB Default]]&lt;&gt;"",Table_Styles[[#This Row],[PB Default]],""))</f>
        <v/>
      </c>
      <c r="AT95" s="32"/>
      <c r="AU95" s="32"/>
      <c r="AV95" s="17" t="str">
        <f>IF(Table_Styles[[#This Row],[PL]]&lt;&gt;"",Table_Styles[[#This Row],[PL]],IF(Table_Styles[[#This Row],[PL Default]]&lt;&gt;"",Table_Styles[[#This Row],[PL Default]],""))</f>
        <v/>
      </c>
      <c r="AW95" s="32"/>
      <c r="AX95" s="32"/>
      <c r="AY95" s="17" t="str">
        <f>IF(Table_Styles[[#This Row],[BT]]&lt;&gt;"",Table_Styles[[#This Row],[BT]],IF(Table_Styles[[#This Row],[BT Default]]&lt;&gt;"",Table_Styles[[#This Row],[BT Default]],""))</f>
        <v/>
      </c>
      <c r="AZ95" s="32"/>
      <c r="BA95" s="32"/>
      <c r="BB95" s="17" t="str">
        <f>IF(Table_Styles[[#This Row],[BR]]&lt;&gt;"",Table_Styles[[#This Row],[BR]],IF(Table_Styles[[#This Row],[BR Default]]&lt;&gt;"",Table_Styles[[#This Row],[BR Default]],""))</f>
        <v/>
      </c>
      <c r="BC95" s="32"/>
      <c r="BD95" s="32"/>
      <c r="BE95" s="17" t="str">
        <f>IF(Table_Styles[[#This Row],[BB]]&lt;&gt;"",Table_Styles[[#This Row],[BB]],IF(Table_Styles[[#This Row],[BB Default]]&lt;&gt;"",Table_Styles[[#This Row],[BB Default]],""))</f>
        <v/>
      </c>
      <c r="BF95" s="32"/>
      <c r="BG95" s="32"/>
      <c r="BH95" s="17" t="str">
        <f>IF(Table_Styles[[#This Row],[BL]]&lt;&gt;"",Table_Styles[[#This Row],[BL]],IF(Table_Styles[[#This Row],[BL Default]]&lt;&gt;"",Table_Styles[[#This Row],[BL Default]],""))</f>
        <v/>
      </c>
      <c r="BI95" s="32"/>
      <c r="BJ95" s="32"/>
      <c r="BK95" s="17" t="str">
        <f>IF(Table_Styles[[#This Row],[Width]]&lt;&gt;"",Table_Styles[[#This Row],[Width]],IF(Table_Styles[[#This Row],[Width Default]]&lt;&gt;"",Table_Styles[[#This Row],[Width Default]],""))</f>
        <v/>
      </c>
      <c r="BL95" s="32"/>
      <c r="BM95" s="32"/>
      <c r="BN95" s="17" t="str">
        <f>IF(Table_Styles[[#This Row],[Height]]&lt;&gt;"",Table_Styles[[#This Row],[Height]],IF(Table_Styles[[#This Row],[Height Default]]&lt;&gt;"",Table_Styles[[#This Row],[Height Default]],""))</f>
        <v/>
      </c>
      <c r="BO95" s="17"/>
      <c r="BP95" s="17"/>
      <c r="BQ95" s="17" t="str">
        <f>IF(Table_Styles[[#This Row],[Top]]&lt;&gt;"",Table_Styles[[#This Row],[Top]],IF(Table_Styles[[#This Row],[Top Default]]&lt;&gt;"",Table_Styles[[#This Row],[Top Default]],""))</f>
        <v/>
      </c>
      <c r="BR95" s="17"/>
      <c r="BS95" s="17"/>
      <c r="BT95" s="17" t="str">
        <f>IF(Table_Styles[[#This Row],[Right]]&lt;&gt;"",Table_Styles[[#This Row],[Right]],IF(Table_Styles[[#This Row],[Right Default]]&lt;&gt;"",Table_Styles[[#This Row],[Right Default]],""))</f>
        <v/>
      </c>
      <c r="BU95" s="17"/>
      <c r="BV95" s="17"/>
      <c r="BW95" s="17" t="str">
        <f>IF(Table_Styles[[#This Row],[Bottom]]&lt;&gt;"",Table_Styles[[#This Row],[Bottom]],IF(Table_Styles[[#This Row],[Bottom Default]]&lt;&gt;"",Table_Styles[[#This Row],[Bottom Default]],""))</f>
        <v/>
      </c>
      <c r="BX95" s="17"/>
      <c r="BY95" s="17"/>
      <c r="BZ95" s="17" t="str">
        <f>IF(Table_Styles[[#This Row],[Left]]&lt;&gt;"",Table_Styles[[#This Row],[Left]],IF(Table_Styles[[#This Row],[Left Default]]&lt;&gt;"",Table_Styles[[#This Row],[Left Default]],""))</f>
        <v/>
      </c>
      <c r="CA95" s="32"/>
      <c r="CB95" s="17" t="str">
        <f>IF(AND(Table_Styles[[#This Row],[Selector]]&lt;&gt;"",Table_Styles[[#This Row],[Font Family Used]]&lt;&gt;"",Table_Styles[[#This Row],[Font Weight Used]]&lt;&gt;""),Table_Styles[[#This Row],[Font Family Used]]&amp;" "&amp;Table_Styles[[#This Row],[Font Weight Used]],"")</f>
        <v/>
      </c>
      <c r="CC95" s="17" t="str">
        <f ca="1">IF(AND(Table_Styles[[#This Row],[Selector]],COUNTIF(OFFSET(CC:CC,0,0,ROW()-1,1),"="&amp;Table_Styles[[#This Row],[Font]])=0),Table_Styles[[#This Row],[Font]],"")</f>
        <v/>
      </c>
      <c r="CD95" s="17" t="str">
        <f ca="1">IF(Table_Styles[[#This Row],[Unique Font]]&lt;&gt;"",
"{""fontFamily"":"""&amp;Table_Styles[[#This Row],[Font Family Used]]&amp;""",""fontWeight"":"&amp;Table_Styles[[#This Row],[Font Weight Used]]&amp;"}","")</f>
        <v/>
      </c>
      <c r="CE95" s="1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5" s="17" t="str">
        <f>IF(AND(Table_Styles[[#This Row],[Selector]]&lt;&gt;"", Table_Styles[[#This Row],[Config Properties]]&lt;&gt;""),
Table_Styles[[#This Row],[Selector]]&amp;" { "&amp;Table_Styles[[#This Row],[Config Properties]]&amp;" }","")</f>
        <v/>
      </c>
      <c r="CG95" s="17" t="str">
        <f xml:space="preserve">
SUBSTITUTE(SUBSTITUTE(SUBSTITUTE(SUBSTITUTE(SUBSTITUTE(SUBSTITUTE(SUBSTITUTE(SUBSTITUTE(Table_Styles[[#This Row],[Config]],
" {","{"),
"{ ","{"),
" }","}"),
"} ","}"),
" ,",","),
", ",","),
" :",":"),
": ",":")</f>
        <v/>
      </c>
    </row>
    <row r="96" spans="2:85" ht="21" customHeight="1">
      <c r="B96" t="s">
        <v>1021</v>
      </c>
      <c r="C96" s="36" t="s">
        <v>1086</v>
      </c>
      <c r="D96" s="47"/>
      <c r="E96" s="33"/>
      <c r="F96" s="14" t="str">
        <f>IF(Table_Styles[[#This Row],[Font Family]]&lt;&gt;"",Table_Styles[[#This Row],[Font Family]],IF(Table_Styles[[#This Row],[Font Family Default]]&lt;&gt;"",Table_Styles[[#This Row],[Font Family Default]],""))</f>
        <v/>
      </c>
      <c r="G96" s="47"/>
      <c r="H96" s="33"/>
      <c r="I96" s="14" t="str">
        <f>IF(Table_Styles[[#This Row],[Font Size]]&lt;&gt;"",Table_Styles[[#This Row],[Font Size]],IF(Table_Styles[[#This Row],[Font Size Default]]&lt;&gt;"",Table_Styles[[#This Row],[Font Size Default]],""))</f>
        <v/>
      </c>
      <c r="J96" s="47"/>
      <c r="K96" s="33"/>
      <c r="L96" s="14" t="str">
        <f>IF(Table_Styles[[#This Row],[Font Weight]]&lt;&gt;"",Table_Styles[[#This Row],[Font Weight]],IF(Table_Styles[[#This Row],[Font Weight Default]]&lt;&gt;"",Table_Styles[[#This Row],[Font Weight Default]],""))</f>
        <v/>
      </c>
      <c r="M96" s="47"/>
      <c r="N96" s="33"/>
      <c r="O96" s="14" t="str">
        <f>IF(Table_Styles[[#This Row],[Colour]]&lt;&gt;"",Table_Styles[[#This Row],[Colour]],IF(Table_Styles[[#This Row],[Colour Default]]&lt;&gt;"",Table_Styles[[#This Row],[Colour Default]],""))</f>
        <v/>
      </c>
      <c r="P96" s="47"/>
      <c r="Q96" s="33"/>
      <c r="R96" s="14" t="str">
        <f>IF(Table_Styles[[#This Row],[Background]]&lt;&gt;"",Table_Styles[[#This Row],[Background]],IF(Table_Styles[[#This Row],[Background Default]]&lt;&gt;"",Table_Styles[[#This Row],[Background Default]],""))</f>
        <v/>
      </c>
      <c r="S96" s="47"/>
      <c r="T96" s="33"/>
      <c r="U96" s="14" t="str">
        <f>IF(Table_Styles[[#This Row],[Border]]&lt;&gt;"",Table_Styles[[#This Row],[Border]],IF(Table_Styles[[#This Row],[Border Default]]&lt;&gt;"",Table_Styles[[#This Row],[Border Default]],""))</f>
        <v/>
      </c>
      <c r="V96" s="33"/>
      <c r="W96" s="33"/>
      <c r="X96" s="14" t="str">
        <f>IF(Table_Styles[[#This Row],[Border Radius]]&lt;&gt;"",Table_Styles[[#This Row],[Border Radius]],IF(Table_Styles[[#This Row],[Border Radius Default]]&lt;&gt;"",Table_Styles[[#This Row],[Border Radius Default]],""))</f>
        <v/>
      </c>
      <c r="Y96" s="47"/>
      <c r="Z96" s="33"/>
      <c r="AA96" s="14" t="str">
        <f>IF(Table_Styles[[#This Row],[MT]]&lt;&gt;"",Table_Styles[[#This Row],[MT]],IF(Table_Styles[[#This Row],[MT Default]]&lt;&gt;"",Table_Styles[[#This Row],[MT Default]],""))</f>
        <v/>
      </c>
      <c r="AB96" s="47"/>
      <c r="AC96" s="33"/>
      <c r="AD96" s="14" t="str">
        <f>IF(Table_Styles[[#This Row],[MR]]&lt;&gt;"",Table_Styles[[#This Row],[MR]],IF(Table_Styles[[#This Row],[MR Default]]&lt;&gt;"",Table_Styles[[#This Row],[MR Default]],""))</f>
        <v/>
      </c>
      <c r="AE96" s="47"/>
      <c r="AF96" s="33"/>
      <c r="AG96" s="14" t="str">
        <f>IF(Table_Styles[[#This Row],[MB]]&lt;&gt;"",Table_Styles[[#This Row],[MB]],IF(Table_Styles[[#This Row],[MB Default]]&lt;&gt;"",Table_Styles[[#This Row],[MB Default]],""))</f>
        <v/>
      </c>
      <c r="AH96" s="47"/>
      <c r="AI96" s="33"/>
      <c r="AJ96" s="14" t="str">
        <f>IF(Table_Styles[[#This Row],[ML]]&lt;&gt;"",Table_Styles[[#This Row],[ML]],IF(Table_Styles[[#This Row],[ML Default]]&lt;&gt;"",Table_Styles[[#This Row],[ML Default]],""))</f>
        <v/>
      </c>
      <c r="AK96" s="47"/>
      <c r="AL96" s="33"/>
      <c r="AM96" s="14" t="str">
        <f>IF(Table_Styles[[#This Row],[PT]]&lt;&gt;"",Table_Styles[[#This Row],[PT]],IF(Table_Styles[[#This Row],[PT Default]]&lt;&gt;"",Table_Styles[[#This Row],[PT Default]],""))</f>
        <v/>
      </c>
      <c r="AN96" s="47"/>
      <c r="AO96" s="33"/>
      <c r="AP96" s="14" t="str">
        <f>IF(Table_Styles[[#This Row],[PR]]&lt;&gt;"",Table_Styles[[#This Row],[PR]],IF(Table_Styles[[#This Row],[PR Default]]&lt;&gt;"",Table_Styles[[#This Row],[PR Default]],""))</f>
        <v/>
      </c>
      <c r="AQ96" s="47"/>
      <c r="AR96" s="33"/>
      <c r="AS96" s="14" t="str">
        <f>IF(Table_Styles[[#This Row],[PB]]&lt;&gt;"",Table_Styles[[#This Row],[PB]],IF(Table_Styles[[#This Row],[PB Default]]&lt;&gt;"",Table_Styles[[#This Row],[PB Default]],""))</f>
        <v/>
      </c>
      <c r="AT96" s="47"/>
      <c r="AU96" s="33"/>
      <c r="AV96" s="14" t="str">
        <f>IF(Table_Styles[[#This Row],[PL]]&lt;&gt;"",Table_Styles[[#This Row],[PL]],IF(Table_Styles[[#This Row],[PL Default]]&lt;&gt;"",Table_Styles[[#This Row],[PL Default]],""))</f>
        <v/>
      </c>
      <c r="AW96" s="47"/>
      <c r="AX96" s="33"/>
      <c r="AY96" s="14" t="str">
        <f>IF(Table_Styles[[#This Row],[BT]]&lt;&gt;"",Table_Styles[[#This Row],[BT]],IF(Table_Styles[[#This Row],[BT Default]]&lt;&gt;"",Table_Styles[[#This Row],[BT Default]],""))</f>
        <v/>
      </c>
      <c r="AZ96" s="47"/>
      <c r="BA96" s="33"/>
      <c r="BB96" s="14" t="str">
        <f>IF(Table_Styles[[#This Row],[BR]]&lt;&gt;"",Table_Styles[[#This Row],[BR]],IF(Table_Styles[[#This Row],[BR Default]]&lt;&gt;"",Table_Styles[[#This Row],[BR Default]],""))</f>
        <v/>
      </c>
      <c r="BC96" s="47"/>
      <c r="BD96" s="33"/>
      <c r="BE96" s="14" t="str">
        <f>IF(Table_Styles[[#This Row],[BB]]&lt;&gt;"",Table_Styles[[#This Row],[BB]],IF(Table_Styles[[#This Row],[BB Default]]&lt;&gt;"",Table_Styles[[#This Row],[BB Default]],""))</f>
        <v/>
      </c>
      <c r="BF96" s="47"/>
      <c r="BG96" s="33"/>
      <c r="BH96" s="14" t="str">
        <f>IF(Table_Styles[[#This Row],[BL]]&lt;&gt;"",Table_Styles[[#This Row],[BL]],IF(Table_Styles[[#This Row],[BL Default]]&lt;&gt;"",Table_Styles[[#This Row],[BL Default]],""))</f>
        <v/>
      </c>
      <c r="BI96" s="33"/>
      <c r="BJ96" s="33"/>
      <c r="BK96" s="14" t="str">
        <f>IF(Table_Styles[[#This Row],[Width]]&lt;&gt;"",Table_Styles[[#This Row],[Width]],IF(Table_Styles[[#This Row],[Width Default]]&lt;&gt;"",Table_Styles[[#This Row],[Width Default]],""))</f>
        <v/>
      </c>
      <c r="BL96" s="33"/>
      <c r="BM96" s="33"/>
      <c r="BN96" s="14" t="str">
        <f>IF(Table_Styles[[#This Row],[Height]]&lt;&gt;"",Table_Styles[[#This Row],[Height]],IF(Table_Styles[[#This Row],[Height Default]]&lt;&gt;"",Table_Styles[[#This Row],[Height Default]],""))</f>
        <v/>
      </c>
      <c r="BO96" s="14"/>
      <c r="BP96" s="14"/>
      <c r="BQ96" s="14" t="str">
        <f>IF(Table_Styles[[#This Row],[Top]]&lt;&gt;"",Table_Styles[[#This Row],[Top]],IF(Table_Styles[[#This Row],[Top Default]]&lt;&gt;"",Table_Styles[[#This Row],[Top Default]],""))</f>
        <v/>
      </c>
      <c r="BR96" s="14"/>
      <c r="BS96" s="14"/>
      <c r="BT96" s="14" t="str">
        <f>IF(Table_Styles[[#This Row],[Right]]&lt;&gt;"",Table_Styles[[#This Row],[Right]],IF(Table_Styles[[#This Row],[Right Default]]&lt;&gt;"",Table_Styles[[#This Row],[Right Default]],""))</f>
        <v/>
      </c>
      <c r="BU96" s="14"/>
      <c r="BV96" s="14"/>
      <c r="BW96" s="14" t="str">
        <f>IF(Table_Styles[[#This Row],[Bottom]]&lt;&gt;"",Table_Styles[[#This Row],[Bottom]],IF(Table_Styles[[#This Row],[Bottom Default]]&lt;&gt;"",Table_Styles[[#This Row],[Bottom Default]],""))</f>
        <v/>
      </c>
      <c r="BX96" s="14"/>
      <c r="BY96" s="14"/>
      <c r="BZ96" s="14" t="str">
        <f>IF(Table_Styles[[#This Row],[Left]]&lt;&gt;"",Table_Styles[[#This Row],[Left]],IF(Table_Styles[[#This Row],[Left Default]]&lt;&gt;"",Table_Styles[[#This Row],[Left Default]],""))</f>
        <v/>
      </c>
      <c r="CA96" s="47"/>
      <c r="CB96" s="16" t="str">
        <f>IF(AND(Table_Styles[[#This Row],[Selector]]&lt;&gt;"",Table_Styles[[#This Row],[Font Family Used]]&lt;&gt;"",Table_Styles[[#This Row],[Font Weight Used]]&lt;&gt;""),Table_Styles[[#This Row],[Font Family Used]]&amp;" "&amp;Table_Styles[[#This Row],[Font Weight Used]],"")</f>
        <v/>
      </c>
      <c r="CC96" s="16" t="str">
        <f ca="1">IF(AND(Table_Styles[[#This Row],[Selector]],COUNTIF(OFFSET(CC:CC,0,0,ROW()-1,1),"="&amp;Table_Styles[[#This Row],[Font]])=0),Table_Styles[[#This Row],[Font]],"")</f>
        <v/>
      </c>
      <c r="CD96" s="16" t="str">
        <f ca="1">IF(Table_Styles[[#This Row],[Unique Font]]&lt;&gt;"",
"{""fontFamily"":"""&amp;Table_Styles[[#This Row],[Font Family Used]]&amp;""",""fontWeight"":"&amp;Table_Styles[[#This Row],[Font Weight Used]]&amp;"}","")</f>
        <v/>
      </c>
      <c r="CE96"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6" s="16" t="str">
        <f>IF(AND(Table_Styles[[#This Row],[Selector]]&lt;&gt;"", Table_Styles[[#This Row],[Config Properties]]&lt;&gt;""),
Table_Styles[[#This Row],[Selector]]&amp;" { "&amp;Table_Styles[[#This Row],[Config Properties]]&amp;" }","")</f>
        <v/>
      </c>
      <c r="CG96" s="16" t="str">
        <f xml:space="preserve">
SUBSTITUTE(SUBSTITUTE(SUBSTITUTE(SUBSTITUTE(SUBSTITUTE(SUBSTITUTE(SUBSTITUTE(SUBSTITUTE(Table_Styles[[#This Row],[Config]],
" {","{"),
"{ ","{"),
" }","}"),
"} ","}"),
" ,",","),
", ",","),
" :",":"),
": ",":")</f>
        <v/>
      </c>
    </row>
    <row r="97" spans="2:85" ht="21" customHeight="1">
      <c r="B97" s="16" t="s">
        <v>2</v>
      </c>
      <c r="C97" s="36" t="s">
        <v>1087</v>
      </c>
      <c r="D97" s="33"/>
      <c r="E97" s="33" t="str">
        <f>Settings_Styling_Font_Body_Text</f>
        <v>Montserrat</v>
      </c>
      <c r="F97" s="14" t="str">
        <f>IF(Table_Styles[[#This Row],[Font Family]]&lt;&gt;"",Table_Styles[[#This Row],[Font Family]],IF(Table_Styles[[#This Row],[Font Family Default]]&lt;&gt;"",Table_Styles[[#This Row],[Font Family Default]],""))</f>
        <v>Montserrat</v>
      </c>
      <c r="G97" s="33"/>
      <c r="H97" s="33"/>
      <c r="I97" s="14" t="str">
        <f>IF(Table_Styles[[#This Row],[Font Size]]&lt;&gt;"",Table_Styles[[#This Row],[Font Size]],IF(Table_Styles[[#This Row],[Font Size Default]]&lt;&gt;"",Table_Styles[[#This Row],[Font Size Default]],""))</f>
        <v/>
      </c>
      <c r="J97" s="33"/>
      <c r="K97" s="33">
        <f>Settings_Styling_Font_Weight_Body_Text</f>
        <v>300</v>
      </c>
      <c r="L97" s="14">
        <f>IF(Table_Styles[[#This Row],[Font Weight]]&lt;&gt;"",Table_Styles[[#This Row],[Font Weight]],IF(Table_Styles[[#This Row],[Font Weight Default]]&lt;&gt;"",Table_Styles[[#This Row],[Font Weight Default]],""))</f>
        <v>300</v>
      </c>
      <c r="M97" s="33"/>
      <c r="N97" s="33" t="str">
        <f>Colour_Background_1</f>
        <v>#FFFFFF</v>
      </c>
      <c r="O97" s="14" t="str">
        <f>IF(Table_Styles[[#This Row],[Colour]]&lt;&gt;"",Table_Styles[[#This Row],[Colour]],IF(Table_Styles[[#This Row],[Colour Default]]&lt;&gt;"",Table_Styles[[#This Row],[Colour Default]],""))</f>
        <v>#FFFFFF</v>
      </c>
      <c r="P97" s="112"/>
      <c r="Q97" s="33" t="str">
        <f>Colour_Accent_2</f>
        <v>#e8b650</v>
      </c>
      <c r="R97" s="14" t="str">
        <f>IF(Table_Styles[[#This Row],[Background]]&lt;&gt;"",Table_Styles[[#This Row],[Background]],IF(Table_Styles[[#This Row],[Background Default]]&lt;&gt;"",Table_Styles[[#This Row],[Background Default]],""))</f>
        <v>#e8b650</v>
      </c>
      <c r="S97" s="33"/>
      <c r="T97" s="33"/>
      <c r="U97" s="14" t="str">
        <f>IF(Table_Styles[[#This Row],[Border]]&lt;&gt;"",Table_Styles[[#This Row],[Border]],IF(Table_Styles[[#This Row],[Border Default]]&lt;&gt;"",Table_Styles[[#This Row],[Border Default]],""))</f>
        <v/>
      </c>
      <c r="V97" s="33"/>
      <c r="W97" s="33"/>
      <c r="X97" s="14" t="str">
        <f>IF(Table_Styles[[#This Row],[Border Radius]]&lt;&gt;"",Table_Styles[[#This Row],[Border Radius]],IF(Table_Styles[[#This Row],[Border Radius Default]]&lt;&gt;"",Table_Styles[[#This Row],[Border Radius Default]],""))</f>
        <v/>
      </c>
      <c r="Y97" s="33"/>
      <c r="Z97" s="33"/>
      <c r="AA97" s="14" t="str">
        <f>IF(Table_Styles[[#This Row],[MT]]&lt;&gt;"",Table_Styles[[#This Row],[MT]],IF(Table_Styles[[#This Row],[MT Default]]&lt;&gt;"",Table_Styles[[#This Row],[MT Default]],""))</f>
        <v/>
      </c>
      <c r="AB97" s="33"/>
      <c r="AC97" s="33"/>
      <c r="AD97" s="14" t="str">
        <f>IF(Table_Styles[[#This Row],[MR]]&lt;&gt;"",Table_Styles[[#This Row],[MR]],IF(Table_Styles[[#This Row],[MR Default]]&lt;&gt;"",Table_Styles[[#This Row],[MR Default]],""))</f>
        <v/>
      </c>
      <c r="AE97" s="33"/>
      <c r="AF97" s="33"/>
      <c r="AG97" s="14" t="str">
        <f>IF(Table_Styles[[#This Row],[MB]]&lt;&gt;"",Table_Styles[[#This Row],[MB]],IF(Table_Styles[[#This Row],[MB Default]]&lt;&gt;"",Table_Styles[[#This Row],[MB Default]],""))</f>
        <v/>
      </c>
      <c r="AH97" s="33"/>
      <c r="AI97" s="33"/>
      <c r="AJ97" s="14" t="str">
        <f>IF(Table_Styles[[#This Row],[ML]]&lt;&gt;"",Table_Styles[[#This Row],[ML]],IF(Table_Styles[[#This Row],[ML Default]]&lt;&gt;"",Table_Styles[[#This Row],[ML Default]],""))</f>
        <v/>
      </c>
      <c r="AK97" s="33"/>
      <c r="AL97" s="33" t="s">
        <v>918</v>
      </c>
      <c r="AM97" s="14" t="str">
        <f>IF(Table_Styles[[#This Row],[PT]]&lt;&gt;"",Table_Styles[[#This Row],[PT]],IF(Table_Styles[[#This Row],[PT Default]]&lt;&gt;"",Table_Styles[[#This Row],[PT Default]],""))</f>
        <v>20px</v>
      </c>
      <c r="AN97" s="33"/>
      <c r="AO97" s="33" t="s">
        <v>918</v>
      </c>
      <c r="AP97" s="14" t="str">
        <f>IF(Table_Styles[[#This Row],[PR]]&lt;&gt;"",Table_Styles[[#This Row],[PR]],IF(Table_Styles[[#This Row],[PR Default]]&lt;&gt;"",Table_Styles[[#This Row],[PR Default]],""))</f>
        <v>20px</v>
      </c>
      <c r="AQ97" s="33"/>
      <c r="AR97" s="33" t="s">
        <v>918</v>
      </c>
      <c r="AS97" s="14" t="str">
        <f>IF(Table_Styles[[#This Row],[PB]]&lt;&gt;"",Table_Styles[[#This Row],[PB]],IF(Table_Styles[[#This Row],[PB Default]]&lt;&gt;"",Table_Styles[[#This Row],[PB Default]],""))</f>
        <v>20px</v>
      </c>
      <c r="AT97" s="33"/>
      <c r="AU97" s="33" t="s">
        <v>918</v>
      </c>
      <c r="AV97" s="14" t="str">
        <f>IF(Table_Styles[[#This Row],[PL]]&lt;&gt;"",Table_Styles[[#This Row],[PL]],IF(Table_Styles[[#This Row],[PL Default]]&lt;&gt;"",Table_Styles[[#This Row],[PL Default]],""))</f>
        <v>20px</v>
      </c>
      <c r="AW97" s="33"/>
      <c r="AX97" s="33"/>
      <c r="AY97" s="14" t="str">
        <f>IF(Table_Styles[[#This Row],[BT]]&lt;&gt;"",Table_Styles[[#This Row],[BT]],IF(Table_Styles[[#This Row],[BT Default]]&lt;&gt;"",Table_Styles[[#This Row],[BT Default]],""))</f>
        <v/>
      </c>
      <c r="AZ97" s="33"/>
      <c r="BA97" s="33"/>
      <c r="BB97" s="14" t="str">
        <f>IF(Table_Styles[[#This Row],[BR]]&lt;&gt;"",Table_Styles[[#This Row],[BR]],IF(Table_Styles[[#This Row],[BR Default]]&lt;&gt;"",Table_Styles[[#This Row],[BR Default]],""))</f>
        <v/>
      </c>
      <c r="BC97" s="33"/>
      <c r="BD97" s="33"/>
      <c r="BE97" s="14" t="str">
        <f>IF(Table_Styles[[#This Row],[BB]]&lt;&gt;"",Table_Styles[[#This Row],[BB]],IF(Table_Styles[[#This Row],[BB Default]]&lt;&gt;"",Table_Styles[[#This Row],[BB Default]],""))</f>
        <v/>
      </c>
      <c r="BF97" s="33"/>
      <c r="BG97" s="33"/>
      <c r="BH97" s="14" t="str">
        <f>IF(Table_Styles[[#This Row],[BL]]&lt;&gt;"",Table_Styles[[#This Row],[BL]],IF(Table_Styles[[#This Row],[BL Default]]&lt;&gt;"",Table_Styles[[#This Row],[BL Default]],""))</f>
        <v/>
      </c>
      <c r="BI97" s="33"/>
      <c r="BJ97" s="33"/>
      <c r="BK97" s="14" t="str">
        <f>IF(Table_Styles[[#This Row],[Width]]&lt;&gt;"",Table_Styles[[#This Row],[Width]],IF(Table_Styles[[#This Row],[Width Default]]&lt;&gt;"",Table_Styles[[#This Row],[Width Default]],""))</f>
        <v/>
      </c>
      <c r="BL97" s="33"/>
      <c r="BM97" s="33"/>
      <c r="BN97" s="14" t="str">
        <f>IF(Table_Styles[[#This Row],[Height]]&lt;&gt;"",Table_Styles[[#This Row],[Height]],IF(Table_Styles[[#This Row],[Height Default]]&lt;&gt;"",Table_Styles[[#This Row],[Height Default]],""))</f>
        <v/>
      </c>
      <c r="BO97" s="14"/>
      <c r="BP97" s="14"/>
      <c r="BQ97" s="14" t="str">
        <f>IF(Table_Styles[[#This Row],[Top]]&lt;&gt;"",Table_Styles[[#This Row],[Top]],IF(Table_Styles[[#This Row],[Top Default]]&lt;&gt;"",Table_Styles[[#This Row],[Top Default]],""))</f>
        <v/>
      </c>
      <c r="BR97" s="14"/>
      <c r="BS97" s="14"/>
      <c r="BT97" s="14" t="str">
        <f>IF(Table_Styles[[#This Row],[Right]]&lt;&gt;"",Table_Styles[[#This Row],[Right]],IF(Table_Styles[[#This Row],[Right Default]]&lt;&gt;"",Table_Styles[[#This Row],[Right Default]],""))</f>
        <v/>
      </c>
      <c r="BU97" s="14"/>
      <c r="BV97" s="14"/>
      <c r="BW97" s="14" t="str">
        <f>IF(Table_Styles[[#This Row],[Bottom]]&lt;&gt;"",Table_Styles[[#This Row],[Bottom]],IF(Table_Styles[[#This Row],[Bottom Default]]&lt;&gt;"",Table_Styles[[#This Row],[Bottom Default]],""))</f>
        <v/>
      </c>
      <c r="BX97" s="14"/>
      <c r="BY97" s="14"/>
      <c r="BZ97" s="14" t="str">
        <f>IF(Table_Styles[[#This Row],[Left]]&lt;&gt;"",Table_Styles[[#This Row],[Left]],IF(Table_Styles[[#This Row],[Left Default]]&lt;&gt;"",Table_Styles[[#This Row],[Left Default]],""))</f>
        <v/>
      </c>
      <c r="CA97" s="33"/>
      <c r="CB97" s="16" t="str">
        <f>IF(AND(Table_Styles[[#This Row],[Selector]]&lt;&gt;"",Table_Styles[[#This Row],[Font Family Used]]&lt;&gt;"",Table_Styles[[#This Row],[Font Weight Used]]&lt;&gt;""),Table_Styles[[#This Row],[Font Family Used]]&amp;" "&amp;Table_Styles[[#This Row],[Font Weight Used]],"")</f>
        <v>Montserrat 300</v>
      </c>
      <c r="CC97" s="16" t="str">
        <f ca="1">IF(AND(Table_Styles[[#This Row],[Selector]],COUNTIF(OFFSET(CC:CC,0,0,ROW()-1,1),"="&amp;Table_Styles[[#This Row],[Font]])=0),Table_Styles[[#This Row],[Font]],"")</f>
        <v/>
      </c>
      <c r="CD97" s="16" t="str">
        <f ca="1">IF(Table_Styles[[#This Row],[Unique Font]]&lt;&gt;"",
"{""fontFamily"":"""&amp;Table_Styles[[#This Row],[Font Family Used]]&amp;""",""fontWeight"":"&amp;Table_Styles[[#This Row],[Font Weight Used]]&amp;"}","")</f>
        <v/>
      </c>
      <c r="CE97"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'Montserrat';font-weight: 300;color: #FFFFFF;background: #e8b650;padding-top: 20px;padding-right: 20px;padding-bottom: 20px;padding-left: 20px</v>
      </c>
      <c r="CF97" s="16" t="str">
        <f>IF(AND(Table_Styles[[#This Row],[Selector]]&lt;&gt;"", Table_Styles[[#This Row],[Config Properties]]&lt;&gt;""),
Table_Styles[[#This Row],[Selector]]&amp;" { "&amp;Table_Styles[[#This Row],[Config Properties]]&amp;" }","")</f>
        <v>#sidebar .header { font-family: 'Montserrat';font-weight: 300;color: #FFFFFF;background: #e8b650;padding-top: 20px;padding-right: 20px;padding-bottom: 20px;padding-left: 20px }</v>
      </c>
      <c r="CG97" s="16" t="str">
        <f xml:space="preserve">
SUBSTITUTE(SUBSTITUTE(SUBSTITUTE(SUBSTITUTE(SUBSTITUTE(SUBSTITUTE(SUBSTITUTE(SUBSTITUTE(Table_Styles[[#This Row],[Config]],
" {","{"),
"{ ","{"),
" }","}"),
"} ","}"),
" ,",","),
", ",","),
" :",":"),
": ",":")</f>
        <v>#sidebar .header{font-family:'Montserrat';font-weight:300;color:#FFFFFF;background:#e8b650;padding-top:20px;padding-right:20px;padding-bottom:20px;padding-left:20px}</v>
      </c>
    </row>
    <row r="98" spans="2:85" ht="21" customHeight="1">
      <c r="B98" s="110" t="s">
        <v>899</v>
      </c>
      <c r="C98" s="110" t="s">
        <v>1088</v>
      </c>
      <c r="D98" s="33"/>
      <c r="E98" s="33" t="str">
        <f>Settings_Styling_Font_Body_Text</f>
        <v>Montserrat</v>
      </c>
      <c r="F98" s="14" t="str">
        <f>IF(Table_Styles[[#This Row],[Font Family]]&lt;&gt;"",Table_Styles[[#This Row],[Font Family]],IF(Table_Styles[[#This Row],[Font Family Default]]&lt;&gt;"",Table_Styles[[#This Row],[Font Family Default]],""))</f>
        <v>Montserrat</v>
      </c>
      <c r="G98" s="33"/>
      <c r="H98" s="33"/>
      <c r="I98" s="14" t="str">
        <f>IF(Table_Styles[[#This Row],[Font Size]]&lt;&gt;"",Table_Styles[[#This Row],[Font Size]],IF(Table_Styles[[#This Row],[Font Size Default]]&lt;&gt;"",Table_Styles[[#This Row],[Font Size Default]],""))</f>
        <v/>
      </c>
      <c r="J98" s="33"/>
      <c r="K98" s="33">
        <f>Settings_Styling_Font_Weight_Body_Text</f>
        <v>300</v>
      </c>
      <c r="L98" s="14">
        <f>IF(Table_Styles[[#This Row],[Font Weight]]&lt;&gt;"",Table_Styles[[#This Row],[Font Weight]],IF(Table_Styles[[#This Row],[Font Weight Default]]&lt;&gt;"",Table_Styles[[#This Row],[Font Weight Default]],""))</f>
        <v>300</v>
      </c>
      <c r="M98" s="14"/>
      <c r="N98" s="33" t="str">
        <f>Colour_Background_1</f>
        <v>#FFFFFF</v>
      </c>
      <c r="O98" s="14" t="str">
        <f>IF(Table_Styles[[#This Row],[Colour]]&lt;&gt;"",Table_Styles[[#This Row],[Colour]],IF(Table_Styles[[#This Row],[Colour Default]]&lt;&gt;"",Table_Styles[[#This Row],[Colour Default]],""))</f>
        <v>#FFFFFF</v>
      </c>
      <c r="P98" s="33"/>
      <c r="Q98" s="33" t="str">
        <f>Colour_Foreground_1</f>
        <v>#303232</v>
      </c>
      <c r="R98" s="14" t="str">
        <f>IF(Table_Styles[[#This Row],[Background]]&lt;&gt;"",Table_Styles[[#This Row],[Background]],IF(Table_Styles[[#This Row],[Background Default]]&lt;&gt;"",Table_Styles[[#This Row],[Background Default]],""))</f>
        <v>#303232</v>
      </c>
      <c r="S98" s="33"/>
      <c r="T98" s="33"/>
      <c r="U98" s="14" t="str">
        <f>IF(Table_Styles[[#This Row],[Border]]&lt;&gt;"",Table_Styles[[#This Row],[Border]],IF(Table_Styles[[#This Row],[Border Default]]&lt;&gt;"",Table_Styles[[#This Row],[Border Default]],""))</f>
        <v/>
      </c>
      <c r="V98" s="33"/>
      <c r="W98" s="33"/>
      <c r="X98" s="14" t="str">
        <f>IF(Table_Styles[[#This Row],[Border Radius]]&lt;&gt;"",Table_Styles[[#This Row],[Border Radius]],IF(Table_Styles[[#This Row],[Border Radius Default]]&lt;&gt;"",Table_Styles[[#This Row],[Border Radius Default]],""))</f>
        <v/>
      </c>
      <c r="Y98" s="33"/>
      <c r="Z98" s="33"/>
      <c r="AA98" s="14" t="str">
        <f>IF(Table_Styles[[#This Row],[MT]]&lt;&gt;"",Table_Styles[[#This Row],[MT]],IF(Table_Styles[[#This Row],[MT Default]]&lt;&gt;"",Table_Styles[[#This Row],[MT Default]],""))</f>
        <v/>
      </c>
      <c r="AB98" s="33"/>
      <c r="AC98" s="33"/>
      <c r="AD98" s="14" t="str">
        <f>IF(Table_Styles[[#This Row],[MR]]&lt;&gt;"",Table_Styles[[#This Row],[MR]],IF(Table_Styles[[#This Row],[MR Default]]&lt;&gt;"",Table_Styles[[#This Row],[MR Default]],""))</f>
        <v/>
      </c>
      <c r="AE98" s="33"/>
      <c r="AF98" s="33" t="s">
        <v>914</v>
      </c>
      <c r="AG98" s="14" t="str">
        <f>IF(Table_Styles[[#This Row],[MB]]&lt;&gt;"",Table_Styles[[#This Row],[MB]],IF(Table_Styles[[#This Row],[MB Default]]&lt;&gt;"",Table_Styles[[#This Row],[MB Default]],""))</f>
        <v>10px</v>
      </c>
      <c r="AH98" s="33"/>
      <c r="AI98" s="33"/>
      <c r="AJ98" s="14" t="str">
        <f>IF(Table_Styles[[#This Row],[ML]]&lt;&gt;"",Table_Styles[[#This Row],[ML]],IF(Table_Styles[[#This Row],[ML Default]]&lt;&gt;"",Table_Styles[[#This Row],[ML Default]],""))</f>
        <v/>
      </c>
      <c r="AK98" s="33"/>
      <c r="AL98" s="33" t="s">
        <v>918</v>
      </c>
      <c r="AM98" s="14" t="str">
        <f>IF(Table_Styles[[#This Row],[PT]]&lt;&gt;"",Table_Styles[[#This Row],[PT]],IF(Table_Styles[[#This Row],[PT Default]]&lt;&gt;"",Table_Styles[[#This Row],[PT Default]],""))</f>
        <v>20px</v>
      </c>
      <c r="AN98" s="33"/>
      <c r="AO98" s="33" t="s">
        <v>918</v>
      </c>
      <c r="AP98" s="14" t="str">
        <f>IF(Table_Styles[[#This Row],[PR]]&lt;&gt;"",Table_Styles[[#This Row],[PR]],IF(Table_Styles[[#This Row],[PR Default]]&lt;&gt;"",Table_Styles[[#This Row],[PR Default]],""))</f>
        <v>20px</v>
      </c>
      <c r="AQ98" s="33"/>
      <c r="AR98" s="33" t="s">
        <v>918</v>
      </c>
      <c r="AS98" s="14" t="str">
        <f>IF(Table_Styles[[#This Row],[PB]]&lt;&gt;"",Table_Styles[[#This Row],[PB]],IF(Table_Styles[[#This Row],[PB Default]]&lt;&gt;"",Table_Styles[[#This Row],[PB Default]],""))</f>
        <v>20px</v>
      </c>
      <c r="AT98" s="33"/>
      <c r="AU98" s="33" t="s">
        <v>918</v>
      </c>
      <c r="AV98" s="14" t="str">
        <f>IF(Table_Styles[[#This Row],[PL]]&lt;&gt;"",Table_Styles[[#This Row],[PL]],IF(Table_Styles[[#This Row],[PL Default]]&lt;&gt;"",Table_Styles[[#This Row],[PL Default]],""))</f>
        <v>20px</v>
      </c>
      <c r="AW98" s="33"/>
      <c r="AX98" s="33"/>
      <c r="AY98" s="14" t="str">
        <f>IF(Table_Styles[[#This Row],[BT]]&lt;&gt;"",Table_Styles[[#This Row],[BT]],IF(Table_Styles[[#This Row],[BT Default]]&lt;&gt;"",Table_Styles[[#This Row],[BT Default]],""))</f>
        <v/>
      </c>
      <c r="AZ98" s="33"/>
      <c r="BA98" s="33"/>
      <c r="BB98" s="14" t="str">
        <f>IF(Table_Styles[[#This Row],[BR]]&lt;&gt;"",Table_Styles[[#This Row],[BR]],IF(Table_Styles[[#This Row],[BR Default]]&lt;&gt;"",Table_Styles[[#This Row],[BR Default]],""))</f>
        <v/>
      </c>
      <c r="BC98" s="33"/>
      <c r="BD98" s="33"/>
      <c r="BE98" s="14" t="str">
        <f>IF(Table_Styles[[#This Row],[BB]]&lt;&gt;"",Table_Styles[[#This Row],[BB]],IF(Table_Styles[[#This Row],[BB Default]]&lt;&gt;"",Table_Styles[[#This Row],[BB Default]],""))</f>
        <v/>
      </c>
      <c r="BF98" s="33"/>
      <c r="BG98" s="33"/>
      <c r="BH98" s="14" t="str">
        <f>IF(Table_Styles[[#This Row],[BL]]&lt;&gt;"",Table_Styles[[#This Row],[BL]],IF(Table_Styles[[#This Row],[BL Default]]&lt;&gt;"",Table_Styles[[#This Row],[BL Default]],""))</f>
        <v/>
      </c>
      <c r="BI98" s="33"/>
      <c r="BJ98" s="33"/>
      <c r="BK98" s="14" t="str">
        <f>IF(Table_Styles[[#This Row],[Width]]&lt;&gt;"",Table_Styles[[#This Row],[Width]],IF(Table_Styles[[#This Row],[Width Default]]&lt;&gt;"",Table_Styles[[#This Row],[Width Default]],""))</f>
        <v/>
      </c>
      <c r="BL98" s="33"/>
      <c r="BM98" s="33"/>
      <c r="BN98" s="14" t="str">
        <f>IF(Table_Styles[[#This Row],[Height]]&lt;&gt;"",Table_Styles[[#This Row],[Height]],IF(Table_Styles[[#This Row],[Height Default]]&lt;&gt;"",Table_Styles[[#This Row],[Height Default]],""))</f>
        <v/>
      </c>
      <c r="BO98" s="14"/>
      <c r="BP98" s="14"/>
      <c r="BQ98" s="14" t="str">
        <f>IF(Table_Styles[[#This Row],[Top]]&lt;&gt;"",Table_Styles[[#This Row],[Top]],IF(Table_Styles[[#This Row],[Top Default]]&lt;&gt;"",Table_Styles[[#This Row],[Top Default]],""))</f>
        <v/>
      </c>
      <c r="BR98" s="14"/>
      <c r="BS98" s="14"/>
      <c r="BT98" s="14" t="str">
        <f>IF(Table_Styles[[#This Row],[Right]]&lt;&gt;"",Table_Styles[[#This Row],[Right]],IF(Table_Styles[[#This Row],[Right Default]]&lt;&gt;"",Table_Styles[[#This Row],[Right Default]],""))</f>
        <v/>
      </c>
      <c r="BU98" s="14"/>
      <c r="BV98" s="14"/>
      <c r="BW98" s="14" t="str">
        <f>IF(Table_Styles[[#This Row],[Bottom]]&lt;&gt;"",Table_Styles[[#This Row],[Bottom]],IF(Table_Styles[[#This Row],[Bottom Default]]&lt;&gt;"",Table_Styles[[#This Row],[Bottom Default]],""))</f>
        <v/>
      </c>
      <c r="BX98" s="14"/>
      <c r="BY98" s="14"/>
      <c r="BZ98" s="14" t="str">
        <f>IF(Table_Styles[[#This Row],[Left]]&lt;&gt;"",Table_Styles[[#This Row],[Left]],IF(Table_Styles[[#This Row],[Left Default]]&lt;&gt;"",Table_Styles[[#This Row],[Left Default]],""))</f>
        <v/>
      </c>
      <c r="CA98" s="33"/>
      <c r="CB98" s="16" t="str">
        <f>IF(AND(Table_Styles[[#This Row],[Selector]]&lt;&gt;"",Table_Styles[[#This Row],[Font Family Used]]&lt;&gt;"",Table_Styles[[#This Row],[Font Weight Used]]&lt;&gt;""),Table_Styles[[#This Row],[Font Family Used]]&amp;" "&amp;Table_Styles[[#This Row],[Font Weight Used]],"")</f>
        <v>Montserrat 300</v>
      </c>
      <c r="CC98" s="16" t="str">
        <f ca="1">IF(AND(Table_Styles[[#This Row],[Selector]],COUNTIF(OFFSET(CC:CC,0,0,ROW()-1,1),"="&amp;Table_Styles[[#This Row],[Font]])=0),Table_Styles[[#This Row],[Font]],"")</f>
        <v/>
      </c>
      <c r="CD98" s="16" t="str">
        <f ca="1">IF(Table_Styles[[#This Row],[Unique Font]]&lt;&gt;"",
"{""fontFamily"":"""&amp;Table_Styles[[#This Row],[Font Family Used]]&amp;""",""fontWeight"":"&amp;Table_Styles[[#This Row],[Font Weight Used]]&amp;"}","")</f>
        <v/>
      </c>
      <c r="CE98"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'Montserrat';font-weight: 300;color: #FFFFFF;background: #303232;margin-bottom: 10px;padding-top: 20px;padding-right: 20px;padding-bottom: 20px;padding-left: 20px</v>
      </c>
      <c r="CF98" s="16" t="str">
        <f>IF(AND(Table_Styles[[#This Row],[Selector]]&lt;&gt;"", Table_Styles[[#This Row],[Config Properties]]&lt;&gt;""),
Table_Styles[[#This Row],[Selector]]&amp;" { "&amp;Table_Styles[[#This Row],[Config Properties]]&amp;" }","")</f>
        <v>#sidebar .body { font-family: 'Montserrat';font-weight: 300;color: #FFFFFF;background: #303232;margin-bottom: 10px;padding-top: 20px;padding-right: 20px;padding-bottom: 20px;padding-left: 20px }</v>
      </c>
      <c r="CG98" s="16" t="str">
        <f xml:space="preserve">
SUBSTITUTE(SUBSTITUTE(SUBSTITUTE(SUBSTITUTE(SUBSTITUTE(SUBSTITUTE(SUBSTITUTE(SUBSTITUTE(Table_Styles[[#This Row],[Config]],
" {","{"),
"{ ","{"),
" }","}"),
"} ","}"),
" ,",","),
", ",","),
" :",":"),
": ",":")</f>
        <v>#sidebar .body{font-family:'Montserrat';font-weight:300;color:#FFFFFF;background:#303232;margin-bottom:10px;padding-top:20px;padding-right:20px;padding-bottom:20px;padding-left:20px}</v>
      </c>
    </row>
    <row r="99" spans="2:85" ht="21" customHeight="1">
      <c r="B99" s="16" t="s">
        <v>1089</v>
      </c>
      <c r="C99" s="110" t="s">
        <v>1090</v>
      </c>
      <c r="D99" s="47"/>
      <c r="E99" s="33"/>
      <c r="F99" s="14" t="str">
        <f>IF(Table_Styles[[#This Row],[Font Family]]&lt;&gt;"",Table_Styles[[#This Row],[Font Family]],IF(Table_Styles[[#This Row],[Font Family Default]]&lt;&gt;"",Table_Styles[[#This Row],[Font Family Default]],""))</f>
        <v/>
      </c>
      <c r="G99" s="47"/>
      <c r="H99" s="33"/>
      <c r="I99" s="14" t="str">
        <f>IF(Table_Styles[[#This Row],[Font Size]]&lt;&gt;"",Table_Styles[[#This Row],[Font Size]],IF(Table_Styles[[#This Row],[Font Size Default]]&lt;&gt;"",Table_Styles[[#This Row],[Font Size Default]],""))</f>
        <v/>
      </c>
      <c r="J99" s="47"/>
      <c r="K99" s="33"/>
      <c r="L99" s="14" t="str">
        <f>IF(Table_Styles[[#This Row],[Font Weight]]&lt;&gt;"",Table_Styles[[#This Row],[Font Weight]],IF(Table_Styles[[#This Row],[Font Weight Default]]&lt;&gt;"",Table_Styles[[#This Row],[Font Weight Default]],""))</f>
        <v/>
      </c>
      <c r="M99" s="47"/>
      <c r="N99" s="33"/>
      <c r="O99" s="14" t="str">
        <f>IF(Table_Styles[[#This Row],[Colour]]&lt;&gt;"",Table_Styles[[#This Row],[Colour]],IF(Table_Styles[[#This Row],[Colour Default]]&lt;&gt;"",Table_Styles[[#This Row],[Colour Default]],""))</f>
        <v/>
      </c>
      <c r="P99" s="47"/>
      <c r="Q99" s="33" t="str">
        <f>Colour_Foreground_1</f>
        <v>#303232</v>
      </c>
      <c r="R99" s="14" t="str">
        <f>IF(Table_Styles[[#This Row],[Background]]&lt;&gt;"",Table_Styles[[#This Row],[Background]],IF(Table_Styles[[#This Row],[Background Default]]&lt;&gt;"",Table_Styles[[#This Row],[Background Default]],""))</f>
        <v>#303232</v>
      </c>
      <c r="S99" s="47"/>
      <c r="T99" s="33"/>
      <c r="U99" s="14" t="str">
        <f>IF(Table_Styles[[#This Row],[Border]]&lt;&gt;"",Table_Styles[[#This Row],[Border]],IF(Table_Styles[[#This Row],[Border Default]]&lt;&gt;"",Table_Styles[[#This Row],[Border Default]],""))</f>
        <v/>
      </c>
      <c r="V99" s="33"/>
      <c r="W99" s="33"/>
      <c r="X99" s="14" t="str">
        <f>IF(Table_Styles[[#This Row],[Border Radius]]&lt;&gt;"",Table_Styles[[#This Row],[Border Radius]],IF(Table_Styles[[#This Row],[Border Radius Default]]&lt;&gt;"",Table_Styles[[#This Row],[Border Radius Default]],""))</f>
        <v/>
      </c>
      <c r="Y99" s="47"/>
      <c r="Z99" s="33"/>
      <c r="AA99" s="14" t="str">
        <f>IF(Table_Styles[[#This Row],[MT]]&lt;&gt;"",Table_Styles[[#This Row],[MT]],IF(Table_Styles[[#This Row],[MT Default]]&lt;&gt;"",Table_Styles[[#This Row],[MT Default]],""))</f>
        <v/>
      </c>
      <c r="AB99" s="47"/>
      <c r="AC99" s="33"/>
      <c r="AD99" s="14" t="str">
        <f>IF(Table_Styles[[#This Row],[MR]]&lt;&gt;"",Table_Styles[[#This Row],[MR]],IF(Table_Styles[[#This Row],[MR Default]]&lt;&gt;"",Table_Styles[[#This Row],[MR Default]],""))</f>
        <v/>
      </c>
      <c r="AE99" s="47"/>
      <c r="AF99" s="33"/>
      <c r="AG99" s="14" t="str">
        <f>IF(Table_Styles[[#This Row],[MB]]&lt;&gt;"",Table_Styles[[#This Row],[MB]],IF(Table_Styles[[#This Row],[MB Default]]&lt;&gt;"",Table_Styles[[#This Row],[MB Default]],""))</f>
        <v/>
      </c>
      <c r="AH99" s="47"/>
      <c r="AI99" s="33"/>
      <c r="AJ99" s="14" t="str">
        <f>IF(Table_Styles[[#This Row],[ML]]&lt;&gt;"",Table_Styles[[#This Row],[ML]],IF(Table_Styles[[#This Row],[ML Default]]&lt;&gt;"",Table_Styles[[#This Row],[ML Default]],""))</f>
        <v/>
      </c>
      <c r="AK99" s="47"/>
      <c r="AL99" s="33" t="s">
        <v>918</v>
      </c>
      <c r="AM99" s="14" t="str">
        <f>IF(Table_Styles[[#This Row],[PT]]&lt;&gt;"",Table_Styles[[#This Row],[PT]],IF(Table_Styles[[#This Row],[PT Default]]&lt;&gt;"",Table_Styles[[#This Row],[PT Default]],""))</f>
        <v>20px</v>
      </c>
      <c r="AN99" s="47"/>
      <c r="AO99" s="33" t="s">
        <v>918</v>
      </c>
      <c r="AP99" s="14" t="str">
        <f>IF(Table_Styles[[#This Row],[PR]]&lt;&gt;"",Table_Styles[[#This Row],[PR]],IF(Table_Styles[[#This Row],[PR Default]]&lt;&gt;"",Table_Styles[[#This Row],[PR Default]],""))</f>
        <v>20px</v>
      </c>
      <c r="AQ99" s="47"/>
      <c r="AR99" s="33" t="s">
        <v>918</v>
      </c>
      <c r="AS99" s="14" t="str">
        <f>IF(Table_Styles[[#This Row],[PB]]&lt;&gt;"",Table_Styles[[#This Row],[PB]],IF(Table_Styles[[#This Row],[PB Default]]&lt;&gt;"",Table_Styles[[#This Row],[PB Default]],""))</f>
        <v>20px</v>
      </c>
      <c r="AT99" s="47"/>
      <c r="AU99" s="33" t="s">
        <v>918</v>
      </c>
      <c r="AV99" s="14" t="str">
        <f>IF(Table_Styles[[#This Row],[PL]]&lt;&gt;"",Table_Styles[[#This Row],[PL]],IF(Table_Styles[[#This Row],[PL Default]]&lt;&gt;"",Table_Styles[[#This Row],[PL Default]],""))</f>
        <v>20px</v>
      </c>
      <c r="AW99" s="47"/>
      <c r="AX99" s="33"/>
      <c r="AY99" s="14" t="str">
        <f>IF(Table_Styles[[#This Row],[BT]]&lt;&gt;"",Table_Styles[[#This Row],[BT]],IF(Table_Styles[[#This Row],[BT Default]]&lt;&gt;"",Table_Styles[[#This Row],[BT Default]],""))</f>
        <v/>
      </c>
      <c r="AZ99" s="47"/>
      <c r="BA99" s="33"/>
      <c r="BB99" s="14" t="str">
        <f>IF(Table_Styles[[#This Row],[BR]]&lt;&gt;"",Table_Styles[[#This Row],[BR]],IF(Table_Styles[[#This Row],[BR Default]]&lt;&gt;"",Table_Styles[[#This Row],[BR Default]],""))</f>
        <v/>
      </c>
      <c r="BC99" s="47"/>
      <c r="BD99" s="33"/>
      <c r="BE99" s="14" t="str">
        <f>IF(Table_Styles[[#This Row],[BB]]&lt;&gt;"",Table_Styles[[#This Row],[BB]],IF(Table_Styles[[#This Row],[BB Default]]&lt;&gt;"",Table_Styles[[#This Row],[BB Default]],""))</f>
        <v/>
      </c>
      <c r="BF99" s="47"/>
      <c r="BG99" s="33"/>
      <c r="BH99" s="14" t="str">
        <f>IF(Table_Styles[[#This Row],[BL]]&lt;&gt;"",Table_Styles[[#This Row],[BL]],IF(Table_Styles[[#This Row],[BL Default]]&lt;&gt;"",Table_Styles[[#This Row],[BL Default]],""))</f>
        <v/>
      </c>
      <c r="BI99" s="33"/>
      <c r="BJ99" s="33"/>
      <c r="BK99" s="14" t="str">
        <f>IF(Table_Styles[[#This Row],[Width]]&lt;&gt;"",Table_Styles[[#This Row],[Width]],IF(Table_Styles[[#This Row],[Width Default]]&lt;&gt;"",Table_Styles[[#This Row],[Width Default]],""))</f>
        <v/>
      </c>
      <c r="BL99" s="33"/>
      <c r="BM99" s="33"/>
      <c r="BN99" s="14" t="str">
        <f>IF(Table_Styles[[#This Row],[Height]]&lt;&gt;"",Table_Styles[[#This Row],[Height]],IF(Table_Styles[[#This Row],[Height Default]]&lt;&gt;"",Table_Styles[[#This Row],[Height Default]],""))</f>
        <v/>
      </c>
      <c r="BO99" s="14"/>
      <c r="BP99" s="14"/>
      <c r="BQ99" s="14" t="str">
        <f>IF(Table_Styles[[#This Row],[Top]]&lt;&gt;"",Table_Styles[[#This Row],[Top]],IF(Table_Styles[[#This Row],[Top Default]]&lt;&gt;"",Table_Styles[[#This Row],[Top Default]],""))</f>
        <v/>
      </c>
      <c r="BR99" s="14"/>
      <c r="BS99" s="14"/>
      <c r="BT99" s="14" t="str">
        <f>IF(Table_Styles[[#This Row],[Right]]&lt;&gt;"",Table_Styles[[#This Row],[Right]],IF(Table_Styles[[#This Row],[Right Default]]&lt;&gt;"",Table_Styles[[#This Row],[Right Default]],""))</f>
        <v/>
      </c>
      <c r="BU99" s="14"/>
      <c r="BV99" s="14"/>
      <c r="BW99" s="14" t="str">
        <f>IF(Table_Styles[[#This Row],[Bottom]]&lt;&gt;"",Table_Styles[[#This Row],[Bottom]],IF(Table_Styles[[#This Row],[Bottom Default]]&lt;&gt;"",Table_Styles[[#This Row],[Bottom Default]],""))</f>
        <v/>
      </c>
      <c r="BX99" s="14"/>
      <c r="BY99" s="14"/>
      <c r="BZ99" s="14" t="str">
        <f>IF(Table_Styles[[#This Row],[Left]]&lt;&gt;"",Table_Styles[[#This Row],[Left]],IF(Table_Styles[[#This Row],[Left Default]]&lt;&gt;"",Table_Styles[[#This Row],[Left Default]],""))</f>
        <v/>
      </c>
      <c r="CA99" s="47"/>
      <c r="CB99" s="16" t="str">
        <f>IF(AND(Table_Styles[[#This Row],[Selector]]&lt;&gt;"",Table_Styles[[#This Row],[Font Family Used]]&lt;&gt;"",Table_Styles[[#This Row],[Font Weight Used]]&lt;&gt;""),Table_Styles[[#This Row],[Font Family Used]]&amp;" "&amp;Table_Styles[[#This Row],[Font Weight Used]],"")</f>
        <v/>
      </c>
      <c r="CC99" s="16" t="str">
        <f ca="1">IF(AND(Table_Styles[[#This Row],[Selector]],COUNTIF(OFFSET(CC:CC,0,0,ROW()-1,1),"="&amp;Table_Styles[[#This Row],[Font]])=0),Table_Styles[[#This Row],[Font]],"")</f>
        <v/>
      </c>
      <c r="CD99" s="16" t="str">
        <f ca="1">IF(Table_Styles[[#This Row],[Unique Font]]&lt;&gt;"",
"{""fontFamily"":"""&amp;Table_Styles[[#This Row],[Font Family Used]]&amp;""",""fontWeight"":"&amp;Table_Styles[[#This Row],[Font Weight Used]]&amp;"}","")</f>
        <v/>
      </c>
      <c r="CE99"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#303232;padding-top: 20px;padding-right: 20px;padding-bottom: 20px;padding-left: 20px</v>
      </c>
      <c r="CF99" s="16" t="str">
        <f>IF(AND(Table_Styles[[#This Row],[Selector]]&lt;&gt;"", Table_Styles[[#This Row],[Config Properties]]&lt;&gt;""),
Table_Styles[[#This Row],[Selector]]&amp;" { "&amp;Table_Styles[[#This Row],[Config Properties]]&amp;" }","")</f>
        <v>#sidebar .footer { background: #303232;padding-top: 20px;padding-right: 20px;padding-bottom: 20px;padding-left: 20px }</v>
      </c>
      <c r="CG99" s="16" t="str">
        <f xml:space="preserve">
SUBSTITUTE(SUBSTITUTE(SUBSTITUTE(SUBSTITUTE(SUBSTITUTE(SUBSTITUTE(SUBSTITUTE(SUBSTITUTE(Table_Styles[[#This Row],[Config]],
" {","{"),
"{ ","{"),
" }","}"),
"} ","}"),
" ,",","),
", ",","),
" :",":"),
": ",":")</f>
        <v>#sidebar .footer{background:#303232;padding-top:20px;padding-right:20px;padding-bottom:20px;padding-left:20px}</v>
      </c>
    </row>
    <row r="100" spans="2:85" ht="21" customHeight="1">
      <c r="B100" s="16" t="s">
        <v>19</v>
      </c>
      <c r="C100" s="36" t="s">
        <v>1091</v>
      </c>
      <c r="D100" s="33"/>
      <c r="E100" s="33" t="str">
        <f>Settings_Styling_Font_Body_Text</f>
        <v>Montserrat</v>
      </c>
      <c r="F100" s="14" t="str">
        <f>IF(Table_Styles[[#This Row],[Font Family]]&lt;&gt;"",Table_Styles[[#This Row],[Font Family]],IF(Table_Styles[[#This Row],[Font Family Default]]&lt;&gt;"",Table_Styles[[#This Row],[Font Family Default]],""))</f>
        <v>Montserrat</v>
      </c>
      <c r="G100" s="33"/>
      <c r="H100" s="112" t="s">
        <v>938</v>
      </c>
      <c r="I100" s="14" t="str">
        <f>IF(Table_Styles[[#This Row],[Font Size]]&lt;&gt;"",Table_Styles[[#This Row],[Font Size]],IF(Table_Styles[[#This Row],[Font Size Default]]&lt;&gt;"",Table_Styles[[#This Row],[Font Size Default]],""))</f>
        <v>16px</v>
      </c>
      <c r="J100" s="33"/>
      <c r="K100" s="33">
        <f>Settings_Styling_Font_Weight_Labels</f>
        <v>500</v>
      </c>
      <c r="L100" s="14">
        <f>IF(Table_Styles[[#This Row],[Font Weight]]&lt;&gt;"",Table_Styles[[#This Row],[Font Weight]],IF(Table_Styles[[#This Row],[Font Weight Default]]&lt;&gt;"",Table_Styles[[#This Row],[Font Weight Default]],""))</f>
        <v>500</v>
      </c>
      <c r="M100" s="14"/>
      <c r="N100" s="33" t="str">
        <f>Colour_Background_1</f>
        <v>#FFFFFF</v>
      </c>
      <c r="O100" s="14" t="str">
        <f>IF(Table_Styles[[#This Row],[Colour]]&lt;&gt;"",Table_Styles[[#This Row],[Colour]],IF(Table_Styles[[#This Row],[Colour Default]]&lt;&gt;"",Table_Styles[[#This Row],[Colour Default]],""))</f>
        <v>#FFFFFF</v>
      </c>
      <c r="P100" s="33"/>
      <c r="Q100" s="33"/>
      <c r="R100" s="14" t="str">
        <f>IF(Table_Styles[[#This Row],[Background]]&lt;&gt;"",Table_Styles[[#This Row],[Background]],IF(Table_Styles[[#This Row],[Background Default]]&lt;&gt;"",Table_Styles[[#This Row],[Background Default]],""))</f>
        <v/>
      </c>
      <c r="S100" s="33"/>
      <c r="T100" s="33"/>
      <c r="U100" s="14" t="str">
        <f>IF(Table_Styles[[#This Row],[Border]]&lt;&gt;"",Table_Styles[[#This Row],[Border]],IF(Table_Styles[[#This Row],[Border Default]]&lt;&gt;"",Table_Styles[[#This Row],[Border Default]],""))</f>
        <v/>
      </c>
      <c r="V100" s="33"/>
      <c r="W100" s="33"/>
      <c r="X100" s="14" t="str">
        <f>IF(Table_Styles[[#This Row],[Border Radius]]&lt;&gt;"",Table_Styles[[#This Row],[Border Radius]],IF(Table_Styles[[#This Row],[Border Radius Default]]&lt;&gt;"",Table_Styles[[#This Row],[Border Radius Default]],""))</f>
        <v/>
      </c>
      <c r="Y100" s="33"/>
      <c r="Z100" s="33">
        <v>0</v>
      </c>
      <c r="AA100" s="14">
        <f>IF(Table_Styles[[#This Row],[MT]]&lt;&gt;"",Table_Styles[[#This Row],[MT]],IF(Table_Styles[[#This Row],[MT Default]]&lt;&gt;"",Table_Styles[[#This Row],[MT Default]],""))</f>
        <v>0</v>
      </c>
      <c r="AB100" s="33"/>
      <c r="AC100" s="33"/>
      <c r="AD100" s="14" t="str">
        <f>IF(Table_Styles[[#This Row],[MR]]&lt;&gt;"",Table_Styles[[#This Row],[MR]],IF(Table_Styles[[#This Row],[MR Default]]&lt;&gt;"",Table_Styles[[#This Row],[MR Default]],""))</f>
        <v/>
      </c>
      <c r="AE100" s="33"/>
      <c r="AF100" s="33" t="s">
        <v>931</v>
      </c>
      <c r="AG100" s="14" t="str">
        <f>IF(Table_Styles[[#This Row],[MB]]&lt;&gt;"",Table_Styles[[#This Row],[MB]],IF(Table_Styles[[#This Row],[MB Default]]&lt;&gt;"",Table_Styles[[#This Row],[MB Default]],""))</f>
        <v>5px</v>
      </c>
      <c r="AH100" s="33"/>
      <c r="AI100" s="33"/>
      <c r="AJ100" s="14" t="str">
        <f>IF(Table_Styles[[#This Row],[ML]]&lt;&gt;"",Table_Styles[[#This Row],[ML]],IF(Table_Styles[[#This Row],[ML Default]]&lt;&gt;"",Table_Styles[[#This Row],[ML Default]],""))</f>
        <v/>
      </c>
      <c r="AK100" s="33"/>
      <c r="AL100" s="33"/>
      <c r="AM100" s="14" t="str">
        <f>IF(Table_Styles[[#This Row],[PT]]&lt;&gt;"",Table_Styles[[#This Row],[PT]],IF(Table_Styles[[#This Row],[PT Default]]&lt;&gt;"",Table_Styles[[#This Row],[PT Default]],""))</f>
        <v/>
      </c>
      <c r="AN100" s="33"/>
      <c r="AO100" s="33"/>
      <c r="AP100" s="14" t="str">
        <f>IF(Table_Styles[[#This Row],[PR]]&lt;&gt;"",Table_Styles[[#This Row],[PR]],IF(Table_Styles[[#This Row],[PR Default]]&lt;&gt;"",Table_Styles[[#This Row],[PR Default]],""))</f>
        <v/>
      </c>
      <c r="AQ100" s="33"/>
      <c r="AR100" s="33"/>
      <c r="AS100" s="14" t="str">
        <f>IF(Table_Styles[[#This Row],[PB]]&lt;&gt;"",Table_Styles[[#This Row],[PB]],IF(Table_Styles[[#This Row],[PB Default]]&lt;&gt;"",Table_Styles[[#This Row],[PB Default]],""))</f>
        <v/>
      </c>
      <c r="AT100" s="33"/>
      <c r="AU100" s="33"/>
      <c r="AV100" s="14" t="str">
        <f>IF(Table_Styles[[#This Row],[PL]]&lt;&gt;"",Table_Styles[[#This Row],[PL]],IF(Table_Styles[[#This Row],[PL Default]]&lt;&gt;"",Table_Styles[[#This Row],[PL Default]],""))</f>
        <v/>
      </c>
      <c r="AW100" s="33"/>
      <c r="AX100" s="33"/>
      <c r="AY100" s="14" t="str">
        <f>IF(Table_Styles[[#This Row],[BT]]&lt;&gt;"",Table_Styles[[#This Row],[BT]],IF(Table_Styles[[#This Row],[BT Default]]&lt;&gt;"",Table_Styles[[#This Row],[BT Default]],""))</f>
        <v/>
      </c>
      <c r="AZ100" s="33"/>
      <c r="BA100" s="33"/>
      <c r="BB100" s="14" t="str">
        <f>IF(Table_Styles[[#This Row],[BR]]&lt;&gt;"",Table_Styles[[#This Row],[BR]],IF(Table_Styles[[#This Row],[BR Default]]&lt;&gt;"",Table_Styles[[#This Row],[BR Default]],""))</f>
        <v/>
      </c>
      <c r="BC100" s="33"/>
      <c r="BD100" s="33"/>
      <c r="BE100" s="14" t="str">
        <f>IF(Table_Styles[[#This Row],[BB]]&lt;&gt;"",Table_Styles[[#This Row],[BB]],IF(Table_Styles[[#This Row],[BB Default]]&lt;&gt;"",Table_Styles[[#This Row],[BB Default]],""))</f>
        <v/>
      </c>
      <c r="BF100" s="33"/>
      <c r="BG100" s="33"/>
      <c r="BH100" s="14" t="str">
        <f>IF(Table_Styles[[#This Row],[BL]]&lt;&gt;"",Table_Styles[[#This Row],[BL]],IF(Table_Styles[[#This Row],[BL Default]]&lt;&gt;"",Table_Styles[[#This Row],[BL Default]],""))</f>
        <v/>
      </c>
      <c r="BI100" s="33"/>
      <c r="BJ100" s="33"/>
      <c r="BK100" s="14" t="str">
        <f>IF(Table_Styles[[#This Row],[Width]]&lt;&gt;"",Table_Styles[[#This Row],[Width]],IF(Table_Styles[[#This Row],[Width Default]]&lt;&gt;"",Table_Styles[[#This Row],[Width Default]],""))</f>
        <v/>
      </c>
      <c r="BL100" s="33"/>
      <c r="BM100" s="33"/>
      <c r="BN100" s="14" t="str">
        <f>IF(Table_Styles[[#This Row],[Height]]&lt;&gt;"",Table_Styles[[#This Row],[Height]],IF(Table_Styles[[#This Row],[Height Default]]&lt;&gt;"",Table_Styles[[#This Row],[Height Default]],""))</f>
        <v/>
      </c>
      <c r="BO100" s="14"/>
      <c r="BP100" s="14"/>
      <c r="BQ100" s="14" t="str">
        <f>IF(Table_Styles[[#This Row],[Top]]&lt;&gt;"",Table_Styles[[#This Row],[Top]],IF(Table_Styles[[#This Row],[Top Default]]&lt;&gt;"",Table_Styles[[#This Row],[Top Default]],""))</f>
        <v/>
      </c>
      <c r="BR100" s="14"/>
      <c r="BS100" s="14"/>
      <c r="BT100" s="14" t="str">
        <f>IF(Table_Styles[[#This Row],[Right]]&lt;&gt;"",Table_Styles[[#This Row],[Right]],IF(Table_Styles[[#This Row],[Right Default]]&lt;&gt;"",Table_Styles[[#This Row],[Right Default]],""))</f>
        <v/>
      </c>
      <c r="BU100" s="14"/>
      <c r="BV100" s="14"/>
      <c r="BW100" s="14" t="str">
        <f>IF(Table_Styles[[#This Row],[Bottom]]&lt;&gt;"",Table_Styles[[#This Row],[Bottom]],IF(Table_Styles[[#This Row],[Bottom Default]]&lt;&gt;"",Table_Styles[[#This Row],[Bottom Default]],""))</f>
        <v/>
      </c>
      <c r="BX100" s="14"/>
      <c r="BY100" s="14"/>
      <c r="BZ100" s="14" t="str">
        <f>IF(Table_Styles[[#This Row],[Left]]&lt;&gt;"",Table_Styles[[#This Row],[Left]],IF(Table_Styles[[#This Row],[Left Default]]&lt;&gt;"",Table_Styles[[#This Row],[Left Default]],""))</f>
        <v/>
      </c>
      <c r="CA100" s="33"/>
      <c r="CB100" s="16" t="str">
        <f>IF(AND(Table_Styles[[#This Row],[Selector]]&lt;&gt;"",Table_Styles[[#This Row],[Font Family Used]]&lt;&gt;"",Table_Styles[[#This Row],[Font Weight Used]]&lt;&gt;""),Table_Styles[[#This Row],[Font Family Used]]&amp;" "&amp;Table_Styles[[#This Row],[Font Weight Used]],"")</f>
        <v>Montserrat 500</v>
      </c>
      <c r="CC100" s="16" t="str">
        <f ca="1">IF(AND(Table_Styles[[#This Row],[Selector]],COUNTIF(OFFSET(CC:CC,0,0,ROW()-1,1),"="&amp;Table_Styles[[#This Row],[Font]])=0),Table_Styles[[#This Row],[Font]],"")</f>
        <v/>
      </c>
      <c r="CD100" s="16" t="str">
        <f ca="1">IF(Table_Styles[[#This Row],[Unique Font]]&lt;&gt;"",
"{""fontFamily"":"""&amp;Table_Styles[[#This Row],[Font Family Used]]&amp;""",""fontWeight"":"&amp;Table_Styles[[#This Row],[Font Weight Used]]&amp;"}","")</f>
        <v/>
      </c>
      <c r="CE100"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16px;font-weight: 500;color: #FFFFFF;margin-top: 0;margin-bottom: 5px</v>
      </c>
      <c r="CF100" s="16" t="str">
        <f>IF(AND(Table_Styles[[#This Row],[Selector]]&lt;&gt;"", Table_Styles[[#This Row],[Config Properties]]&lt;&gt;""),
Table_Styles[[#This Row],[Selector]]&amp;" { "&amp;Table_Styles[[#This Row],[Config Properties]]&amp;" }","")</f>
        <v>#sidebar .body h3 { font-family: 'Montserrat';font-size: 16px;font-weight: 500;color: #FFFFFF;margin-top: 0;margin-bottom: 5px }</v>
      </c>
      <c r="CG100" s="16" t="str">
        <f xml:space="preserve">
SUBSTITUTE(SUBSTITUTE(SUBSTITUTE(SUBSTITUTE(SUBSTITUTE(SUBSTITUTE(SUBSTITUTE(SUBSTITUTE(Table_Styles[[#This Row],[Config]],
" {","{"),
"{ ","{"),
" }","}"),
"} ","}"),
" ,",","),
", ",","),
" :",":"),
": ",":")</f>
        <v>#sidebar .body h3{font-family:'Montserrat';font-size:16px;font-weight:500;color:#FFFFFF;margin-top:0;margin-bottom:5px}</v>
      </c>
    </row>
    <row r="101" spans="2:85" ht="21" customHeight="1">
      <c r="B101" s="16" t="s">
        <v>619</v>
      </c>
      <c r="C101" s="36" t="s">
        <v>1092</v>
      </c>
      <c r="D101" s="33"/>
      <c r="E101" s="33" t="str">
        <f>Settings_Styling_Font_Body_Text</f>
        <v>Montserrat</v>
      </c>
      <c r="F101" s="14" t="str">
        <f>IF(Table_Styles[[#This Row],[Font Family]]&lt;&gt;"",Table_Styles[[#This Row],[Font Family]],IF(Table_Styles[[#This Row],[Font Family Default]]&lt;&gt;"",Table_Styles[[#This Row],[Font Family Default]],""))</f>
        <v>Montserrat</v>
      </c>
      <c r="G101" s="33"/>
      <c r="H101" s="35" t="s">
        <v>939</v>
      </c>
      <c r="I101" s="14" t="str">
        <f>IF(Table_Styles[[#This Row],[Font Size]]&lt;&gt;"",Table_Styles[[#This Row],[Font Size]],IF(Table_Styles[[#This Row],[Font Size Default]]&lt;&gt;"",Table_Styles[[#This Row],[Font Size Default]],""))</f>
        <v>14px</v>
      </c>
      <c r="J101" s="33"/>
      <c r="K101" s="33">
        <v>300</v>
      </c>
      <c r="L101" s="14">
        <f>IF(Table_Styles[[#This Row],[Font Weight]]&lt;&gt;"",Table_Styles[[#This Row],[Font Weight]],IF(Table_Styles[[#This Row],[Font Weight Default]]&lt;&gt;"",Table_Styles[[#This Row],[Font Weight Default]],""))</f>
        <v>300</v>
      </c>
      <c r="M101" s="14"/>
      <c r="N101" s="33" t="str">
        <f>Colour_Background_1</f>
        <v>#FFFFFF</v>
      </c>
      <c r="O101" s="14" t="str">
        <f>IF(Table_Styles[[#This Row],[Colour]]&lt;&gt;"",Table_Styles[[#This Row],[Colour]],IF(Table_Styles[[#This Row],[Colour Default]]&lt;&gt;"",Table_Styles[[#This Row],[Colour Default]],""))</f>
        <v>#FFFFFF</v>
      </c>
      <c r="P101" s="33"/>
      <c r="Q101" s="33"/>
      <c r="R101" s="14" t="str">
        <f>IF(Table_Styles[[#This Row],[Background]]&lt;&gt;"",Table_Styles[[#This Row],[Background]],IF(Table_Styles[[#This Row],[Background Default]]&lt;&gt;"",Table_Styles[[#This Row],[Background Default]],""))</f>
        <v/>
      </c>
      <c r="S101" s="33"/>
      <c r="T101" s="33"/>
      <c r="U101" s="14" t="str">
        <f>IF(Table_Styles[[#This Row],[Border]]&lt;&gt;"",Table_Styles[[#This Row],[Border]],IF(Table_Styles[[#This Row],[Border Default]]&lt;&gt;"",Table_Styles[[#This Row],[Border Default]],""))</f>
        <v/>
      </c>
      <c r="V101" s="33"/>
      <c r="W101" s="33"/>
      <c r="X101" s="14" t="str">
        <f>IF(Table_Styles[[#This Row],[Border Radius]]&lt;&gt;"",Table_Styles[[#This Row],[Border Radius]],IF(Table_Styles[[#This Row],[Border Radius Default]]&lt;&gt;"",Table_Styles[[#This Row],[Border Radius Default]],""))</f>
        <v/>
      </c>
      <c r="Y101" s="33"/>
      <c r="Z101" s="33">
        <v>0</v>
      </c>
      <c r="AA101" s="14">
        <f>IF(Table_Styles[[#This Row],[MT]]&lt;&gt;"",Table_Styles[[#This Row],[MT]],IF(Table_Styles[[#This Row],[MT Default]]&lt;&gt;"",Table_Styles[[#This Row],[MT Default]],""))</f>
        <v>0</v>
      </c>
      <c r="AB101" s="33"/>
      <c r="AC101" s="33"/>
      <c r="AD101" s="14" t="str">
        <f>IF(Table_Styles[[#This Row],[MR]]&lt;&gt;"",Table_Styles[[#This Row],[MR]],IF(Table_Styles[[#This Row],[MR Default]]&lt;&gt;"",Table_Styles[[#This Row],[MR Default]],""))</f>
        <v/>
      </c>
      <c r="AE101" s="33"/>
      <c r="AF101" s="33">
        <v>0</v>
      </c>
      <c r="AG101" s="14">
        <f>IF(Table_Styles[[#This Row],[MB]]&lt;&gt;"",Table_Styles[[#This Row],[MB]],IF(Table_Styles[[#This Row],[MB Default]]&lt;&gt;"",Table_Styles[[#This Row],[MB Default]],""))</f>
        <v>0</v>
      </c>
      <c r="AH101" s="33"/>
      <c r="AI101" s="33"/>
      <c r="AJ101" s="14" t="str">
        <f>IF(Table_Styles[[#This Row],[ML]]&lt;&gt;"",Table_Styles[[#This Row],[ML]],IF(Table_Styles[[#This Row],[ML Default]]&lt;&gt;"",Table_Styles[[#This Row],[ML Default]],""))</f>
        <v/>
      </c>
      <c r="AK101" s="33"/>
      <c r="AL101" s="33"/>
      <c r="AM101" s="14" t="str">
        <f>IF(Table_Styles[[#This Row],[PT]]&lt;&gt;"",Table_Styles[[#This Row],[PT]],IF(Table_Styles[[#This Row],[PT Default]]&lt;&gt;"",Table_Styles[[#This Row],[PT Default]],""))</f>
        <v/>
      </c>
      <c r="AN101" s="33"/>
      <c r="AO101" s="33"/>
      <c r="AP101" s="14" t="str">
        <f>IF(Table_Styles[[#This Row],[PR]]&lt;&gt;"",Table_Styles[[#This Row],[PR]],IF(Table_Styles[[#This Row],[PR Default]]&lt;&gt;"",Table_Styles[[#This Row],[PR Default]],""))</f>
        <v/>
      </c>
      <c r="AQ101" s="33"/>
      <c r="AR101" s="33"/>
      <c r="AS101" s="14" t="str">
        <f>IF(Table_Styles[[#This Row],[PB]]&lt;&gt;"",Table_Styles[[#This Row],[PB]],IF(Table_Styles[[#This Row],[PB Default]]&lt;&gt;"",Table_Styles[[#This Row],[PB Default]],""))</f>
        <v/>
      </c>
      <c r="AT101" s="33"/>
      <c r="AU101" s="33"/>
      <c r="AV101" s="14" t="str">
        <f>IF(Table_Styles[[#This Row],[PL]]&lt;&gt;"",Table_Styles[[#This Row],[PL]],IF(Table_Styles[[#This Row],[PL Default]]&lt;&gt;"",Table_Styles[[#This Row],[PL Default]],""))</f>
        <v/>
      </c>
      <c r="AW101" s="33"/>
      <c r="AX101" s="33"/>
      <c r="AY101" s="14" t="str">
        <f>IF(Table_Styles[[#This Row],[BT]]&lt;&gt;"",Table_Styles[[#This Row],[BT]],IF(Table_Styles[[#This Row],[BT Default]]&lt;&gt;"",Table_Styles[[#This Row],[BT Default]],""))</f>
        <v/>
      </c>
      <c r="AZ101" s="33"/>
      <c r="BA101" s="33"/>
      <c r="BB101" s="14" t="str">
        <f>IF(Table_Styles[[#This Row],[BR]]&lt;&gt;"",Table_Styles[[#This Row],[BR]],IF(Table_Styles[[#This Row],[BR Default]]&lt;&gt;"",Table_Styles[[#This Row],[BR Default]],""))</f>
        <v/>
      </c>
      <c r="BC101" s="33"/>
      <c r="BD101" s="33"/>
      <c r="BE101" s="14" t="str">
        <f>IF(Table_Styles[[#This Row],[BB]]&lt;&gt;"",Table_Styles[[#This Row],[BB]],IF(Table_Styles[[#This Row],[BB Default]]&lt;&gt;"",Table_Styles[[#This Row],[BB Default]],""))</f>
        <v/>
      </c>
      <c r="BF101" s="33"/>
      <c r="BG101" s="33"/>
      <c r="BH101" s="14" t="str">
        <f>IF(Table_Styles[[#This Row],[BL]]&lt;&gt;"",Table_Styles[[#This Row],[BL]],IF(Table_Styles[[#This Row],[BL Default]]&lt;&gt;"",Table_Styles[[#This Row],[BL Default]],""))</f>
        <v/>
      </c>
      <c r="BI101" s="33"/>
      <c r="BJ101" s="33"/>
      <c r="BK101" s="14" t="str">
        <f>IF(Table_Styles[[#This Row],[Width]]&lt;&gt;"",Table_Styles[[#This Row],[Width]],IF(Table_Styles[[#This Row],[Width Default]]&lt;&gt;"",Table_Styles[[#This Row],[Width Default]],""))</f>
        <v/>
      </c>
      <c r="BL101" s="33"/>
      <c r="BM101" s="33"/>
      <c r="BN101" s="14" t="str">
        <f>IF(Table_Styles[[#This Row],[Height]]&lt;&gt;"",Table_Styles[[#This Row],[Height]],IF(Table_Styles[[#This Row],[Height Default]]&lt;&gt;"",Table_Styles[[#This Row],[Height Default]],""))</f>
        <v/>
      </c>
      <c r="BO101" s="14"/>
      <c r="BP101" s="14"/>
      <c r="BQ101" s="14" t="str">
        <f>IF(Table_Styles[[#This Row],[Top]]&lt;&gt;"",Table_Styles[[#This Row],[Top]],IF(Table_Styles[[#This Row],[Top Default]]&lt;&gt;"",Table_Styles[[#This Row],[Top Default]],""))</f>
        <v/>
      </c>
      <c r="BR101" s="14"/>
      <c r="BS101" s="14"/>
      <c r="BT101" s="14" t="str">
        <f>IF(Table_Styles[[#This Row],[Right]]&lt;&gt;"",Table_Styles[[#This Row],[Right]],IF(Table_Styles[[#This Row],[Right Default]]&lt;&gt;"",Table_Styles[[#This Row],[Right Default]],""))</f>
        <v/>
      </c>
      <c r="BU101" s="14"/>
      <c r="BV101" s="14"/>
      <c r="BW101" s="14" t="str">
        <f>IF(Table_Styles[[#This Row],[Bottom]]&lt;&gt;"",Table_Styles[[#This Row],[Bottom]],IF(Table_Styles[[#This Row],[Bottom Default]]&lt;&gt;"",Table_Styles[[#This Row],[Bottom Default]],""))</f>
        <v/>
      </c>
      <c r="BX101" s="14"/>
      <c r="BY101" s="14"/>
      <c r="BZ101" s="14" t="str">
        <f>IF(Table_Styles[[#This Row],[Left]]&lt;&gt;"",Table_Styles[[#This Row],[Left]],IF(Table_Styles[[#This Row],[Left Default]]&lt;&gt;"",Table_Styles[[#This Row],[Left Default]],""))</f>
        <v/>
      </c>
      <c r="CA101" s="33"/>
      <c r="CB101" s="16" t="str">
        <f>IF(AND(Table_Styles[[#This Row],[Selector]]&lt;&gt;"",Table_Styles[[#This Row],[Font Family Used]]&lt;&gt;"",Table_Styles[[#This Row],[Font Weight Used]]&lt;&gt;""),Table_Styles[[#This Row],[Font Family Used]]&amp;" "&amp;Table_Styles[[#This Row],[Font Weight Used]],"")</f>
        <v>Montserrat 300</v>
      </c>
      <c r="CC101" s="16" t="str">
        <f ca="1">IF(AND(Table_Styles[[#This Row],[Selector]],COUNTIF(OFFSET(CC:CC,0,0,ROW()-1,1),"="&amp;Table_Styles[[#This Row],[Font]])=0),Table_Styles[[#This Row],[Font]],"")</f>
        <v/>
      </c>
      <c r="CD101" s="16" t="str">
        <f ca="1">IF(Table_Styles[[#This Row],[Unique Font]]&lt;&gt;"",
"{""fontFamily"":"""&amp;Table_Styles[[#This Row],[Font Family Used]]&amp;""",""fontWeight"":"&amp;Table_Styles[[#This Row],[Font Weight Used]]&amp;"}","")</f>
        <v/>
      </c>
      <c r="CE101"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14px;font-weight: 300;color: #FFFFFF;margin-top: 0;margin-bottom: 0</v>
      </c>
      <c r="CF101" s="16" t="str">
        <f>IF(AND(Table_Styles[[#This Row],[Selector]]&lt;&gt;"", Table_Styles[[#This Row],[Config Properties]]&lt;&gt;""),
Table_Styles[[#This Row],[Selector]]&amp;" { "&amp;Table_Styles[[#This Row],[Config Properties]]&amp;" }","")</f>
        <v>#sidebar .body .message { font-family: 'Montserrat';font-size: 14px;font-weight: 300;color: #FFFFFF;margin-top: 0;margin-bottom: 0 }</v>
      </c>
      <c r="CG101" s="16" t="str">
        <f xml:space="preserve">
SUBSTITUTE(SUBSTITUTE(SUBSTITUTE(SUBSTITUTE(SUBSTITUTE(SUBSTITUTE(SUBSTITUTE(SUBSTITUTE(Table_Styles[[#This Row],[Config]],
" {","{"),
"{ ","{"),
" }","}"),
"} ","}"),
" ,",","),
", ",","),
" :",":"),
": ",":")</f>
        <v>#sidebar .body .message{font-family:'Montserrat';font-size:14px;font-weight:300;color:#FFFFFF;margin-top:0;margin-bottom:0}</v>
      </c>
    </row>
    <row r="102" spans="2:85" ht="21.6" thickBot="1">
      <c r="B102" s="52" t="s">
        <v>1093</v>
      </c>
      <c r="C102" s="52"/>
      <c r="D102" s="60"/>
      <c r="E102" s="60"/>
      <c r="F102" s="52" t="str">
        <f>IF(Table_Styles[[#This Row],[Font Family]]&lt;&gt;"",Table_Styles[[#This Row],[Font Family]],IF(Table_Styles[[#This Row],[Font Family Default]]&lt;&gt;"",Table_Styles[[#This Row],[Font Family Default]],""))</f>
        <v/>
      </c>
      <c r="G102" s="60"/>
      <c r="H102" s="60"/>
      <c r="I102" s="52" t="str">
        <f>IF(Table_Styles[[#This Row],[Font Size]]&lt;&gt;"",Table_Styles[[#This Row],[Font Size]],IF(Table_Styles[[#This Row],[Font Size Default]]&lt;&gt;"",Table_Styles[[#This Row],[Font Size Default]],""))</f>
        <v/>
      </c>
      <c r="J102" s="60"/>
      <c r="K102" s="60"/>
      <c r="L102" s="52" t="str">
        <f>IF(Table_Styles[[#This Row],[Font Weight]]&lt;&gt;"",Table_Styles[[#This Row],[Font Weight]],IF(Table_Styles[[#This Row],[Font Weight Default]]&lt;&gt;"",Table_Styles[[#This Row],[Font Weight Default]],""))</f>
        <v/>
      </c>
      <c r="M102" s="60"/>
      <c r="N102" s="60"/>
      <c r="O102" s="52" t="str">
        <f>IF(Table_Styles[[#This Row],[Colour]]&lt;&gt;"",Table_Styles[[#This Row],[Colour]],IF(Table_Styles[[#This Row],[Colour Default]]&lt;&gt;"",Table_Styles[[#This Row],[Colour Default]],""))</f>
        <v/>
      </c>
      <c r="P102" s="60"/>
      <c r="Q102" s="60"/>
      <c r="R102" s="52" t="str">
        <f>IF(Table_Styles[[#This Row],[Background]]&lt;&gt;"",Table_Styles[[#This Row],[Background]],IF(Table_Styles[[#This Row],[Background Default]]&lt;&gt;"",Table_Styles[[#This Row],[Background Default]],""))</f>
        <v/>
      </c>
      <c r="S102" s="60"/>
      <c r="T102" s="60"/>
      <c r="U102" s="52" t="str">
        <f>IF(Table_Styles[[#This Row],[Border]]&lt;&gt;"",Table_Styles[[#This Row],[Border]],IF(Table_Styles[[#This Row],[Border Default]]&lt;&gt;"",Table_Styles[[#This Row],[Border Default]],""))</f>
        <v/>
      </c>
      <c r="V102" s="60"/>
      <c r="W102" s="60"/>
      <c r="X102" s="52" t="str">
        <f>IF(Table_Styles[[#This Row],[Border Radius]]&lt;&gt;"",Table_Styles[[#This Row],[Border Radius]],IF(Table_Styles[[#This Row],[Border Radius Default]]&lt;&gt;"",Table_Styles[[#This Row],[Border Radius Default]],""))</f>
        <v/>
      </c>
      <c r="Y102" s="60"/>
      <c r="Z102" s="60"/>
      <c r="AA102" s="52" t="str">
        <f>IF(Table_Styles[[#This Row],[MT]]&lt;&gt;"",Table_Styles[[#This Row],[MT]],IF(Table_Styles[[#This Row],[MT Default]]&lt;&gt;"",Table_Styles[[#This Row],[MT Default]],""))</f>
        <v/>
      </c>
      <c r="AB102" s="60"/>
      <c r="AC102" s="60"/>
      <c r="AD102" s="52" t="str">
        <f>IF(Table_Styles[[#This Row],[MR]]&lt;&gt;"",Table_Styles[[#This Row],[MR]],IF(Table_Styles[[#This Row],[MR Default]]&lt;&gt;"",Table_Styles[[#This Row],[MR Default]],""))</f>
        <v/>
      </c>
      <c r="AE102" s="60"/>
      <c r="AF102" s="60"/>
      <c r="AG102" s="52" t="str">
        <f>IF(Table_Styles[[#This Row],[MB]]&lt;&gt;"",Table_Styles[[#This Row],[MB]],IF(Table_Styles[[#This Row],[MB Default]]&lt;&gt;"",Table_Styles[[#This Row],[MB Default]],""))</f>
        <v/>
      </c>
      <c r="AH102" s="60"/>
      <c r="AI102" s="60"/>
      <c r="AJ102" s="52" t="str">
        <f>IF(Table_Styles[[#This Row],[ML]]&lt;&gt;"",Table_Styles[[#This Row],[ML]],IF(Table_Styles[[#This Row],[ML Default]]&lt;&gt;"",Table_Styles[[#This Row],[ML Default]],""))</f>
        <v/>
      </c>
      <c r="AK102" s="60"/>
      <c r="AL102" s="60"/>
      <c r="AM102" s="52" t="str">
        <f>IF(Table_Styles[[#This Row],[PT]]&lt;&gt;"",Table_Styles[[#This Row],[PT]],IF(Table_Styles[[#This Row],[PT Default]]&lt;&gt;"",Table_Styles[[#This Row],[PT Default]],""))</f>
        <v/>
      </c>
      <c r="AN102" s="60"/>
      <c r="AO102" s="60"/>
      <c r="AP102" s="52" t="str">
        <f>IF(Table_Styles[[#This Row],[PR]]&lt;&gt;"",Table_Styles[[#This Row],[PR]],IF(Table_Styles[[#This Row],[PR Default]]&lt;&gt;"",Table_Styles[[#This Row],[PR Default]],""))</f>
        <v/>
      </c>
      <c r="AQ102" s="60"/>
      <c r="AR102" s="60"/>
      <c r="AS102" s="52" t="str">
        <f>IF(Table_Styles[[#This Row],[PB]]&lt;&gt;"",Table_Styles[[#This Row],[PB]],IF(Table_Styles[[#This Row],[PB Default]]&lt;&gt;"",Table_Styles[[#This Row],[PB Default]],""))</f>
        <v/>
      </c>
      <c r="AT102" s="60"/>
      <c r="AU102" s="60"/>
      <c r="AV102" s="52" t="str">
        <f>IF(Table_Styles[[#This Row],[PL]]&lt;&gt;"",Table_Styles[[#This Row],[PL]],IF(Table_Styles[[#This Row],[PL Default]]&lt;&gt;"",Table_Styles[[#This Row],[PL Default]],""))</f>
        <v/>
      </c>
      <c r="AW102" s="60"/>
      <c r="AX102" s="60"/>
      <c r="AY102" s="52" t="str">
        <f>IF(Table_Styles[[#This Row],[BT]]&lt;&gt;"",Table_Styles[[#This Row],[BT]],IF(Table_Styles[[#This Row],[BT Default]]&lt;&gt;"",Table_Styles[[#This Row],[BT Default]],""))</f>
        <v/>
      </c>
      <c r="AZ102" s="60"/>
      <c r="BA102" s="60"/>
      <c r="BB102" s="52" t="str">
        <f>IF(Table_Styles[[#This Row],[BR]]&lt;&gt;"",Table_Styles[[#This Row],[BR]],IF(Table_Styles[[#This Row],[BR Default]]&lt;&gt;"",Table_Styles[[#This Row],[BR Default]],""))</f>
        <v/>
      </c>
      <c r="BC102" s="60"/>
      <c r="BD102" s="60"/>
      <c r="BE102" s="52" t="str">
        <f>IF(Table_Styles[[#This Row],[BB]]&lt;&gt;"",Table_Styles[[#This Row],[BB]],IF(Table_Styles[[#This Row],[BB Default]]&lt;&gt;"",Table_Styles[[#This Row],[BB Default]],""))</f>
        <v/>
      </c>
      <c r="BF102" s="60"/>
      <c r="BG102" s="60"/>
      <c r="BH102" s="52" t="str">
        <f>IF(Table_Styles[[#This Row],[BL]]&lt;&gt;"",Table_Styles[[#This Row],[BL]],IF(Table_Styles[[#This Row],[BL Default]]&lt;&gt;"",Table_Styles[[#This Row],[BL Default]],""))</f>
        <v/>
      </c>
      <c r="BI102" s="60"/>
      <c r="BJ102" s="60"/>
      <c r="BK102" s="52" t="str">
        <f>IF(Table_Styles[[#This Row],[Width]]&lt;&gt;"",Table_Styles[[#This Row],[Width]],IF(Table_Styles[[#This Row],[Width Default]]&lt;&gt;"",Table_Styles[[#This Row],[Width Default]],""))</f>
        <v/>
      </c>
      <c r="BL102" s="60"/>
      <c r="BM102" s="60"/>
      <c r="BN102" s="52" t="str">
        <f>IF(Table_Styles[[#This Row],[Height]]&lt;&gt;"",Table_Styles[[#This Row],[Height]],IF(Table_Styles[[#This Row],[Height Default]]&lt;&gt;"",Table_Styles[[#This Row],[Height Default]],""))</f>
        <v/>
      </c>
      <c r="BO102" s="52"/>
      <c r="BP102" s="52"/>
      <c r="BQ102" s="52" t="str">
        <f>IF(Table_Styles[[#This Row],[Top]]&lt;&gt;"",Table_Styles[[#This Row],[Top]],IF(Table_Styles[[#This Row],[Top Default]]&lt;&gt;"",Table_Styles[[#This Row],[Top Default]],""))</f>
        <v/>
      </c>
      <c r="BR102" s="52"/>
      <c r="BS102" s="52"/>
      <c r="BT102" s="52" t="str">
        <f>IF(Table_Styles[[#This Row],[Right]]&lt;&gt;"",Table_Styles[[#This Row],[Right]],IF(Table_Styles[[#This Row],[Right Default]]&lt;&gt;"",Table_Styles[[#This Row],[Right Default]],""))</f>
        <v/>
      </c>
      <c r="BU102" s="52"/>
      <c r="BV102" s="52"/>
      <c r="BW102" s="52" t="str">
        <f>IF(Table_Styles[[#This Row],[Bottom]]&lt;&gt;"",Table_Styles[[#This Row],[Bottom]],IF(Table_Styles[[#This Row],[Bottom Default]]&lt;&gt;"",Table_Styles[[#This Row],[Bottom Default]],""))</f>
        <v/>
      </c>
      <c r="BX102" s="52"/>
      <c r="BY102" s="52"/>
      <c r="BZ102" s="52" t="str">
        <f>IF(Table_Styles[[#This Row],[Left]]&lt;&gt;"",Table_Styles[[#This Row],[Left]],IF(Table_Styles[[#This Row],[Left Default]]&lt;&gt;"",Table_Styles[[#This Row],[Left Default]],""))</f>
        <v/>
      </c>
      <c r="CA102" s="60"/>
      <c r="CB102" s="52" t="str">
        <f>IF(AND(Table_Styles[[#This Row],[Selector]]&lt;&gt;"",Table_Styles[[#This Row],[Font Family Used]]&lt;&gt;"",Table_Styles[[#This Row],[Font Weight Used]]&lt;&gt;""),Table_Styles[[#This Row],[Font Family Used]]&amp;" "&amp;Table_Styles[[#This Row],[Font Weight Used]],"")</f>
        <v/>
      </c>
      <c r="CC102" s="52" t="str">
        <f ca="1">IF(AND(Table_Styles[[#This Row],[Selector]],COUNTIF(OFFSET(CC:CC,0,0,ROW()-1,1),"="&amp;Table_Styles[[#This Row],[Font]])=0),Table_Styles[[#This Row],[Font]],"")</f>
        <v/>
      </c>
      <c r="CD102" s="52" t="str">
        <f ca="1">IF(Table_Styles[[#This Row],[Unique Font]]&lt;&gt;"",
"{""fontFamily"":"""&amp;Table_Styles[[#This Row],[Font Family Used]]&amp;""",""fontWeight"":"&amp;Table_Styles[[#This Row],[Font Weight Used]]&amp;"}","")</f>
        <v/>
      </c>
      <c r="CE102" s="5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2" s="52" t="str">
        <f>IF(AND(Table_Styles[[#This Row],[Selector]]&lt;&gt;"", Table_Styles[[#This Row],[Config Properties]]&lt;&gt;""),
Table_Styles[[#This Row],[Selector]]&amp;" { "&amp;Table_Styles[[#This Row],[Config Properties]]&amp;" }","")</f>
        <v/>
      </c>
      <c r="CG102" s="52" t="str">
        <f xml:space="preserve">
SUBSTITUTE(SUBSTITUTE(SUBSTITUTE(SUBSTITUTE(SUBSTITUTE(SUBSTITUTE(SUBSTITUTE(SUBSTITUTE(Table_Styles[[#This Row],[Config]],
" {","{"),
"{ ","{"),
" }","}"),
"} ","}"),
" ,",","),
", ",","),
" :",":"),
": ",":")</f>
        <v/>
      </c>
    </row>
    <row r="103" spans="2:85" ht="21" customHeight="1">
      <c r="B103" s="36" t="s">
        <v>1093</v>
      </c>
      <c r="C103" s="36" t="s">
        <v>1094</v>
      </c>
      <c r="D103" s="33"/>
      <c r="E103" s="33"/>
      <c r="F103" s="14"/>
      <c r="G103" s="33"/>
      <c r="H103" s="33"/>
      <c r="I103" s="14"/>
      <c r="J103" s="33"/>
      <c r="K103" s="33"/>
      <c r="L103" s="14" t="str">
        <f>IF(Table_Styles[[#This Row],[Font Weight]]&lt;&gt;"",Table_Styles[[#This Row],[Font Weight]],IF(Table_Styles[[#This Row],[Font Weight Default]]&lt;&gt;"",Table_Styles[[#This Row],[Font Weight Default]],""))</f>
        <v/>
      </c>
      <c r="M103" s="14"/>
      <c r="N103" s="33"/>
      <c r="O103" s="14" t="str">
        <f>IF(Table_Styles[[#This Row],[Colour]]&lt;&gt;"",Table_Styles[[#This Row],[Colour]],IF(Table_Styles[[#This Row],[Colour Default]]&lt;&gt;"",Table_Styles[[#This Row],[Colour Default]],""))</f>
        <v/>
      </c>
      <c r="P103" s="33"/>
      <c r="Q103" s="33"/>
      <c r="R103" s="14" t="str">
        <f>IF(Table_Styles[[#This Row],[Background]]&lt;&gt;"",Table_Styles[[#This Row],[Background]],IF(Table_Styles[[#This Row],[Background Default]]&lt;&gt;"",Table_Styles[[#This Row],[Background Default]],""))</f>
        <v/>
      </c>
      <c r="S103" s="33"/>
      <c r="T103" s="33"/>
      <c r="U103" s="14" t="str">
        <f>IF(Table_Styles[[#This Row],[Border]]&lt;&gt;"",Table_Styles[[#This Row],[Border]],IF(Table_Styles[[#This Row],[Border Default]]&lt;&gt;"",Table_Styles[[#This Row],[Border Default]],""))</f>
        <v/>
      </c>
      <c r="V103" s="33"/>
      <c r="W103" s="33"/>
      <c r="X103" s="14" t="str">
        <f>IF(Table_Styles[[#This Row],[Border Radius]]&lt;&gt;"",Table_Styles[[#This Row],[Border Radius]],IF(Table_Styles[[#This Row],[Border Radius Default]]&lt;&gt;"",Table_Styles[[#This Row],[Border Radius Default]],""))</f>
        <v/>
      </c>
      <c r="Y103" s="33"/>
      <c r="Z103" s="33"/>
      <c r="AA103" s="14" t="str">
        <f>IF(Table_Styles[[#This Row],[MT]]&lt;&gt;"",Table_Styles[[#This Row],[MT]],IF(Table_Styles[[#This Row],[MT Default]]&lt;&gt;"",Table_Styles[[#This Row],[MT Default]],""))</f>
        <v/>
      </c>
      <c r="AB103" s="33"/>
      <c r="AC103" s="33"/>
      <c r="AD103" s="14" t="str">
        <f>IF(Table_Styles[[#This Row],[MR]]&lt;&gt;"",Table_Styles[[#This Row],[MR]],IF(Table_Styles[[#This Row],[MR Default]]&lt;&gt;"",Table_Styles[[#This Row],[MR Default]],""))</f>
        <v/>
      </c>
      <c r="AE103" s="33"/>
      <c r="AF103" s="33"/>
      <c r="AG103" s="14" t="str">
        <f>IF(Table_Styles[[#This Row],[MB]]&lt;&gt;"",Table_Styles[[#This Row],[MB]],IF(Table_Styles[[#This Row],[MB Default]]&lt;&gt;"",Table_Styles[[#This Row],[MB Default]],""))</f>
        <v/>
      </c>
      <c r="AH103" s="33"/>
      <c r="AI103" s="33"/>
      <c r="AJ103" s="14" t="str">
        <f>IF(Table_Styles[[#This Row],[ML]]&lt;&gt;"",Table_Styles[[#This Row],[ML]],IF(Table_Styles[[#This Row],[ML Default]]&lt;&gt;"",Table_Styles[[#This Row],[ML Default]],""))</f>
        <v/>
      </c>
      <c r="AK103" s="33"/>
      <c r="AL103" s="33"/>
      <c r="AM103" s="14" t="str">
        <f>IF(Table_Styles[[#This Row],[PT]]&lt;&gt;"",Table_Styles[[#This Row],[PT]],IF(Table_Styles[[#This Row],[PT Default]]&lt;&gt;"",Table_Styles[[#This Row],[PT Default]],""))</f>
        <v/>
      </c>
      <c r="AN103" s="33"/>
      <c r="AO103" s="33"/>
      <c r="AP103" s="14" t="str">
        <f>IF(Table_Styles[[#This Row],[PR]]&lt;&gt;"",Table_Styles[[#This Row],[PR]],IF(Table_Styles[[#This Row],[PR Default]]&lt;&gt;"",Table_Styles[[#This Row],[PR Default]],""))</f>
        <v/>
      </c>
      <c r="AQ103" s="33"/>
      <c r="AR103" s="33"/>
      <c r="AS103" s="14" t="str">
        <f>IF(Table_Styles[[#This Row],[PB]]&lt;&gt;"",Table_Styles[[#This Row],[PB]],IF(Table_Styles[[#This Row],[PB Default]]&lt;&gt;"",Table_Styles[[#This Row],[PB Default]],""))</f>
        <v/>
      </c>
      <c r="AT103" s="33"/>
      <c r="AU103" s="33"/>
      <c r="AV103" s="14" t="str">
        <f>IF(Table_Styles[[#This Row],[PL]]&lt;&gt;"",Table_Styles[[#This Row],[PL]],IF(Table_Styles[[#This Row],[PL Default]]&lt;&gt;"",Table_Styles[[#This Row],[PL Default]],""))</f>
        <v/>
      </c>
      <c r="AW103" s="33"/>
      <c r="AX103" s="33"/>
      <c r="AY103" s="14" t="str">
        <f>IF(Table_Styles[[#This Row],[BT]]&lt;&gt;"",Table_Styles[[#This Row],[BT]],IF(Table_Styles[[#This Row],[BT Default]]&lt;&gt;"",Table_Styles[[#This Row],[BT Default]],""))</f>
        <v/>
      </c>
      <c r="AZ103" s="33"/>
      <c r="BA103" s="33"/>
      <c r="BB103" s="14" t="str">
        <f>IF(Table_Styles[[#This Row],[BR]]&lt;&gt;"",Table_Styles[[#This Row],[BR]],IF(Table_Styles[[#This Row],[BR Default]]&lt;&gt;"",Table_Styles[[#This Row],[BR Default]],""))</f>
        <v/>
      </c>
      <c r="BC103" s="33"/>
      <c r="BD103" s="33"/>
      <c r="BE103" s="14" t="str">
        <f>IF(Table_Styles[[#This Row],[BB]]&lt;&gt;"",Table_Styles[[#This Row],[BB]],IF(Table_Styles[[#This Row],[BB Default]]&lt;&gt;"",Table_Styles[[#This Row],[BB Default]],""))</f>
        <v/>
      </c>
      <c r="BF103" s="33"/>
      <c r="BG103" s="33"/>
      <c r="BH103" s="14" t="str">
        <f>IF(Table_Styles[[#This Row],[BL]]&lt;&gt;"",Table_Styles[[#This Row],[BL]],IF(Table_Styles[[#This Row],[BL Default]]&lt;&gt;"",Table_Styles[[#This Row],[BL Default]],""))</f>
        <v/>
      </c>
      <c r="BI103" s="33"/>
      <c r="BJ103" s="33"/>
      <c r="BK103" s="14" t="str">
        <f>IF(Table_Styles[[#This Row],[Width]]&lt;&gt;"",Table_Styles[[#This Row],[Width]],IF(Table_Styles[[#This Row],[Width Default]]&lt;&gt;"",Table_Styles[[#This Row],[Width Default]],""))</f>
        <v/>
      </c>
      <c r="BL103" s="33"/>
      <c r="BM103" s="35" t="s">
        <v>1095</v>
      </c>
      <c r="BN103" s="14" t="str">
        <f>IF(Table_Styles[[#This Row],[Height]]&lt;&gt;"",Table_Styles[[#This Row],[Height]],IF(Table_Styles[[#This Row],[Height Default]]&lt;&gt;"",Table_Styles[[#This Row],[Height Default]],""))</f>
        <v>62px</v>
      </c>
      <c r="BO103" s="14"/>
      <c r="BP103" s="14"/>
      <c r="BQ103" s="14" t="str">
        <f>IF(Table_Styles[[#This Row],[Top]]&lt;&gt;"",Table_Styles[[#This Row],[Top]],IF(Table_Styles[[#This Row],[Top Default]]&lt;&gt;"",Table_Styles[[#This Row],[Top Default]],""))</f>
        <v/>
      </c>
      <c r="BR103" s="14"/>
      <c r="BS103" s="14"/>
      <c r="BT103" s="14" t="str">
        <f>IF(Table_Styles[[#This Row],[Right]]&lt;&gt;"",Table_Styles[[#This Row],[Right]],IF(Table_Styles[[#This Row],[Right Default]]&lt;&gt;"",Table_Styles[[#This Row],[Right Default]],""))</f>
        <v/>
      </c>
      <c r="BU103" s="14"/>
      <c r="BV103" s="14"/>
      <c r="BW103" s="14" t="str">
        <f>IF(Table_Styles[[#This Row],[Bottom]]&lt;&gt;"",Table_Styles[[#This Row],[Bottom]],IF(Table_Styles[[#This Row],[Bottom Default]]&lt;&gt;"",Table_Styles[[#This Row],[Bottom Default]],""))</f>
        <v/>
      </c>
      <c r="BX103" s="14"/>
      <c r="BY103" s="14"/>
      <c r="BZ103" s="14" t="str">
        <f>IF(Table_Styles[[#This Row],[Left]]&lt;&gt;"",Table_Styles[[#This Row],[Left]],IF(Table_Styles[[#This Row],[Left Default]]&lt;&gt;"",Table_Styles[[#This Row],[Left Default]],""))</f>
        <v/>
      </c>
      <c r="CA103" s="33" t="s">
        <v>1096</v>
      </c>
      <c r="CB103" s="16" t="str">
        <f>IF(AND(Table_Styles[[#This Row],[Selector]]&lt;&gt;"",Table_Styles[[#This Row],[Font Family Used]]&lt;&gt;"",Table_Styles[[#This Row],[Font Weight Used]]&lt;&gt;""),Table_Styles[[#This Row],[Font Family Used]]&amp;" "&amp;Table_Styles[[#This Row],[Font Weight Used]],"")</f>
        <v/>
      </c>
      <c r="CC103" s="16" t="str">
        <f ca="1">IF(AND(Table_Styles[[#This Row],[Selector]],COUNTIF(OFFSET(CC:CC,0,0,ROW()-1,1),"="&amp;Table_Styles[[#This Row],[Font]])=0),Table_Styles[[#This Row],[Font]],"")</f>
        <v/>
      </c>
      <c r="CD103" s="16" t="str">
        <f ca="1">IF(Table_Styles[[#This Row],[Unique Font]]&lt;&gt;"",
"{""fontFamily"":"""&amp;Table_Styles[[#This Row],[Font Family Used]]&amp;""",""fontWeight"":"&amp;Table_Styles[[#This Row],[Font Weight Used]]&amp;"}","")</f>
        <v/>
      </c>
      <c r="CE103"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height: 62px;transform: none !important; overflow: hidden !important;</v>
      </c>
      <c r="CF103" s="16" t="str">
        <f>IF(AND(Table_Styles[[#This Row],[Selector]]&lt;&gt;"", Table_Styles[[#This Row],[Config Properties]]&lt;&gt;""),
Table_Styles[[#This Row],[Selector]]&amp;" { "&amp;Table_Styles[[#This Row],[Config Properties]]&amp;" }","")</f>
        <v>#sidebar .body .price { height: 62px;transform: none !important; overflow: hidden !important; }</v>
      </c>
      <c r="CG103" s="16" t="str">
        <f xml:space="preserve">
SUBSTITUTE(SUBSTITUTE(SUBSTITUTE(SUBSTITUTE(SUBSTITUTE(SUBSTITUTE(SUBSTITUTE(SUBSTITUTE(Table_Styles[[#This Row],[Config]],
" {","{"),
"{ ","{"),
" }","}"),
"} ","}"),
" ,",","),
", ",","),
" :",":"),
": ",":")</f>
        <v>#sidebar .body .price{height:62px;transform:none !important; overflow:hidden !important;}</v>
      </c>
    </row>
    <row r="104" spans="2:85" ht="21" customHeight="1">
      <c r="B104" s="36" t="s">
        <v>1097</v>
      </c>
      <c r="C104" s="36" t="s">
        <v>1098</v>
      </c>
      <c r="D104" s="33"/>
      <c r="E104" s="33" t="str">
        <f>Settings_Styling_Font_Headings</f>
        <v>Montserrat</v>
      </c>
      <c r="F104" s="14" t="str">
        <f>IF(Table_Styles[[#This Row],[Font Family]]&lt;&gt;"",Table_Styles[[#This Row],[Font Family]],IF(Table_Styles[[#This Row],[Font Family Default]]&lt;&gt;"",Table_Styles[[#This Row],[Font Family Default]],""))</f>
        <v>Montserrat</v>
      </c>
      <c r="G104" s="33"/>
      <c r="H104" s="33" t="s">
        <v>908</v>
      </c>
      <c r="I104" s="14" t="str">
        <f>IF(Table_Styles[[#This Row],[Font Size]]&lt;&gt;"",Table_Styles[[#This Row],[Font Size]],IF(Table_Styles[[#This Row],[Font Size Default]]&lt;&gt;"",Table_Styles[[#This Row],[Font Size Default]],""))</f>
        <v>45px</v>
      </c>
      <c r="J104" s="33"/>
      <c r="K104" s="33">
        <v>400</v>
      </c>
      <c r="L104" s="14">
        <f>IF(Table_Styles[[#This Row],[Font Weight]]&lt;&gt;"",Table_Styles[[#This Row],[Font Weight]],IF(Table_Styles[[#This Row],[Font Weight Default]]&lt;&gt;"",Table_Styles[[#This Row],[Font Weight Default]],""))</f>
        <v>400</v>
      </c>
      <c r="M104" s="14"/>
      <c r="N104" s="33" t="str">
        <f>Colour_Background_1</f>
        <v>#FFFFFF</v>
      </c>
      <c r="O104" s="14" t="str">
        <f>IF(Table_Styles[[#This Row],[Colour]]&lt;&gt;"",Table_Styles[[#This Row],[Colour]],IF(Table_Styles[[#This Row],[Colour Default]]&lt;&gt;"",Table_Styles[[#This Row],[Colour Default]],""))</f>
        <v>#FFFFFF</v>
      </c>
      <c r="P104" s="33"/>
      <c r="Q104" s="33"/>
      <c r="R104" s="14" t="str">
        <f>IF(Table_Styles[[#This Row],[Background]]&lt;&gt;"",Table_Styles[[#This Row],[Background]],IF(Table_Styles[[#This Row],[Background Default]]&lt;&gt;"",Table_Styles[[#This Row],[Background Default]],""))</f>
        <v/>
      </c>
      <c r="S104" s="33"/>
      <c r="T104" s="33"/>
      <c r="U104" s="14" t="str">
        <f>IF(Table_Styles[[#This Row],[Border]]&lt;&gt;"",Table_Styles[[#This Row],[Border]],IF(Table_Styles[[#This Row],[Border Default]]&lt;&gt;"",Table_Styles[[#This Row],[Border Default]],""))</f>
        <v/>
      </c>
      <c r="V104" s="33"/>
      <c r="W104" s="33"/>
      <c r="X104" s="14" t="str">
        <f>IF(Table_Styles[[#This Row],[Border Radius]]&lt;&gt;"",Table_Styles[[#This Row],[Border Radius]],IF(Table_Styles[[#This Row],[Border Radius Default]]&lt;&gt;"",Table_Styles[[#This Row],[Border Radius Default]],""))</f>
        <v/>
      </c>
      <c r="Y104" s="33"/>
      <c r="Z104" s="33">
        <v>0</v>
      </c>
      <c r="AA104" s="14">
        <f>IF(Table_Styles[[#This Row],[MT]]&lt;&gt;"",Table_Styles[[#This Row],[MT]],IF(Table_Styles[[#This Row],[MT Default]]&lt;&gt;"",Table_Styles[[#This Row],[MT Default]],""))</f>
        <v>0</v>
      </c>
      <c r="AB104" s="33"/>
      <c r="AC104" s="33"/>
      <c r="AD104" s="14" t="str">
        <f>IF(Table_Styles[[#This Row],[MR]]&lt;&gt;"",Table_Styles[[#This Row],[MR]],IF(Table_Styles[[#This Row],[MR Default]]&lt;&gt;"",Table_Styles[[#This Row],[MR Default]],""))</f>
        <v/>
      </c>
      <c r="AE104" s="33"/>
      <c r="AF104" s="33">
        <v>0</v>
      </c>
      <c r="AG104" s="14">
        <f>IF(Table_Styles[[#This Row],[MB]]&lt;&gt;"",Table_Styles[[#This Row],[MB]],IF(Table_Styles[[#This Row],[MB Default]]&lt;&gt;"",Table_Styles[[#This Row],[MB Default]],""))</f>
        <v>0</v>
      </c>
      <c r="AH104" s="33"/>
      <c r="AI104" s="33"/>
      <c r="AJ104" s="14" t="str">
        <f>IF(Table_Styles[[#This Row],[ML]]&lt;&gt;"",Table_Styles[[#This Row],[ML]],IF(Table_Styles[[#This Row],[ML Default]]&lt;&gt;"",Table_Styles[[#This Row],[ML Default]],""))</f>
        <v/>
      </c>
      <c r="AK104" s="33"/>
      <c r="AL104" s="33"/>
      <c r="AM104" s="14" t="str">
        <f>IF(Table_Styles[[#This Row],[PT]]&lt;&gt;"",Table_Styles[[#This Row],[PT]],IF(Table_Styles[[#This Row],[PT Default]]&lt;&gt;"",Table_Styles[[#This Row],[PT Default]],""))</f>
        <v/>
      </c>
      <c r="AN104" s="33"/>
      <c r="AO104" s="33"/>
      <c r="AP104" s="14" t="str">
        <f>IF(Table_Styles[[#This Row],[PR]]&lt;&gt;"",Table_Styles[[#This Row],[PR]],IF(Table_Styles[[#This Row],[PR Default]]&lt;&gt;"",Table_Styles[[#This Row],[PR Default]],""))</f>
        <v/>
      </c>
      <c r="AQ104" s="33"/>
      <c r="AR104" s="33"/>
      <c r="AS104" s="14" t="str">
        <f>IF(Table_Styles[[#This Row],[PB]]&lt;&gt;"",Table_Styles[[#This Row],[PB]],IF(Table_Styles[[#This Row],[PB Default]]&lt;&gt;"",Table_Styles[[#This Row],[PB Default]],""))</f>
        <v/>
      </c>
      <c r="AT104" s="33"/>
      <c r="AU104" s="33"/>
      <c r="AV104" s="14" t="str">
        <f>IF(Table_Styles[[#This Row],[PL]]&lt;&gt;"",Table_Styles[[#This Row],[PL]],IF(Table_Styles[[#This Row],[PL Default]]&lt;&gt;"",Table_Styles[[#This Row],[PL Default]],""))</f>
        <v/>
      </c>
      <c r="AW104" s="33"/>
      <c r="AX104" s="33"/>
      <c r="AY104" s="14" t="str">
        <f>IF(Table_Styles[[#This Row],[BT]]&lt;&gt;"",Table_Styles[[#This Row],[BT]],IF(Table_Styles[[#This Row],[BT Default]]&lt;&gt;"",Table_Styles[[#This Row],[BT Default]],""))</f>
        <v/>
      </c>
      <c r="AZ104" s="33"/>
      <c r="BA104" s="33"/>
      <c r="BB104" s="14" t="str">
        <f>IF(Table_Styles[[#This Row],[BR]]&lt;&gt;"",Table_Styles[[#This Row],[BR]],IF(Table_Styles[[#This Row],[BR Default]]&lt;&gt;"",Table_Styles[[#This Row],[BR Default]],""))</f>
        <v/>
      </c>
      <c r="BC104" s="33"/>
      <c r="BD104" s="33"/>
      <c r="BE104" s="14" t="str">
        <f>IF(Table_Styles[[#This Row],[BB]]&lt;&gt;"",Table_Styles[[#This Row],[BB]],IF(Table_Styles[[#This Row],[BB Default]]&lt;&gt;"",Table_Styles[[#This Row],[BB Default]],""))</f>
        <v/>
      </c>
      <c r="BF104" s="33"/>
      <c r="BG104" s="33"/>
      <c r="BH104" s="14" t="str">
        <f>IF(Table_Styles[[#This Row],[BL]]&lt;&gt;"",Table_Styles[[#This Row],[BL]],IF(Table_Styles[[#This Row],[BL Default]]&lt;&gt;"",Table_Styles[[#This Row],[BL Default]],""))</f>
        <v/>
      </c>
      <c r="BI104" s="33"/>
      <c r="BJ104" s="33"/>
      <c r="BK104" s="14" t="str">
        <f>IF(Table_Styles[[#This Row],[Width]]&lt;&gt;"",Table_Styles[[#This Row],[Width]],IF(Table_Styles[[#This Row],[Width Default]]&lt;&gt;"",Table_Styles[[#This Row],[Width Default]],""))</f>
        <v/>
      </c>
      <c r="BL104" s="33"/>
      <c r="BM104" s="33"/>
      <c r="BN104" s="14" t="str">
        <f>IF(Table_Styles[[#This Row],[Height]]&lt;&gt;"",Table_Styles[[#This Row],[Height]],IF(Table_Styles[[#This Row],[Height Default]]&lt;&gt;"",Table_Styles[[#This Row],[Height Default]],""))</f>
        <v/>
      </c>
      <c r="BO104" s="14"/>
      <c r="BP104" s="14"/>
      <c r="BQ104" s="14" t="str">
        <f>IF(Table_Styles[[#This Row],[Top]]&lt;&gt;"",Table_Styles[[#This Row],[Top]],IF(Table_Styles[[#This Row],[Top Default]]&lt;&gt;"",Table_Styles[[#This Row],[Top Default]],""))</f>
        <v/>
      </c>
      <c r="BR104" s="14"/>
      <c r="BS104" s="14"/>
      <c r="BT104" s="14" t="str">
        <f>IF(Table_Styles[[#This Row],[Right]]&lt;&gt;"",Table_Styles[[#This Row],[Right]],IF(Table_Styles[[#This Row],[Right Default]]&lt;&gt;"",Table_Styles[[#This Row],[Right Default]],""))</f>
        <v/>
      </c>
      <c r="BU104" s="14"/>
      <c r="BV104" s="14"/>
      <c r="BW104" s="14" t="str">
        <f>IF(Table_Styles[[#This Row],[Bottom]]&lt;&gt;"",Table_Styles[[#This Row],[Bottom]],IF(Table_Styles[[#This Row],[Bottom Default]]&lt;&gt;"",Table_Styles[[#This Row],[Bottom Default]],""))</f>
        <v/>
      </c>
      <c r="BX104" s="14"/>
      <c r="BY104" s="14"/>
      <c r="BZ104" s="14" t="str">
        <f>IF(Table_Styles[[#This Row],[Left]]&lt;&gt;"",Table_Styles[[#This Row],[Left]],IF(Table_Styles[[#This Row],[Left Default]]&lt;&gt;"",Table_Styles[[#This Row],[Left Default]],""))</f>
        <v/>
      </c>
      <c r="CA104" s="33"/>
      <c r="CB104" s="16" t="str">
        <f>IF(AND(Table_Styles[[#This Row],[Selector]]&lt;&gt;"",Table_Styles[[#This Row],[Font Family Used]]&lt;&gt;"",Table_Styles[[#This Row],[Font Weight Used]]&lt;&gt;""),Table_Styles[[#This Row],[Font Family Used]]&amp;" "&amp;Table_Styles[[#This Row],[Font Weight Used]],"")</f>
        <v>Montserrat 400</v>
      </c>
      <c r="CC104" s="16" t="str">
        <f ca="1">IF(AND(Table_Styles[[#This Row],[Selector]],COUNTIF(OFFSET(CC:CC,0,0,ROW()-1,1),"="&amp;Table_Styles[[#This Row],[Font]])=0),Table_Styles[[#This Row],[Font]],"")</f>
        <v/>
      </c>
      <c r="CD104" s="16" t="str">
        <f ca="1">IF(Table_Styles[[#This Row],[Unique Font]]&lt;&gt;"",
"{""fontFamily"":"""&amp;Table_Styles[[#This Row],[Font Family Used]]&amp;""",""fontWeight"":"&amp;Table_Styles[[#This Row],[Font Weight Used]]&amp;"}","")</f>
        <v/>
      </c>
      <c r="CE104"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45px;font-weight: 400;color: #FFFFFF;margin-top: 0;margin-bottom: 0</v>
      </c>
      <c r="CF104" s="16" t="str">
        <f>IF(AND(Table_Styles[[#This Row],[Selector]]&lt;&gt;"", Table_Styles[[#This Row],[Config Properties]]&lt;&gt;""),
Table_Styles[[#This Row],[Selector]]&amp;" { "&amp;Table_Styles[[#This Row],[Config Properties]]&amp;" }","")</f>
        <v>#sidebar .body .price .dollars { font-family: 'Montserrat';font-size: 45px;font-weight: 400;color: #FFFFFF;margin-top: 0;margin-bottom: 0 }</v>
      </c>
      <c r="CG104" s="16" t="str">
        <f xml:space="preserve">
SUBSTITUTE(SUBSTITUTE(SUBSTITUTE(SUBSTITUTE(SUBSTITUTE(SUBSTITUTE(SUBSTITUTE(SUBSTITUTE(Table_Styles[[#This Row],[Config]],
" {","{"),
"{ ","{"),
" }","}"),
"} ","}"),
" ,",","),
", ",","),
" :",":"),
": ",":")</f>
        <v>#sidebar .body .price .dollars{font-family:'Montserrat';font-size:45px;font-weight:400;color:#FFFFFF;margin-top:0;margin-bottom:0}</v>
      </c>
    </row>
    <row r="105" spans="2:85" ht="21" customHeight="1">
      <c r="B105" s="16" t="s">
        <v>1099</v>
      </c>
      <c r="C105" s="36" t="s">
        <v>1100</v>
      </c>
      <c r="D105" s="33"/>
      <c r="E105" s="33" t="str">
        <f>Settings_Styling_Font_Headings</f>
        <v>Montserrat</v>
      </c>
      <c r="F105" s="14" t="str">
        <f>IF(Table_Styles[[#This Row],[Font Family]]&lt;&gt;"",Table_Styles[[#This Row],[Font Family]],IF(Table_Styles[[#This Row],[Font Family Default]]&lt;&gt;"",Table_Styles[[#This Row],[Font Family Default]],""))</f>
        <v>Montserrat</v>
      </c>
      <c r="G105" s="33"/>
      <c r="H105" s="33" t="s">
        <v>901</v>
      </c>
      <c r="I105" s="14" t="str">
        <f>IF(Table_Styles[[#This Row],[Font Size]]&lt;&gt;"",Table_Styles[[#This Row],[Font Size]],IF(Table_Styles[[#This Row],[Font Size Default]]&lt;&gt;"",Table_Styles[[#This Row],[Font Size Default]],""))</f>
        <v>15px</v>
      </c>
      <c r="J105" s="33"/>
      <c r="K105" s="33">
        <v>700</v>
      </c>
      <c r="L105" s="14">
        <f>IF(Table_Styles[[#This Row],[Font Weight]]&lt;&gt;"",Table_Styles[[#This Row],[Font Weight]],IF(Table_Styles[[#This Row],[Font Weight Default]]&lt;&gt;"",Table_Styles[[#This Row],[Font Weight Default]],""))</f>
        <v>700</v>
      </c>
      <c r="M105" s="14"/>
      <c r="N105" s="33" t="str">
        <f>Colour_Background_1</f>
        <v>#FFFFFF</v>
      </c>
      <c r="O105" s="14" t="str">
        <f>IF(Table_Styles[[#This Row],[Colour]]&lt;&gt;"",Table_Styles[[#This Row],[Colour]],IF(Table_Styles[[#This Row],[Colour Default]]&lt;&gt;"",Table_Styles[[#This Row],[Colour Default]],""))</f>
        <v>#FFFFFF</v>
      </c>
      <c r="P105" s="33"/>
      <c r="Q105" s="33"/>
      <c r="R105" s="14" t="str">
        <f>IF(Table_Styles[[#This Row],[Background]]&lt;&gt;"",Table_Styles[[#This Row],[Background]],IF(Table_Styles[[#This Row],[Background Default]]&lt;&gt;"",Table_Styles[[#This Row],[Background Default]],""))</f>
        <v/>
      </c>
      <c r="S105" s="33"/>
      <c r="T105" s="33"/>
      <c r="U105" s="14" t="str">
        <f>IF(Table_Styles[[#This Row],[Border]]&lt;&gt;"",Table_Styles[[#This Row],[Border]],IF(Table_Styles[[#This Row],[Border Default]]&lt;&gt;"",Table_Styles[[#This Row],[Border Default]],""))</f>
        <v/>
      </c>
      <c r="V105" s="33"/>
      <c r="W105" s="33"/>
      <c r="X105" s="14" t="str">
        <f>IF(Table_Styles[[#This Row],[Border Radius]]&lt;&gt;"",Table_Styles[[#This Row],[Border Radius]],IF(Table_Styles[[#This Row],[Border Radius Default]]&lt;&gt;"",Table_Styles[[#This Row],[Border Radius Default]],""))</f>
        <v/>
      </c>
      <c r="Y105" s="33"/>
      <c r="Z105" s="33"/>
      <c r="AA105" s="14" t="str">
        <f>IF(Table_Styles[[#This Row],[MT]]&lt;&gt;"",Table_Styles[[#This Row],[MT]],IF(Table_Styles[[#This Row],[MT Default]]&lt;&gt;"",Table_Styles[[#This Row],[MT Default]],""))</f>
        <v/>
      </c>
      <c r="AB105" s="33"/>
      <c r="AC105" s="33"/>
      <c r="AD105" s="14" t="str">
        <f>IF(Table_Styles[[#This Row],[MR]]&lt;&gt;"",Table_Styles[[#This Row],[MR]],IF(Table_Styles[[#This Row],[MR Default]]&lt;&gt;"",Table_Styles[[#This Row],[MR Default]],""))</f>
        <v/>
      </c>
      <c r="AE105" s="33"/>
      <c r="AF105" s="33"/>
      <c r="AG105" s="14" t="str">
        <f>IF(Table_Styles[[#This Row],[MB]]&lt;&gt;"",Table_Styles[[#This Row],[MB]],IF(Table_Styles[[#This Row],[MB Default]]&lt;&gt;"",Table_Styles[[#This Row],[MB Default]],""))</f>
        <v/>
      </c>
      <c r="AH105" s="112" t="s">
        <v>1101</v>
      </c>
      <c r="AI105" s="35" t="s">
        <v>1102</v>
      </c>
      <c r="AJ105" s="14" t="str">
        <f>IF(Table_Styles[[#This Row],[ML]]&lt;&gt;"",Table_Styles[[#This Row],[ML]],IF(Table_Styles[[#This Row],[ML Default]]&lt;&gt;"",Table_Styles[[#This Row],[ML Default]],""))</f>
        <v>-10px</v>
      </c>
      <c r="AK105" s="33"/>
      <c r="AL105" s="33"/>
      <c r="AM105" s="14" t="str">
        <f>IF(Table_Styles[[#This Row],[PT]]&lt;&gt;"",Table_Styles[[#This Row],[PT]],IF(Table_Styles[[#This Row],[PT Default]]&lt;&gt;"",Table_Styles[[#This Row],[PT Default]],""))</f>
        <v/>
      </c>
      <c r="AN105" s="33"/>
      <c r="AO105" s="33"/>
      <c r="AP105" s="14" t="str">
        <f>IF(Table_Styles[[#This Row],[PR]]&lt;&gt;"",Table_Styles[[#This Row],[PR]],IF(Table_Styles[[#This Row],[PR Default]]&lt;&gt;"",Table_Styles[[#This Row],[PR Default]],""))</f>
        <v/>
      </c>
      <c r="AQ105" s="33"/>
      <c r="AR105" s="33"/>
      <c r="AS105" s="14" t="str">
        <f>IF(Table_Styles[[#This Row],[PB]]&lt;&gt;"",Table_Styles[[#This Row],[PB]],IF(Table_Styles[[#This Row],[PB Default]]&lt;&gt;"",Table_Styles[[#This Row],[PB Default]],""))</f>
        <v/>
      </c>
      <c r="AT105" s="33"/>
      <c r="AU105" s="33"/>
      <c r="AV105" s="14" t="str">
        <f>IF(Table_Styles[[#This Row],[PL]]&lt;&gt;"",Table_Styles[[#This Row],[PL]],IF(Table_Styles[[#This Row],[PL Default]]&lt;&gt;"",Table_Styles[[#This Row],[PL Default]],""))</f>
        <v/>
      </c>
      <c r="AW105" s="33"/>
      <c r="AX105" s="33"/>
      <c r="AY105" s="14" t="str">
        <f>IF(Table_Styles[[#This Row],[BT]]&lt;&gt;"",Table_Styles[[#This Row],[BT]],IF(Table_Styles[[#This Row],[BT Default]]&lt;&gt;"",Table_Styles[[#This Row],[BT Default]],""))</f>
        <v/>
      </c>
      <c r="AZ105" s="33"/>
      <c r="BA105" s="33"/>
      <c r="BB105" s="14" t="str">
        <f>IF(Table_Styles[[#This Row],[BR]]&lt;&gt;"",Table_Styles[[#This Row],[BR]],IF(Table_Styles[[#This Row],[BR Default]]&lt;&gt;"",Table_Styles[[#This Row],[BR Default]],""))</f>
        <v/>
      </c>
      <c r="BC105" s="33"/>
      <c r="BD105" s="33"/>
      <c r="BE105" s="14" t="str">
        <f>IF(Table_Styles[[#This Row],[BB]]&lt;&gt;"",Table_Styles[[#This Row],[BB]],IF(Table_Styles[[#This Row],[BB Default]]&lt;&gt;"",Table_Styles[[#This Row],[BB Default]],""))</f>
        <v/>
      </c>
      <c r="BF105" s="33"/>
      <c r="BG105" s="33"/>
      <c r="BH105" s="14" t="str">
        <f>IF(Table_Styles[[#This Row],[BL]]&lt;&gt;"",Table_Styles[[#This Row],[BL]],IF(Table_Styles[[#This Row],[BL Default]]&lt;&gt;"",Table_Styles[[#This Row],[BL Default]],""))</f>
        <v/>
      </c>
      <c r="BI105" s="33"/>
      <c r="BJ105" s="33"/>
      <c r="BK105" s="14" t="str">
        <f>IF(Table_Styles[[#This Row],[Width]]&lt;&gt;"",Table_Styles[[#This Row],[Width]],IF(Table_Styles[[#This Row],[Width Default]]&lt;&gt;"",Table_Styles[[#This Row],[Width Default]],""))</f>
        <v/>
      </c>
      <c r="BL105" s="33"/>
      <c r="BM105" s="33"/>
      <c r="BN105" s="14" t="str">
        <f>IF(Table_Styles[[#This Row],[Height]]&lt;&gt;"",Table_Styles[[#This Row],[Height]],IF(Table_Styles[[#This Row],[Height Default]]&lt;&gt;"",Table_Styles[[#This Row],[Height Default]],""))</f>
        <v/>
      </c>
      <c r="BO105" s="14"/>
      <c r="BP105" s="14"/>
      <c r="BQ105" s="14" t="str">
        <f>IF(Table_Styles[[#This Row],[Top]]&lt;&gt;"",Table_Styles[[#This Row],[Top]],IF(Table_Styles[[#This Row],[Top Default]]&lt;&gt;"",Table_Styles[[#This Row],[Top Default]],""))</f>
        <v/>
      </c>
      <c r="BR105" s="14"/>
      <c r="BS105" s="14"/>
      <c r="BT105" s="14" t="str">
        <f>IF(Table_Styles[[#This Row],[Right]]&lt;&gt;"",Table_Styles[[#This Row],[Right]],IF(Table_Styles[[#This Row],[Right Default]]&lt;&gt;"",Table_Styles[[#This Row],[Right Default]],""))</f>
        <v/>
      </c>
      <c r="BU105" s="14"/>
      <c r="BV105" s="14"/>
      <c r="BW105" s="14" t="str">
        <f>IF(Table_Styles[[#This Row],[Bottom]]&lt;&gt;"",Table_Styles[[#This Row],[Bottom]],IF(Table_Styles[[#This Row],[Bottom Default]]&lt;&gt;"",Table_Styles[[#This Row],[Bottom Default]],""))</f>
        <v/>
      </c>
      <c r="BX105" s="14"/>
      <c r="BY105" s="14"/>
      <c r="BZ105" s="14" t="str">
        <f>IF(Table_Styles[[#This Row],[Left]]&lt;&gt;"",Table_Styles[[#This Row],[Left]],IF(Table_Styles[[#This Row],[Left Default]]&lt;&gt;"",Table_Styles[[#This Row],[Left Default]],""))</f>
        <v/>
      </c>
      <c r="CA105" s="33"/>
      <c r="CB105" s="16" t="str">
        <f>IF(AND(Table_Styles[[#This Row],[Selector]]&lt;&gt;"",Table_Styles[[#This Row],[Font Family Used]]&lt;&gt;"",Table_Styles[[#This Row],[Font Weight Used]]&lt;&gt;""),Table_Styles[[#This Row],[Font Family Used]]&amp;" "&amp;Table_Styles[[#This Row],[Font Weight Used]],"")</f>
        <v>Montserrat 700</v>
      </c>
      <c r="CC105" s="16" t="str">
        <f ca="1">IF(AND(Table_Styles[[#This Row],[Selector]],COUNTIF(OFFSET(CC:CC,0,0,ROW()-1,1),"="&amp;Table_Styles[[#This Row],[Font]])=0),Table_Styles[[#This Row],[Font]],"")</f>
        <v>Montserrat 700</v>
      </c>
      <c r="CD105" s="16" t="str">
        <f ca="1">IF(Table_Styles[[#This Row],[Unique Font]]&lt;&gt;"",
"{""fontFamily"":"""&amp;Table_Styles[[#This Row],[Font Family Used]]&amp;""",""fontWeight"":"&amp;Table_Styles[[#This Row],[Font Weight Used]]&amp;"}","")</f>
        <v>{"fontFamily":"Montserrat","fontWeight":700}</v>
      </c>
      <c r="CE105"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15px;font-weight: 700;color: #FFFFFF;margin-left: -10px</v>
      </c>
      <c r="CF105" s="16" t="str">
        <f>IF(AND(Table_Styles[[#This Row],[Selector]]&lt;&gt;"", Table_Styles[[#This Row],[Config Properties]]&lt;&gt;""),
Table_Styles[[#This Row],[Selector]]&amp;" { "&amp;Table_Styles[[#This Row],[Config Properties]]&amp;" }","")</f>
        <v>#sidebar .body .price .cents { font-family: 'Montserrat';font-size: 15px;font-weight: 700;color: #FFFFFF;margin-left: -10px }</v>
      </c>
      <c r="CG105" s="16" t="str">
        <f xml:space="preserve">
SUBSTITUTE(SUBSTITUTE(SUBSTITUTE(SUBSTITUTE(SUBSTITUTE(SUBSTITUTE(SUBSTITUTE(SUBSTITUTE(Table_Styles[[#This Row],[Config]],
" {","{"),
"{ ","{"),
" }","}"),
"} ","}"),
" ,",","),
", ",","),
" :",":"),
": ",":")</f>
        <v>#sidebar .body .price .cents{font-family:'Montserrat';font-size:15px;font-weight:700;color:#FFFFFF;margin-left:-10px}</v>
      </c>
    </row>
    <row r="106" spans="2:85" ht="21" customHeight="1">
      <c r="B106" s="16" t="s">
        <v>1103</v>
      </c>
      <c r="C106" s="36" t="s">
        <v>1104</v>
      </c>
      <c r="D106" s="33"/>
      <c r="E106" s="33"/>
      <c r="F106" s="14" t="str">
        <f>IF(Table_Styles[[#This Row],[Font Family]]&lt;&gt;"",Table_Styles[[#This Row],[Font Family]],IF(Table_Styles[[#This Row],[Font Family Default]]&lt;&gt;"",Table_Styles[[#This Row],[Font Family Default]],""))</f>
        <v/>
      </c>
      <c r="G106" s="33"/>
      <c r="H106" s="33"/>
      <c r="I106" s="14" t="str">
        <f>IF(Table_Styles[[#This Row],[Font Size]]&lt;&gt;"",Table_Styles[[#This Row],[Font Size]],IF(Table_Styles[[#This Row],[Font Size Default]]&lt;&gt;"",Table_Styles[[#This Row],[Font Size Default]],""))</f>
        <v/>
      </c>
      <c r="J106" s="33"/>
      <c r="K106" s="33"/>
      <c r="L106" s="14" t="str">
        <f>IF(Table_Styles[[#This Row],[Font Weight]]&lt;&gt;"",Table_Styles[[#This Row],[Font Weight]],IF(Table_Styles[[#This Row],[Font Weight Default]]&lt;&gt;"",Table_Styles[[#This Row],[Font Weight Default]],""))</f>
        <v/>
      </c>
      <c r="M106" s="14"/>
      <c r="N106" s="33" t="str">
        <f>Colour_Background_1</f>
        <v>#FFFFFF</v>
      </c>
      <c r="O106" s="14" t="str">
        <f>IF(Table_Styles[[#This Row],[Colour]]&lt;&gt;"",Table_Styles[[#This Row],[Colour]],IF(Table_Styles[[#This Row],[Colour Default]]&lt;&gt;"",Table_Styles[[#This Row],[Colour Default]],""))</f>
        <v>#FFFFFF</v>
      </c>
      <c r="P106" s="33"/>
      <c r="Q106" s="33"/>
      <c r="R106" s="14" t="str">
        <f>IF(Table_Styles[[#This Row],[Background]]&lt;&gt;"",Table_Styles[[#This Row],[Background]],IF(Table_Styles[[#This Row],[Background Default]]&lt;&gt;"",Table_Styles[[#This Row],[Background Default]],""))</f>
        <v/>
      </c>
      <c r="S106" s="33"/>
      <c r="T106" s="33"/>
      <c r="U106" s="14" t="str">
        <f>IF(Table_Styles[[#This Row],[Border]]&lt;&gt;"",Table_Styles[[#This Row],[Border]],IF(Table_Styles[[#This Row],[Border Default]]&lt;&gt;"",Table_Styles[[#This Row],[Border Default]],""))</f>
        <v/>
      </c>
      <c r="V106" s="33"/>
      <c r="W106" s="33"/>
      <c r="X106" s="14" t="str">
        <f>IF(Table_Styles[[#This Row],[Border Radius]]&lt;&gt;"",Table_Styles[[#This Row],[Border Radius]],IF(Table_Styles[[#This Row],[Border Radius Default]]&lt;&gt;"",Table_Styles[[#This Row],[Border Radius Default]],""))</f>
        <v/>
      </c>
      <c r="Y106" s="33"/>
      <c r="Z106" s="35" t="s">
        <v>901</v>
      </c>
      <c r="AA106" s="14" t="str">
        <f>IF(Table_Styles[[#This Row],[MT]]&lt;&gt;"",Table_Styles[[#This Row],[MT]],IF(Table_Styles[[#This Row],[MT Default]]&lt;&gt;"",Table_Styles[[#This Row],[MT Default]],""))</f>
        <v>15px</v>
      </c>
      <c r="AB106" s="33"/>
      <c r="AC106" s="33"/>
      <c r="AD106" s="14" t="str">
        <f>IF(Table_Styles[[#This Row],[MR]]&lt;&gt;"",Table_Styles[[#This Row],[MR]],IF(Table_Styles[[#This Row],[MR Default]]&lt;&gt;"",Table_Styles[[#This Row],[MR Default]],""))</f>
        <v/>
      </c>
      <c r="AE106" s="33"/>
      <c r="AF106" s="33"/>
      <c r="AG106" s="14" t="str">
        <f>IF(Table_Styles[[#This Row],[MB]]&lt;&gt;"",Table_Styles[[#This Row],[MB]],IF(Table_Styles[[#This Row],[MB Default]]&lt;&gt;"",Table_Styles[[#This Row],[MB Default]],""))</f>
        <v/>
      </c>
      <c r="AH106" s="33"/>
      <c r="AI106" s="33"/>
      <c r="AJ106" s="14" t="str">
        <f>IF(Table_Styles[[#This Row],[ML]]&lt;&gt;"",Table_Styles[[#This Row],[ML]],IF(Table_Styles[[#This Row],[ML Default]]&lt;&gt;"",Table_Styles[[#This Row],[ML Default]],""))</f>
        <v/>
      </c>
      <c r="AK106" s="33"/>
      <c r="AL106" s="33"/>
      <c r="AM106" s="14" t="str">
        <f>IF(Table_Styles[[#This Row],[PT]]&lt;&gt;"",Table_Styles[[#This Row],[PT]],IF(Table_Styles[[#This Row],[PT Default]]&lt;&gt;"",Table_Styles[[#This Row],[PT Default]],""))</f>
        <v/>
      </c>
      <c r="AN106" s="33"/>
      <c r="AO106" s="33"/>
      <c r="AP106" s="14" t="str">
        <f>IF(Table_Styles[[#This Row],[PR]]&lt;&gt;"",Table_Styles[[#This Row],[PR]],IF(Table_Styles[[#This Row],[PR Default]]&lt;&gt;"",Table_Styles[[#This Row],[PR Default]],""))</f>
        <v/>
      </c>
      <c r="AQ106" s="33"/>
      <c r="AR106" s="33"/>
      <c r="AS106" s="14" t="str">
        <f>IF(Table_Styles[[#This Row],[PB]]&lt;&gt;"",Table_Styles[[#This Row],[PB]],IF(Table_Styles[[#This Row],[PB Default]]&lt;&gt;"",Table_Styles[[#This Row],[PB Default]],""))</f>
        <v/>
      </c>
      <c r="AT106" s="33"/>
      <c r="AU106" s="33"/>
      <c r="AV106" s="14" t="str">
        <f>IF(Table_Styles[[#This Row],[PL]]&lt;&gt;"",Table_Styles[[#This Row],[PL]],IF(Table_Styles[[#This Row],[PL Default]]&lt;&gt;"",Table_Styles[[#This Row],[PL Default]],""))</f>
        <v/>
      </c>
      <c r="AW106" s="33"/>
      <c r="AX106" s="33"/>
      <c r="AY106" s="14" t="str">
        <f>IF(Table_Styles[[#This Row],[BT]]&lt;&gt;"",Table_Styles[[#This Row],[BT]],IF(Table_Styles[[#This Row],[BT Default]]&lt;&gt;"",Table_Styles[[#This Row],[BT Default]],""))</f>
        <v/>
      </c>
      <c r="AZ106" s="33"/>
      <c r="BA106" s="33"/>
      <c r="BB106" s="14" t="str">
        <f>IF(Table_Styles[[#This Row],[BR]]&lt;&gt;"",Table_Styles[[#This Row],[BR]],IF(Table_Styles[[#This Row],[BR Default]]&lt;&gt;"",Table_Styles[[#This Row],[BR Default]],""))</f>
        <v/>
      </c>
      <c r="BC106" s="33"/>
      <c r="BD106" s="33"/>
      <c r="BE106" s="14" t="str">
        <f>IF(Table_Styles[[#This Row],[BB]]&lt;&gt;"",Table_Styles[[#This Row],[BB]],IF(Table_Styles[[#This Row],[BB Default]]&lt;&gt;"",Table_Styles[[#This Row],[BB Default]],""))</f>
        <v/>
      </c>
      <c r="BF106" s="33"/>
      <c r="BG106" s="33"/>
      <c r="BH106" s="14" t="str">
        <f>IF(Table_Styles[[#This Row],[BL]]&lt;&gt;"",Table_Styles[[#This Row],[BL]],IF(Table_Styles[[#This Row],[BL Default]]&lt;&gt;"",Table_Styles[[#This Row],[BL Default]],""))</f>
        <v/>
      </c>
      <c r="BI106" s="33"/>
      <c r="BJ106" s="33"/>
      <c r="BK106" s="14" t="str">
        <f>IF(Table_Styles[[#This Row],[Width]]&lt;&gt;"",Table_Styles[[#This Row],[Width]],IF(Table_Styles[[#This Row],[Width Default]]&lt;&gt;"",Table_Styles[[#This Row],[Width Default]],""))</f>
        <v/>
      </c>
      <c r="BL106" s="33"/>
      <c r="BM106" s="33"/>
      <c r="BN106" s="14" t="str">
        <f>IF(Table_Styles[[#This Row],[Height]]&lt;&gt;"",Table_Styles[[#This Row],[Height]],IF(Table_Styles[[#This Row],[Height Default]]&lt;&gt;"",Table_Styles[[#This Row],[Height Default]],""))</f>
        <v/>
      </c>
      <c r="BO106" s="14"/>
      <c r="BP106" s="14"/>
      <c r="BQ106" s="14" t="str">
        <f>IF(Table_Styles[[#This Row],[Top]]&lt;&gt;"",Table_Styles[[#This Row],[Top]],IF(Table_Styles[[#This Row],[Top Default]]&lt;&gt;"",Table_Styles[[#This Row],[Top Default]],""))</f>
        <v/>
      </c>
      <c r="BR106" s="14"/>
      <c r="BS106" s="14"/>
      <c r="BT106" s="14" t="str">
        <f>IF(Table_Styles[[#This Row],[Right]]&lt;&gt;"",Table_Styles[[#This Row],[Right]],IF(Table_Styles[[#This Row],[Right Default]]&lt;&gt;"",Table_Styles[[#This Row],[Right Default]],""))</f>
        <v/>
      </c>
      <c r="BU106" s="14"/>
      <c r="BV106" s="14"/>
      <c r="BW106" s="14" t="str">
        <f>IF(Table_Styles[[#This Row],[Bottom]]&lt;&gt;"",Table_Styles[[#This Row],[Bottom]],IF(Table_Styles[[#This Row],[Bottom Default]]&lt;&gt;"",Table_Styles[[#This Row],[Bottom Default]],""))</f>
        <v/>
      </c>
      <c r="BX106" s="14"/>
      <c r="BY106" s="14"/>
      <c r="BZ106" s="14" t="str">
        <f>IF(Table_Styles[[#This Row],[Left]]&lt;&gt;"",Table_Styles[[#This Row],[Left]],IF(Table_Styles[[#This Row],[Left Default]]&lt;&gt;"",Table_Styles[[#This Row],[Left Default]],""))</f>
        <v/>
      </c>
      <c r="CA106" s="33"/>
      <c r="CB106" s="16" t="str">
        <f>IF(AND(Table_Styles[[#This Row],[Selector]]&lt;&gt;"",Table_Styles[[#This Row],[Font Family Used]]&lt;&gt;"",Table_Styles[[#This Row],[Font Weight Used]]&lt;&gt;""),Table_Styles[[#This Row],[Font Family Used]]&amp;" "&amp;Table_Styles[[#This Row],[Font Weight Used]],"")</f>
        <v/>
      </c>
      <c r="CC106" s="16" t="str">
        <f ca="1">IF(AND(Table_Styles[[#This Row],[Selector]],COUNTIF(OFFSET(CC:CC,0,0,ROW()-1,1),"="&amp;Table_Styles[[#This Row],[Font]])=0),Table_Styles[[#This Row],[Font]],"")</f>
        <v/>
      </c>
      <c r="CD106" s="16" t="str">
        <f ca="1">IF(Table_Styles[[#This Row],[Unique Font]]&lt;&gt;"",
"{""fontFamily"":"""&amp;Table_Styles[[#This Row],[Font Family Used]]&amp;""",""fontWeight"":"&amp;Table_Styles[[#This Row],[Font Weight Used]]&amp;"}","")</f>
        <v/>
      </c>
      <c r="CE106"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#FFFFFF;margin-top: 15px</v>
      </c>
      <c r="CF106" s="16" t="str">
        <f>IF(AND(Table_Styles[[#This Row],[Selector]]&lt;&gt;"", Table_Styles[[#This Row],[Config Properties]]&lt;&gt;""),
Table_Styles[[#This Row],[Selector]]&amp;" { "&amp;Table_Styles[[#This Row],[Config Properties]]&amp;" }","")</f>
        <v>#sidebar .loader { color: #FFFFFF;margin-top: 15px }</v>
      </c>
      <c r="CG106" s="16" t="str">
        <f xml:space="preserve">
SUBSTITUTE(SUBSTITUTE(SUBSTITUTE(SUBSTITUTE(SUBSTITUTE(SUBSTITUTE(SUBSTITUTE(SUBSTITUTE(Table_Styles[[#This Row],[Config]],
" {","{"),
"{ ","{"),
" }","}"),
"} ","}"),
" ,",","),
", ",","),
" :",":"),
": ",":")</f>
        <v>#sidebar .loader{color:#FFFFFF;margin-top:15px}</v>
      </c>
    </row>
    <row r="107" spans="2:85" ht="21" customHeight="1">
      <c r="B107" s="36" t="s">
        <v>1105</v>
      </c>
      <c r="C107" s="36" t="s">
        <v>1106</v>
      </c>
      <c r="D107" s="33"/>
      <c r="E107" s="33" t="str">
        <f>Settings_Styling_Font_Labels</f>
        <v>Montserrat</v>
      </c>
      <c r="F107" s="14" t="str">
        <f>IF(Table_Styles[[#This Row],[Font Family]]&lt;&gt;"",Table_Styles[[#This Row],[Font Family]],IF(Table_Styles[[#This Row],[Font Family Default]]&lt;&gt;"",Table_Styles[[#This Row],[Font Family Default]],""))</f>
        <v>Montserrat</v>
      </c>
      <c r="G107" s="33"/>
      <c r="H107" s="35" t="s">
        <v>944</v>
      </c>
      <c r="I107" s="14" t="str">
        <f>IF(Table_Styles[[#This Row],[Font Size]]&lt;&gt;"",Table_Styles[[#This Row],[Font Size]],IF(Table_Styles[[#This Row],[Font Size Default]]&lt;&gt;"",Table_Styles[[#This Row],[Font Size Default]],""))</f>
        <v>13px</v>
      </c>
      <c r="J107" s="33"/>
      <c r="K107" s="33">
        <f>Settings_Styling_Font_Weight_Labels</f>
        <v>500</v>
      </c>
      <c r="L107" s="14">
        <f>IF(Table_Styles[[#This Row],[Font Weight]]&lt;&gt;"",Table_Styles[[#This Row],[Font Weight]],IF(Table_Styles[[#This Row],[Font Weight Default]]&lt;&gt;"",Table_Styles[[#This Row],[Font Weight Default]],""))</f>
        <v>500</v>
      </c>
      <c r="M107" s="14"/>
      <c r="N107" s="33" t="str">
        <f>Colour_Background_1</f>
        <v>#FFFFFF</v>
      </c>
      <c r="O107" s="14" t="str">
        <f>IF(Table_Styles[[#This Row],[Colour]]&lt;&gt;"",Table_Styles[[#This Row],[Colour]],IF(Table_Styles[[#This Row],[Colour Default]]&lt;&gt;"",Table_Styles[[#This Row],[Colour Default]],""))</f>
        <v>#FFFFFF</v>
      </c>
      <c r="P107" s="33"/>
      <c r="Q107" s="35" t="s">
        <v>947</v>
      </c>
      <c r="R107" s="14" t="str">
        <f>IF(Table_Styles[[#This Row],[Background]]&lt;&gt;"",Table_Styles[[#This Row],[Background]],IF(Table_Styles[[#This Row],[Background Default]]&lt;&gt;"",Table_Styles[[#This Row],[Background Default]],""))</f>
        <v>none</v>
      </c>
      <c r="S107" s="33"/>
      <c r="T107" s="33"/>
      <c r="U107" s="14" t="str">
        <f>IF(Table_Styles[[#This Row],[Border]]&lt;&gt;"",Table_Styles[[#This Row],[Border]],IF(Table_Styles[[#This Row],[Border Default]]&lt;&gt;"",Table_Styles[[#This Row],[Border Default]],""))</f>
        <v/>
      </c>
      <c r="V107" s="33"/>
      <c r="W107" s="33"/>
      <c r="X107" s="14" t="str">
        <f>IF(Table_Styles[[#This Row],[Border Radius]]&lt;&gt;"",Table_Styles[[#This Row],[Border Radius]],IF(Table_Styles[[#This Row],[Border Radius Default]]&lt;&gt;"",Table_Styles[[#This Row],[Border Radius Default]],""))</f>
        <v/>
      </c>
      <c r="Y107" s="33"/>
      <c r="Z107" s="35"/>
      <c r="AA107" s="14" t="str">
        <f>IF(Table_Styles[[#This Row],[MT]]&lt;&gt;"",Table_Styles[[#This Row],[MT]],IF(Table_Styles[[#This Row],[MT Default]]&lt;&gt;"",Table_Styles[[#This Row],[MT Default]],""))</f>
        <v/>
      </c>
      <c r="AB107" s="33"/>
      <c r="AC107" s="33"/>
      <c r="AD107" s="14" t="str">
        <f>IF(Table_Styles[[#This Row],[MR]]&lt;&gt;"",Table_Styles[[#This Row],[MR]],IF(Table_Styles[[#This Row],[MR Default]]&lt;&gt;"",Table_Styles[[#This Row],[MR Default]],""))</f>
        <v/>
      </c>
      <c r="AE107" s="33"/>
      <c r="AF107" s="33"/>
      <c r="AG107" s="14" t="str">
        <f>IF(Table_Styles[[#This Row],[MB]]&lt;&gt;"",Table_Styles[[#This Row],[MB]],IF(Table_Styles[[#This Row],[MB Default]]&lt;&gt;"",Table_Styles[[#This Row],[MB Default]],""))</f>
        <v/>
      </c>
      <c r="AH107" s="33"/>
      <c r="AI107" s="33"/>
      <c r="AJ107" s="14" t="str">
        <f>IF(Table_Styles[[#This Row],[ML]]&lt;&gt;"",Table_Styles[[#This Row],[ML]],IF(Table_Styles[[#This Row],[ML Default]]&lt;&gt;"",Table_Styles[[#This Row],[ML Default]],""))</f>
        <v/>
      </c>
      <c r="AK107" s="33"/>
      <c r="AL107" s="33" t="s">
        <v>1023</v>
      </c>
      <c r="AM107" s="14" t="str">
        <f>IF(Table_Styles[[#This Row],[PT]]&lt;&gt;"",Table_Styles[[#This Row],[PT]],IF(Table_Styles[[#This Row],[PT Default]]&lt;&gt;"",Table_Styles[[#This Row],[PT Default]],""))</f>
        <v>4px</v>
      </c>
      <c r="AN107" s="33"/>
      <c r="AO107" s="33" t="s">
        <v>1010</v>
      </c>
      <c r="AP107" s="14" t="str">
        <f>IF(Table_Styles[[#This Row],[PR]]&lt;&gt;"",Table_Styles[[#This Row],[PR]],IF(Table_Styles[[#This Row],[PR Default]]&lt;&gt;"",Table_Styles[[#This Row],[PR Default]],""))</f>
        <v>2px</v>
      </c>
      <c r="AQ107" s="33"/>
      <c r="AR107" s="33" t="s">
        <v>1023</v>
      </c>
      <c r="AS107" s="14" t="str">
        <f>IF(Table_Styles[[#This Row],[PB]]&lt;&gt;"",Table_Styles[[#This Row],[PB]],IF(Table_Styles[[#This Row],[PB Default]]&lt;&gt;"",Table_Styles[[#This Row],[PB Default]],""))</f>
        <v>4px</v>
      </c>
      <c r="AT107" s="33"/>
      <c r="AU107" s="33" t="s">
        <v>1010</v>
      </c>
      <c r="AV107" s="14" t="str">
        <f>IF(Table_Styles[[#This Row],[PL]]&lt;&gt;"",Table_Styles[[#This Row],[PL]],IF(Table_Styles[[#This Row],[PL Default]]&lt;&gt;"",Table_Styles[[#This Row],[PL Default]],""))</f>
        <v>2px</v>
      </c>
      <c r="AW107" s="33"/>
      <c r="AX107" s="33"/>
      <c r="AY107" s="14" t="str">
        <f>IF(Table_Styles[[#This Row],[BT]]&lt;&gt;"",Table_Styles[[#This Row],[BT]],IF(Table_Styles[[#This Row],[BT Default]]&lt;&gt;"",Table_Styles[[#This Row],[BT Default]],""))</f>
        <v/>
      </c>
      <c r="AZ107" s="33"/>
      <c r="BA107" s="33"/>
      <c r="BB107" s="14" t="str">
        <f>IF(Table_Styles[[#This Row],[BR]]&lt;&gt;"",Table_Styles[[#This Row],[BR]],IF(Table_Styles[[#This Row],[BR Default]]&lt;&gt;"",Table_Styles[[#This Row],[BR Default]],""))</f>
        <v/>
      </c>
      <c r="BC107" s="33"/>
      <c r="BD107" s="33"/>
      <c r="BE107" s="14" t="str">
        <f>IF(Table_Styles[[#This Row],[BB]]&lt;&gt;"",Table_Styles[[#This Row],[BB]],IF(Table_Styles[[#This Row],[BB Default]]&lt;&gt;"",Table_Styles[[#This Row],[BB Default]],""))</f>
        <v/>
      </c>
      <c r="BF107" s="33"/>
      <c r="BG107" s="33"/>
      <c r="BH107" s="14" t="str">
        <f>IF(Table_Styles[[#This Row],[BL]]&lt;&gt;"",Table_Styles[[#This Row],[BL]],IF(Table_Styles[[#This Row],[BL Default]]&lt;&gt;"",Table_Styles[[#This Row],[BL Default]],""))</f>
        <v/>
      </c>
      <c r="BI107" s="33"/>
      <c r="BJ107" s="33"/>
      <c r="BK107" s="14" t="str">
        <f>IF(Table_Styles[[#This Row],[Width]]&lt;&gt;"",Table_Styles[[#This Row],[Width]],IF(Table_Styles[[#This Row],[Width Default]]&lt;&gt;"",Table_Styles[[#This Row],[Width Default]],""))</f>
        <v/>
      </c>
      <c r="BL107" s="33"/>
      <c r="BM107" s="33"/>
      <c r="BN107" s="14" t="str">
        <f>IF(Table_Styles[[#This Row],[Height]]&lt;&gt;"",Table_Styles[[#This Row],[Height]],IF(Table_Styles[[#This Row],[Height Default]]&lt;&gt;"",Table_Styles[[#This Row],[Height Default]],""))</f>
        <v/>
      </c>
      <c r="BO107" s="14"/>
      <c r="BP107" s="14"/>
      <c r="BQ107" s="14" t="str">
        <f>IF(Table_Styles[[#This Row],[Top]]&lt;&gt;"",Table_Styles[[#This Row],[Top]],IF(Table_Styles[[#This Row],[Top Default]]&lt;&gt;"",Table_Styles[[#This Row],[Top Default]],""))</f>
        <v/>
      </c>
      <c r="BR107" s="14"/>
      <c r="BS107" s="14"/>
      <c r="BT107" s="14" t="str">
        <f>IF(Table_Styles[[#This Row],[Right]]&lt;&gt;"",Table_Styles[[#This Row],[Right]],IF(Table_Styles[[#This Row],[Right Default]]&lt;&gt;"",Table_Styles[[#This Row],[Right Default]],""))</f>
        <v/>
      </c>
      <c r="BU107" s="14"/>
      <c r="BV107" s="14"/>
      <c r="BW107" s="14" t="str">
        <f>IF(Table_Styles[[#This Row],[Bottom]]&lt;&gt;"",Table_Styles[[#This Row],[Bottom]],IF(Table_Styles[[#This Row],[Bottom Default]]&lt;&gt;"",Table_Styles[[#This Row],[Bottom Default]],""))</f>
        <v/>
      </c>
      <c r="BX107" s="14"/>
      <c r="BY107" s="14"/>
      <c r="BZ107" s="14" t="str">
        <f>IF(Table_Styles[[#This Row],[Left]]&lt;&gt;"",Table_Styles[[#This Row],[Left]],IF(Table_Styles[[#This Row],[Left Default]]&lt;&gt;"",Table_Styles[[#This Row],[Left Default]],""))</f>
        <v/>
      </c>
      <c r="CA107" s="33"/>
      <c r="CB107" s="16" t="str">
        <f>IF(AND(Table_Styles[[#This Row],[Selector]]&lt;&gt;"",Table_Styles[[#This Row],[Font Family Used]]&lt;&gt;"",Table_Styles[[#This Row],[Font Weight Used]]&lt;&gt;""),Table_Styles[[#This Row],[Font Family Used]]&amp;" "&amp;Table_Styles[[#This Row],[Font Weight Used]],"")</f>
        <v>Montserrat 500</v>
      </c>
      <c r="CC107" s="16" t="str">
        <f ca="1">IF(AND(Table_Styles[[#This Row],[Selector]],COUNTIF(OFFSET(CC:CC,0,0,ROW()-1,1),"="&amp;Table_Styles[[#This Row],[Font]])=0),Table_Styles[[#This Row],[Font]],"")</f>
        <v/>
      </c>
      <c r="CD107" s="16" t="str">
        <f ca="1">IF(Table_Styles[[#This Row],[Unique Font]]&lt;&gt;"",
"{""fontFamily"":"""&amp;Table_Styles[[#This Row],[Font Family Used]]&amp;""",""fontWeight"":"&amp;Table_Styles[[#This Row],[Font Weight Used]]&amp;"}","")</f>
        <v/>
      </c>
      <c r="CE107"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13px;font-weight: 500;color: #FFFFFF;background: none;padding-top: 4px;padding-right: 2px;padding-bottom: 4px;padding-left: 2px</v>
      </c>
      <c r="CF107" s="16" t="str">
        <f>IF(AND(Table_Styles[[#This Row],[Selector]]&lt;&gt;"", Table_Styles[[#This Row],[Config Properties]]&lt;&gt;""),
Table_Styles[[#This Row],[Selector]]&amp;" { "&amp;Table_Styles[[#This Row],[Config Properties]]&amp;" }","")</f>
        <v>#sidebar buttons-field label.btn { font-family: 'Montserrat';font-size: 13px;font-weight: 500;color: #FFFFFF;background: none;padding-top: 4px;padding-right: 2px;padding-bottom: 4px;padding-left: 2px }</v>
      </c>
      <c r="CG107" s="16" t="str">
        <f xml:space="preserve">
SUBSTITUTE(SUBSTITUTE(SUBSTITUTE(SUBSTITUTE(SUBSTITUTE(SUBSTITUTE(SUBSTITUTE(SUBSTITUTE(Table_Styles[[#This Row],[Config]],
" {","{"),
"{ ","{"),
" }","}"),
"} ","}"),
" ,",","),
", ",","),
" :",":"),
": ",":")</f>
        <v>#sidebar buttons-field label.btn{font-family:'Montserrat';font-size:13px;font-weight:500;color:#FFFFFF;background:none;padding-top:4px;padding-right:2px;padding-bottom:4px;padding-left:2px}</v>
      </c>
    </row>
    <row r="108" spans="2:85" ht="21" customHeight="1">
      <c r="B108" s="36" t="s">
        <v>1107</v>
      </c>
      <c r="C108" s="36" t="s">
        <v>1108</v>
      </c>
      <c r="D108" s="33"/>
      <c r="E108" s="33"/>
      <c r="F108" s="14" t="str">
        <f>IF(Table_Styles[[#This Row],[Font Family]]&lt;&gt;"",Table_Styles[[#This Row],[Font Family]],IF(Table_Styles[[#This Row],[Font Family Default]]&lt;&gt;"",Table_Styles[[#This Row],[Font Family Default]],""))</f>
        <v/>
      </c>
      <c r="G108" s="33"/>
      <c r="H108" s="33"/>
      <c r="I108" s="14" t="str">
        <f>IF(Table_Styles[[#This Row],[Font Size]]&lt;&gt;"",Table_Styles[[#This Row],[Font Size]],IF(Table_Styles[[#This Row],[Font Size Default]]&lt;&gt;"",Table_Styles[[#This Row],[Font Size Default]],""))</f>
        <v/>
      </c>
      <c r="J108" s="33"/>
      <c r="K108" s="33"/>
      <c r="L108" s="14"/>
      <c r="M108" s="33"/>
      <c r="N108" s="33" t="str">
        <f>Colour_Background_1</f>
        <v>#FFFFFF</v>
      </c>
      <c r="O108" s="14" t="str">
        <f>IF(Table_Styles[[#This Row],[Colour]]&lt;&gt;"",Table_Styles[[#This Row],[Colour]],IF(Table_Styles[[#This Row],[Colour Default]]&lt;&gt;"",Table_Styles[[#This Row],[Colour Default]],""))</f>
        <v>#FFFFFF</v>
      </c>
      <c r="P108" s="33"/>
      <c r="Q108" s="33" t="str">
        <f>Colour_Accent_1</f>
        <v>#e8b650</v>
      </c>
      <c r="R108" s="14" t="str">
        <f>IF(Table_Styles[[#This Row],[Background]]&lt;&gt;"",Table_Styles[[#This Row],[Background]],IF(Table_Styles[[#This Row],[Background Default]]&lt;&gt;"",Table_Styles[[#This Row],[Background Default]],""))</f>
        <v>#e8b650</v>
      </c>
      <c r="S108" s="33"/>
      <c r="T108" s="33"/>
      <c r="U108" s="14" t="str">
        <f>IF(Table_Styles[[#This Row],[Border]]&lt;&gt;"",Table_Styles[[#This Row],[Border]],IF(Table_Styles[[#This Row],[Border Default]]&lt;&gt;"",Table_Styles[[#This Row],[Border Default]],""))</f>
        <v/>
      </c>
      <c r="V108" s="33"/>
      <c r="W108" s="33"/>
      <c r="X108" s="14" t="str">
        <f>IF(Table_Styles[[#This Row],[Border Radius]]&lt;&gt;"",Table_Styles[[#This Row],[Border Radius]],IF(Table_Styles[[#This Row],[Border Radius Default]]&lt;&gt;"",Table_Styles[[#This Row],[Border Radius Default]],""))</f>
        <v/>
      </c>
      <c r="Y108" s="33"/>
      <c r="Z108" s="35"/>
      <c r="AA108" s="14" t="str">
        <f>IF(Table_Styles[[#This Row],[MT]]&lt;&gt;"",Table_Styles[[#This Row],[MT]],IF(Table_Styles[[#This Row],[MT Default]]&lt;&gt;"",Table_Styles[[#This Row],[MT Default]],""))</f>
        <v/>
      </c>
      <c r="AB108" s="33"/>
      <c r="AC108" s="33"/>
      <c r="AD108" s="14" t="str">
        <f>IF(Table_Styles[[#This Row],[MR]]&lt;&gt;"",Table_Styles[[#This Row],[MR]],IF(Table_Styles[[#This Row],[MR Default]]&lt;&gt;"",Table_Styles[[#This Row],[MR Default]],""))</f>
        <v/>
      </c>
      <c r="AE108" s="33"/>
      <c r="AF108" s="33"/>
      <c r="AG108" s="14" t="str">
        <f>IF(Table_Styles[[#This Row],[MB]]&lt;&gt;"",Table_Styles[[#This Row],[MB]],IF(Table_Styles[[#This Row],[MB Default]]&lt;&gt;"",Table_Styles[[#This Row],[MB Default]],""))</f>
        <v/>
      </c>
      <c r="AH108" s="33"/>
      <c r="AI108" s="33"/>
      <c r="AJ108" s="14" t="str">
        <f>IF(Table_Styles[[#This Row],[ML]]&lt;&gt;"",Table_Styles[[#This Row],[ML]],IF(Table_Styles[[#This Row],[ML Default]]&lt;&gt;"",Table_Styles[[#This Row],[ML Default]],""))</f>
        <v/>
      </c>
      <c r="AK108" s="33"/>
      <c r="AL108" s="33"/>
      <c r="AM108" s="14" t="str">
        <f>IF(Table_Styles[[#This Row],[PT]]&lt;&gt;"",Table_Styles[[#This Row],[PT]],IF(Table_Styles[[#This Row],[PT Default]]&lt;&gt;"",Table_Styles[[#This Row],[PT Default]],""))</f>
        <v/>
      </c>
      <c r="AN108" s="33"/>
      <c r="AO108" s="33" t="s">
        <v>1044</v>
      </c>
      <c r="AP108" s="14" t="str">
        <f>IF(Table_Styles[[#This Row],[PR]]&lt;&gt;"",Table_Styles[[#This Row],[PR]],IF(Table_Styles[[#This Row],[PR Default]]&lt;&gt;"",Table_Styles[[#This Row],[PR Default]],""))</f>
        <v>8px</v>
      </c>
      <c r="AQ108" s="33"/>
      <c r="AR108" s="33"/>
      <c r="AS108" s="14" t="str">
        <f>IF(Table_Styles[[#This Row],[PB]]&lt;&gt;"",Table_Styles[[#This Row],[PB]],IF(Table_Styles[[#This Row],[PB Default]]&lt;&gt;"",Table_Styles[[#This Row],[PB Default]],""))</f>
        <v/>
      </c>
      <c r="AT108" s="33"/>
      <c r="AU108" s="33" t="s">
        <v>1044</v>
      </c>
      <c r="AV108" s="14" t="str">
        <f>IF(Table_Styles[[#This Row],[PL]]&lt;&gt;"",Table_Styles[[#This Row],[PL]],IF(Table_Styles[[#This Row],[PL Default]]&lt;&gt;"",Table_Styles[[#This Row],[PL Default]],""))</f>
        <v>8px</v>
      </c>
      <c r="AW108" s="33"/>
      <c r="AX108" s="33"/>
      <c r="AY108" s="14" t="str">
        <f>IF(Table_Styles[[#This Row],[BT]]&lt;&gt;"",Table_Styles[[#This Row],[BT]],IF(Table_Styles[[#This Row],[BT Default]]&lt;&gt;"",Table_Styles[[#This Row],[BT Default]],""))</f>
        <v/>
      </c>
      <c r="AZ108" s="33"/>
      <c r="BA108" s="33"/>
      <c r="BB108" s="14" t="str">
        <f>IF(Table_Styles[[#This Row],[BR]]&lt;&gt;"",Table_Styles[[#This Row],[BR]],IF(Table_Styles[[#This Row],[BR Default]]&lt;&gt;"",Table_Styles[[#This Row],[BR Default]],""))</f>
        <v/>
      </c>
      <c r="BC108" s="33"/>
      <c r="BD108" s="33"/>
      <c r="BE108" s="14" t="str">
        <f>IF(Table_Styles[[#This Row],[BB]]&lt;&gt;"",Table_Styles[[#This Row],[BB]],IF(Table_Styles[[#This Row],[BB Default]]&lt;&gt;"",Table_Styles[[#This Row],[BB Default]],""))</f>
        <v/>
      </c>
      <c r="BF108" s="33"/>
      <c r="BG108" s="33"/>
      <c r="BH108" s="14" t="str">
        <f>IF(Table_Styles[[#This Row],[BL]]&lt;&gt;"",Table_Styles[[#This Row],[BL]],IF(Table_Styles[[#This Row],[BL Default]]&lt;&gt;"",Table_Styles[[#This Row],[BL Default]],""))</f>
        <v/>
      </c>
      <c r="BI108" s="33"/>
      <c r="BJ108" s="33"/>
      <c r="BK108" s="14" t="str">
        <f>IF(Table_Styles[[#This Row],[Width]]&lt;&gt;"",Table_Styles[[#This Row],[Width]],IF(Table_Styles[[#This Row],[Width Default]]&lt;&gt;"",Table_Styles[[#This Row],[Width Default]],""))</f>
        <v/>
      </c>
      <c r="BL108" s="33"/>
      <c r="BM108" s="33"/>
      <c r="BN108" s="14" t="str">
        <f>IF(Table_Styles[[#This Row],[Height]]&lt;&gt;"",Table_Styles[[#This Row],[Height]],IF(Table_Styles[[#This Row],[Height Default]]&lt;&gt;"",Table_Styles[[#This Row],[Height Default]],""))</f>
        <v/>
      </c>
      <c r="BO108" s="14"/>
      <c r="BP108" s="14"/>
      <c r="BQ108" s="14" t="str">
        <f>IF(Table_Styles[[#This Row],[Top]]&lt;&gt;"",Table_Styles[[#This Row],[Top]],IF(Table_Styles[[#This Row],[Top Default]]&lt;&gt;"",Table_Styles[[#This Row],[Top Default]],""))</f>
        <v/>
      </c>
      <c r="BR108" s="14"/>
      <c r="BS108" s="14"/>
      <c r="BT108" s="14" t="str">
        <f>IF(Table_Styles[[#This Row],[Right]]&lt;&gt;"",Table_Styles[[#This Row],[Right]],IF(Table_Styles[[#This Row],[Right Default]]&lt;&gt;"",Table_Styles[[#This Row],[Right Default]],""))</f>
        <v/>
      </c>
      <c r="BU108" s="14"/>
      <c r="BV108" s="14"/>
      <c r="BW108" s="14" t="str">
        <f>IF(Table_Styles[[#This Row],[Bottom]]&lt;&gt;"",Table_Styles[[#This Row],[Bottom]],IF(Table_Styles[[#This Row],[Bottom Default]]&lt;&gt;"",Table_Styles[[#This Row],[Bottom Default]],""))</f>
        <v/>
      </c>
      <c r="BX108" s="14"/>
      <c r="BY108" s="14"/>
      <c r="BZ108" s="14" t="str">
        <f>IF(Table_Styles[[#This Row],[Left]]&lt;&gt;"",Table_Styles[[#This Row],[Left]],IF(Table_Styles[[#This Row],[Left Default]]&lt;&gt;"",Table_Styles[[#This Row],[Left Default]],""))</f>
        <v/>
      </c>
      <c r="CA108" s="33"/>
      <c r="CB108" s="16" t="str">
        <f>IF(AND(Table_Styles[[#This Row],[Selector]]&lt;&gt;"",Table_Styles[[#This Row],[Font Family Used]]&lt;&gt;"",Table_Styles[[#This Row],[Font Weight Used]]&lt;&gt;""),Table_Styles[[#This Row],[Font Family Used]]&amp;" "&amp;Table_Styles[[#This Row],[Font Weight Used]],"")</f>
        <v/>
      </c>
      <c r="CC108" s="16" t="str">
        <f ca="1">IF(AND(Table_Styles[[#This Row],[Selector]],COUNTIF(OFFSET(CC:CC,0,0,ROW()-1,1),"="&amp;Table_Styles[[#This Row],[Font]])=0),Table_Styles[[#This Row],[Font]],"")</f>
        <v/>
      </c>
      <c r="CD108" s="16" t="str">
        <f ca="1">IF(Table_Styles[[#This Row],[Unique Font]]&lt;&gt;"",
"{""fontFamily"":"""&amp;Table_Styles[[#This Row],[Font Family Used]]&amp;""",""fontWeight"":"&amp;Table_Styles[[#This Row],[Font Weight Used]]&amp;"}","")</f>
        <v/>
      </c>
      <c r="CE108"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#e8b650;padding-right: 8px;padding-left: 8px</v>
      </c>
      <c r="CF108" s="16" t="str">
        <f>IF(AND(Table_Styles[[#This Row],[Selector]]&lt;&gt;"", Table_Styles[[#This Row],[Config Properties]]&lt;&gt;""),
Table_Styles[[#This Row],[Selector]]&amp;" { "&amp;Table_Styles[[#This Row],[Config Properties]]&amp;" }","")</f>
        <v>#sidebar buttons-field label.btn.selected { color: #FFFFFF;background: #e8b650;padding-right: 8px;padding-left: 8px }</v>
      </c>
      <c r="CG108" s="16" t="str">
        <f xml:space="preserve">
SUBSTITUTE(SUBSTITUTE(SUBSTITUTE(SUBSTITUTE(SUBSTITUTE(SUBSTITUTE(SUBSTITUTE(SUBSTITUTE(Table_Styles[[#This Row],[Config]],
" {","{"),
"{ ","{"),
" }","}"),
"} ","}"),
" ,",","),
", ",","),
" :",":"),
": ",":")</f>
        <v>#sidebar buttons-field label.btn.selected{color:#FFFFFF;background:#e8b650;padding-right:8px;padding-left:8px}</v>
      </c>
    </row>
    <row r="109" spans="2:85" ht="21.6" thickBot="1">
      <c r="B109" s="52" t="s">
        <v>1109</v>
      </c>
      <c r="C109" s="52"/>
      <c r="D109" s="60"/>
      <c r="E109" s="60"/>
      <c r="F109" s="52" t="str">
        <f>IF(Table_Styles[[#This Row],[Font Family]]&lt;&gt;"",Table_Styles[[#This Row],[Font Family]],IF(Table_Styles[[#This Row],[Font Family Default]]&lt;&gt;"",Table_Styles[[#This Row],[Font Family Default]],""))</f>
        <v/>
      </c>
      <c r="G109" s="60"/>
      <c r="H109" s="60"/>
      <c r="I109" s="52" t="str">
        <f>IF(Table_Styles[[#This Row],[Font Size]]&lt;&gt;"",Table_Styles[[#This Row],[Font Size]],IF(Table_Styles[[#This Row],[Font Size Default]]&lt;&gt;"",Table_Styles[[#This Row],[Font Size Default]],""))</f>
        <v/>
      </c>
      <c r="J109" s="60"/>
      <c r="K109" s="60"/>
      <c r="L109" s="52" t="str">
        <f>IF(Table_Styles[[#This Row],[Font Weight]]&lt;&gt;"",Table_Styles[[#This Row],[Font Weight]],IF(Table_Styles[[#This Row],[Font Weight Default]]&lt;&gt;"",Table_Styles[[#This Row],[Font Weight Default]],""))</f>
        <v/>
      </c>
      <c r="M109" s="60"/>
      <c r="N109" s="60"/>
      <c r="O109" s="52" t="str">
        <f>IF(Table_Styles[[#This Row],[Colour]]&lt;&gt;"",Table_Styles[[#This Row],[Colour]],IF(Table_Styles[[#This Row],[Colour Default]]&lt;&gt;"",Table_Styles[[#This Row],[Colour Default]],""))</f>
        <v/>
      </c>
      <c r="P109" s="60"/>
      <c r="Q109" s="60"/>
      <c r="R109" s="52" t="str">
        <f>IF(Table_Styles[[#This Row],[Background]]&lt;&gt;"",Table_Styles[[#This Row],[Background]],IF(Table_Styles[[#This Row],[Background Default]]&lt;&gt;"",Table_Styles[[#This Row],[Background Default]],""))</f>
        <v/>
      </c>
      <c r="S109" s="60"/>
      <c r="T109" s="60"/>
      <c r="U109" s="52" t="str">
        <f>IF(Table_Styles[[#This Row],[Border]]&lt;&gt;"",Table_Styles[[#This Row],[Border]],IF(Table_Styles[[#This Row],[Border Default]]&lt;&gt;"",Table_Styles[[#This Row],[Border Default]],""))</f>
        <v/>
      </c>
      <c r="V109" s="60"/>
      <c r="W109" s="60"/>
      <c r="X109" s="52" t="str">
        <f>IF(Table_Styles[[#This Row],[Border Radius]]&lt;&gt;"",Table_Styles[[#This Row],[Border Radius]],IF(Table_Styles[[#This Row],[Border Radius Default]]&lt;&gt;"",Table_Styles[[#This Row],[Border Radius Default]],""))</f>
        <v/>
      </c>
      <c r="Y109" s="60"/>
      <c r="Z109" s="60"/>
      <c r="AA109" s="52" t="str">
        <f>IF(Table_Styles[[#This Row],[MT]]&lt;&gt;"",Table_Styles[[#This Row],[MT]],IF(Table_Styles[[#This Row],[MT Default]]&lt;&gt;"",Table_Styles[[#This Row],[MT Default]],""))</f>
        <v/>
      </c>
      <c r="AB109" s="60"/>
      <c r="AC109" s="60"/>
      <c r="AD109" s="52" t="str">
        <f>IF(Table_Styles[[#This Row],[MR]]&lt;&gt;"",Table_Styles[[#This Row],[MR]],IF(Table_Styles[[#This Row],[MR Default]]&lt;&gt;"",Table_Styles[[#This Row],[MR Default]],""))</f>
        <v/>
      </c>
      <c r="AE109" s="60"/>
      <c r="AF109" s="60"/>
      <c r="AG109" s="52" t="str">
        <f>IF(Table_Styles[[#This Row],[MB]]&lt;&gt;"",Table_Styles[[#This Row],[MB]],IF(Table_Styles[[#This Row],[MB Default]]&lt;&gt;"",Table_Styles[[#This Row],[MB Default]],""))</f>
        <v/>
      </c>
      <c r="AH109" s="60"/>
      <c r="AI109" s="60"/>
      <c r="AJ109" s="52" t="str">
        <f>IF(Table_Styles[[#This Row],[ML]]&lt;&gt;"",Table_Styles[[#This Row],[ML]],IF(Table_Styles[[#This Row],[ML Default]]&lt;&gt;"",Table_Styles[[#This Row],[ML Default]],""))</f>
        <v/>
      </c>
      <c r="AK109" s="60"/>
      <c r="AL109" s="60"/>
      <c r="AM109" s="52" t="str">
        <f>IF(Table_Styles[[#This Row],[PT]]&lt;&gt;"",Table_Styles[[#This Row],[PT]],IF(Table_Styles[[#This Row],[PT Default]]&lt;&gt;"",Table_Styles[[#This Row],[PT Default]],""))</f>
        <v/>
      </c>
      <c r="AN109" s="60"/>
      <c r="AO109" s="60"/>
      <c r="AP109" s="52" t="str">
        <f>IF(Table_Styles[[#This Row],[PR]]&lt;&gt;"",Table_Styles[[#This Row],[PR]],IF(Table_Styles[[#This Row],[PR Default]]&lt;&gt;"",Table_Styles[[#This Row],[PR Default]],""))</f>
        <v/>
      </c>
      <c r="AQ109" s="60"/>
      <c r="AR109" s="60"/>
      <c r="AS109" s="52" t="str">
        <f>IF(Table_Styles[[#This Row],[PB]]&lt;&gt;"",Table_Styles[[#This Row],[PB]],IF(Table_Styles[[#This Row],[PB Default]]&lt;&gt;"",Table_Styles[[#This Row],[PB Default]],""))</f>
        <v/>
      </c>
      <c r="AT109" s="60"/>
      <c r="AU109" s="60"/>
      <c r="AV109" s="52" t="str">
        <f>IF(Table_Styles[[#This Row],[PL]]&lt;&gt;"",Table_Styles[[#This Row],[PL]],IF(Table_Styles[[#This Row],[PL Default]]&lt;&gt;"",Table_Styles[[#This Row],[PL Default]],""))</f>
        <v/>
      </c>
      <c r="AW109" s="60"/>
      <c r="AX109" s="60"/>
      <c r="AY109" s="52" t="str">
        <f>IF(Table_Styles[[#This Row],[BT]]&lt;&gt;"",Table_Styles[[#This Row],[BT]],IF(Table_Styles[[#This Row],[BT Default]]&lt;&gt;"",Table_Styles[[#This Row],[BT Default]],""))</f>
        <v/>
      </c>
      <c r="AZ109" s="60"/>
      <c r="BA109" s="60"/>
      <c r="BB109" s="52" t="str">
        <f>IF(Table_Styles[[#This Row],[BR]]&lt;&gt;"",Table_Styles[[#This Row],[BR]],IF(Table_Styles[[#This Row],[BR Default]]&lt;&gt;"",Table_Styles[[#This Row],[BR Default]],""))</f>
        <v/>
      </c>
      <c r="BC109" s="60"/>
      <c r="BD109" s="60"/>
      <c r="BE109" s="52" t="str">
        <f>IF(Table_Styles[[#This Row],[BB]]&lt;&gt;"",Table_Styles[[#This Row],[BB]],IF(Table_Styles[[#This Row],[BB Default]]&lt;&gt;"",Table_Styles[[#This Row],[BB Default]],""))</f>
        <v/>
      </c>
      <c r="BF109" s="60"/>
      <c r="BG109" s="60"/>
      <c r="BH109" s="52" t="str">
        <f>IF(Table_Styles[[#This Row],[BL]]&lt;&gt;"",Table_Styles[[#This Row],[BL]],IF(Table_Styles[[#This Row],[BL Default]]&lt;&gt;"",Table_Styles[[#This Row],[BL Default]],""))</f>
        <v/>
      </c>
      <c r="BI109" s="60"/>
      <c r="BJ109" s="60"/>
      <c r="BK109" s="52" t="str">
        <f>IF(Table_Styles[[#This Row],[Width]]&lt;&gt;"",Table_Styles[[#This Row],[Width]],IF(Table_Styles[[#This Row],[Width Default]]&lt;&gt;"",Table_Styles[[#This Row],[Width Default]],""))</f>
        <v/>
      </c>
      <c r="BL109" s="60"/>
      <c r="BM109" s="60"/>
      <c r="BN109" s="52" t="str">
        <f>IF(Table_Styles[[#This Row],[Height]]&lt;&gt;"",Table_Styles[[#This Row],[Height]],IF(Table_Styles[[#This Row],[Height Default]]&lt;&gt;"",Table_Styles[[#This Row],[Height Default]],""))</f>
        <v/>
      </c>
      <c r="BO109" s="52"/>
      <c r="BP109" s="52"/>
      <c r="BQ109" s="52" t="str">
        <f>IF(Table_Styles[[#This Row],[Top]]&lt;&gt;"",Table_Styles[[#This Row],[Top]],IF(Table_Styles[[#This Row],[Top Default]]&lt;&gt;"",Table_Styles[[#This Row],[Top Default]],""))</f>
        <v/>
      </c>
      <c r="BR109" s="52"/>
      <c r="BS109" s="52"/>
      <c r="BT109" s="52" t="str">
        <f>IF(Table_Styles[[#This Row],[Right]]&lt;&gt;"",Table_Styles[[#This Row],[Right]],IF(Table_Styles[[#This Row],[Right Default]]&lt;&gt;"",Table_Styles[[#This Row],[Right Default]],""))</f>
        <v/>
      </c>
      <c r="BU109" s="52"/>
      <c r="BV109" s="52"/>
      <c r="BW109" s="52" t="str">
        <f>IF(Table_Styles[[#This Row],[Bottom]]&lt;&gt;"",Table_Styles[[#This Row],[Bottom]],IF(Table_Styles[[#This Row],[Bottom Default]]&lt;&gt;"",Table_Styles[[#This Row],[Bottom Default]],""))</f>
        <v/>
      </c>
      <c r="BX109" s="52"/>
      <c r="BY109" s="52"/>
      <c r="BZ109" s="52" t="str">
        <f>IF(Table_Styles[[#This Row],[Left]]&lt;&gt;"",Table_Styles[[#This Row],[Left]],IF(Table_Styles[[#This Row],[Left Default]]&lt;&gt;"",Table_Styles[[#This Row],[Left Default]],""))</f>
        <v/>
      </c>
      <c r="CA109" s="60"/>
      <c r="CB109" s="52" t="str">
        <f>IF(AND(Table_Styles[[#This Row],[Selector]]&lt;&gt;"",Table_Styles[[#This Row],[Font Family Used]]&lt;&gt;"",Table_Styles[[#This Row],[Font Weight Used]]&lt;&gt;""),Table_Styles[[#This Row],[Font Family Used]]&amp;" "&amp;Table_Styles[[#This Row],[Font Weight Used]],"")</f>
        <v/>
      </c>
      <c r="CC109" s="52" t="str">
        <f ca="1">IF(AND(Table_Styles[[#This Row],[Selector]],COUNTIF(OFFSET(CC:CC,0,0,ROW()-1,1),"="&amp;Table_Styles[[#This Row],[Font]])=0),Table_Styles[[#This Row],[Font]],"")</f>
        <v/>
      </c>
      <c r="CD109" s="52" t="str">
        <f ca="1">IF(Table_Styles[[#This Row],[Unique Font]]&lt;&gt;"",
"{""fontFamily"":"""&amp;Table_Styles[[#This Row],[Font Family Used]]&amp;""",""fontWeight"":"&amp;Table_Styles[[#This Row],[Font Weight Used]]&amp;"}","")</f>
        <v/>
      </c>
      <c r="CE109" s="5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9" s="52" t="str">
        <f>IF(AND(Table_Styles[[#This Row],[Selector]]&lt;&gt;"", Table_Styles[[#This Row],[Config Properties]]&lt;&gt;""),
Table_Styles[[#This Row],[Selector]]&amp;" { "&amp;Table_Styles[[#This Row],[Config Properties]]&amp;" }","")</f>
        <v/>
      </c>
      <c r="CG109" s="52" t="str">
        <f xml:space="preserve">
SUBSTITUTE(SUBSTITUTE(SUBSTITUTE(SUBSTITUTE(SUBSTITUTE(SUBSTITUTE(SUBSTITUTE(SUBSTITUTE(Table_Styles[[#This Row],[Config]],
" {","{"),
"{ ","{"),
" }","}"),
"} ","}"),
" ,",","),
", ",","),
" :",":"),
": ",":")</f>
        <v/>
      </c>
    </row>
    <row r="110" spans="2:85" ht="21" customHeight="1">
      <c r="B110" s="36" t="s">
        <v>1110</v>
      </c>
      <c r="C110" s="36" t="s">
        <v>1111</v>
      </c>
      <c r="D110" s="33"/>
      <c r="E110" s="33"/>
      <c r="F110" s="14" t="str">
        <f>IF(Table_Styles[[#This Row],[Font Family]]&lt;&gt;"",Table_Styles[[#This Row],[Font Family]],IF(Table_Styles[[#This Row],[Font Family Default]]&lt;&gt;"",Table_Styles[[#This Row],[Font Family Default]],""))</f>
        <v/>
      </c>
      <c r="G110" s="33"/>
      <c r="H110" s="33"/>
      <c r="I110" s="14" t="str">
        <f>IF(Table_Styles[[#This Row],[Font Size]]&lt;&gt;"",Table_Styles[[#This Row],[Font Size]],IF(Table_Styles[[#This Row],[Font Size Default]]&lt;&gt;"",Table_Styles[[#This Row],[Font Size Default]],""))</f>
        <v/>
      </c>
      <c r="J110" s="33"/>
      <c r="K110" s="33"/>
      <c r="L110" s="14" t="str">
        <f>IF(Table_Styles[[#This Row],[Font Weight]]&lt;&gt;"",Table_Styles[[#This Row],[Font Weight]],IF(Table_Styles[[#This Row],[Font Weight Default]]&lt;&gt;"",Table_Styles[[#This Row],[Font Weight Default]],""))</f>
        <v/>
      </c>
      <c r="M110" s="33"/>
      <c r="N110" s="33"/>
      <c r="O110" s="14" t="str">
        <f>IF(Table_Styles[[#This Row],[Colour]]&lt;&gt;"",Table_Styles[[#This Row],[Colour]],IF(Table_Styles[[#This Row],[Colour Default]]&lt;&gt;"",Table_Styles[[#This Row],[Colour Default]],""))</f>
        <v/>
      </c>
      <c r="P110" s="33"/>
      <c r="Q110" s="33"/>
      <c r="R110" s="14" t="str">
        <f>IF(Table_Styles[[#This Row],[Background]]&lt;&gt;"",Table_Styles[[#This Row],[Background]],IF(Table_Styles[[#This Row],[Background Default]]&lt;&gt;"",Table_Styles[[#This Row],[Background Default]],""))</f>
        <v/>
      </c>
      <c r="S110" s="33"/>
      <c r="T110" s="33"/>
      <c r="U110" s="14" t="str">
        <f>IF(Table_Styles[[#This Row],[Border]]&lt;&gt;"",Table_Styles[[#This Row],[Border]],IF(Table_Styles[[#This Row],[Border Default]]&lt;&gt;"",Table_Styles[[#This Row],[Border Default]],""))</f>
        <v/>
      </c>
      <c r="V110" s="33"/>
      <c r="W110" s="33"/>
      <c r="X110" s="14" t="str">
        <f>IF(Table_Styles[[#This Row],[Border Radius]]&lt;&gt;"",Table_Styles[[#This Row],[Border Radius]],IF(Table_Styles[[#This Row],[Border Radius Default]]&lt;&gt;"",Table_Styles[[#This Row],[Border Radius Default]],""))</f>
        <v/>
      </c>
      <c r="Y110" s="33"/>
      <c r="Z110" s="112" t="s">
        <v>901</v>
      </c>
      <c r="AA110" s="14" t="str">
        <f>IF(Table_Styles[[#This Row],[MT]]&lt;&gt;"",Table_Styles[[#This Row],[MT]],IF(Table_Styles[[#This Row],[MT Default]]&lt;&gt;"",Table_Styles[[#This Row],[MT Default]],""))</f>
        <v>15px</v>
      </c>
      <c r="AB110" s="33"/>
      <c r="AC110" s="33"/>
      <c r="AD110" s="14" t="str">
        <f>IF(Table_Styles[[#This Row],[MR]]&lt;&gt;"",Table_Styles[[#This Row],[MR]],IF(Table_Styles[[#This Row],[MR Default]]&lt;&gt;"",Table_Styles[[#This Row],[MR Default]],""))</f>
        <v/>
      </c>
      <c r="AE110" s="33"/>
      <c r="AF110" s="33"/>
      <c r="AG110" s="14" t="str">
        <f>IF(Table_Styles[[#This Row],[MB]]&lt;&gt;"",Table_Styles[[#This Row],[MB]],IF(Table_Styles[[#This Row],[MB Default]]&lt;&gt;"",Table_Styles[[#This Row],[MB Default]],""))</f>
        <v/>
      </c>
      <c r="AH110" s="33"/>
      <c r="AI110" s="33"/>
      <c r="AJ110" s="14" t="str">
        <f>IF(Table_Styles[[#This Row],[ML]]&lt;&gt;"",Table_Styles[[#This Row],[ML]],IF(Table_Styles[[#This Row],[ML Default]]&lt;&gt;"",Table_Styles[[#This Row],[ML Default]],""))</f>
        <v/>
      </c>
      <c r="AK110" s="33"/>
      <c r="AL110" s="33"/>
      <c r="AM110" s="14" t="str">
        <f>IF(Table_Styles[[#This Row],[PT]]&lt;&gt;"",Table_Styles[[#This Row],[PT]],IF(Table_Styles[[#This Row],[PT Default]]&lt;&gt;"",Table_Styles[[#This Row],[PT Default]],""))</f>
        <v/>
      </c>
      <c r="AN110" s="33"/>
      <c r="AO110" s="33"/>
      <c r="AP110" s="14" t="str">
        <f>IF(Table_Styles[[#This Row],[PR]]&lt;&gt;"",Table_Styles[[#This Row],[PR]],IF(Table_Styles[[#This Row],[PR Default]]&lt;&gt;"",Table_Styles[[#This Row],[PR Default]],""))</f>
        <v/>
      </c>
      <c r="AQ110" s="33"/>
      <c r="AR110" s="33"/>
      <c r="AS110" s="14" t="str">
        <f>IF(Table_Styles[[#This Row],[PB]]&lt;&gt;"",Table_Styles[[#This Row],[PB]],IF(Table_Styles[[#This Row],[PB Default]]&lt;&gt;"",Table_Styles[[#This Row],[PB Default]],""))</f>
        <v/>
      </c>
      <c r="AT110" s="33"/>
      <c r="AU110" s="33"/>
      <c r="AV110" s="14" t="str">
        <f>IF(Table_Styles[[#This Row],[PL]]&lt;&gt;"",Table_Styles[[#This Row],[PL]],IF(Table_Styles[[#This Row],[PL Default]]&lt;&gt;"",Table_Styles[[#This Row],[PL Default]],""))</f>
        <v/>
      </c>
      <c r="AW110" s="33"/>
      <c r="AX110" s="33"/>
      <c r="AY110" s="14" t="str">
        <f>IF(Table_Styles[[#This Row],[BT]]&lt;&gt;"",Table_Styles[[#This Row],[BT]],IF(Table_Styles[[#This Row],[BT Default]]&lt;&gt;"",Table_Styles[[#This Row],[BT Default]],""))</f>
        <v/>
      </c>
      <c r="AZ110" s="33"/>
      <c r="BA110" s="33"/>
      <c r="BB110" s="14" t="str">
        <f>IF(Table_Styles[[#This Row],[BR]]&lt;&gt;"",Table_Styles[[#This Row],[BR]],IF(Table_Styles[[#This Row],[BR Default]]&lt;&gt;"",Table_Styles[[#This Row],[BR Default]],""))</f>
        <v/>
      </c>
      <c r="BC110" s="33"/>
      <c r="BD110" s="33"/>
      <c r="BE110" s="14" t="str">
        <f>IF(Table_Styles[[#This Row],[BB]]&lt;&gt;"",Table_Styles[[#This Row],[BB]],IF(Table_Styles[[#This Row],[BB Default]]&lt;&gt;"",Table_Styles[[#This Row],[BB Default]],""))</f>
        <v/>
      </c>
      <c r="BF110" s="33"/>
      <c r="BG110" s="33"/>
      <c r="BH110" s="14" t="str">
        <f>IF(Table_Styles[[#This Row],[BL]]&lt;&gt;"",Table_Styles[[#This Row],[BL]],IF(Table_Styles[[#This Row],[BL Default]]&lt;&gt;"",Table_Styles[[#This Row],[BL Default]],""))</f>
        <v/>
      </c>
      <c r="BI110" s="33"/>
      <c r="BJ110" s="33"/>
      <c r="BK110" s="14" t="str">
        <f>IF(Table_Styles[[#This Row],[Width]]&lt;&gt;"",Table_Styles[[#This Row],[Width]],IF(Table_Styles[[#This Row],[Width Default]]&lt;&gt;"",Table_Styles[[#This Row],[Width Default]],""))</f>
        <v/>
      </c>
      <c r="BL110" s="33"/>
      <c r="BM110" s="33"/>
      <c r="BN110" s="14" t="str">
        <f>IF(Table_Styles[[#This Row],[Height]]&lt;&gt;"",Table_Styles[[#This Row],[Height]],IF(Table_Styles[[#This Row],[Height Default]]&lt;&gt;"",Table_Styles[[#This Row],[Height Default]],""))</f>
        <v/>
      </c>
      <c r="BO110" s="14"/>
      <c r="BP110" s="14"/>
      <c r="BQ110" s="14" t="str">
        <f>IF(Table_Styles[[#This Row],[Top]]&lt;&gt;"",Table_Styles[[#This Row],[Top]],IF(Table_Styles[[#This Row],[Top Default]]&lt;&gt;"",Table_Styles[[#This Row],[Top Default]],""))</f>
        <v/>
      </c>
      <c r="BR110" s="14"/>
      <c r="BS110" s="14"/>
      <c r="BT110" s="14" t="str">
        <f>IF(Table_Styles[[#This Row],[Right]]&lt;&gt;"",Table_Styles[[#This Row],[Right]],IF(Table_Styles[[#This Row],[Right Default]]&lt;&gt;"",Table_Styles[[#This Row],[Right Default]],""))</f>
        <v/>
      </c>
      <c r="BU110" s="14"/>
      <c r="BV110" s="14"/>
      <c r="BW110" s="14" t="str">
        <f>IF(Table_Styles[[#This Row],[Bottom]]&lt;&gt;"",Table_Styles[[#This Row],[Bottom]],IF(Table_Styles[[#This Row],[Bottom Default]]&lt;&gt;"",Table_Styles[[#This Row],[Bottom Default]],""))</f>
        <v/>
      </c>
      <c r="BX110" s="14"/>
      <c r="BY110" s="14"/>
      <c r="BZ110" s="14" t="str">
        <f>IF(Table_Styles[[#This Row],[Left]]&lt;&gt;"",Table_Styles[[#This Row],[Left]],IF(Table_Styles[[#This Row],[Left Default]]&lt;&gt;"",Table_Styles[[#This Row],[Left Default]],""))</f>
        <v/>
      </c>
      <c r="CA110" s="33"/>
      <c r="CB110" s="16" t="str">
        <f>IF(AND(Table_Styles[[#This Row],[Selector]]&lt;&gt;"",Table_Styles[[#This Row],[Font Family Used]]&lt;&gt;"",Table_Styles[[#This Row],[Font Weight Used]]&lt;&gt;""),Table_Styles[[#This Row],[Font Family Used]]&amp;" "&amp;Table_Styles[[#This Row],[Font Weight Used]],"")</f>
        <v/>
      </c>
      <c r="CC110" s="16" t="str">
        <f ca="1">IF(AND(Table_Styles[[#This Row],[Selector]],COUNTIF(OFFSET(CC:CC,0,0,ROW()-1,1),"="&amp;Table_Styles[[#This Row],[Font]])=0),Table_Styles[[#This Row],[Font]],"")</f>
        <v/>
      </c>
      <c r="CD110" s="16" t="str">
        <f ca="1">IF(Table_Styles[[#This Row],[Unique Font]]&lt;&gt;"",
"{""fontFamily"":"""&amp;Table_Styles[[#This Row],[Font Family Used]]&amp;""",""fontWeight"":"&amp;Table_Styles[[#This Row],[Font Weight Used]]&amp;"}","")</f>
        <v/>
      </c>
      <c r="CE110"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v>
      </c>
      <c r="CF110" s="16" t="str">
        <f>IF(AND(Table_Styles[[#This Row],[Selector]]&lt;&gt;"", Table_Styles[[#This Row],[Config Properties]]&lt;&gt;""),
Table_Styles[[#This Row],[Selector]]&amp;" { "&amp;Table_Styles[[#This Row],[Config Properties]]&amp;" }","")</f>
        <v>#sidebar .body .summary { margin-top: 15px }</v>
      </c>
      <c r="CG110" s="16" t="str">
        <f xml:space="preserve">
SUBSTITUTE(SUBSTITUTE(SUBSTITUTE(SUBSTITUTE(SUBSTITUTE(SUBSTITUTE(SUBSTITUTE(SUBSTITUTE(Table_Styles[[#This Row],[Config]],
" {","{"),
"{ ","{"),
" }","}"),
"} ","}"),
" ,",","),
", ",","),
" :",":"),
": ",":")</f>
        <v>#sidebar .body .summary{margin-top:15px}</v>
      </c>
    </row>
    <row r="111" spans="2:85" ht="21" customHeight="1">
      <c r="B111" s="16" t="s">
        <v>43</v>
      </c>
      <c r="C111" s="36" t="s">
        <v>1112</v>
      </c>
      <c r="D111" s="33"/>
      <c r="E111" s="33" t="str">
        <f>Settings_Styling_Font_Labels</f>
        <v>Montserrat</v>
      </c>
      <c r="F111" s="14" t="str">
        <f>IF(Table_Styles[[#This Row],[Font Family]]&lt;&gt;"",Table_Styles[[#This Row],[Font Family]],IF(Table_Styles[[#This Row],[Font Family Default]]&lt;&gt;"",Table_Styles[[#This Row],[Font Family Default]],""))</f>
        <v>Montserrat</v>
      </c>
      <c r="G111" s="33"/>
      <c r="H111" s="112" t="s">
        <v>901</v>
      </c>
      <c r="I111" s="14" t="str">
        <f>IF(Table_Styles[[#This Row],[Font Size]]&lt;&gt;"",Table_Styles[[#This Row],[Font Size]],IF(Table_Styles[[#This Row],[Font Size Default]]&lt;&gt;"",Table_Styles[[#This Row],[Font Size Default]],""))</f>
        <v>15px</v>
      </c>
      <c r="J111" s="33"/>
      <c r="K111" s="33">
        <f>Settings_Styling_Font_Weight_Labels</f>
        <v>500</v>
      </c>
      <c r="L111" s="14">
        <f>IF(Table_Styles[[#This Row],[Font Weight]]&lt;&gt;"",Table_Styles[[#This Row],[Font Weight]],IF(Table_Styles[[#This Row],[Font Weight Default]]&lt;&gt;"",Table_Styles[[#This Row],[Font Weight Default]],""))</f>
        <v>500</v>
      </c>
      <c r="M111" s="14"/>
      <c r="N111" s="33" t="str">
        <f>Colour_Background_1</f>
        <v>#FFFFFF</v>
      </c>
      <c r="O111" s="14" t="str">
        <f>IF(Table_Styles[[#This Row],[Colour]]&lt;&gt;"",Table_Styles[[#This Row],[Colour]],IF(Table_Styles[[#This Row],[Colour Default]]&lt;&gt;"",Table_Styles[[#This Row],[Colour Default]],""))</f>
        <v>#FFFFFF</v>
      </c>
      <c r="P111" s="33"/>
      <c r="Q111" s="33"/>
      <c r="R111" s="14" t="str">
        <f>IF(Table_Styles[[#This Row],[Background]]&lt;&gt;"",Table_Styles[[#This Row],[Background]],IF(Table_Styles[[#This Row],[Background Default]]&lt;&gt;"",Table_Styles[[#This Row],[Background Default]],""))</f>
        <v/>
      </c>
      <c r="S111" s="33"/>
      <c r="T111" s="33"/>
      <c r="U111" s="14" t="str">
        <f>IF(Table_Styles[[#This Row],[Border]]&lt;&gt;"",Table_Styles[[#This Row],[Border]],IF(Table_Styles[[#This Row],[Border Default]]&lt;&gt;"",Table_Styles[[#This Row],[Border Default]],""))</f>
        <v/>
      </c>
      <c r="V111" s="33"/>
      <c r="W111" s="33"/>
      <c r="X111" s="14" t="str">
        <f>IF(Table_Styles[[#This Row],[Border Radius]]&lt;&gt;"",Table_Styles[[#This Row],[Border Radius]],IF(Table_Styles[[#This Row],[Border Radius Default]]&lt;&gt;"",Table_Styles[[#This Row],[Border Radius Default]],""))</f>
        <v/>
      </c>
      <c r="Y111" s="33"/>
      <c r="Z111" s="33">
        <v>0</v>
      </c>
      <c r="AA111" s="14">
        <f>IF(Table_Styles[[#This Row],[MT]]&lt;&gt;"",Table_Styles[[#This Row],[MT]],IF(Table_Styles[[#This Row],[MT Default]]&lt;&gt;"",Table_Styles[[#This Row],[MT Default]],""))</f>
        <v>0</v>
      </c>
      <c r="AB111" s="33"/>
      <c r="AC111" s="33"/>
      <c r="AD111" s="14" t="str">
        <f>IF(Table_Styles[[#This Row],[MR]]&lt;&gt;"",Table_Styles[[#This Row],[MR]],IF(Table_Styles[[#This Row],[MR Default]]&lt;&gt;"",Table_Styles[[#This Row],[MR Default]],""))</f>
        <v/>
      </c>
      <c r="AE111" s="33"/>
      <c r="AF111" s="112" t="s">
        <v>914</v>
      </c>
      <c r="AG111" s="14" t="str">
        <f>IF(Table_Styles[[#This Row],[MB]]&lt;&gt;"",Table_Styles[[#This Row],[MB]],IF(Table_Styles[[#This Row],[MB Default]]&lt;&gt;"",Table_Styles[[#This Row],[MB Default]],""))</f>
        <v>10px</v>
      </c>
      <c r="AH111" s="33"/>
      <c r="AI111" s="33"/>
      <c r="AJ111" s="14" t="str">
        <f>IF(Table_Styles[[#This Row],[ML]]&lt;&gt;"",Table_Styles[[#This Row],[ML]],IF(Table_Styles[[#This Row],[ML Default]]&lt;&gt;"",Table_Styles[[#This Row],[ML Default]],""))</f>
        <v/>
      </c>
      <c r="AK111" s="33"/>
      <c r="AL111" s="33"/>
      <c r="AM111" s="14" t="str">
        <f>IF(Table_Styles[[#This Row],[PT]]&lt;&gt;"",Table_Styles[[#This Row],[PT]],IF(Table_Styles[[#This Row],[PT Default]]&lt;&gt;"",Table_Styles[[#This Row],[PT Default]],""))</f>
        <v/>
      </c>
      <c r="AN111" s="33"/>
      <c r="AO111" s="33"/>
      <c r="AP111" s="14" t="str">
        <f>IF(Table_Styles[[#This Row],[PR]]&lt;&gt;"",Table_Styles[[#This Row],[PR]],IF(Table_Styles[[#This Row],[PR Default]]&lt;&gt;"",Table_Styles[[#This Row],[PR Default]],""))</f>
        <v/>
      </c>
      <c r="AQ111" s="33"/>
      <c r="AR111" s="33"/>
      <c r="AS111" s="14" t="str">
        <f>IF(Table_Styles[[#This Row],[PB]]&lt;&gt;"",Table_Styles[[#This Row],[PB]],IF(Table_Styles[[#This Row],[PB Default]]&lt;&gt;"",Table_Styles[[#This Row],[PB Default]],""))</f>
        <v/>
      </c>
      <c r="AT111" s="33"/>
      <c r="AU111" s="33"/>
      <c r="AV111" s="14" t="str">
        <f>IF(Table_Styles[[#This Row],[PL]]&lt;&gt;"",Table_Styles[[#This Row],[PL]],IF(Table_Styles[[#This Row],[PL Default]]&lt;&gt;"",Table_Styles[[#This Row],[PL Default]],""))</f>
        <v/>
      </c>
      <c r="AW111" s="33"/>
      <c r="AX111" s="33"/>
      <c r="AY111" s="14" t="str">
        <f>IF(Table_Styles[[#This Row],[BT]]&lt;&gt;"",Table_Styles[[#This Row],[BT]],IF(Table_Styles[[#This Row],[BT Default]]&lt;&gt;"",Table_Styles[[#This Row],[BT Default]],""))</f>
        <v/>
      </c>
      <c r="AZ111" s="33"/>
      <c r="BA111" s="33"/>
      <c r="BB111" s="14" t="str">
        <f>IF(Table_Styles[[#This Row],[BR]]&lt;&gt;"",Table_Styles[[#This Row],[BR]],IF(Table_Styles[[#This Row],[BR Default]]&lt;&gt;"",Table_Styles[[#This Row],[BR Default]],""))</f>
        <v/>
      </c>
      <c r="BC111" s="33"/>
      <c r="BD111" s="33"/>
      <c r="BE111" s="14" t="str">
        <f>IF(Table_Styles[[#This Row],[BB]]&lt;&gt;"",Table_Styles[[#This Row],[BB]],IF(Table_Styles[[#This Row],[BB Default]]&lt;&gt;"",Table_Styles[[#This Row],[BB Default]],""))</f>
        <v/>
      </c>
      <c r="BF111" s="33"/>
      <c r="BG111" s="33"/>
      <c r="BH111" s="14" t="str">
        <f>IF(Table_Styles[[#This Row],[BL]]&lt;&gt;"",Table_Styles[[#This Row],[BL]],IF(Table_Styles[[#This Row],[BL Default]]&lt;&gt;"",Table_Styles[[#This Row],[BL Default]],""))</f>
        <v/>
      </c>
      <c r="BI111" s="33"/>
      <c r="BJ111" s="33"/>
      <c r="BK111" s="14" t="str">
        <f>IF(Table_Styles[[#This Row],[Width]]&lt;&gt;"",Table_Styles[[#This Row],[Width]],IF(Table_Styles[[#This Row],[Width Default]]&lt;&gt;"",Table_Styles[[#This Row],[Width Default]],""))</f>
        <v/>
      </c>
      <c r="BL111" s="33"/>
      <c r="BM111" s="33"/>
      <c r="BN111" s="14" t="str">
        <f>IF(Table_Styles[[#This Row],[Height]]&lt;&gt;"",Table_Styles[[#This Row],[Height]],IF(Table_Styles[[#This Row],[Height Default]]&lt;&gt;"",Table_Styles[[#This Row],[Height Default]],""))</f>
        <v/>
      </c>
      <c r="BO111" s="14"/>
      <c r="BP111" s="14"/>
      <c r="BQ111" s="14" t="str">
        <f>IF(Table_Styles[[#This Row],[Top]]&lt;&gt;"",Table_Styles[[#This Row],[Top]],IF(Table_Styles[[#This Row],[Top Default]]&lt;&gt;"",Table_Styles[[#This Row],[Top Default]],""))</f>
        <v/>
      </c>
      <c r="BR111" s="14"/>
      <c r="BS111" s="14"/>
      <c r="BT111" s="14" t="str">
        <f>IF(Table_Styles[[#This Row],[Right]]&lt;&gt;"",Table_Styles[[#This Row],[Right]],IF(Table_Styles[[#This Row],[Right Default]]&lt;&gt;"",Table_Styles[[#This Row],[Right Default]],""))</f>
        <v/>
      </c>
      <c r="BU111" s="14"/>
      <c r="BV111" s="14"/>
      <c r="BW111" s="14" t="str">
        <f>IF(Table_Styles[[#This Row],[Bottom]]&lt;&gt;"",Table_Styles[[#This Row],[Bottom]],IF(Table_Styles[[#This Row],[Bottom Default]]&lt;&gt;"",Table_Styles[[#This Row],[Bottom Default]],""))</f>
        <v/>
      </c>
      <c r="BX111" s="14"/>
      <c r="BY111" s="14"/>
      <c r="BZ111" s="14" t="str">
        <f>IF(Table_Styles[[#This Row],[Left]]&lt;&gt;"",Table_Styles[[#This Row],[Left]],IF(Table_Styles[[#This Row],[Left Default]]&lt;&gt;"",Table_Styles[[#This Row],[Left Default]],""))</f>
        <v/>
      </c>
      <c r="CA111" s="33"/>
      <c r="CB111" s="16" t="str">
        <f>IF(AND(Table_Styles[[#This Row],[Selector]]&lt;&gt;"",Table_Styles[[#This Row],[Font Family Used]]&lt;&gt;"",Table_Styles[[#This Row],[Font Weight Used]]&lt;&gt;""),Table_Styles[[#This Row],[Font Family Used]]&amp;" "&amp;Table_Styles[[#This Row],[Font Weight Used]],"")</f>
        <v>Montserrat 500</v>
      </c>
      <c r="CC111" s="16" t="str">
        <f ca="1">IF(AND(Table_Styles[[#This Row],[Selector]],COUNTIF(OFFSET(CC:CC,0,0,ROW()-1,1),"="&amp;Table_Styles[[#This Row],[Font]])=0),Table_Styles[[#This Row],[Font]],"")</f>
        <v/>
      </c>
      <c r="CD111" s="16" t="str">
        <f ca="1">IF(Table_Styles[[#This Row],[Unique Font]]&lt;&gt;"",
"{""fontFamily"":"""&amp;Table_Styles[[#This Row],[Font Family Used]]&amp;""",""fontWeight"":"&amp;Table_Styles[[#This Row],[Font Weight Used]]&amp;"}","")</f>
        <v/>
      </c>
      <c r="CE111"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15px;font-weight: 500;color: #FFFFFF;margin-top: 0;margin-bottom: 10px</v>
      </c>
      <c r="CF111" s="16" t="str">
        <f>IF(AND(Table_Styles[[#This Row],[Selector]]&lt;&gt;"", Table_Styles[[#This Row],[Config Properties]]&lt;&gt;""),
Table_Styles[[#This Row],[Selector]]&amp;" { "&amp;Table_Styles[[#This Row],[Config Properties]]&amp;" }","")</f>
        <v>#sidebar .body .summary h4 { font-family: 'Montserrat';font-size: 15px;font-weight: 500;color: #FFFFFF;margin-top: 0;margin-bottom: 10px }</v>
      </c>
      <c r="CG111" s="16" t="str">
        <f xml:space="preserve">
SUBSTITUTE(SUBSTITUTE(SUBSTITUTE(SUBSTITUTE(SUBSTITUTE(SUBSTITUTE(SUBSTITUTE(SUBSTITUTE(Table_Styles[[#This Row],[Config]],
" {","{"),
"{ ","{"),
" }","}"),
"} ","}"),
" ,",","),
", ",","),
" :",":"),
": ",":")</f>
        <v>#sidebar .body .summary h4{font-family:'Montserrat';font-size:15px;font-weight:500;color:#FFFFFF;margin-top:0;margin-bottom:10px}</v>
      </c>
    </row>
    <row r="112" spans="2:85" ht="21" customHeight="1">
      <c r="B112" s="16" t="s">
        <v>1113</v>
      </c>
      <c r="C112" s="36" t="s">
        <v>1114</v>
      </c>
      <c r="D112" s="33"/>
      <c r="E112" s="33" t="str">
        <f>Settings_Styling_Font_Body_Text</f>
        <v>Montserrat</v>
      </c>
      <c r="F112" s="14" t="str">
        <f>IF(Table_Styles[[#This Row],[Font Family]]&lt;&gt;"",Table_Styles[[#This Row],[Font Family]],IF(Table_Styles[[#This Row],[Font Family Default]]&lt;&gt;"",Table_Styles[[#This Row],[Font Family Default]],""))</f>
        <v>Montserrat</v>
      </c>
      <c r="G112" s="33"/>
      <c r="H112" s="35" t="s">
        <v>944</v>
      </c>
      <c r="I112" s="14" t="str">
        <f>IF(Table_Styles[[#This Row],[Font Size]]&lt;&gt;"",Table_Styles[[#This Row],[Font Size]],IF(Table_Styles[[#This Row],[Font Size Default]]&lt;&gt;"",Table_Styles[[#This Row],[Font Size Default]],""))</f>
        <v>13px</v>
      </c>
      <c r="J112" s="33"/>
      <c r="K112" s="112" t="s">
        <v>1115</v>
      </c>
      <c r="L112" s="14" t="str">
        <f>IF(Table_Styles[[#This Row],[Font Weight]]&lt;&gt;"",Table_Styles[[#This Row],[Font Weight]],IF(Table_Styles[[#This Row],[Font Weight Default]]&lt;&gt;"",Table_Styles[[#This Row],[Font Weight Default]],""))</f>
        <v>700</v>
      </c>
      <c r="M112" s="14"/>
      <c r="N112" s="33" t="str">
        <f>Colour_Background_1</f>
        <v>#FFFFFF</v>
      </c>
      <c r="O112" s="14" t="str">
        <f>IF(Table_Styles[[#This Row],[Colour]]&lt;&gt;"",Table_Styles[[#This Row],[Colour]],IF(Table_Styles[[#This Row],[Colour Default]]&lt;&gt;"",Table_Styles[[#This Row],[Colour Default]],""))</f>
        <v>#FFFFFF</v>
      </c>
      <c r="P112" s="33"/>
      <c r="Q112" s="33"/>
      <c r="R112" s="14" t="str">
        <f>IF(Table_Styles[[#This Row],[Background]]&lt;&gt;"",Table_Styles[[#This Row],[Background]],IF(Table_Styles[[#This Row],[Background Default]]&lt;&gt;"",Table_Styles[[#This Row],[Background Default]],""))</f>
        <v/>
      </c>
      <c r="S112" s="33"/>
      <c r="T112" s="33"/>
      <c r="U112" s="14" t="str">
        <f>IF(Table_Styles[[#This Row],[Border]]&lt;&gt;"",Table_Styles[[#This Row],[Border]],IF(Table_Styles[[#This Row],[Border Default]]&lt;&gt;"",Table_Styles[[#This Row],[Border Default]],""))</f>
        <v/>
      </c>
      <c r="V112" s="33"/>
      <c r="W112" s="33"/>
      <c r="X112" s="14" t="str">
        <f>IF(Table_Styles[[#This Row],[Border Radius]]&lt;&gt;"",Table_Styles[[#This Row],[Border Radius]],IF(Table_Styles[[#This Row],[Border Radius Default]]&lt;&gt;"",Table_Styles[[#This Row],[Border Radius Default]],""))</f>
        <v/>
      </c>
      <c r="Y112" s="33"/>
      <c r="Z112" s="33"/>
      <c r="AA112" s="14" t="str">
        <f>IF(Table_Styles[[#This Row],[MT]]&lt;&gt;"",Table_Styles[[#This Row],[MT]],IF(Table_Styles[[#This Row],[MT Default]]&lt;&gt;"",Table_Styles[[#This Row],[MT Default]],""))</f>
        <v/>
      </c>
      <c r="AB112" s="33"/>
      <c r="AC112" s="33"/>
      <c r="AD112" s="14" t="str">
        <f>IF(Table_Styles[[#This Row],[MR]]&lt;&gt;"",Table_Styles[[#This Row],[MR]],IF(Table_Styles[[#This Row],[MR Default]]&lt;&gt;"",Table_Styles[[#This Row],[MR Default]],""))</f>
        <v/>
      </c>
      <c r="AE112" s="33"/>
      <c r="AF112" s="33"/>
      <c r="AG112" s="14" t="str">
        <f>IF(Table_Styles[[#This Row],[MB]]&lt;&gt;"",Table_Styles[[#This Row],[MB]],IF(Table_Styles[[#This Row],[MB Default]]&lt;&gt;"",Table_Styles[[#This Row],[MB Default]],""))</f>
        <v/>
      </c>
      <c r="AH112" s="33"/>
      <c r="AI112" s="33"/>
      <c r="AJ112" s="14" t="str">
        <f>IF(Table_Styles[[#This Row],[ML]]&lt;&gt;"",Table_Styles[[#This Row],[ML]],IF(Table_Styles[[#This Row],[ML Default]]&lt;&gt;"",Table_Styles[[#This Row],[ML Default]],""))</f>
        <v/>
      </c>
      <c r="AK112" s="33"/>
      <c r="AL112" s="33"/>
      <c r="AM112" s="14" t="str">
        <f>IF(Table_Styles[[#This Row],[PT]]&lt;&gt;"",Table_Styles[[#This Row],[PT]],IF(Table_Styles[[#This Row],[PT Default]]&lt;&gt;"",Table_Styles[[#This Row],[PT Default]],""))</f>
        <v/>
      </c>
      <c r="AN112" s="33"/>
      <c r="AO112" s="112" t="s">
        <v>988</v>
      </c>
      <c r="AP112" s="14" t="str">
        <f>IF(Table_Styles[[#This Row],[PR]]&lt;&gt;"",Table_Styles[[#This Row],[PR]],IF(Table_Styles[[#This Row],[PR Default]]&lt;&gt;"",Table_Styles[[#This Row],[PR Default]],""))</f>
        <v>3px</v>
      </c>
      <c r="AQ112" s="33"/>
      <c r="AR112" s="33"/>
      <c r="AS112" s="14" t="str">
        <f>IF(Table_Styles[[#This Row],[PB]]&lt;&gt;"",Table_Styles[[#This Row],[PB]],IF(Table_Styles[[#This Row],[PB Default]]&lt;&gt;"",Table_Styles[[#This Row],[PB Default]],""))</f>
        <v/>
      </c>
      <c r="AT112" s="33"/>
      <c r="AU112" s="33"/>
      <c r="AV112" s="14" t="str">
        <f>IF(Table_Styles[[#This Row],[PL]]&lt;&gt;"",Table_Styles[[#This Row],[PL]],IF(Table_Styles[[#This Row],[PL Default]]&lt;&gt;"",Table_Styles[[#This Row],[PL Default]],""))</f>
        <v/>
      </c>
      <c r="AW112" s="33"/>
      <c r="AX112" s="33"/>
      <c r="AY112" s="14" t="str">
        <f>IF(Table_Styles[[#This Row],[BT]]&lt;&gt;"",Table_Styles[[#This Row],[BT]],IF(Table_Styles[[#This Row],[BT Default]]&lt;&gt;"",Table_Styles[[#This Row],[BT Default]],""))</f>
        <v/>
      </c>
      <c r="AZ112" s="33"/>
      <c r="BA112" s="33"/>
      <c r="BB112" s="14" t="str">
        <f>IF(Table_Styles[[#This Row],[BR]]&lt;&gt;"",Table_Styles[[#This Row],[BR]],IF(Table_Styles[[#This Row],[BR Default]]&lt;&gt;"",Table_Styles[[#This Row],[BR Default]],""))</f>
        <v/>
      </c>
      <c r="BC112" s="33"/>
      <c r="BD112" s="33"/>
      <c r="BE112" s="14" t="str">
        <f>IF(Table_Styles[[#This Row],[BB]]&lt;&gt;"",Table_Styles[[#This Row],[BB]],IF(Table_Styles[[#This Row],[BB Default]]&lt;&gt;"",Table_Styles[[#This Row],[BB Default]],""))</f>
        <v/>
      </c>
      <c r="BF112" s="33"/>
      <c r="BG112" s="33"/>
      <c r="BH112" s="14" t="str">
        <f>IF(Table_Styles[[#This Row],[BL]]&lt;&gt;"",Table_Styles[[#This Row],[BL]],IF(Table_Styles[[#This Row],[BL Default]]&lt;&gt;"",Table_Styles[[#This Row],[BL Default]],""))</f>
        <v/>
      </c>
      <c r="BI112" s="33"/>
      <c r="BJ112" s="33"/>
      <c r="BK112" s="14" t="str">
        <f>IF(Table_Styles[[#This Row],[Width]]&lt;&gt;"",Table_Styles[[#This Row],[Width]],IF(Table_Styles[[#This Row],[Width Default]]&lt;&gt;"",Table_Styles[[#This Row],[Width Default]],""))</f>
        <v/>
      </c>
      <c r="BL112" s="33"/>
      <c r="BM112" s="33"/>
      <c r="BN112" s="14" t="str">
        <f>IF(Table_Styles[[#This Row],[Height]]&lt;&gt;"",Table_Styles[[#This Row],[Height]],IF(Table_Styles[[#This Row],[Height Default]]&lt;&gt;"",Table_Styles[[#This Row],[Height Default]],""))</f>
        <v/>
      </c>
      <c r="BO112" s="14"/>
      <c r="BP112" s="14"/>
      <c r="BQ112" s="14" t="str">
        <f>IF(Table_Styles[[#This Row],[Top]]&lt;&gt;"",Table_Styles[[#This Row],[Top]],IF(Table_Styles[[#This Row],[Top Default]]&lt;&gt;"",Table_Styles[[#This Row],[Top Default]],""))</f>
        <v/>
      </c>
      <c r="BR112" s="14"/>
      <c r="BS112" s="14"/>
      <c r="BT112" s="14" t="str">
        <f>IF(Table_Styles[[#This Row],[Right]]&lt;&gt;"",Table_Styles[[#This Row],[Right]],IF(Table_Styles[[#This Row],[Right Default]]&lt;&gt;"",Table_Styles[[#This Row],[Right Default]],""))</f>
        <v/>
      </c>
      <c r="BU112" s="14"/>
      <c r="BV112" s="14"/>
      <c r="BW112" s="14" t="str">
        <f>IF(Table_Styles[[#This Row],[Bottom]]&lt;&gt;"",Table_Styles[[#This Row],[Bottom]],IF(Table_Styles[[#This Row],[Bottom Default]]&lt;&gt;"",Table_Styles[[#This Row],[Bottom Default]],""))</f>
        <v/>
      </c>
      <c r="BX112" s="14"/>
      <c r="BY112" s="14"/>
      <c r="BZ112" s="14" t="str">
        <f>IF(Table_Styles[[#This Row],[Left]]&lt;&gt;"",Table_Styles[[#This Row],[Left]],IF(Table_Styles[[#This Row],[Left Default]]&lt;&gt;"",Table_Styles[[#This Row],[Left Default]],""))</f>
        <v/>
      </c>
      <c r="CA112" s="33"/>
      <c r="CB112" s="16" t="str">
        <f>IF(AND(Table_Styles[[#This Row],[Selector]]&lt;&gt;"",Table_Styles[[#This Row],[Font Family Used]]&lt;&gt;"",Table_Styles[[#This Row],[Font Weight Used]]&lt;&gt;""),Table_Styles[[#This Row],[Font Family Used]]&amp;" "&amp;Table_Styles[[#This Row],[Font Weight Used]],"")</f>
        <v>Montserrat 700</v>
      </c>
      <c r="CC112" s="16" t="str">
        <f ca="1">IF(AND(Table_Styles[[#This Row],[Selector]],COUNTIF(OFFSET(CC:CC,0,0,ROW()-1,1),"="&amp;Table_Styles[[#This Row],[Font]])=0),Table_Styles[[#This Row],[Font]],"")</f>
        <v/>
      </c>
      <c r="CD112" s="16" t="str">
        <f ca="1">IF(Table_Styles[[#This Row],[Unique Font]]&lt;&gt;"",
"{""fontFamily"":"""&amp;Table_Styles[[#This Row],[Font Family Used]]&amp;""",""fontWeight"":"&amp;Table_Styles[[#This Row],[Font Weight Used]]&amp;"}","")</f>
        <v/>
      </c>
      <c r="CE112"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13px;font-weight: 700;color: #FFFFFF;padding-right: 3px</v>
      </c>
      <c r="CF112" s="16" t="str">
        <f>IF(AND(Table_Styles[[#This Row],[Selector]]&lt;&gt;"", Table_Styles[[#This Row],[Config Properties]]&lt;&gt;""),
Table_Styles[[#This Row],[Selector]]&amp;" { "&amp;Table_Styles[[#This Row],[Config Properties]]&amp;" }","")</f>
        <v>#sidebar .body .summary .key { font-family: 'Montserrat';font-size: 13px;font-weight: 700;color: #FFFFFF;padding-right: 3px }</v>
      </c>
      <c r="CG112" s="16" t="str">
        <f xml:space="preserve">
SUBSTITUTE(SUBSTITUTE(SUBSTITUTE(SUBSTITUTE(SUBSTITUTE(SUBSTITUTE(SUBSTITUTE(SUBSTITUTE(Table_Styles[[#This Row],[Config]],
" {","{"),
"{ ","{"),
" }","}"),
"} ","}"),
" ,",","),
", ",","),
" :",":"),
": ",":")</f>
        <v>#sidebar .body .summary .key{font-family:'Montserrat';font-size:13px;font-weight:700;color:#FFFFFF;padding-right:3px}</v>
      </c>
    </row>
    <row r="113" spans="2:85" ht="21" customHeight="1">
      <c r="B113" s="16" t="s">
        <v>1116</v>
      </c>
      <c r="C113" s="36" t="s">
        <v>1117</v>
      </c>
      <c r="D113" s="33"/>
      <c r="E113" s="33" t="str">
        <f>Settings_Styling_Font_Body_Text</f>
        <v>Montserrat</v>
      </c>
      <c r="F113" s="14" t="str">
        <f>IF(Table_Styles[[#This Row],[Font Family]]&lt;&gt;"",Table_Styles[[#This Row],[Font Family]],IF(Table_Styles[[#This Row],[Font Family Default]]&lt;&gt;"",Table_Styles[[#This Row],[Font Family Default]],""))</f>
        <v>Montserrat</v>
      </c>
      <c r="G113" s="33"/>
      <c r="H113" s="35" t="s">
        <v>944</v>
      </c>
      <c r="I113" s="14" t="str">
        <f>IF(Table_Styles[[#This Row],[Font Size]]&lt;&gt;"",Table_Styles[[#This Row],[Font Size]],IF(Table_Styles[[#This Row],[Font Size Default]]&lt;&gt;"",Table_Styles[[#This Row],[Font Size Default]],""))</f>
        <v>13px</v>
      </c>
      <c r="J113" s="33"/>
      <c r="K113" s="33">
        <v>300</v>
      </c>
      <c r="L113" s="14">
        <f>IF(Table_Styles[[#This Row],[Font Weight]]&lt;&gt;"",Table_Styles[[#This Row],[Font Weight]],IF(Table_Styles[[#This Row],[Font Weight Default]]&lt;&gt;"",Table_Styles[[#This Row],[Font Weight Default]],""))</f>
        <v>300</v>
      </c>
      <c r="M113" s="14"/>
      <c r="N113" s="33" t="str">
        <f>Colour_Background_1</f>
        <v>#FFFFFF</v>
      </c>
      <c r="O113" s="14" t="str">
        <f>IF(Table_Styles[[#This Row],[Colour]]&lt;&gt;"",Table_Styles[[#This Row],[Colour]],IF(Table_Styles[[#This Row],[Colour Default]]&lt;&gt;"",Table_Styles[[#This Row],[Colour Default]],""))</f>
        <v>#FFFFFF</v>
      </c>
      <c r="P113" s="33"/>
      <c r="Q113" s="33"/>
      <c r="R113" s="14" t="str">
        <f>IF(Table_Styles[[#This Row],[Background]]&lt;&gt;"",Table_Styles[[#This Row],[Background]],IF(Table_Styles[[#This Row],[Background Default]]&lt;&gt;"",Table_Styles[[#This Row],[Background Default]],""))</f>
        <v/>
      </c>
      <c r="S113" s="33"/>
      <c r="T113" s="33"/>
      <c r="U113" s="14" t="str">
        <f>IF(Table_Styles[[#This Row],[Border]]&lt;&gt;"",Table_Styles[[#This Row],[Border]],IF(Table_Styles[[#This Row],[Border Default]]&lt;&gt;"",Table_Styles[[#This Row],[Border Default]],""))</f>
        <v/>
      </c>
      <c r="V113" s="33"/>
      <c r="W113" s="33"/>
      <c r="X113" s="14" t="str">
        <f>IF(Table_Styles[[#This Row],[Border Radius]]&lt;&gt;"",Table_Styles[[#This Row],[Border Radius]],IF(Table_Styles[[#This Row],[Border Radius Default]]&lt;&gt;"",Table_Styles[[#This Row],[Border Radius Default]],""))</f>
        <v/>
      </c>
      <c r="Y113" s="33"/>
      <c r="Z113" s="33"/>
      <c r="AA113" s="14" t="str">
        <f>IF(Table_Styles[[#This Row],[MT]]&lt;&gt;"",Table_Styles[[#This Row],[MT]],IF(Table_Styles[[#This Row],[MT Default]]&lt;&gt;"",Table_Styles[[#This Row],[MT Default]],""))</f>
        <v/>
      </c>
      <c r="AB113" s="33"/>
      <c r="AC113" s="33"/>
      <c r="AD113" s="14" t="str">
        <f>IF(Table_Styles[[#This Row],[MR]]&lt;&gt;"",Table_Styles[[#This Row],[MR]],IF(Table_Styles[[#This Row],[MR Default]]&lt;&gt;"",Table_Styles[[#This Row],[MR Default]],""))</f>
        <v/>
      </c>
      <c r="AE113" s="33"/>
      <c r="AF113" s="33"/>
      <c r="AG113" s="14" t="str">
        <f>IF(Table_Styles[[#This Row],[MB]]&lt;&gt;"",Table_Styles[[#This Row],[MB]],IF(Table_Styles[[#This Row],[MB Default]]&lt;&gt;"",Table_Styles[[#This Row],[MB Default]],""))</f>
        <v/>
      </c>
      <c r="AH113" s="33"/>
      <c r="AI113" s="33"/>
      <c r="AJ113" s="14" t="str">
        <f>IF(Table_Styles[[#This Row],[ML]]&lt;&gt;"",Table_Styles[[#This Row],[ML]],IF(Table_Styles[[#This Row],[ML Default]]&lt;&gt;"",Table_Styles[[#This Row],[ML Default]],""))</f>
        <v/>
      </c>
      <c r="AK113" s="33"/>
      <c r="AL113" s="33"/>
      <c r="AM113" s="14" t="str">
        <f>IF(Table_Styles[[#This Row],[PT]]&lt;&gt;"",Table_Styles[[#This Row],[PT]],IF(Table_Styles[[#This Row],[PT Default]]&lt;&gt;"",Table_Styles[[#This Row],[PT Default]],""))</f>
        <v/>
      </c>
      <c r="AN113" s="33"/>
      <c r="AO113" s="33"/>
      <c r="AP113" s="14" t="str">
        <f>IF(Table_Styles[[#This Row],[PR]]&lt;&gt;"",Table_Styles[[#This Row],[PR]],IF(Table_Styles[[#This Row],[PR Default]]&lt;&gt;"",Table_Styles[[#This Row],[PR Default]],""))</f>
        <v/>
      </c>
      <c r="AQ113" s="33"/>
      <c r="AR113" s="33"/>
      <c r="AS113" s="14" t="str">
        <f>IF(Table_Styles[[#This Row],[PB]]&lt;&gt;"",Table_Styles[[#This Row],[PB]],IF(Table_Styles[[#This Row],[PB Default]]&lt;&gt;"",Table_Styles[[#This Row],[PB Default]],""))</f>
        <v/>
      </c>
      <c r="AT113" s="33"/>
      <c r="AU113" s="33"/>
      <c r="AV113" s="14" t="str">
        <f>IF(Table_Styles[[#This Row],[PL]]&lt;&gt;"",Table_Styles[[#This Row],[PL]],IF(Table_Styles[[#This Row],[PL Default]]&lt;&gt;"",Table_Styles[[#This Row],[PL Default]],""))</f>
        <v/>
      </c>
      <c r="AW113" s="33"/>
      <c r="AX113" s="33"/>
      <c r="AY113" s="14" t="str">
        <f>IF(Table_Styles[[#This Row],[BT]]&lt;&gt;"",Table_Styles[[#This Row],[BT]],IF(Table_Styles[[#This Row],[BT Default]]&lt;&gt;"",Table_Styles[[#This Row],[BT Default]],""))</f>
        <v/>
      </c>
      <c r="AZ113" s="33"/>
      <c r="BA113" s="33"/>
      <c r="BB113" s="14" t="str">
        <f>IF(Table_Styles[[#This Row],[BR]]&lt;&gt;"",Table_Styles[[#This Row],[BR]],IF(Table_Styles[[#This Row],[BR Default]]&lt;&gt;"",Table_Styles[[#This Row],[BR Default]],""))</f>
        <v/>
      </c>
      <c r="BC113" s="33"/>
      <c r="BD113" s="33"/>
      <c r="BE113" s="14" t="str">
        <f>IF(Table_Styles[[#This Row],[BB]]&lt;&gt;"",Table_Styles[[#This Row],[BB]],IF(Table_Styles[[#This Row],[BB Default]]&lt;&gt;"",Table_Styles[[#This Row],[BB Default]],""))</f>
        <v/>
      </c>
      <c r="BF113" s="33"/>
      <c r="BG113" s="33"/>
      <c r="BH113" s="14" t="str">
        <f>IF(Table_Styles[[#This Row],[BL]]&lt;&gt;"",Table_Styles[[#This Row],[BL]],IF(Table_Styles[[#This Row],[BL Default]]&lt;&gt;"",Table_Styles[[#This Row],[BL Default]],""))</f>
        <v/>
      </c>
      <c r="BI113" s="33"/>
      <c r="BJ113" s="33"/>
      <c r="BK113" s="14" t="str">
        <f>IF(Table_Styles[[#This Row],[Width]]&lt;&gt;"",Table_Styles[[#This Row],[Width]],IF(Table_Styles[[#This Row],[Width Default]]&lt;&gt;"",Table_Styles[[#This Row],[Width Default]],""))</f>
        <v/>
      </c>
      <c r="BL113" s="33"/>
      <c r="BM113" s="33"/>
      <c r="BN113" s="14" t="str">
        <f>IF(Table_Styles[[#This Row],[Height]]&lt;&gt;"",Table_Styles[[#This Row],[Height]],IF(Table_Styles[[#This Row],[Height Default]]&lt;&gt;"",Table_Styles[[#This Row],[Height Default]],""))</f>
        <v/>
      </c>
      <c r="BO113" s="14"/>
      <c r="BP113" s="14"/>
      <c r="BQ113" s="14" t="str">
        <f>IF(Table_Styles[[#This Row],[Top]]&lt;&gt;"",Table_Styles[[#This Row],[Top]],IF(Table_Styles[[#This Row],[Top Default]]&lt;&gt;"",Table_Styles[[#This Row],[Top Default]],""))</f>
        <v/>
      </c>
      <c r="BR113" s="14"/>
      <c r="BS113" s="14"/>
      <c r="BT113" s="14" t="str">
        <f>IF(Table_Styles[[#This Row],[Right]]&lt;&gt;"",Table_Styles[[#This Row],[Right]],IF(Table_Styles[[#This Row],[Right Default]]&lt;&gt;"",Table_Styles[[#This Row],[Right Default]],""))</f>
        <v/>
      </c>
      <c r="BU113" s="14"/>
      <c r="BV113" s="14"/>
      <c r="BW113" s="14" t="str">
        <f>IF(Table_Styles[[#This Row],[Bottom]]&lt;&gt;"",Table_Styles[[#This Row],[Bottom]],IF(Table_Styles[[#This Row],[Bottom Default]]&lt;&gt;"",Table_Styles[[#This Row],[Bottom Default]],""))</f>
        <v/>
      </c>
      <c r="BX113" s="14"/>
      <c r="BY113" s="14"/>
      <c r="BZ113" s="14" t="str">
        <f>IF(Table_Styles[[#This Row],[Left]]&lt;&gt;"",Table_Styles[[#This Row],[Left]],IF(Table_Styles[[#This Row],[Left Default]]&lt;&gt;"",Table_Styles[[#This Row],[Left Default]],""))</f>
        <v/>
      </c>
      <c r="CA113" s="33"/>
      <c r="CB113" s="16" t="str">
        <f>IF(AND(Table_Styles[[#This Row],[Selector]]&lt;&gt;"",Table_Styles[[#This Row],[Font Family Used]]&lt;&gt;"",Table_Styles[[#This Row],[Font Weight Used]]&lt;&gt;""),Table_Styles[[#This Row],[Font Family Used]]&amp;" "&amp;Table_Styles[[#This Row],[Font Weight Used]],"")</f>
        <v>Montserrat 300</v>
      </c>
      <c r="CC113" s="16" t="str">
        <f ca="1">IF(AND(Table_Styles[[#This Row],[Selector]],COUNTIF(OFFSET(CC:CC,0,0,ROW()-1,1),"="&amp;Table_Styles[[#This Row],[Font]])=0),Table_Styles[[#This Row],[Font]],"")</f>
        <v/>
      </c>
      <c r="CD113" s="16" t="str">
        <f ca="1">IF(Table_Styles[[#This Row],[Unique Font]]&lt;&gt;"",
"{""fontFamily"":"""&amp;Table_Styles[[#This Row],[Font Family Used]]&amp;""",""fontWeight"":"&amp;Table_Styles[[#This Row],[Font Weight Used]]&amp;"}","")</f>
        <v/>
      </c>
      <c r="CE113"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'Montserrat';font-size: 13px;font-weight: 300;color: #FFFFFF</v>
      </c>
      <c r="CF113" s="16" t="str">
        <f>IF(AND(Table_Styles[[#This Row],[Selector]]&lt;&gt;"", Table_Styles[[#This Row],[Config Properties]]&lt;&gt;""),
Table_Styles[[#This Row],[Selector]]&amp;" { "&amp;Table_Styles[[#This Row],[Config Properties]]&amp;" }","")</f>
        <v>#sidebar .body .summary .value { font-family: 'Montserrat';font-size: 13px;font-weight: 300;color: #FFFFFF }</v>
      </c>
      <c r="CG113" s="16" t="str">
        <f xml:space="preserve">
SUBSTITUTE(SUBSTITUTE(SUBSTITUTE(SUBSTITUTE(SUBSTITUTE(SUBSTITUTE(SUBSTITUTE(SUBSTITUTE(Table_Styles[[#This Row],[Config]],
" {","{"),
"{ ","{"),
" }","}"),
"} ","}"),
" ,",","),
", ",","),
" :",":"),
": ",":")</f>
        <v>#sidebar .body .summary .value{font-family:'Montserrat';font-size:13px;font-weight:300;color:#FFFFFF}</v>
      </c>
    </row>
    <row r="114" spans="2:85" ht="21.6" thickBot="1">
      <c r="B114" s="52" t="s">
        <v>1118</v>
      </c>
      <c r="C114" s="52"/>
      <c r="D114" s="52"/>
      <c r="E114" s="52"/>
      <c r="F114" s="52" t="str">
        <f>IF(Table_Styles[[#This Row],[Font Family]]&lt;&gt;"",Table_Styles[[#This Row],[Font Family]],IF(Table_Styles[[#This Row],[Font Family Default]]&lt;&gt;"",Table_Styles[[#This Row],[Font Family Default]],""))</f>
        <v/>
      </c>
      <c r="G114" s="52"/>
      <c r="H114" s="52"/>
      <c r="I114" s="52" t="str">
        <f>IF(Table_Styles[[#This Row],[Font Size]]&lt;&gt;"",Table_Styles[[#This Row],[Font Size]],IF(Table_Styles[[#This Row],[Font Size Default]]&lt;&gt;"",Table_Styles[[#This Row],[Font Size Default]],""))</f>
        <v/>
      </c>
      <c r="J114" s="52"/>
      <c r="K114" s="52"/>
      <c r="L114" s="52" t="str">
        <f>IF(Table_Styles[[#This Row],[Font Weight]]&lt;&gt;"",Table_Styles[[#This Row],[Font Weight]],IF(Table_Styles[[#This Row],[Font Weight Default]]&lt;&gt;"",Table_Styles[[#This Row],[Font Weight Default]],""))</f>
        <v/>
      </c>
      <c r="M114" s="52"/>
      <c r="N114" s="52"/>
      <c r="O114" s="52" t="str">
        <f>IF(Table_Styles[[#This Row],[Colour]]&lt;&gt;"",Table_Styles[[#This Row],[Colour]],IF(Table_Styles[[#This Row],[Colour Default]]&lt;&gt;"",Table_Styles[[#This Row],[Colour Default]],""))</f>
        <v/>
      </c>
      <c r="P114" s="52"/>
      <c r="Q114" s="52"/>
      <c r="R114" s="52" t="str">
        <f>IF(Table_Styles[[#This Row],[Background]]&lt;&gt;"",Table_Styles[[#This Row],[Background]],IF(Table_Styles[[#This Row],[Background Default]]&lt;&gt;"",Table_Styles[[#This Row],[Background Default]],""))</f>
        <v/>
      </c>
      <c r="S114" s="52"/>
      <c r="T114" s="52"/>
      <c r="U114" s="52" t="str">
        <f>IF(Table_Styles[[#This Row],[Border]]&lt;&gt;"",Table_Styles[[#This Row],[Border]],IF(Table_Styles[[#This Row],[Border Default]]&lt;&gt;"",Table_Styles[[#This Row],[Border Default]],""))</f>
        <v/>
      </c>
      <c r="V114" s="52"/>
      <c r="W114" s="52"/>
      <c r="X114" s="52" t="str">
        <f>IF(Table_Styles[[#This Row],[Border Radius]]&lt;&gt;"",Table_Styles[[#This Row],[Border Radius]],IF(Table_Styles[[#This Row],[Border Radius Default]]&lt;&gt;"",Table_Styles[[#This Row],[Border Radius Default]],""))</f>
        <v/>
      </c>
      <c r="Y114" s="52"/>
      <c r="Z114" s="52"/>
      <c r="AA114" s="52" t="str">
        <f>IF(Table_Styles[[#This Row],[MT]]&lt;&gt;"",Table_Styles[[#This Row],[MT]],IF(Table_Styles[[#This Row],[MT Default]]&lt;&gt;"",Table_Styles[[#This Row],[MT Default]],""))</f>
        <v/>
      </c>
      <c r="AB114" s="52"/>
      <c r="AC114" s="52"/>
      <c r="AD114" s="52" t="str">
        <f>IF(Table_Styles[[#This Row],[MR]]&lt;&gt;"",Table_Styles[[#This Row],[MR]],IF(Table_Styles[[#This Row],[MR Default]]&lt;&gt;"",Table_Styles[[#This Row],[MR Default]],""))</f>
        <v/>
      </c>
      <c r="AE114" s="52"/>
      <c r="AF114" s="52"/>
      <c r="AG114" s="52" t="str">
        <f>IF(Table_Styles[[#This Row],[MB]]&lt;&gt;"",Table_Styles[[#This Row],[MB]],IF(Table_Styles[[#This Row],[MB Default]]&lt;&gt;"",Table_Styles[[#This Row],[MB Default]],""))</f>
        <v/>
      </c>
      <c r="AH114" s="52"/>
      <c r="AI114" s="52"/>
      <c r="AJ114" s="52" t="str">
        <f>IF(Table_Styles[[#This Row],[ML]]&lt;&gt;"",Table_Styles[[#This Row],[ML]],IF(Table_Styles[[#This Row],[ML Default]]&lt;&gt;"",Table_Styles[[#This Row],[ML Default]],""))</f>
        <v/>
      </c>
      <c r="AK114" s="52"/>
      <c r="AL114" s="52"/>
      <c r="AM114" s="52" t="str">
        <f>IF(Table_Styles[[#This Row],[PT]]&lt;&gt;"",Table_Styles[[#This Row],[PT]],IF(Table_Styles[[#This Row],[PT Default]]&lt;&gt;"",Table_Styles[[#This Row],[PT Default]],""))</f>
        <v/>
      </c>
      <c r="AN114" s="52"/>
      <c r="AO114" s="52"/>
      <c r="AP114" s="52" t="str">
        <f>IF(Table_Styles[[#This Row],[PR]]&lt;&gt;"",Table_Styles[[#This Row],[PR]],IF(Table_Styles[[#This Row],[PR Default]]&lt;&gt;"",Table_Styles[[#This Row],[PR Default]],""))</f>
        <v/>
      </c>
      <c r="AQ114" s="52"/>
      <c r="AR114" s="52"/>
      <c r="AS114" s="52" t="str">
        <f>IF(Table_Styles[[#This Row],[PB]]&lt;&gt;"",Table_Styles[[#This Row],[PB]],IF(Table_Styles[[#This Row],[PB Default]]&lt;&gt;"",Table_Styles[[#This Row],[PB Default]],""))</f>
        <v/>
      </c>
      <c r="AT114" s="52"/>
      <c r="AU114" s="52"/>
      <c r="AV114" s="52" t="str">
        <f>IF(Table_Styles[[#This Row],[PL]]&lt;&gt;"",Table_Styles[[#This Row],[PL]],IF(Table_Styles[[#This Row],[PL Default]]&lt;&gt;"",Table_Styles[[#This Row],[PL Default]],""))</f>
        <v/>
      </c>
      <c r="AW114" s="52"/>
      <c r="AX114" s="52"/>
      <c r="AY114" s="52" t="str">
        <f>IF(Table_Styles[[#This Row],[BT]]&lt;&gt;"",Table_Styles[[#This Row],[BT]],IF(Table_Styles[[#This Row],[BT Default]]&lt;&gt;"",Table_Styles[[#This Row],[BT Default]],""))</f>
        <v/>
      </c>
      <c r="AZ114" s="52"/>
      <c r="BA114" s="52"/>
      <c r="BB114" s="52" t="str">
        <f>IF(Table_Styles[[#This Row],[BR]]&lt;&gt;"",Table_Styles[[#This Row],[BR]],IF(Table_Styles[[#This Row],[BR Default]]&lt;&gt;"",Table_Styles[[#This Row],[BR Default]],""))</f>
        <v/>
      </c>
      <c r="BC114" s="52"/>
      <c r="BD114" s="52"/>
      <c r="BE114" s="52" t="str">
        <f>IF(Table_Styles[[#This Row],[BB]]&lt;&gt;"",Table_Styles[[#This Row],[BB]],IF(Table_Styles[[#This Row],[BB Default]]&lt;&gt;"",Table_Styles[[#This Row],[BB Default]],""))</f>
        <v/>
      </c>
      <c r="BF114" s="52"/>
      <c r="BG114" s="52"/>
      <c r="BH114" s="52" t="str">
        <f>IF(Table_Styles[[#This Row],[BL]]&lt;&gt;"",Table_Styles[[#This Row],[BL]],IF(Table_Styles[[#This Row],[BL Default]]&lt;&gt;"",Table_Styles[[#This Row],[BL Default]],""))</f>
        <v/>
      </c>
      <c r="BI114" s="52"/>
      <c r="BJ114" s="60"/>
      <c r="BK114" s="52" t="str">
        <f>IF(Table_Styles[[#This Row],[Width]]&lt;&gt;"",Table_Styles[[#This Row],[Width]],IF(Table_Styles[[#This Row],[Width Default]]&lt;&gt;"",Table_Styles[[#This Row],[Width Default]],""))</f>
        <v/>
      </c>
      <c r="BL114" s="52"/>
      <c r="BM114" s="52"/>
      <c r="BN114" s="52" t="str">
        <f>IF(Table_Styles[[#This Row],[Height]]&lt;&gt;"",Table_Styles[[#This Row],[Height]],IF(Table_Styles[[#This Row],[Height Default]]&lt;&gt;"",Table_Styles[[#This Row],[Height Default]],""))</f>
        <v/>
      </c>
      <c r="BO114" s="52"/>
      <c r="BP114" s="52"/>
      <c r="BQ114" s="52" t="str">
        <f>IF(Table_Styles[[#This Row],[Top]]&lt;&gt;"",Table_Styles[[#This Row],[Top]],IF(Table_Styles[[#This Row],[Top Default]]&lt;&gt;"",Table_Styles[[#This Row],[Top Default]],""))</f>
        <v/>
      </c>
      <c r="BR114" s="52"/>
      <c r="BS114" s="52"/>
      <c r="BT114" s="52" t="str">
        <f>IF(Table_Styles[[#This Row],[Right]]&lt;&gt;"",Table_Styles[[#This Row],[Right]],IF(Table_Styles[[#This Row],[Right Default]]&lt;&gt;"",Table_Styles[[#This Row],[Right Default]],""))</f>
        <v/>
      </c>
      <c r="BU114" s="52"/>
      <c r="BV114" s="52"/>
      <c r="BW114" s="52" t="str">
        <f>IF(Table_Styles[[#This Row],[Bottom]]&lt;&gt;"",Table_Styles[[#This Row],[Bottom]],IF(Table_Styles[[#This Row],[Bottom Default]]&lt;&gt;"",Table_Styles[[#This Row],[Bottom Default]],""))</f>
        <v/>
      </c>
      <c r="BX114" s="52"/>
      <c r="BY114" s="52"/>
      <c r="BZ114" s="52" t="str">
        <f>IF(Table_Styles[[#This Row],[Left]]&lt;&gt;"",Table_Styles[[#This Row],[Left]],IF(Table_Styles[[#This Row],[Left Default]]&lt;&gt;"",Table_Styles[[#This Row],[Left Default]],""))</f>
        <v/>
      </c>
      <c r="CA114" s="52"/>
      <c r="CB114" s="52" t="str">
        <f>IF(AND(Table_Styles[[#This Row],[Selector]]&lt;&gt;"",Table_Styles[[#This Row],[Font Family Used]]&lt;&gt;"",Table_Styles[[#This Row],[Font Weight Used]]&lt;&gt;""),Table_Styles[[#This Row],[Font Family Used]]&amp;" "&amp;Table_Styles[[#This Row],[Font Weight Used]],"")</f>
        <v/>
      </c>
      <c r="CC114" s="52" t="str">
        <f ca="1">IF(AND(Table_Styles[[#This Row],[Selector]],COUNTIF(OFFSET(CC:CC,0,0,ROW()-1,1),"="&amp;Table_Styles[[#This Row],[Font]])=0),Table_Styles[[#This Row],[Font]],"")</f>
        <v/>
      </c>
      <c r="CD114" s="52" t="str">
        <f ca="1">IF(Table_Styles[[#This Row],[Unique Font]]&lt;&gt;"",
"{""fontFamily"":"""&amp;Table_Styles[[#This Row],[Font Family Used]]&amp;""",""fontWeight"":"&amp;Table_Styles[[#This Row],[Font Weight Used]]&amp;"}","")</f>
        <v/>
      </c>
      <c r="CE114" s="5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4" s="52" t="str">
        <f>IF(AND(Table_Styles[[#This Row],[Selector]]&lt;&gt;"", Table_Styles[[#This Row],[Config Properties]]&lt;&gt;""),
Table_Styles[[#This Row],[Selector]]&amp;" { "&amp;Table_Styles[[#This Row],[Config Properties]]&amp;" }","")</f>
        <v/>
      </c>
      <c r="CG114" s="52" t="str">
        <f xml:space="preserve">
SUBSTITUTE(SUBSTITUTE(SUBSTITUTE(SUBSTITUTE(SUBSTITUTE(SUBSTITUTE(SUBSTITUTE(SUBSTITUTE(Table_Styles[[#This Row],[Config]],
" {","{"),
"{ ","{"),
" }","}"),
"} ","}"),
" ,",","),
", ",","),
" :",":"),
": ",":")</f>
        <v/>
      </c>
    </row>
    <row r="115" spans="2:85" ht="21" customHeight="1">
      <c r="B115" s="109" t="s">
        <v>1119</v>
      </c>
      <c r="C115" s="1" t="s">
        <v>1120</v>
      </c>
      <c r="D115" s="7"/>
      <c r="E115" s="7"/>
      <c r="F115" s="7" t="str">
        <f>IF(Table_Styles[[#This Row],[Font Family]]&lt;&gt;"",Table_Styles[[#This Row],[Font Family]],IF(Table_Styles[[#This Row],[Font Family Default]]&lt;&gt;"",Table_Styles[[#This Row],[Font Family Default]],""))</f>
        <v/>
      </c>
      <c r="G115" s="7"/>
      <c r="H115" s="7"/>
      <c r="I115" s="7" t="str">
        <f>IF(Table_Styles[[#This Row],[Font Size]]&lt;&gt;"",Table_Styles[[#This Row],[Font Size]],IF(Table_Styles[[#This Row],[Font Size Default]]&lt;&gt;"",Table_Styles[[#This Row],[Font Size Default]],""))</f>
        <v/>
      </c>
      <c r="J115" s="7"/>
      <c r="K115" s="7"/>
      <c r="L115" s="7" t="str">
        <f>IF(Table_Styles[[#This Row],[Font Weight]]&lt;&gt;"",Table_Styles[[#This Row],[Font Weight]],IF(Table_Styles[[#This Row],[Font Weight Default]]&lt;&gt;"",Table_Styles[[#This Row],[Font Weight Default]],""))</f>
        <v/>
      </c>
      <c r="M115" s="7"/>
      <c r="N115" s="7"/>
      <c r="O115" s="7" t="str">
        <f>IF(Table_Styles[[#This Row],[Colour]]&lt;&gt;"",Table_Styles[[#This Row],[Colour]],IF(Table_Styles[[#This Row],[Colour Default]]&lt;&gt;"",Table_Styles[[#This Row],[Colour Default]],""))</f>
        <v/>
      </c>
      <c r="P115" s="7"/>
      <c r="Q115" s="7"/>
      <c r="R115" s="7" t="str">
        <f>IF(Table_Styles[[#This Row],[Background]]&lt;&gt;"",Table_Styles[[#This Row],[Background]],IF(Table_Styles[[#This Row],[Background Default]]&lt;&gt;"",Table_Styles[[#This Row],[Background Default]],""))</f>
        <v/>
      </c>
      <c r="S115" s="7"/>
      <c r="T115" s="7"/>
      <c r="U115" s="7" t="str">
        <f>IF(Table_Styles[[#This Row],[Border]]&lt;&gt;"",Table_Styles[[#This Row],[Border]],IF(Table_Styles[[#This Row],[Border Default]]&lt;&gt;"",Table_Styles[[#This Row],[Border Default]],""))</f>
        <v/>
      </c>
      <c r="V115" s="7"/>
      <c r="W115" s="7"/>
      <c r="X115" s="7" t="str">
        <f>IF(Table_Styles[[#This Row],[Border Radius]]&lt;&gt;"",Table_Styles[[#This Row],[Border Radius]],IF(Table_Styles[[#This Row],[Border Radius Default]]&lt;&gt;"",Table_Styles[[#This Row],[Border Radius Default]],""))</f>
        <v/>
      </c>
      <c r="Y115" s="7"/>
      <c r="Z115" s="14" t="s">
        <v>914</v>
      </c>
      <c r="AA115" s="7" t="str">
        <f>IF(Table_Styles[[#This Row],[MT]]&lt;&gt;"",Table_Styles[[#This Row],[MT]],IF(Table_Styles[[#This Row],[MT Default]]&lt;&gt;"",Table_Styles[[#This Row],[MT Default]],""))</f>
        <v>10px</v>
      </c>
      <c r="AB115" s="7"/>
      <c r="AC115" s="7"/>
      <c r="AD115" s="7" t="str">
        <f>IF(Table_Styles[[#This Row],[MR]]&lt;&gt;"",Table_Styles[[#This Row],[MR]],IF(Table_Styles[[#This Row],[MR Default]]&lt;&gt;"",Table_Styles[[#This Row],[MR Default]],""))</f>
        <v/>
      </c>
      <c r="AE115" s="7"/>
      <c r="AF115" s="7"/>
      <c r="AG115" s="7" t="str">
        <f>IF(Table_Styles[[#This Row],[MB]]&lt;&gt;"",Table_Styles[[#This Row],[MB]],IF(Table_Styles[[#This Row],[MB Default]]&lt;&gt;"",Table_Styles[[#This Row],[MB Default]],""))</f>
        <v/>
      </c>
      <c r="AH115" s="7"/>
      <c r="AI115" s="7"/>
      <c r="AJ115" s="7" t="str">
        <f>IF(Table_Styles[[#This Row],[ML]]&lt;&gt;"",Table_Styles[[#This Row],[ML]],IF(Table_Styles[[#This Row],[ML Default]]&lt;&gt;"",Table_Styles[[#This Row],[ML Default]],""))</f>
        <v/>
      </c>
      <c r="AK115" s="7"/>
      <c r="AL115" s="7"/>
      <c r="AM115" s="7" t="str">
        <f>IF(Table_Styles[[#This Row],[PT]]&lt;&gt;"",Table_Styles[[#This Row],[PT]],IF(Table_Styles[[#This Row],[PT Default]]&lt;&gt;"",Table_Styles[[#This Row],[PT Default]],""))</f>
        <v/>
      </c>
      <c r="AN115" s="7"/>
      <c r="AO115" s="7"/>
      <c r="AP115" s="7" t="str">
        <f>IF(Table_Styles[[#This Row],[PR]]&lt;&gt;"",Table_Styles[[#This Row],[PR]],IF(Table_Styles[[#This Row],[PR Default]]&lt;&gt;"",Table_Styles[[#This Row],[PR Default]],""))</f>
        <v/>
      </c>
      <c r="AQ115" s="7"/>
      <c r="AR115" s="7"/>
      <c r="AS115" s="7" t="str">
        <f>IF(Table_Styles[[#This Row],[PB]]&lt;&gt;"",Table_Styles[[#This Row],[PB]],IF(Table_Styles[[#This Row],[PB Default]]&lt;&gt;"",Table_Styles[[#This Row],[PB Default]],""))</f>
        <v/>
      </c>
      <c r="AT115" s="7"/>
      <c r="AU115" s="7"/>
      <c r="AV115" s="7" t="str">
        <f>IF(Table_Styles[[#This Row],[PL]]&lt;&gt;"",Table_Styles[[#This Row],[PL]],IF(Table_Styles[[#This Row],[PL Default]]&lt;&gt;"",Table_Styles[[#This Row],[PL Default]],""))</f>
        <v/>
      </c>
      <c r="AW115" s="7"/>
      <c r="AX115" s="7"/>
      <c r="AY115" s="7" t="str">
        <f>IF(Table_Styles[[#This Row],[BT]]&lt;&gt;"",Table_Styles[[#This Row],[BT]],IF(Table_Styles[[#This Row],[BT Default]]&lt;&gt;"",Table_Styles[[#This Row],[BT Default]],""))</f>
        <v/>
      </c>
      <c r="AZ115" s="7"/>
      <c r="BA115" s="7"/>
      <c r="BB115" s="7" t="str">
        <f>IF(Table_Styles[[#This Row],[BR]]&lt;&gt;"",Table_Styles[[#This Row],[BR]],IF(Table_Styles[[#This Row],[BR Default]]&lt;&gt;"",Table_Styles[[#This Row],[BR Default]],""))</f>
        <v/>
      </c>
      <c r="BC115" s="7"/>
      <c r="BD115" s="7"/>
      <c r="BE115" s="7" t="str">
        <f>IF(Table_Styles[[#This Row],[BB]]&lt;&gt;"",Table_Styles[[#This Row],[BB]],IF(Table_Styles[[#This Row],[BB Default]]&lt;&gt;"",Table_Styles[[#This Row],[BB Default]],""))</f>
        <v/>
      </c>
      <c r="BF115" s="7"/>
      <c r="BG115" s="7"/>
      <c r="BH115" s="7" t="str">
        <f>IF(Table_Styles[[#This Row],[BL]]&lt;&gt;"",Table_Styles[[#This Row],[BL]],IF(Table_Styles[[#This Row],[BL Default]]&lt;&gt;"",Table_Styles[[#This Row],[BL Default]],""))</f>
        <v/>
      </c>
      <c r="BI115" s="7"/>
      <c r="BJ115" s="7"/>
      <c r="BK115" s="7" t="str">
        <f>IF(Table_Styles[[#This Row],[Width]]&lt;&gt;"",Table_Styles[[#This Row],[Width]],IF(Table_Styles[[#This Row],[Width Default]]&lt;&gt;"",Table_Styles[[#This Row],[Width Default]],""))</f>
        <v/>
      </c>
      <c r="BL115" s="7"/>
      <c r="BM115" s="7"/>
      <c r="BN115" s="7" t="str">
        <f>IF(Table_Styles[[#This Row],[Height]]&lt;&gt;"",Table_Styles[[#This Row],[Height]],IF(Table_Styles[[#This Row],[Height Default]]&lt;&gt;"",Table_Styles[[#This Row],[Height Default]],""))</f>
        <v/>
      </c>
      <c r="BO115" s="7"/>
      <c r="BP115" s="7"/>
      <c r="BQ115" s="7" t="str">
        <f>IF(Table_Styles[[#This Row],[Top]]&lt;&gt;"",Table_Styles[[#This Row],[Top]],IF(Table_Styles[[#This Row],[Top Default]]&lt;&gt;"",Table_Styles[[#This Row],[Top Default]],""))</f>
        <v/>
      </c>
      <c r="BR115" s="7"/>
      <c r="BS115" s="7"/>
      <c r="BT115" s="7" t="str">
        <f>IF(Table_Styles[[#This Row],[Right]]&lt;&gt;"",Table_Styles[[#This Row],[Right]],IF(Table_Styles[[#This Row],[Right Default]]&lt;&gt;"",Table_Styles[[#This Row],[Right Default]],""))</f>
        <v/>
      </c>
      <c r="BU115" s="7"/>
      <c r="BV115" s="7"/>
      <c r="BW115" s="7" t="str">
        <f>IF(Table_Styles[[#This Row],[Bottom]]&lt;&gt;"",Table_Styles[[#This Row],[Bottom]],IF(Table_Styles[[#This Row],[Bottom Default]]&lt;&gt;"",Table_Styles[[#This Row],[Bottom Default]],""))</f>
        <v/>
      </c>
      <c r="BX115" s="7"/>
      <c r="BY115" s="7"/>
      <c r="BZ115" s="7" t="str">
        <f>IF(Table_Styles[[#This Row],[Left]]&lt;&gt;"",Table_Styles[[#This Row],[Left]],IF(Table_Styles[[#This Row],[Left Default]]&lt;&gt;"",Table_Styles[[#This Row],[Left Default]],""))</f>
        <v/>
      </c>
      <c r="CA115" s="7"/>
      <c r="CB115" t="str">
        <f>IF(AND(Table_Styles[[#This Row],[Selector]]&lt;&gt;"",Table_Styles[[#This Row],[Font Family Used]]&lt;&gt;"",Table_Styles[[#This Row],[Font Weight Used]]&lt;&gt;""),Table_Styles[[#This Row],[Font Family Used]]&amp;" "&amp;Table_Styles[[#This Row],[Font Weight Used]],"")</f>
        <v/>
      </c>
      <c r="CC115" t="str">
        <f ca="1">IF(AND(Table_Styles[[#This Row],[Selector]],COUNTIF(OFFSET(CC:CC,0,0,ROW()-1,1),"="&amp;Table_Styles[[#This Row],[Font]])=0),Table_Styles[[#This Row],[Font]],"")</f>
        <v/>
      </c>
      <c r="CD115" t="str">
        <f ca="1">IF(Table_Styles[[#This Row],[Unique Font]]&lt;&gt;"",
"{""fontFamily"":"""&amp;Table_Styles[[#This Row],[Font Family Used]]&amp;""",""fontWeight"":"&amp;Table_Styles[[#This Row],[Font Weight Used]]&amp;"}","")</f>
        <v/>
      </c>
      <c r="CE11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115" t="str">
        <f>IF(AND(Table_Styles[[#This Row],[Selector]]&lt;&gt;"", Table_Styles[[#This Row],[Config Properties]]&lt;&gt;""),
Table_Styles[[#This Row],[Selector]]&amp;" { "&amp;Table_Styles[[#This Row],[Config Properties]]&amp;" }","")</f>
        <v>#sidebar .body nav { margin-top: 10px }</v>
      </c>
      <c r="CG115" t="str">
        <f xml:space="preserve">
SUBSTITUTE(SUBSTITUTE(SUBSTITUTE(SUBSTITUTE(SUBSTITUTE(SUBSTITUTE(SUBSTITUTE(SUBSTITUTE(Table_Styles[[#This Row],[Config]],
" {","{"),
"{ ","{"),
" }","}"),
"} ","}"),
" ,",","),
", ",","),
" :",":"),
": ",":")</f>
        <v>#sidebar .body nav{margin-top:10px}</v>
      </c>
    </row>
    <row r="116" spans="2:85" ht="21" customHeight="1">
      <c r="B116" s="110" t="s">
        <v>1057</v>
      </c>
      <c r="C116" s="109" t="s">
        <v>1121</v>
      </c>
      <c r="D116" s="33"/>
      <c r="E116" s="33"/>
      <c r="F116" s="14" t="str">
        <f>IF(Table_Styles[[#This Row],[Font Family]]&lt;&gt;"",Table_Styles[[#This Row],[Font Family]],IF(Table_Styles[[#This Row],[Font Family Default]]&lt;&gt;"",Table_Styles[[#This Row],[Font Family Default]],""))</f>
        <v/>
      </c>
      <c r="G116" s="33"/>
      <c r="H116" s="33"/>
      <c r="I116" s="14" t="str">
        <f>IF(Table_Styles[[#This Row],[Font Size]]&lt;&gt;"",Table_Styles[[#This Row],[Font Size]],IF(Table_Styles[[#This Row],[Font Size Default]]&lt;&gt;"",Table_Styles[[#This Row],[Font Size Default]],""))</f>
        <v/>
      </c>
      <c r="J116" s="33"/>
      <c r="K116" s="33"/>
      <c r="L116" s="14" t="str">
        <f>IF(Table_Styles[[#This Row],[Font Weight]]&lt;&gt;"",Table_Styles[[#This Row],[Font Weight]],IF(Table_Styles[[#This Row],[Font Weight Default]]&lt;&gt;"",Table_Styles[[#This Row],[Font Weight Default]],""))</f>
        <v/>
      </c>
      <c r="M116" s="33"/>
      <c r="N116" s="33"/>
      <c r="O116" s="14" t="str">
        <f>IF(Table_Styles[[#This Row],[Colour]]&lt;&gt;"",Table_Styles[[#This Row],[Colour]],IF(Table_Styles[[#This Row],[Colour Default]]&lt;&gt;"",Table_Styles[[#This Row],[Colour Default]],""))</f>
        <v/>
      </c>
      <c r="P116" s="33"/>
      <c r="Q116" s="33"/>
      <c r="R116" s="14" t="str">
        <f>IF(Table_Styles[[#This Row],[Background]]&lt;&gt;"",Table_Styles[[#This Row],[Background]],IF(Table_Styles[[#This Row],[Background Default]]&lt;&gt;"",Table_Styles[[#This Row],[Background Default]],""))</f>
        <v/>
      </c>
      <c r="S116" s="33"/>
      <c r="T116" s="33"/>
      <c r="U116" s="14" t="str">
        <f>IF(Table_Styles[[#This Row],[Border]]&lt;&gt;"",Table_Styles[[#This Row],[Border]],IF(Table_Styles[[#This Row],[Border Default]]&lt;&gt;"",Table_Styles[[#This Row],[Border Default]],""))</f>
        <v/>
      </c>
      <c r="V116" s="33"/>
      <c r="W116" s="33"/>
      <c r="X116" s="14" t="str">
        <f>IF(Table_Styles[[#This Row],[Border Radius]]&lt;&gt;"",Table_Styles[[#This Row],[Border Radius]],IF(Table_Styles[[#This Row],[Border Radius Default]]&lt;&gt;"",Table_Styles[[#This Row],[Border Radius Default]],""))</f>
        <v/>
      </c>
      <c r="Y116" s="33"/>
      <c r="Z116" s="33"/>
      <c r="AA116" s="14" t="str">
        <f>IF(Table_Styles[[#This Row],[MT]]&lt;&gt;"",Table_Styles[[#This Row],[MT]],IF(Table_Styles[[#This Row],[MT Default]]&lt;&gt;"",Table_Styles[[#This Row],[MT Default]],""))</f>
        <v/>
      </c>
      <c r="AB116" s="33"/>
      <c r="AC116" s="33"/>
      <c r="AD116" s="14" t="str">
        <f>IF(Table_Styles[[#This Row],[MR]]&lt;&gt;"",Table_Styles[[#This Row],[MR]],IF(Table_Styles[[#This Row],[MR Default]]&lt;&gt;"",Table_Styles[[#This Row],[MR Default]],""))</f>
        <v/>
      </c>
      <c r="AE116" s="33"/>
      <c r="AF116" s="33"/>
      <c r="AG116" s="14" t="str">
        <f>IF(Table_Styles[[#This Row],[MB]]&lt;&gt;"",Table_Styles[[#This Row],[MB]],IF(Table_Styles[[#This Row],[MB Default]]&lt;&gt;"",Table_Styles[[#This Row],[MB Default]],""))</f>
        <v/>
      </c>
      <c r="AH116" s="33"/>
      <c r="AI116" s="33"/>
      <c r="AJ116" s="14" t="str">
        <f>IF(Table_Styles[[#This Row],[ML]]&lt;&gt;"",Table_Styles[[#This Row],[ML]],IF(Table_Styles[[#This Row],[ML Default]]&lt;&gt;"",Table_Styles[[#This Row],[ML Default]],""))</f>
        <v/>
      </c>
      <c r="AK116" s="33"/>
      <c r="AL116" s="33"/>
      <c r="AM116" s="14" t="str">
        <f>IF(Table_Styles[[#This Row],[PT]]&lt;&gt;"",Table_Styles[[#This Row],[PT]],IF(Table_Styles[[#This Row],[PT Default]]&lt;&gt;"",Table_Styles[[#This Row],[PT Default]],""))</f>
        <v/>
      </c>
      <c r="AN116" s="33"/>
      <c r="AO116" s="33"/>
      <c r="AP116" s="14" t="str">
        <f>IF(Table_Styles[[#This Row],[PR]]&lt;&gt;"",Table_Styles[[#This Row],[PR]],IF(Table_Styles[[#This Row],[PR Default]]&lt;&gt;"",Table_Styles[[#This Row],[PR Default]],""))</f>
        <v/>
      </c>
      <c r="AQ116" s="33"/>
      <c r="AR116" s="33"/>
      <c r="AS116" s="14" t="str">
        <f>IF(Table_Styles[[#This Row],[PB]]&lt;&gt;"",Table_Styles[[#This Row],[PB]],IF(Table_Styles[[#This Row],[PB Default]]&lt;&gt;"",Table_Styles[[#This Row],[PB Default]],""))</f>
        <v/>
      </c>
      <c r="AT116" s="33"/>
      <c r="AU116" s="33"/>
      <c r="AV116" s="14" t="str">
        <f>IF(Table_Styles[[#This Row],[PL]]&lt;&gt;"",Table_Styles[[#This Row],[PL]],IF(Table_Styles[[#This Row],[PL Default]]&lt;&gt;"",Table_Styles[[#This Row],[PL Default]],""))</f>
        <v/>
      </c>
      <c r="AW116" s="33"/>
      <c r="AX116" s="33"/>
      <c r="AY116" s="14" t="str">
        <f>IF(Table_Styles[[#This Row],[BT]]&lt;&gt;"",Table_Styles[[#This Row],[BT]],IF(Table_Styles[[#This Row],[BT Default]]&lt;&gt;"",Table_Styles[[#This Row],[BT Default]],""))</f>
        <v/>
      </c>
      <c r="AZ116" s="33"/>
      <c r="BA116" s="33"/>
      <c r="BB116" s="14" t="str">
        <f>IF(Table_Styles[[#This Row],[BR]]&lt;&gt;"",Table_Styles[[#This Row],[BR]],IF(Table_Styles[[#This Row],[BR Default]]&lt;&gt;"",Table_Styles[[#This Row],[BR Default]],""))</f>
        <v/>
      </c>
      <c r="BC116" s="33"/>
      <c r="BD116" s="33"/>
      <c r="BE116" s="14" t="str">
        <f>IF(Table_Styles[[#This Row],[BB]]&lt;&gt;"",Table_Styles[[#This Row],[BB]],IF(Table_Styles[[#This Row],[BB Default]]&lt;&gt;"",Table_Styles[[#This Row],[BB Default]],""))</f>
        <v/>
      </c>
      <c r="BF116" s="33"/>
      <c r="BG116" s="33"/>
      <c r="BH116" s="14" t="str">
        <f>IF(Table_Styles[[#This Row],[BL]]&lt;&gt;"",Table_Styles[[#This Row],[BL]],IF(Table_Styles[[#This Row],[BL Default]]&lt;&gt;"",Table_Styles[[#This Row],[BL Default]],""))</f>
        <v/>
      </c>
      <c r="BI116" s="33"/>
      <c r="BJ116" s="33"/>
      <c r="BK116" s="14" t="str">
        <f>IF(Table_Styles[[#This Row],[Width]]&lt;&gt;"",Table_Styles[[#This Row],[Width]],IF(Table_Styles[[#This Row],[Width Default]]&lt;&gt;"",Table_Styles[[#This Row],[Width Default]],""))</f>
        <v/>
      </c>
      <c r="BL116" s="33"/>
      <c r="BM116" s="33"/>
      <c r="BN116" s="14" t="str">
        <f>IF(Table_Styles[[#This Row],[Height]]&lt;&gt;"",Table_Styles[[#This Row],[Height]],IF(Table_Styles[[#This Row],[Height Default]]&lt;&gt;"",Table_Styles[[#This Row],[Height Default]],""))</f>
        <v/>
      </c>
      <c r="BO116" s="14"/>
      <c r="BP116" s="14"/>
      <c r="BQ116" s="14" t="str">
        <f>IF(Table_Styles[[#This Row],[Top]]&lt;&gt;"",Table_Styles[[#This Row],[Top]],IF(Table_Styles[[#This Row],[Top Default]]&lt;&gt;"",Table_Styles[[#This Row],[Top Default]],""))</f>
        <v/>
      </c>
      <c r="BR116" s="14"/>
      <c r="BS116" s="14"/>
      <c r="BT116" s="14" t="str">
        <f>IF(Table_Styles[[#This Row],[Right]]&lt;&gt;"",Table_Styles[[#This Row],[Right]],IF(Table_Styles[[#This Row],[Right Default]]&lt;&gt;"",Table_Styles[[#This Row],[Right Default]],""))</f>
        <v/>
      </c>
      <c r="BU116" s="14"/>
      <c r="BV116" s="14"/>
      <c r="BW116" s="14" t="str">
        <f>IF(Table_Styles[[#This Row],[Bottom]]&lt;&gt;"",Table_Styles[[#This Row],[Bottom]],IF(Table_Styles[[#This Row],[Bottom Default]]&lt;&gt;"",Table_Styles[[#This Row],[Bottom Default]],""))</f>
        <v/>
      </c>
      <c r="BX116" s="14"/>
      <c r="BY116" s="14"/>
      <c r="BZ116" s="14" t="str">
        <f>IF(Table_Styles[[#This Row],[Left]]&lt;&gt;"",Table_Styles[[#This Row],[Left]],IF(Table_Styles[[#This Row],[Left Default]]&lt;&gt;"",Table_Styles[[#This Row],[Left Default]],""))</f>
        <v/>
      </c>
      <c r="CA116" s="33"/>
      <c r="CB116" s="16" t="str">
        <f>IF(AND(Table_Styles[[#This Row],[Selector]]&lt;&gt;"",Table_Styles[[#This Row],[Font Family Used]]&lt;&gt;"",Table_Styles[[#This Row],[Font Weight Used]]&lt;&gt;""),Table_Styles[[#This Row],[Font Family Used]]&amp;" "&amp;Table_Styles[[#This Row],[Font Weight Used]],"")</f>
        <v/>
      </c>
      <c r="CC116" s="16" t="str">
        <f ca="1">IF(AND(Table_Styles[[#This Row],[Selector]],COUNTIF(OFFSET(CC:CC,0,0,ROW()-1,1),"="&amp;Table_Styles[[#This Row],[Font]])=0),Table_Styles[[#This Row],[Font]],"")</f>
        <v/>
      </c>
      <c r="CD116" s="16" t="str">
        <f ca="1">IF(Table_Styles[[#This Row],[Unique Font]]&lt;&gt;"",
"{""fontFamily"":"""&amp;Table_Styles[[#This Row],[Font Family Used]]&amp;""",""fontWeight"":"&amp;Table_Styles[[#This Row],[Font Weight Used]]&amp;"}","")</f>
        <v/>
      </c>
      <c r="CE116"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6" s="16" t="str">
        <f>IF(AND(Table_Styles[[#This Row],[Selector]]&lt;&gt;"", Table_Styles[[#This Row],[Config Properties]]&lt;&gt;""),
Table_Styles[[#This Row],[Selector]]&amp;" { "&amp;Table_Styles[[#This Row],[Config Properties]]&amp;" }","")</f>
        <v/>
      </c>
      <c r="CG116" s="16" t="str">
        <f xml:space="preserve">
SUBSTITUTE(SUBSTITUTE(SUBSTITUTE(SUBSTITUTE(SUBSTITUTE(SUBSTITUTE(SUBSTITUTE(SUBSTITUTE(Table_Styles[[#This Row],[Config]],
" {","{"),
"{ ","{"),
" }","}"),
"} ","}"),
" ,",","),
", ",","),
" :",":"),
": ",":")</f>
        <v/>
      </c>
    </row>
    <row r="117" spans="2:85" ht="21" customHeight="1">
      <c r="B117" s="110" t="s">
        <v>1059</v>
      </c>
      <c r="C117" s="36" t="s">
        <v>1122</v>
      </c>
      <c r="D117" s="14"/>
      <c r="E117" s="14"/>
      <c r="F117" s="14" t="str">
        <f>IF(Table_Styles[[#This Row],[Font Family]]&lt;&gt;"",Table_Styles[[#This Row],[Font Family]],IF(Table_Styles[[#This Row],[Font Family Default]]&lt;&gt;"",Table_Styles[[#This Row],[Font Family Default]],""))</f>
        <v/>
      </c>
      <c r="G117" s="14"/>
      <c r="H117" s="14"/>
      <c r="I117" s="14" t="str">
        <f>IF(Table_Styles[[#This Row],[Font Size]]&lt;&gt;"",Table_Styles[[#This Row],[Font Size]],IF(Table_Styles[[#This Row],[Font Size Default]]&lt;&gt;"",Table_Styles[[#This Row],[Font Size Default]],""))</f>
        <v/>
      </c>
      <c r="J117" s="14"/>
      <c r="K117" s="14"/>
      <c r="L117" s="14" t="str">
        <f>IF(Table_Styles[[#This Row],[Font Weight]]&lt;&gt;"",Table_Styles[[#This Row],[Font Weight]],IF(Table_Styles[[#This Row],[Font Weight Default]]&lt;&gt;"",Table_Styles[[#This Row],[Font Weight Default]],""))</f>
        <v/>
      </c>
      <c r="M117" s="14"/>
      <c r="N117" s="14"/>
      <c r="O117" s="14" t="str">
        <f>IF(Table_Styles[[#This Row],[Colour]]&lt;&gt;"",Table_Styles[[#This Row],[Colour]],IF(Table_Styles[[#This Row],[Colour Default]]&lt;&gt;"",Table_Styles[[#This Row],[Colour Default]],""))</f>
        <v/>
      </c>
      <c r="P117" s="14"/>
      <c r="Q117" s="14"/>
      <c r="R117" s="14" t="str">
        <f>IF(Table_Styles[[#This Row],[Background]]&lt;&gt;"",Table_Styles[[#This Row],[Background]],IF(Table_Styles[[#This Row],[Background Default]]&lt;&gt;"",Table_Styles[[#This Row],[Background Default]],""))</f>
        <v/>
      </c>
      <c r="S117" s="14"/>
      <c r="T117" s="14"/>
      <c r="U117" s="14" t="str">
        <f>IF(Table_Styles[[#This Row],[Border]]&lt;&gt;"",Table_Styles[[#This Row],[Border]],IF(Table_Styles[[#This Row],[Border Default]]&lt;&gt;"",Table_Styles[[#This Row],[Border Default]],""))</f>
        <v/>
      </c>
      <c r="V117" s="14"/>
      <c r="W117" s="14"/>
      <c r="X117" s="14" t="str">
        <f>IF(Table_Styles[[#This Row],[Border Radius]]&lt;&gt;"",Table_Styles[[#This Row],[Border Radius]],IF(Table_Styles[[#This Row],[Border Radius Default]]&lt;&gt;"",Table_Styles[[#This Row],[Border Radius Default]],""))</f>
        <v/>
      </c>
      <c r="Y117" s="14"/>
      <c r="Z117" s="14" t="s">
        <v>914</v>
      </c>
      <c r="AA117" s="14" t="str">
        <f>IF(Table_Styles[[#This Row],[MT]]&lt;&gt;"",Table_Styles[[#This Row],[MT]],IF(Table_Styles[[#This Row],[MT Default]]&lt;&gt;"",Table_Styles[[#This Row],[MT Default]],""))</f>
        <v>10px</v>
      </c>
      <c r="AB117" s="14"/>
      <c r="AC117" s="14"/>
      <c r="AD117" s="14" t="str">
        <f>IF(Table_Styles[[#This Row],[MR]]&lt;&gt;"",Table_Styles[[#This Row],[MR]],IF(Table_Styles[[#This Row],[MR Default]]&lt;&gt;"",Table_Styles[[#This Row],[MR Default]],""))</f>
        <v/>
      </c>
      <c r="AE117" s="14"/>
      <c r="AF117" s="14"/>
      <c r="AG117" s="14" t="str">
        <f>IF(Table_Styles[[#This Row],[MB]]&lt;&gt;"",Table_Styles[[#This Row],[MB]],IF(Table_Styles[[#This Row],[MB Default]]&lt;&gt;"",Table_Styles[[#This Row],[MB Default]],""))</f>
        <v/>
      </c>
      <c r="AH117" s="14"/>
      <c r="AI117" s="14"/>
      <c r="AJ117" s="14" t="str">
        <f>IF(Table_Styles[[#This Row],[ML]]&lt;&gt;"",Table_Styles[[#This Row],[ML]],IF(Table_Styles[[#This Row],[ML Default]]&lt;&gt;"",Table_Styles[[#This Row],[ML Default]],""))</f>
        <v/>
      </c>
      <c r="AK117" s="14"/>
      <c r="AL117" s="108" t="s">
        <v>944</v>
      </c>
      <c r="AM117" s="14" t="str">
        <f>IF(Table_Styles[[#This Row],[PT]]&lt;&gt;"",Table_Styles[[#This Row],[PT]],IF(Table_Styles[[#This Row],[PT Default]]&lt;&gt;"",Table_Styles[[#This Row],[PT Default]],""))</f>
        <v>13px</v>
      </c>
      <c r="AN117" s="14"/>
      <c r="AO117" s="108"/>
      <c r="AP117" s="14" t="str">
        <f>IF(Table_Styles[[#This Row],[PR]]&lt;&gt;"",Table_Styles[[#This Row],[PR]],IF(Table_Styles[[#This Row],[PR Default]]&lt;&gt;"",Table_Styles[[#This Row],[PR Default]],""))</f>
        <v/>
      </c>
      <c r="AQ117" s="14"/>
      <c r="AR117" s="108" t="s">
        <v>944</v>
      </c>
      <c r="AS117" s="14" t="str">
        <f>IF(Table_Styles[[#This Row],[PB]]&lt;&gt;"",Table_Styles[[#This Row],[PB]],IF(Table_Styles[[#This Row],[PB Default]]&lt;&gt;"",Table_Styles[[#This Row],[PB Default]],""))</f>
        <v>13px</v>
      </c>
      <c r="AT117" s="14"/>
      <c r="AU117" s="108"/>
      <c r="AV117" s="14" t="str">
        <f>IF(Table_Styles[[#This Row],[PL]]&lt;&gt;"",Table_Styles[[#This Row],[PL]],IF(Table_Styles[[#This Row],[PL Default]]&lt;&gt;"",Table_Styles[[#This Row],[PL Default]],""))</f>
        <v/>
      </c>
      <c r="AW117" s="14"/>
      <c r="AX117" s="14"/>
      <c r="AY117" s="14" t="str">
        <f>IF(Table_Styles[[#This Row],[BT]]&lt;&gt;"",Table_Styles[[#This Row],[BT]],IF(Table_Styles[[#This Row],[BT Default]]&lt;&gt;"",Table_Styles[[#This Row],[BT Default]],""))</f>
        <v/>
      </c>
      <c r="AZ117" s="14"/>
      <c r="BA117" s="14"/>
      <c r="BB117" s="14" t="str">
        <f>IF(Table_Styles[[#This Row],[BR]]&lt;&gt;"",Table_Styles[[#This Row],[BR]],IF(Table_Styles[[#This Row],[BR Default]]&lt;&gt;"",Table_Styles[[#This Row],[BR Default]],""))</f>
        <v/>
      </c>
      <c r="BC117" s="14"/>
      <c r="BD117" s="14"/>
      <c r="BE117" s="14" t="str">
        <f>IF(Table_Styles[[#This Row],[BB]]&lt;&gt;"",Table_Styles[[#This Row],[BB]],IF(Table_Styles[[#This Row],[BB Default]]&lt;&gt;"",Table_Styles[[#This Row],[BB Default]],""))</f>
        <v/>
      </c>
      <c r="BF117" s="14"/>
      <c r="BG117" s="14"/>
      <c r="BH117" s="14" t="str">
        <f>IF(Table_Styles[[#This Row],[BL]]&lt;&gt;"",Table_Styles[[#This Row],[BL]],IF(Table_Styles[[#This Row],[BL Default]]&lt;&gt;"",Table_Styles[[#This Row],[BL Default]],""))</f>
        <v/>
      </c>
      <c r="BI117" s="14"/>
      <c r="BJ117" s="112" t="s">
        <v>1041</v>
      </c>
      <c r="BK117" s="14" t="str">
        <f>IF(Table_Styles[[#This Row],[Width]]&lt;&gt;"",Table_Styles[[#This Row],[Width]],IF(Table_Styles[[#This Row],[Width Default]]&lt;&gt;"",Table_Styles[[#This Row],[Width Default]],""))</f>
        <v>100%</v>
      </c>
      <c r="BL117" s="14"/>
      <c r="BM117" s="14"/>
      <c r="BN117" s="14" t="str">
        <f>IF(Table_Styles[[#This Row],[Height]]&lt;&gt;"",Table_Styles[[#This Row],[Height]],IF(Table_Styles[[#This Row],[Height Default]]&lt;&gt;"",Table_Styles[[#This Row],[Height Default]],""))</f>
        <v/>
      </c>
      <c r="BO117" s="14"/>
      <c r="BP117" s="14"/>
      <c r="BQ117" s="14" t="str">
        <f>IF(Table_Styles[[#This Row],[Top]]&lt;&gt;"",Table_Styles[[#This Row],[Top]],IF(Table_Styles[[#This Row],[Top Default]]&lt;&gt;"",Table_Styles[[#This Row],[Top Default]],""))</f>
        <v/>
      </c>
      <c r="BR117" s="14"/>
      <c r="BS117" s="14"/>
      <c r="BT117" s="14" t="str">
        <f>IF(Table_Styles[[#This Row],[Right]]&lt;&gt;"",Table_Styles[[#This Row],[Right]],IF(Table_Styles[[#This Row],[Right Default]]&lt;&gt;"",Table_Styles[[#This Row],[Right Default]],""))</f>
        <v/>
      </c>
      <c r="BU117" s="14"/>
      <c r="BV117" s="14"/>
      <c r="BW117" s="14" t="str">
        <f>IF(Table_Styles[[#This Row],[Bottom]]&lt;&gt;"",Table_Styles[[#This Row],[Bottom]],IF(Table_Styles[[#This Row],[Bottom Default]]&lt;&gt;"",Table_Styles[[#This Row],[Bottom Default]],""))</f>
        <v/>
      </c>
      <c r="BX117" s="14"/>
      <c r="BY117" s="14"/>
      <c r="BZ117" s="14" t="str">
        <f>IF(Table_Styles[[#This Row],[Left]]&lt;&gt;"",Table_Styles[[#This Row],[Left]],IF(Table_Styles[[#This Row],[Left Default]]&lt;&gt;"",Table_Styles[[#This Row],[Left Default]],""))</f>
        <v/>
      </c>
      <c r="CA117" s="14"/>
      <c r="CB117" s="16" t="str">
        <f>IF(AND(Table_Styles[[#This Row],[Selector]]&lt;&gt;"",Table_Styles[[#This Row],[Font Family Used]]&lt;&gt;"",Table_Styles[[#This Row],[Font Weight Used]]&lt;&gt;""),Table_Styles[[#This Row],[Font Family Used]]&amp;" "&amp;Table_Styles[[#This Row],[Font Weight Used]],"")</f>
        <v/>
      </c>
      <c r="CC117" s="16" t="str">
        <f ca="1">IF(AND(Table_Styles[[#This Row],[Selector]],COUNTIF(OFFSET(CC:CC,0,0,ROW()-1,1),"="&amp;Table_Styles[[#This Row],[Font]])=0),Table_Styles[[#This Row],[Font]],"")</f>
        <v/>
      </c>
      <c r="CD117" s="16" t="str">
        <f ca="1">IF(Table_Styles[[#This Row],[Unique Font]]&lt;&gt;"",
"{""fontFamily"":"""&amp;Table_Styles[[#This Row],[Font Family Used]]&amp;""",""fontWeight"":"&amp;Table_Styles[[#This Row],[Font Weight Used]]&amp;"}","")</f>
        <v/>
      </c>
      <c r="CE117"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10px;padding-top: 13px;padding-bottom: 13px;width: 100%</v>
      </c>
      <c r="CF117" s="16" t="str">
        <f>IF(AND(Table_Styles[[#This Row],[Selector]]&lt;&gt;"", Table_Styles[[#This Row],[Config Properties]]&lt;&gt;""),
Table_Styles[[#This Row],[Selector]]&amp;" { "&amp;Table_Styles[[#This Row],[Config Properties]]&amp;" }","")</f>
        <v>#sidebar .body nav .btn { margin-top: 10px;padding-top: 13px;padding-bottom: 13px;width: 100% }</v>
      </c>
      <c r="CG117" s="16" t="str">
        <f xml:space="preserve">
SUBSTITUTE(SUBSTITUTE(SUBSTITUTE(SUBSTITUTE(SUBSTITUTE(SUBSTITUTE(SUBSTITUTE(SUBSTITUTE(Table_Styles[[#This Row],[Config]],
" {","{"),
"{ ","{"),
" }","}"),
"} ","}"),
" ,",","),
", ",","),
" :",":"),
": ",":")</f>
        <v>#sidebar .body nav .btn{margin-top:10px;padding-top:13px;padding-bottom:13px;width:100%}</v>
      </c>
    </row>
    <row r="118" spans="2:85" ht="21" customHeight="1">
      <c r="B118" s="110" t="s">
        <v>1062</v>
      </c>
      <c r="C118" s="36" t="s">
        <v>1123</v>
      </c>
      <c r="D118" s="14"/>
      <c r="E118" s="14"/>
      <c r="F118" s="14" t="str">
        <f>IF(Table_Styles[[#This Row],[Font Family]]&lt;&gt;"",Table_Styles[[#This Row],[Font Family]],IF(Table_Styles[[#This Row],[Font Family Default]]&lt;&gt;"",Table_Styles[[#This Row],[Font Family Default]],""))</f>
        <v/>
      </c>
      <c r="G118" s="14"/>
      <c r="H118" s="14"/>
      <c r="I118" s="14" t="str">
        <f>IF(Table_Styles[[#This Row],[Font Size]]&lt;&gt;"",Table_Styles[[#This Row],[Font Size]],IF(Table_Styles[[#This Row],[Font Size Default]]&lt;&gt;"",Table_Styles[[#This Row],[Font Size Default]],""))</f>
        <v/>
      </c>
      <c r="J118" s="14"/>
      <c r="K118" s="14"/>
      <c r="L118" s="14" t="str">
        <f>IF(Table_Styles[[#This Row],[Font Weight]]&lt;&gt;"",Table_Styles[[#This Row],[Font Weight]],IF(Table_Styles[[#This Row],[Font Weight Default]]&lt;&gt;"",Table_Styles[[#This Row],[Font Weight Default]],""))</f>
        <v/>
      </c>
      <c r="M118" s="14"/>
      <c r="N118" s="14"/>
      <c r="O118" s="14" t="str">
        <f>IF(Table_Styles[[#This Row],[Colour]]&lt;&gt;"",Table_Styles[[#This Row],[Colour]],IF(Table_Styles[[#This Row],[Colour Default]]&lt;&gt;"",Table_Styles[[#This Row],[Colour Default]],""))</f>
        <v/>
      </c>
      <c r="P118" s="14"/>
      <c r="Q118" s="14"/>
      <c r="R118" s="14" t="str">
        <f>IF(Table_Styles[[#This Row],[Background]]&lt;&gt;"",Table_Styles[[#This Row],[Background]],IF(Table_Styles[[#This Row],[Background Default]]&lt;&gt;"",Table_Styles[[#This Row],[Background Default]],""))</f>
        <v/>
      </c>
      <c r="S118" s="14"/>
      <c r="T118" s="14"/>
      <c r="U118" s="14" t="str">
        <f>IF(Table_Styles[[#This Row],[Border]]&lt;&gt;"",Table_Styles[[#This Row],[Border]],IF(Table_Styles[[#This Row],[Border Default]]&lt;&gt;"",Table_Styles[[#This Row],[Border Default]],""))</f>
        <v/>
      </c>
      <c r="V118" s="14"/>
      <c r="W118" s="14"/>
      <c r="X118" s="14" t="str">
        <f>IF(Table_Styles[[#This Row],[Border Radius]]&lt;&gt;"",Table_Styles[[#This Row],[Border Radius]],IF(Table_Styles[[#This Row],[Border Radius Default]]&lt;&gt;"",Table_Styles[[#This Row],[Border Radius Default]],""))</f>
        <v/>
      </c>
      <c r="Y118" s="14"/>
      <c r="Z118" s="14"/>
      <c r="AA118" s="14" t="str">
        <f>IF(Table_Styles[[#This Row],[MT]]&lt;&gt;"",Table_Styles[[#This Row],[MT]],IF(Table_Styles[[#This Row],[MT Default]]&lt;&gt;"",Table_Styles[[#This Row],[MT Default]],""))</f>
        <v/>
      </c>
      <c r="AB118" s="14"/>
      <c r="AC118" s="14"/>
      <c r="AD118" s="14" t="str">
        <f>IF(Table_Styles[[#This Row],[MR]]&lt;&gt;"",Table_Styles[[#This Row],[MR]],IF(Table_Styles[[#This Row],[MR Default]]&lt;&gt;"",Table_Styles[[#This Row],[MR Default]],""))</f>
        <v/>
      </c>
      <c r="AE118" s="14"/>
      <c r="AF118" s="14"/>
      <c r="AG118" s="14" t="str">
        <f>IF(Table_Styles[[#This Row],[MB]]&lt;&gt;"",Table_Styles[[#This Row],[MB]],IF(Table_Styles[[#This Row],[MB Default]]&lt;&gt;"",Table_Styles[[#This Row],[MB Default]],""))</f>
        <v/>
      </c>
      <c r="AH118" s="14"/>
      <c r="AI118" s="14"/>
      <c r="AJ118" s="14" t="str">
        <f>IF(Table_Styles[[#This Row],[ML]]&lt;&gt;"",Table_Styles[[#This Row],[ML]],IF(Table_Styles[[#This Row],[ML Default]]&lt;&gt;"",Table_Styles[[#This Row],[ML Default]],""))</f>
        <v/>
      </c>
      <c r="AK118" s="14"/>
      <c r="AL118" s="14"/>
      <c r="AM118" s="14" t="str">
        <f>IF(Table_Styles[[#This Row],[PT]]&lt;&gt;"",Table_Styles[[#This Row],[PT]],IF(Table_Styles[[#This Row],[PT Default]]&lt;&gt;"",Table_Styles[[#This Row],[PT Default]],""))</f>
        <v/>
      </c>
      <c r="AN118" s="14"/>
      <c r="AO118" s="14"/>
      <c r="AP118" s="14" t="str">
        <f>IF(Table_Styles[[#This Row],[PR]]&lt;&gt;"",Table_Styles[[#This Row],[PR]],IF(Table_Styles[[#This Row],[PR Default]]&lt;&gt;"",Table_Styles[[#This Row],[PR Default]],""))</f>
        <v/>
      </c>
      <c r="AQ118" s="14"/>
      <c r="AR118" s="14"/>
      <c r="AS118" s="14" t="str">
        <f>IF(Table_Styles[[#This Row],[PB]]&lt;&gt;"",Table_Styles[[#This Row],[PB]],IF(Table_Styles[[#This Row],[PB Default]]&lt;&gt;"",Table_Styles[[#This Row],[PB Default]],""))</f>
        <v/>
      </c>
      <c r="AT118" s="14"/>
      <c r="AU118" s="14"/>
      <c r="AV118" s="14" t="str">
        <f>IF(Table_Styles[[#This Row],[PL]]&lt;&gt;"",Table_Styles[[#This Row],[PL]],IF(Table_Styles[[#This Row],[PL Default]]&lt;&gt;"",Table_Styles[[#This Row],[PL Default]],""))</f>
        <v/>
      </c>
      <c r="AW118" s="14"/>
      <c r="AX118" s="14"/>
      <c r="AY118" s="14" t="str">
        <f>IF(Table_Styles[[#This Row],[BT]]&lt;&gt;"",Table_Styles[[#This Row],[BT]],IF(Table_Styles[[#This Row],[BT Default]]&lt;&gt;"",Table_Styles[[#This Row],[BT Default]],""))</f>
        <v/>
      </c>
      <c r="AZ118" s="14"/>
      <c r="BA118" s="14"/>
      <c r="BB118" s="14" t="str">
        <f>IF(Table_Styles[[#This Row],[BR]]&lt;&gt;"",Table_Styles[[#This Row],[BR]],IF(Table_Styles[[#This Row],[BR Default]]&lt;&gt;"",Table_Styles[[#This Row],[BR Default]],""))</f>
        <v/>
      </c>
      <c r="BC118" s="14"/>
      <c r="BD118" s="14"/>
      <c r="BE118" s="14" t="str">
        <f>IF(Table_Styles[[#This Row],[BB]]&lt;&gt;"",Table_Styles[[#This Row],[BB]],IF(Table_Styles[[#This Row],[BB Default]]&lt;&gt;"",Table_Styles[[#This Row],[BB Default]],""))</f>
        <v/>
      </c>
      <c r="BF118" s="14"/>
      <c r="BG118" s="14"/>
      <c r="BH118" s="14" t="str">
        <f>IF(Table_Styles[[#This Row],[BL]]&lt;&gt;"",Table_Styles[[#This Row],[BL]],IF(Table_Styles[[#This Row],[BL Default]]&lt;&gt;"",Table_Styles[[#This Row],[BL Default]],""))</f>
        <v/>
      </c>
      <c r="BI118" s="14"/>
      <c r="BJ118" s="33"/>
      <c r="BK118" s="14" t="str">
        <f>IF(Table_Styles[[#This Row],[Width]]&lt;&gt;"",Table_Styles[[#This Row],[Width]],IF(Table_Styles[[#This Row],[Width Default]]&lt;&gt;"",Table_Styles[[#This Row],[Width Default]],""))</f>
        <v/>
      </c>
      <c r="BL118" s="14"/>
      <c r="BM118" s="14"/>
      <c r="BN118" s="14" t="str">
        <f>IF(Table_Styles[[#This Row],[Height]]&lt;&gt;"",Table_Styles[[#This Row],[Height]],IF(Table_Styles[[#This Row],[Height Default]]&lt;&gt;"",Table_Styles[[#This Row],[Height Default]],""))</f>
        <v/>
      </c>
      <c r="BO118" s="14"/>
      <c r="BP118" s="14"/>
      <c r="BQ118" s="14" t="str">
        <f>IF(Table_Styles[[#This Row],[Top]]&lt;&gt;"",Table_Styles[[#This Row],[Top]],IF(Table_Styles[[#This Row],[Top Default]]&lt;&gt;"",Table_Styles[[#This Row],[Top Default]],""))</f>
        <v/>
      </c>
      <c r="BR118" s="14"/>
      <c r="BS118" s="14"/>
      <c r="BT118" s="14" t="str">
        <f>IF(Table_Styles[[#This Row],[Right]]&lt;&gt;"",Table_Styles[[#This Row],[Right]],IF(Table_Styles[[#This Row],[Right Default]]&lt;&gt;"",Table_Styles[[#This Row],[Right Default]],""))</f>
        <v/>
      </c>
      <c r="BU118" s="14"/>
      <c r="BV118" s="14"/>
      <c r="BW118" s="14" t="str">
        <f>IF(Table_Styles[[#This Row],[Bottom]]&lt;&gt;"",Table_Styles[[#This Row],[Bottom]],IF(Table_Styles[[#This Row],[Bottom Default]]&lt;&gt;"",Table_Styles[[#This Row],[Bottom Default]],""))</f>
        <v/>
      </c>
      <c r="BX118" s="14"/>
      <c r="BY118" s="14"/>
      <c r="BZ118" s="14" t="str">
        <f>IF(Table_Styles[[#This Row],[Left]]&lt;&gt;"",Table_Styles[[#This Row],[Left]],IF(Table_Styles[[#This Row],[Left Default]]&lt;&gt;"",Table_Styles[[#This Row],[Left Default]],""))</f>
        <v/>
      </c>
      <c r="CA118" s="14"/>
      <c r="CB118" s="16" t="str">
        <f>IF(AND(Table_Styles[[#This Row],[Selector]]&lt;&gt;"",Table_Styles[[#This Row],[Font Family Used]]&lt;&gt;"",Table_Styles[[#This Row],[Font Weight Used]]&lt;&gt;""),Table_Styles[[#This Row],[Font Family Used]]&amp;" "&amp;Table_Styles[[#This Row],[Font Weight Used]],"")</f>
        <v/>
      </c>
      <c r="CC118" s="16" t="str">
        <f ca="1">IF(AND(Table_Styles[[#This Row],[Selector]],COUNTIF(OFFSET(CC:CC,0,0,ROW()-1,1),"="&amp;Table_Styles[[#This Row],[Font]])=0),Table_Styles[[#This Row],[Font]],"")</f>
        <v/>
      </c>
      <c r="CD118" s="16" t="str">
        <f ca="1">IF(Table_Styles[[#This Row],[Unique Font]]&lt;&gt;"",
"{""fontFamily"":"""&amp;Table_Styles[[#This Row],[Font Family Used]]&amp;""",""fontWeight"":"&amp;Table_Styles[[#This Row],[Font Weight Used]]&amp;"}","")</f>
        <v/>
      </c>
      <c r="CE118"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8" s="16" t="str">
        <f>IF(AND(Table_Styles[[#This Row],[Selector]]&lt;&gt;"", Table_Styles[[#This Row],[Config Properties]]&lt;&gt;""),
Table_Styles[[#This Row],[Selector]]&amp;" { "&amp;Table_Styles[[#This Row],[Config Properties]]&amp;" }","")</f>
        <v/>
      </c>
      <c r="CG118" s="16" t="str">
        <f xml:space="preserve">
SUBSTITUTE(SUBSTITUTE(SUBSTITUTE(SUBSTITUTE(SUBSTITUTE(SUBSTITUTE(SUBSTITUTE(SUBSTITUTE(Table_Styles[[#This Row],[Config]],
" {","{"),
"{ ","{"),
" }","}"),
"} ","}"),
" ,",","),
", ",","),
" :",":"),
": ",":")</f>
        <v/>
      </c>
    </row>
    <row r="119" spans="2:85" ht="21" customHeight="1">
      <c r="B119" s="110" t="s">
        <v>1064</v>
      </c>
      <c r="C119" s="36" t="s">
        <v>1124</v>
      </c>
      <c r="D119" s="14"/>
      <c r="E119" s="14"/>
      <c r="F119" s="14" t="str">
        <f>IF(Table_Styles[[#This Row],[Font Family]]&lt;&gt;"",Table_Styles[[#This Row],[Font Family]],IF(Table_Styles[[#This Row],[Font Family Default]]&lt;&gt;"",Table_Styles[[#This Row],[Font Family Default]],""))</f>
        <v/>
      </c>
      <c r="G119" s="14"/>
      <c r="H119" s="14"/>
      <c r="I119" s="14" t="str">
        <f>IF(Table_Styles[[#This Row],[Font Size]]&lt;&gt;"",Table_Styles[[#This Row],[Font Size]],IF(Table_Styles[[#This Row],[Font Size Default]]&lt;&gt;"",Table_Styles[[#This Row],[Font Size Default]],""))</f>
        <v/>
      </c>
      <c r="J119" s="14"/>
      <c r="K119" s="14"/>
      <c r="L119" s="14" t="str">
        <f>IF(Table_Styles[[#This Row],[Font Weight]]&lt;&gt;"",Table_Styles[[#This Row],[Font Weight]],IF(Table_Styles[[#This Row],[Font Weight Default]]&lt;&gt;"",Table_Styles[[#This Row],[Font Weight Default]],""))</f>
        <v/>
      </c>
      <c r="M119" s="14"/>
      <c r="N119" s="14"/>
      <c r="O119" s="14" t="str">
        <f>IF(Table_Styles[[#This Row],[Colour]]&lt;&gt;"",Table_Styles[[#This Row],[Colour]],IF(Table_Styles[[#This Row],[Colour Default]]&lt;&gt;"",Table_Styles[[#This Row],[Colour Default]],""))</f>
        <v/>
      </c>
      <c r="P119" s="14"/>
      <c r="Q119" s="14"/>
      <c r="R119" s="14" t="str">
        <f>IF(Table_Styles[[#This Row],[Background]]&lt;&gt;"",Table_Styles[[#This Row],[Background]],IF(Table_Styles[[#This Row],[Background Default]]&lt;&gt;"",Table_Styles[[#This Row],[Background Default]],""))</f>
        <v/>
      </c>
      <c r="S119" s="14"/>
      <c r="T119" s="14"/>
      <c r="U119" s="14" t="str">
        <f>IF(Table_Styles[[#This Row],[Border]]&lt;&gt;"",Table_Styles[[#This Row],[Border]],IF(Table_Styles[[#This Row],[Border Default]]&lt;&gt;"",Table_Styles[[#This Row],[Border Default]],""))</f>
        <v/>
      </c>
      <c r="V119" s="14"/>
      <c r="W119" s="14"/>
      <c r="X119" s="14" t="str">
        <f>IF(Table_Styles[[#This Row],[Border Radius]]&lt;&gt;"",Table_Styles[[#This Row],[Border Radius]],IF(Table_Styles[[#This Row],[Border Radius Default]]&lt;&gt;"",Table_Styles[[#This Row],[Border Radius Default]],""))</f>
        <v/>
      </c>
      <c r="Y119" s="14"/>
      <c r="Z119" s="14"/>
      <c r="AA119" s="14" t="str">
        <f>IF(Table_Styles[[#This Row],[MT]]&lt;&gt;"",Table_Styles[[#This Row],[MT]],IF(Table_Styles[[#This Row],[MT Default]]&lt;&gt;"",Table_Styles[[#This Row],[MT Default]],""))</f>
        <v/>
      </c>
      <c r="AB119" s="14"/>
      <c r="AC119" s="14"/>
      <c r="AD119" s="14" t="str">
        <f>IF(Table_Styles[[#This Row],[MR]]&lt;&gt;"",Table_Styles[[#This Row],[MR]],IF(Table_Styles[[#This Row],[MR Default]]&lt;&gt;"",Table_Styles[[#This Row],[MR Default]],""))</f>
        <v/>
      </c>
      <c r="AE119" s="14"/>
      <c r="AF119" s="14"/>
      <c r="AG119" s="14" t="str">
        <f>IF(Table_Styles[[#This Row],[MB]]&lt;&gt;"",Table_Styles[[#This Row],[MB]],IF(Table_Styles[[#This Row],[MB Default]]&lt;&gt;"",Table_Styles[[#This Row],[MB Default]],""))</f>
        <v/>
      </c>
      <c r="AH119" s="14"/>
      <c r="AI119" s="14"/>
      <c r="AJ119" s="14" t="str">
        <f>IF(Table_Styles[[#This Row],[ML]]&lt;&gt;"",Table_Styles[[#This Row],[ML]],IF(Table_Styles[[#This Row],[ML Default]]&lt;&gt;"",Table_Styles[[#This Row],[ML Default]],""))</f>
        <v/>
      </c>
      <c r="AK119" s="14"/>
      <c r="AL119" s="14"/>
      <c r="AM119" s="14" t="str">
        <f>IF(Table_Styles[[#This Row],[PT]]&lt;&gt;"",Table_Styles[[#This Row],[PT]],IF(Table_Styles[[#This Row],[PT Default]]&lt;&gt;"",Table_Styles[[#This Row],[PT Default]],""))</f>
        <v/>
      </c>
      <c r="AN119" s="14"/>
      <c r="AO119" s="14"/>
      <c r="AP119" s="14" t="str">
        <f>IF(Table_Styles[[#This Row],[PR]]&lt;&gt;"",Table_Styles[[#This Row],[PR]],IF(Table_Styles[[#This Row],[PR Default]]&lt;&gt;"",Table_Styles[[#This Row],[PR Default]],""))</f>
        <v/>
      </c>
      <c r="AQ119" s="14"/>
      <c r="AR119" s="14"/>
      <c r="AS119" s="14" t="str">
        <f>IF(Table_Styles[[#This Row],[PB]]&lt;&gt;"",Table_Styles[[#This Row],[PB]],IF(Table_Styles[[#This Row],[PB Default]]&lt;&gt;"",Table_Styles[[#This Row],[PB Default]],""))</f>
        <v/>
      </c>
      <c r="AT119" s="14"/>
      <c r="AU119" s="14"/>
      <c r="AV119" s="14" t="str">
        <f>IF(Table_Styles[[#This Row],[PL]]&lt;&gt;"",Table_Styles[[#This Row],[PL]],IF(Table_Styles[[#This Row],[PL Default]]&lt;&gt;"",Table_Styles[[#This Row],[PL Default]],""))</f>
        <v/>
      </c>
      <c r="AW119" s="14"/>
      <c r="AX119" s="14"/>
      <c r="AY119" s="14" t="str">
        <f>IF(Table_Styles[[#This Row],[BT]]&lt;&gt;"",Table_Styles[[#This Row],[BT]],IF(Table_Styles[[#This Row],[BT Default]]&lt;&gt;"",Table_Styles[[#This Row],[BT Default]],""))</f>
        <v/>
      </c>
      <c r="AZ119" s="14"/>
      <c r="BA119" s="14"/>
      <c r="BB119" s="14" t="str">
        <f>IF(Table_Styles[[#This Row],[BR]]&lt;&gt;"",Table_Styles[[#This Row],[BR]],IF(Table_Styles[[#This Row],[BR Default]]&lt;&gt;"",Table_Styles[[#This Row],[BR Default]],""))</f>
        <v/>
      </c>
      <c r="BC119" s="14"/>
      <c r="BD119" s="14"/>
      <c r="BE119" s="14" t="str">
        <f>IF(Table_Styles[[#This Row],[BB]]&lt;&gt;"",Table_Styles[[#This Row],[BB]],IF(Table_Styles[[#This Row],[BB Default]]&lt;&gt;"",Table_Styles[[#This Row],[BB Default]],""))</f>
        <v/>
      </c>
      <c r="BF119" s="14"/>
      <c r="BG119" s="14"/>
      <c r="BH119" s="14" t="str">
        <f>IF(Table_Styles[[#This Row],[BL]]&lt;&gt;"",Table_Styles[[#This Row],[BL]],IF(Table_Styles[[#This Row],[BL Default]]&lt;&gt;"",Table_Styles[[#This Row],[BL Default]],""))</f>
        <v/>
      </c>
      <c r="BI119" s="14"/>
      <c r="BJ119" s="33"/>
      <c r="BK119" s="14" t="str">
        <f>IF(Table_Styles[[#This Row],[Width]]&lt;&gt;"",Table_Styles[[#This Row],[Width]],IF(Table_Styles[[#This Row],[Width Default]]&lt;&gt;"",Table_Styles[[#This Row],[Width Default]],""))</f>
        <v/>
      </c>
      <c r="BL119" s="14"/>
      <c r="BM119" s="14"/>
      <c r="BN119" s="14" t="str">
        <f>IF(Table_Styles[[#This Row],[Height]]&lt;&gt;"",Table_Styles[[#This Row],[Height]],IF(Table_Styles[[#This Row],[Height Default]]&lt;&gt;"",Table_Styles[[#This Row],[Height Default]],""))</f>
        <v/>
      </c>
      <c r="BO119" s="14"/>
      <c r="BP119" s="14"/>
      <c r="BQ119" s="14" t="str">
        <f>IF(Table_Styles[[#This Row],[Top]]&lt;&gt;"",Table_Styles[[#This Row],[Top]],IF(Table_Styles[[#This Row],[Top Default]]&lt;&gt;"",Table_Styles[[#This Row],[Top Default]],""))</f>
        <v/>
      </c>
      <c r="BR119" s="14"/>
      <c r="BS119" s="14"/>
      <c r="BT119" s="14" t="str">
        <f>IF(Table_Styles[[#This Row],[Right]]&lt;&gt;"",Table_Styles[[#This Row],[Right]],IF(Table_Styles[[#This Row],[Right Default]]&lt;&gt;"",Table_Styles[[#This Row],[Right Default]],""))</f>
        <v/>
      </c>
      <c r="BU119" s="14"/>
      <c r="BV119" s="14"/>
      <c r="BW119" s="14" t="str">
        <f>IF(Table_Styles[[#This Row],[Bottom]]&lt;&gt;"",Table_Styles[[#This Row],[Bottom]],IF(Table_Styles[[#This Row],[Bottom Default]]&lt;&gt;"",Table_Styles[[#This Row],[Bottom Default]],""))</f>
        <v/>
      </c>
      <c r="BX119" s="14"/>
      <c r="BY119" s="14"/>
      <c r="BZ119" s="14" t="str">
        <f>IF(Table_Styles[[#This Row],[Left]]&lt;&gt;"",Table_Styles[[#This Row],[Left]],IF(Table_Styles[[#This Row],[Left Default]]&lt;&gt;"",Table_Styles[[#This Row],[Left Default]],""))</f>
        <v/>
      </c>
      <c r="CA119" s="14"/>
      <c r="CB119" s="16" t="str">
        <f>IF(AND(Table_Styles[[#This Row],[Selector]]&lt;&gt;"",Table_Styles[[#This Row],[Font Family Used]]&lt;&gt;"",Table_Styles[[#This Row],[Font Weight Used]]&lt;&gt;""),Table_Styles[[#This Row],[Font Family Used]]&amp;" "&amp;Table_Styles[[#This Row],[Font Weight Used]],"")</f>
        <v/>
      </c>
      <c r="CC119" s="16" t="str">
        <f ca="1">IF(AND(Table_Styles[[#This Row],[Selector]],COUNTIF(OFFSET(CC:CC,0,0,ROW()-1,1),"="&amp;Table_Styles[[#This Row],[Font]])=0),Table_Styles[[#This Row],[Font]],"")</f>
        <v/>
      </c>
      <c r="CD119" s="16" t="str">
        <f ca="1">IF(Table_Styles[[#This Row],[Unique Font]]&lt;&gt;"",
"{""fontFamily"":"""&amp;Table_Styles[[#This Row],[Font Family Used]]&amp;""",""fontWeight"":"&amp;Table_Styles[[#This Row],[Font Weight Used]]&amp;"}","")</f>
        <v/>
      </c>
      <c r="CE119"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9" s="16" t="str">
        <f>IF(AND(Table_Styles[[#This Row],[Selector]]&lt;&gt;"", Table_Styles[[#This Row],[Config Properties]]&lt;&gt;""),
Table_Styles[[#This Row],[Selector]]&amp;" { "&amp;Table_Styles[[#This Row],[Config Properties]]&amp;" }","")</f>
        <v/>
      </c>
      <c r="CG119" s="16" t="str">
        <f xml:space="preserve">
SUBSTITUTE(SUBSTITUTE(SUBSTITUTE(SUBSTITUTE(SUBSTITUTE(SUBSTITUTE(SUBSTITUTE(SUBSTITUTE(Table_Styles[[#This Row],[Config]],
" {","{"),
"{ ","{"),
" }","}"),
"} ","}"),
" ,",","),
", ",","),
" :",":"),
": ",":")</f>
        <v/>
      </c>
    </row>
    <row r="120" spans="2:85" ht="21" customHeight="1">
      <c r="B120" s="110" t="s">
        <v>1066</v>
      </c>
      <c r="C120" s="36" t="s">
        <v>1125</v>
      </c>
      <c r="D120" s="14"/>
      <c r="E120" s="14"/>
      <c r="F120" s="14" t="str">
        <f>IF(Table_Styles[[#This Row],[Font Family]]&lt;&gt;"",Table_Styles[[#This Row],[Font Family]],IF(Table_Styles[[#This Row],[Font Family Default]]&lt;&gt;"",Table_Styles[[#This Row],[Font Family Default]],""))</f>
        <v/>
      </c>
      <c r="G120" s="14"/>
      <c r="H120" s="14"/>
      <c r="I120" s="14" t="str">
        <f>IF(Table_Styles[[#This Row],[Font Size]]&lt;&gt;"",Table_Styles[[#This Row],[Font Size]],IF(Table_Styles[[#This Row],[Font Size Default]]&lt;&gt;"",Table_Styles[[#This Row],[Font Size Default]],""))</f>
        <v/>
      </c>
      <c r="J120" s="14"/>
      <c r="K120" s="14"/>
      <c r="L120" s="14" t="str">
        <f>IF(Table_Styles[[#This Row],[Font Weight]]&lt;&gt;"",Table_Styles[[#This Row],[Font Weight]],IF(Table_Styles[[#This Row],[Font Weight Default]]&lt;&gt;"",Table_Styles[[#This Row],[Font Weight Default]],""))</f>
        <v/>
      </c>
      <c r="M120" s="14"/>
      <c r="N120" s="14"/>
      <c r="O120" s="14" t="str">
        <f>IF(Table_Styles[[#This Row],[Colour]]&lt;&gt;"",Table_Styles[[#This Row],[Colour]],IF(Table_Styles[[#This Row],[Colour Default]]&lt;&gt;"",Table_Styles[[#This Row],[Colour Default]],""))</f>
        <v/>
      </c>
      <c r="P120" s="14"/>
      <c r="Q120" s="14"/>
      <c r="R120" s="14" t="str">
        <f>IF(Table_Styles[[#This Row],[Background]]&lt;&gt;"",Table_Styles[[#This Row],[Background]],IF(Table_Styles[[#This Row],[Background Default]]&lt;&gt;"",Table_Styles[[#This Row],[Background Default]],""))</f>
        <v/>
      </c>
      <c r="S120" s="14"/>
      <c r="T120" s="14"/>
      <c r="U120" s="14" t="str">
        <f>IF(Table_Styles[[#This Row],[Border]]&lt;&gt;"",Table_Styles[[#This Row],[Border]],IF(Table_Styles[[#This Row],[Border Default]]&lt;&gt;"",Table_Styles[[#This Row],[Border Default]],""))</f>
        <v/>
      </c>
      <c r="V120" s="14"/>
      <c r="W120" s="14"/>
      <c r="X120" s="14" t="str">
        <f>IF(Table_Styles[[#This Row],[Border Radius]]&lt;&gt;"",Table_Styles[[#This Row],[Border Radius]],IF(Table_Styles[[#This Row],[Border Radius Default]]&lt;&gt;"",Table_Styles[[#This Row],[Border Radius Default]],""))</f>
        <v/>
      </c>
      <c r="Y120" s="14"/>
      <c r="Z120" s="14"/>
      <c r="AA120" s="14" t="str">
        <f>IF(Table_Styles[[#This Row],[MT]]&lt;&gt;"",Table_Styles[[#This Row],[MT]],IF(Table_Styles[[#This Row],[MT Default]]&lt;&gt;"",Table_Styles[[#This Row],[MT Default]],""))</f>
        <v/>
      </c>
      <c r="AB120" s="14"/>
      <c r="AC120" s="14"/>
      <c r="AD120" s="14" t="str">
        <f>IF(Table_Styles[[#This Row],[MR]]&lt;&gt;"",Table_Styles[[#This Row],[MR]],IF(Table_Styles[[#This Row],[MR Default]]&lt;&gt;"",Table_Styles[[#This Row],[MR Default]],""))</f>
        <v/>
      </c>
      <c r="AE120" s="14"/>
      <c r="AF120" s="14"/>
      <c r="AG120" s="14" t="str">
        <f>IF(Table_Styles[[#This Row],[MB]]&lt;&gt;"",Table_Styles[[#This Row],[MB]],IF(Table_Styles[[#This Row],[MB Default]]&lt;&gt;"",Table_Styles[[#This Row],[MB Default]],""))</f>
        <v/>
      </c>
      <c r="AH120" s="14"/>
      <c r="AI120" s="14"/>
      <c r="AJ120" s="14" t="str">
        <f>IF(Table_Styles[[#This Row],[ML]]&lt;&gt;"",Table_Styles[[#This Row],[ML]],IF(Table_Styles[[#This Row],[ML Default]]&lt;&gt;"",Table_Styles[[#This Row],[ML Default]],""))</f>
        <v/>
      </c>
      <c r="AK120" s="14"/>
      <c r="AL120" s="14"/>
      <c r="AM120" s="14" t="str">
        <f>IF(Table_Styles[[#This Row],[PT]]&lt;&gt;"",Table_Styles[[#This Row],[PT]],IF(Table_Styles[[#This Row],[PT Default]]&lt;&gt;"",Table_Styles[[#This Row],[PT Default]],""))</f>
        <v/>
      </c>
      <c r="AN120" s="14"/>
      <c r="AO120" s="14"/>
      <c r="AP120" s="14" t="str">
        <f>IF(Table_Styles[[#This Row],[PR]]&lt;&gt;"",Table_Styles[[#This Row],[PR]],IF(Table_Styles[[#This Row],[PR Default]]&lt;&gt;"",Table_Styles[[#This Row],[PR Default]],""))</f>
        <v/>
      </c>
      <c r="AQ120" s="14"/>
      <c r="AR120" s="14"/>
      <c r="AS120" s="14" t="str">
        <f>IF(Table_Styles[[#This Row],[PB]]&lt;&gt;"",Table_Styles[[#This Row],[PB]],IF(Table_Styles[[#This Row],[PB Default]]&lt;&gt;"",Table_Styles[[#This Row],[PB Default]],""))</f>
        <v/>
      </c>
      <c r="AT120" s="14"/>
      <c r="AU120" s="14"/>
      <c r="AV120" s="14" t="str">
        <f>IF(Table_Styles[[#This Row],[PL]]&lt;&gt;"",Table_Styles[[#This Row],[PL]],IF(Table_Styles[[#This Row],[PL Default]]&lt;&gt;"",Table_Styles[[#This Row],[PL Default]],""))</f>
        <v/>
      </c>
      <c r="AW120" s="14"/>
      <c r="AX120" s="14"/>
      <c r="AY120" s="14" t="str">
        <f>IF(Table_Styles[[#This Row],[BT]]&lt;&gt;"",Table_Styles[[#This Row],[BT]],IF(Table_Styles[[#This Row],[BT Default]]&lt;&gt;"",Table_Styles[[#This Row],[BT Default]],""))</f>
        <v/>
      </c>
      <c r="AZ120" s="14"/>
      <c r="BA120" s="14"/>
      <c r="BB120" s="14" t="str">
        <f>IF(Table_Styles[[#This Row],[BR]]&lt;&gt;"",Table_Styles[[#This Row],[BR]],IF(Table_Styles[[#This Row],[BR Default]]&lt;&gt;"",Table_Styles[[#This Row],[BR Default]],""))</f>
        <v/>
      </c>
      <c r="BC120" s="14"/>
      <c r="BD120" s="14"/>
      <c r="BE120" s="14" t="str">
        <f>IF(Table_Styles[[#This Row],[BB]]&lt;&gt;"",Table_Styles[[#This Row],[BB]],IF(Table_Styles[[#This Row],[BB Default]]&lt;&gt;"",Table_Styles[[#This Row],[BB Default]],""))</f>
        <v/>
      </c>
      <c r="BF120" s="14"/>
      <c r="BG120" s="14"/>
      <c r="BH120" s="14" t="str">
        <f>IF(Table_Styles[[#This Row],[BL]]&lt;&gt;"",Table_Styles[[#This Row],[BL]],IF(Table_Styles[[#This Row],[BL Default]]&lt;&gt;"",Table_Styles[[#This Row],[BL Default]],""))</f>
        <v/>
      </c>
      <c r="BI120" s="14"/>
      <c r="BJ120" s="33"/>
      <c r="BK120" s="14" t="str">
        <f>IF(Table_Styles[[#This Row],[Width]]&lt;&gt;"",Table_Styles[[#This Row],[Width]],IF(Table_Styles[[#This Row],[Width Default]]&lt;&gt;"",Table_Styles[[#This Row],[Width Default]],""))</f>
        <v/>
      </c>
      <c r="BL120" s="14"/>
      <c r="BM120" s="14"/>
      <c r="BN120" s="14" t="str">
        <f>IF(Table_Styles[[#This Row],[Height]]&lt;&gt;"",Table_Styles[[#This Row],[Height]],IF(Table_Styles[[#This Row],[Height Default]]&lt;&gt;"",Table_Styles[[#This Row],[Height Default]],""))</f>
        <v/>
      </c>
      <c r="BO120" s="14"/>
      <c r="BP120" s="14"/>
      <c r="BQ120" s="14" t="str">
        <f>IF(Table_Styles[[#This Row],[Top]]&lt;&gt;"",Table_Styles[[#This Row],[Top]],IF(Table_Styles[[#This Row],[Top Default]]&lt;&gt;"",Table_Styles[[#This Row],[Top Default]],""))</f>
        <v/>
      </c>
      <c r="BR120" s="14"/>
      <c r="BS120" s="14"/>
      <c r="BT120" s="14" t="str">
        <f>IF(Table_Styles[[#This Row],[Right]]&lt;&gt;"",Table_Styles[[#This Row],[Right]],IF(Table_Styles[[#This Row],[Right Default]]&lt;&gt;"",Table_Styles[[#This Row],[Right Default]],""))</f>
        <v/>
      </c>
      <c r="BU120" s="14"/>
      <c r="BV120" s="14"/>
      <c r="BW120" s="14" t="str">
        <f>IF(Table_Styles[[#This Row],[Bottom]]&lt;&gt;"",Table_Styles[[#This Row],[Bottom]],IF(Table_Styles[[#This Row],[Bottom Default]]&lt;&gt;"",Table_Styles[[#This Row],[Bottom Default]],""))</f>
        <v/>
      </c>
      <c r="BX120" s="14"/>
      <c r="BY120" s="14"/>
      <c r="BZ120" s="14" t="str">
        <f>IF(Table_Styles[[#This Row],[Left]]&lt;&gt;"",Table_Styles[[#This Row],[Left]],IF(Table_Styles[[#This Row],[Left Default]]&lt;&gt;"",Table_Styles[[#This Row],[Left Default]],""))</f>
        <v/>
      </c>
      <c r="CA120" s="14"/>
      <c r="CB120" s="16" t="str">
        <f>IF(AND(Table_Styles[[#This Row],[Selector]]&lt;&gt;"",Table_Styles[[#This Row],[Font Family Used]]&lt;&gt;"",Table_Styles[[#This Row],[Font Weight Used]]&lt;&gt;""),Table_Styles[[#This Row],[Font Family Used]]&amp;" "&amp;Table_Styles[[#This Row],[Font Weight Used]],"")</f>
        <v/>
      </c>
      <c r="CC120" s="16" t="str">
        <f ca="1">IF(AND(Table_Styles[[#This Row],[Selector]],COUNTIF(OFFSET(CC:CC,0,0,ROW()-1,1),"="&amp;Table_Styles[[#This Row],[Font]])=0),Table_Styles[[#This Row],[Font]],"")</f>
        <v/>
      </c>
      <c r="CD120" s="16" t="str">
        <f ca="1">IF(Table_Styles[[#This Row],[Unique Font]]&lt;&gt;"",
"{""fontFamily"":"""&amp;Table_Styles[[#This Row],[Font Family Used]]&amp;""",""fontWeight"":"&amp;Table_Styles[[#This Row],[Font Weight Used]]&amp;"}","")</f>
        <v/>
      </c>
      <c r="CE120"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0" s="16" t="str">
        <f>IF(AND(Table_Styles[[#This Row],[Selector]]&lt;&gt;"", Table_Styles[[#This Row],[Config Properties]]&lt;&gt;""),
Table_Styles[[#This Row],[Selector]]&amp;" { "&amp;Table_Styles[[#This Row],[Config Properties]]&amp;" }","")</f>
        <v/>
      </c>
      <c r="CG120" s="16" t="str">
        <f xml:space="preserve">
SUBSTITUTE(SUBSTITUTE(SUBSTITUTE(SUBSTITUTE(SUBSTITUTE(SUBSTITUTE(SUBSTITUTE(SUBSTITUTE(Table_Styles[[#This Row],[Config]],
" {","{"),
"{ ","{"),
" }","}"),
"} ","}"),
" ,",","),
", ",","),
" :",":"),
": ",":")</f>
        <v/>
      </c>
    </row>
    <row r="121" spans="2:85" ht="21" customHeight="1">
      <c r="B121" s="110" t="s">
        <v>1068</v>
      </c>
      <c r="C121" s="36" t="s">
        <v>1126</v>
      </c>
      <c r="D121" s="14"/>
      <c r="E121" s="14"/>
      <c r="F121" s="14" t="str">
        <f>IF(Table_Styles[[#This Row],[Font Family]]&lt;&gt;"",Table_Styles[[#This Row],[Font Family]],IF(Table_Styles[[#This Row],[Font Family Default]]&lt;&gt;"",Table_Styles[[#This Row],[Font Family Default]],""))</f>
        <v/>
      </c>
      <c r="G121" s="14"/>
      <c r="H121" s="14"/>
      <c r="I121" s="14" t="str">
        <f>IF(Table_Styles[[#This Row],[Font Size]]&lt;&gt;"",Table_Styles[[#This Row],[Font Size]],IF(Table_Styles[[#This Row],[Font Size Default]]&lt;&gt;"",Table_Styles[[#This Row],[Font Size Default]],""))</f>
        <v/>
      </c>
      <c r="J121" s="14"/>
      <c r="K121" s="14"/>
      <c r="L121" s="14" t="str">
        <f>IF(Table_Styles[[#This Row],[Font Weight]]&lt;&gt;"",Table_Styles[[#This Row],[Font Weight]],IF(Table_Styles[[#This Row],[Font Weight Default]]&lt;&gt;"",Table_Styles[[#This Row],[Font Weight Default]],""))</f>
        <v/>
      </c>
      <c r="M121" s="14"/>
      <c r="N121" s="14"/>
      <c r="O121" s="14" t="str">
        <f>IF(Table_Styles[[#This Row],[Colour]]&lt;&gt;"",Table_Styles[[#This Row],[Colour]],IF(Table_Styles[[#This Row],[Colour Default]]&lt;&gt;"",Table_Styles[[#This Row],[Colour Default]],""))</f>
        <v/>
      </c>
      <c r="P121" s="14"/>
      <c r="Q121" s="14"/>
      <c r="R121" s="14" t="str">
        <f>IF(Table_Styles[[#This Row],[Background]]&lt;&gt;"",Table_Styles[[#This Row],[Background]],IF(Table_Styles[[#This Row],[Background Default]]&lt;&gt;"",Table_Styles[[#This Row],[Background Default]],""))</f>
        <v/>
      </c>
      <c r="S121" s="14"/>
      <c r="T121" s="14"/>
      <c r="U121" s="14" t="str">
        <f>IF(Table_Styles[[#This Row],[Border]]&lt;&gt;"",Table_Styles[[#This Row],[Border]],IF(Table_Styles[[#This Row],[Border Default]]&lt;&gt;"",Table_Styles[[#This Row],[Border Default]],""))</f>
        <v/>
      </c>
      <c r="V121" s="14"/>
      <c r="W121" s="14"/>
      <c r="X121" s="14" t="str">
        <f>IF(Table_Styles[[#This Row],[Border Radius]]&lt;&gt;"",Table_Styles[[#This Row],[Border Radius]],IF(Table_Styles[[#This Row],[Border Radius Default]]&lt;&gt;"",Table_Styles[[#This Row],[Border Radius Default]],""))</f>
        <v/>
      </c>
      <c r="Y121" s="14"/>
      <c r="Z121" s="14"/>
      <c r="AA121" s="14" t="str">
        <f>IF(Table_Styles[[#This Row],[MT]]&lt;&gt;"",Table_Styles[[#This Row],[MT]],IF(Table_Styles[[#This Row],[MT Default]]&lt;&gt;"",Table_Styles[[#This Row],[MT Default]],""))</f>
        <v/>
      </c>
      <c r="AB121" s="14"/>
      <c r="AC121" s="14"/>
      <c r="AD121" s="14" t="str">
        <f>IF(Table_Styles[[#This Row],[MR]]&lt;&gt;"",Table_Styles[[#This Row],[MR]],IF(Table_Styles[[#This Row],[MR Default]]&lt;&gt;"",Table_Styles[[#This Row],[MR Default]],""))</f>
        <v/>
      </c>
      <c r="AE121" s="14"/>
      <c r="AF121" s="14"/>
      <c r="AG121" s="14" t="str">
        <f>IF(Table_Styles[[#This Row],[MB]]&lt;&gt;"",Table_Styles[[#This Row],[MB]],IF(Table_Styles[[#This Row],[MB Default]]&lt;&gt;"",Table_Styles[[#This Row],[MB Default]],""))</f>
        <v/>
      </c>
      <c r="AH121" s="14"/>
      <c r="AI121" s="14"/>
      <c r="AJ121" s="14" t="str">
        <f>IF(Table_Styles[[#This Row],[ML]]&lt;&gt;"",Table_Styles[[#This Row],[ML]],IF(Table_Styles[[#This Row],[ML Default]]&lt;&gt;"",Table_Styles[[#This Row],[ML Default]],""))</f>
        <v/>
      </c>
      <c r="AK121" s="14"/>
      <c r="AL121" s="14"/>
      <c r="AM121" s="14" t="str">
        <f>IF(Table_Styles[[#This Row],[PT]]&lt;&gt;"",Table_Styles[[#This Row],[PT]],IF(Table_Styles[[#This Row],[PT Default]]&lt;&gt;"",Table_Styles[[#This Row],[PT Default]],""))</f>
        <v/>
      </c>
      <c r="AN121" s="14"/>
      <c r="AO121" s="14"/>
      <c r="AP121" s="14" t="str">
        <f>IF(Table_Styles[[#This Row],[PR]]&lt;&gt;"",Table_Styles[[#This Row],[PR]],IF(Table_Styles[[#This Row],[PR Default]]&lt;&gt;"",Table_Styles[[#This Row],[PR Default]],""))</f>
        <v/>
      </c>
      <c r="AQ121" s="14"/>
      <c r="AR121" s="14"/>
      <c r="AS121" s="14" t="str">
        <f>IF(Table_Styles[[#This Row],[PB]]&lt;&gt;"",Table_Styles[[#This Row],[PB]],IF(Table_Styles[[#This Row],[PB Default]]&lt;&gt;"",Table_Styles[[#This Row],[PB Default]],""))</f>
        <v/>
      </c>
      <c r="AT121" s="14"/>
      <c r="AU121" s="14"/>
      <c r="AV121" s="14" t="str">
        <f>IF(Table_Styles[[#This Row],[PL]]&lt;&gt;"",Table_Styles[[#This Row],[PL]],IF(Table_Styles[[#This Row],[PL Default]]&lt;&gt;"",Table_Styles[[#This Row],[PL Default]],""))</f>
        <v/>
      </c>
      <c r="AW121" s="14"/>
      <c r="AX121" s="14"/>
      <c r="AY121" s="14" t="str">
        <f>IF(Table_Styles[[#This Row],[BT]]&lt;&gt;"",Table_Styles[[#This Row],[BT]],IF(Table_Styles[[#This Row],[BT Default]]&lt;&gt;"",Table_Styles[[#This Row],[BT Default]],""))</f>
        <v/>
      </c>
      <c r="AZ121" s="14"/>
      <c r="BA121" s="14"/>
      <c r="BB121" s="14" t="str">
        <f>IF(Table_Styles[[#This Row],[BR]]&lt;&gt;"",Table_Styles[[#This Row],[BR]],IF(Table_Styles[[#This Row],[BR Default]]&lt;&gt;"",Table_Styles[[#This Row],[BR Default]],""))</f>
        <v/>
      </c>
      <c r="BC121" s="14"/>
      <c r="BD121" s="14"/>
      <c r="BE121" s="14" t="str">
        <f>IF(Table_Styles[[#This Row],[BB]]&lt;&gt;"",Table_Styles[[#This Row],[BB]],IF(Table_Styles[[#This Row],[BB Default]]&lt;&gt;"",Table_Styles[[#This Row],[BB Default]],""))</f>
        <v/>
      </c>
      <c r="BF121" s="14"/>
      <c r="BG121" s="14"/>
      <c r="BH121" s="14" t="str">
        <f>IF(Table_Styles[[#This Row],[BL]]&lt;&gt;"",Table_Styles[[#This Row],[BL]],IF(Table_Styles[[#This Row],[BL Default]]&lt;&gt;"",Table_Styles[[#This Row],[BL Default]],""))</f>
        <v/>
      </c>
      <c r="BI121" s="14"/>
      <c r="BJ121" s="33"/>
      <c r="BK121" s="14" t="str">
        <f>IF(Table_Styles[[#This Row],[Width]]&lt;&gt;"",Table_Styles[[#This Row],[Width]],IF(Table_Styles[[#This Row],[Width Default]]&lt;&gt;"",Table_Styles[[#This Row],[Width Default]],""))</f>
        <v/>
      </c>
      <c r="BL121" s="14"/>
      <c r="BM121" s="14"/>
      <c r="BN121" s="14" t="str">
        <f>IF(Table_Styles[[#This Row],[Height]]&lt;&gt;"",Table_Styles[[#This Row],[Height]],IF(Table_Styles[[#This Row],[Height Default]]&lt;&gt;"",Table_Styles[[#This Row],[Height Default]],""))</f>
        <v/>
      </c>
      <c r="BO121" s="14"/>
      <c r="BP121" s="14"/>
      <c r="BQ121" s="14" t="str">
        <f>IF(Table_Styles[[#This Row],[Top]]&lt;&gt;"",Table_Styles[[#This Row],[Top]],IF(Table_Styles[[#This Row],[Top Default]]&lt;&gt;"",Table_Styles[[#This Row],[Top Default]],""))</f>
        <v/>
      </c>
      <c r="BR121" s="14"/>
      <c r="BS121" s="14"/>
      <c r="BT121" s="14" t="str">
        <f>IF(Table_Styles[[#This Row],[Right]]&lt;&gt;"",Table_Styles[[#This Row],[Right]],IF(Table_Styles[[#This Row],[Right Default]]&lt;&gt;"",Table_Styles[[#This Row],[Right Default]],""))</f>
        <v/>
      </c>
      <c r="BU121" s="14"/>
      <c r="BV121" s="14"/>
      <c r="BW121" s="14" t="str">
        <f>IF(Table_Styles[[#This Row],[Bottom]]&lt;&gt;"",Table_Styles[[#This Row],[Bottom]],IF(Table_Styles[[#This Row],[Bottom Default]]&lt;&gt;"",Table_Styles[[#This Row],[Bottom Default]],""))</f>
        <v/>
      </c>
      <c r="BX121" s="14"/>
      <c r="BY121" s="14"/>
      <c r="BZ121" s="14" t="str">
        <f>IF(Table_Styles[[#This Row],[Left]]&lt;&gt;"",Table_Styles[[#This Row],[Left]],IF(Table_Styles[[#This Row],[Left Default]]&lt;&gt;"",Table_Styles[[#This Row],[Left Default]],""))</f>
        <v/>
      </c>
      <c r="CA121" s="14"/>
      <c r="CB121" s="16" t="str">
        <f>IF(AND(Table_Styles[[#This Row],[Selector]]&lt;&gt;"",Table_Styles[[#This Row],[Font Family Used]]&lt;&gt;"",Table_Styles[[#This Row],[Font Weight Used]]&lt;&gt;""),Table_Styles[[#This Row],[Font Family Used]]&amp;" "&amp;Table_Styles[[#This Row],[Font Weight Used]],"")</f>
        <v/>
      </c>
      <c r="CC121" s="16" t="str">
        <f ca="1">IF(AND(Table_Styles[[#This Row],[Selector]],COUNTIF(OFFSET(CC:CC,0,0,ROW()-1,1),"="&amp;Table_Styles[[#This Row],[Font]])=0),Table_Styles[[#This Row],[Font]],"")</f>
        <v/>
      </c>
      <c r="CD121" s="16" t="str">
        <f ca="1">IF(Table_Styles[[#This Row],[Unique Font]]&lt;&gt;"",
"{""fontFamily"":"""&amp;Table_Styles[[#This Row],[Font Family Used]]&amp;""",""fontWeight"":"&amp;Table_Styles[[#This Row],[Font Weight Used]]&amp;"}","")</f>
        <v/>
      </c>
      <c r="CE121"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1" s="16" t="str">
        <f>IF(AND(Table_Styles[[#This Row],[Selector]]&lt;&gt;"", Table_Styles[[#This Row],[Config Properties]]&lt;&gt;""),
Table_Styles[[#This Row],[Selector]]&amp;" { "&amp;Table_Styles[[#This Row],[Config Properties]]&amp;" }","")</f>
        <v/>
      </c>
      <c r="CG121" s="16" t="str">
        <f xml:space="preserve">
SUBSTITUTE(SUBSTITUTE(SUBSTITUTE(SUBSTITUTE(SUBSTITUTE(SUBSTITUTE(SUBSTITUTE(SUBSTITUTE(Table_Styles[[#This Row],[Config]],
" {","{"),
"{ ","{"),
" }","}"),
"} ","}"),
" ,",","),
", ",","),
" :",":"),
": ",":")</f>
        <v/>
      </c>
    </row>
    <row r="122" spans="2:85" ht="21" customHeight="1">
      <c r="B122" s="110" t="s">
        <v>1071</v>
      </c>
      <c r="C122" s="36" t="s">
        <v>1127</v>
      </c>
      <c r="D122" s="14"/>
      <c r="E122" s="14"/>
      <c r="F122" s="14" t="str">
        <f>IF(Table_Styles[[#This Row],[Font Family]]&lt;&gt;"",Table_Styles[[#This Row],[Font Family]],IF(Table_Styles[[#This Row],[Font Family Default]]&lt;&gt;"",Table_Styles[[#This Row],[Font Family Default]],""))</f>
        <v/>
      </c>
      <c r="G122" s="14"/>
      <c r="H122" s="14"/>
      <c r="I122" s="14" t="str">
        <f>IF(Table_Styles[[#This Row],[Font Size]]&lt;&gt;"",Table_Styles[[#This Row],[Font Size]],IF(Table_Styles[[#This Row],[Font Size Default]]&lt;&gt;"",Table_Styles[[#This Row],[Font Size Default]],""))</f>
        <v/>
      </c>
      <c r="J122" s="14"/>
      <c r="K122" s="14"/>
      <c r="L122" s="14" t="str">
        <f>IF(Table_Styles[[#This Row],[Font Weight]]&lt;&gt;"",Table_Styles[[#This Row],[Font Weight]],IF(Table_Styles[[#This Row],[Font Weight Default]]&lt;&gt;"",Table_Styles[[#This Row],[Font Weight Default]],""))</f>
        <v/>
      </c>
      <c r="M122" s="14"/>
      <c r="N122" s="14"/>
      <c r="O122" s="14" t="str">
        <f>IF(Table_Styles[[#This Row],[Colour]]&lt;&gt;"",Table_Styles[[#This Row],[Colour]],IF(Table_Styles[[#This Row],[Colour Default]]&lt;&gt;"",Table_Styles[[#This Row],[Colour Default]],""))</f>
        <v/>
      </c>
      <c r="P122" s="14"/>
      <c r="Q122" s="14"/>
      <c r="R122" s="14" t="str">
        <f>IF(Table_Styles[[#This Row],[Background]]&lt;&gt;"",Table_Styles[[#This Row],[Background]],IF(Table_Styles[[#This Row],[Background Default]]&lt;&gt;"",Table_Styles[[#This Row],[Background Default]],""))</f>
        <v/>
      </c>
      <c r="S122" s="14"/>
      <c r="T122" s="14"/>
      <c r="U122" s="14" t="str">
        <f>IF(Table_Styles[[#This Row],[Border]]&lt;&gt;"",Table_Styles[[#This Row],[Border]],IF(Table_Styles[[#This Row],[Border Default]]&lt;&gt;"",Table_Styles[[#This Row],[Border Default]],""))</f>
        <v/>
      </c>
      <c r="V122" s="14"/>
      <c r="W122" s="14"/>
      <c r="X122" s="14" t="str">
        <f>IF(Table_Styles[[#This Row],[Border Radius]]&lt;&gt;"",Table_Styles[[#This Row],[Border Radius]],IF(Table_Styles[[#This Row],[Border Radius Default]]&lt;&gt;"",Table_Styles[[#This Row],[Border Radius Default]],""))</f>
        <v/>
      </c>
      <c r="Y122" s="14"/>
      <c r="Z122" s="14"/>
      <c r="AA122" s="14" t="str">
        <f>IF(Table_Styles[[#This Row],[MT]]&lt;&gt;"",Table_Styles[[#This Row],[MT]],IF(Table_Styles[[#This Row],[MT Default]]&lt;&gt;"",Table_Styles[[#This Row],[MT Default]],""))</f>
        <v/>
      </c>
      <c r="AB122" s="14"/>
      <c r="AC122" s="14"/>
      <c r="AD122" s="14" t="str">
        <f>IF(Table_Styles[[#This Row],[MR]]&lt;&gt;"",Table_Styles[[#This Row],[MR]],IF(Table_Styles[[#This Row],[MR Default]]&lt;&gt;"",Table_Styles[[#This Row],[MR Default]],""))</f>
        <v/>
      </c>
      <c r="AE122" s="14"/>
      <c r="AF122" s="14"/>
      <c r="AG122" s="14" t="str">
        <f>IF(Table_Styles[[#This Row],[MB]]&lt;&gt;"",Table_Styles[[#This Row],[MB]],IF(Table_Styles[[#This Row],[MB Default]]&lt;&gt;"",Table_Styles[[#This Row],[MB Default]],""))</f>
        <v/>
      </c>
      <c r="AH122" s="14"/>
      <c r="AI122" s="14"/>
      <c r="AJ122" s="14" t="str">
        <f>IF(Table_Styles[[#This Row],[ML]]&lt;&gt;"",Table_Styles[[#This Row],[ML]],IF(Table_Styles[[#This Row],[ML Default]]&lt;&gt;"",Table_Styles[[#This Row],[ML Default]],""))</f>
        <v/>
      </c>
      <c r="AK122" s="14"/>
      <c r="AL122" s="14"/>
      <c r="AM122" s="14" t="str">
        <f>IF(Table_Styles[[#This Row],[PT]]&lt;&gt;"",Table_Styles[[#This Row],[PT]],IF(Table_Styles[[#This Row],[PT Default]]&lt;&gt;"",Table_Styles[[#This Row],[PT Default]],""))</f>
        <v/>
      </c>
      <c r="AN122" s="14"/>
      <c r="AO122" s="14"/>
      <c r="AP122" s="14" t="str">
        <f>IF(Table_Styles[[#This Row],[PR]]&lt;&gt;"",Table_Styles[[#This Row],[PR]],IF(Table_Styles[[#This Row],[PR Default]]&lt;&gt;"",Table_Styles[[#This Row],[PR Default]],""))</f>
        <v/>
      </c>
      <c r="AQ122" s="14"/>
      <c r="AR122" s="14"/>
      <c r="AS122" s="14" t="str">
        <f>IF(Table_Styles[[#This Row],[PB]]&lt;&gt;"",Table_Styles[[#This Row],[PB]],IF(Table_Styles[[#This Row],[PB Default]]&lt;&gt;"",Table_Styles[[#This Row],[PB Default]],""))</f>
        <v/>
      </c>
      <c r="AT122" s="14"/>
      <c r="AU122" s="14"/>
      <c r="AV122" s="14" t="str">
        <f>IF(Table_Styles[[#This Row],[PL]]&lt;&gt;"",Table_Styles[[#This Row],[PL]],IF(Table_Styles[[#This Row],[PL Default]]&lt;&gt;"",Table_Styles[[#This Row],[PL Default]],""))</f>
        <v/>
      </c>
      <c r="AW122" s="14"/>
      <c r="AX122" s="14"/>
      <c r="AY122" s="14" t="str">
        <f>IF(Table_Styles[[#This Row],[BT]]&lt;&gt;"",Table_Styles[[#This Row],[BT]],IF(Table_Styles[[#This Row],[BT Default]]&lt;&gt;"",Table_Styles[[#This Row],[BT Default]],""))</f>
        <v/>
      </c>
      <c r="AZ122" s="14"/>
      <c r="BA122" s="14"/>
      <c r="BB122" s="14" t="str">
        <f>IF(Table_Styles[[#This Row],[BR]]&lt;&gt;"",Table_Styles[[#This Row],[BR]],IF(Table_Styles[[#This Row],[BR Default]]&lt;&gt;"",Table_Styles[[#This Row],[BR Default]],""))</f>
        <v/>
      </c>
      <c r="BC122" s="14"/>
      <c r="BD122" s="14"/>
      <c r="BE122" s="14" t="str">
        <f>IF(Table_Styles[[#This Row],[BB]]&lt;&gt;"",Table_Styles[[#This Row],[BB]],IF(Table_Styles[[#This Row],[BB Default]]&lt;&gt;"",Table_Styles[[#This Row],[BB Default]],""))</f>
        <v/>
      </c>
      <c r="BF122" s="14"/>
      <c r="BG122" s="14"/>
      <c r="BH122" s="14" t="str">
        <f>IF(Table_Styles[[#This Row],[BL]]&lt;&gt;"",Table_Styles[[#This Row],[BL]],IF(Table_Styles[[#This Row],[BL Default]]&lt;&gt;"",Table_Styles[[#This Row],[BL Default]],""))</f>
        <v/>
      </c>
      <c r="BI122" s="14"/>
      <c r="BJ122" s="33"/>
      <c r="BK122" s="14" t="str">
        <f>IF(Table_Styles[[#This Row],[Width]]&lt;&gt;"",Table_Styles[[#This Row],[Width]],IF(Table_Styles[[#This Row],[Width Default]]&lt;&gt;"",Table_Styles[[#This Row],[Width Default]],""))</f>
        <v/>
      </c>
      <c r="BL122" s="14"/>
      <c r="BM122" s="14"/>
      <c r="BN122" s="14" t="str">
        <f>IF(Table_Styles[[#This Row],[Height]]&lt;&gt;"",Table_Styles[[#This Row],[Height]],IF(Table_Styles[[#This Row],[Height Default]]&lt;&gt;"",Table_Styles[[#This Row],[Height Default]],""))</f>
        <v/>
      </c>
      <c r="BO122" s="14"/>
      <c r="BP122" s="14"/>
      <c r="BQ122" s="14" t="str">
        <f>IF(Table_Styles[[#This Row],[Top]]&lt;&gt;"",Table_Styles[[#This Row],[Top]],IF(Table_Styles[[#This Row],[Top Default]]&lt;&gt;"",Table_Styles[[#This Row],[Top Default]],""))</f>
        <v/>
      </c>
      <c r="BR122" s="14"/>
      <c r="BS122" s="14"/>
      <c r="BT122" s="14" t="str">
        <f>IF(Table_Styles[[#This Row],[Right]]&lt;&gt;"",Table_Styles[[#This Row],[Right]],IF(Table_Styles[[#This Row],[Right Default]]&lt;&gt;"",Table_Styles[[#This Row],[Right Default]],""))</f>
        <v/>
      </c>
      <c r="BU122" s="14"/>
      <c r="BV122" s="14"/>
      <c r="BW122" s="14" t="str">
        <f>IF(Table_Styles[[#This Row],[Bottom]]&lt;&gt;"",Table_Styles[[#This Row],[Bottom]],IF(Table_Styles[[#This Row],[Bottom Default]]&lt;&gt;"",Table_Styles[[#This Row],[Bottom Default]],""))</f>
        <v/>
      </c>
      <c r="BX122" s="14"/>
      <c r="BY122" s="14"/>
      <c r="BZ122" s="14" t="str">
        <f>IF(Table_Styles[[#This Row],[Left]]&lt;&gt;"",Table_Styles[[#This Row],[Left]],IF(Table_Styles[[#This Row],[Left Default]]&lt;&gt;"",Table_Styles[[#This Row],[Left Default]],""))</f>
        <v/>
      </c>
      <c r="CA122" s="14"/>
      <c r="CB122" s="16" t="str">
        <f>IF(AND(Table_Styles[[#This Row],[Selector]]&lt;&gt;"",Table_Styles[[#This Row],[Font Family Used]]&lt;&gt;"",Table_Styles[[#This Row],[Font Weight Used]]&lt;&gt;""),Table_Styles[[#This Row],[Font Family Used]]&amp;" "&amp;Table_Styles[[#This Row],[Font Weight Used]],"")</f>
        <v/>
      </c>
      <c r="CC122" s="16" t="str">
        <f ca="1">IF(AND(Table_Styles[[#This Row],[Selector]],COUNTIF(OFFSET(CC:CC,0,0,ROW()-1,1),"="&amp;Table_Styles[[#This Row],[Font]])=0),Table_Styles[[#This Row],[Font]],"")</f>
        <v/>
      </c>
      <c r="CD122" s="16" t="str">
        <f ca="1">IF(Table_Styles[[#This Row],[Unique Font]]&lt;&gt;"",
"{""fontFamily"":"""&amp;Table_Styles[[#This Row],[Font Family Used]]&amp;""",""fontWeight"":"&amp;Table_Styles[[#This Row],[Font Weight Used]]&amp;"}","")</f>
        <v/>
      </c>
      <c r="CE122"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2" s="16" t="str">
        <f>IF(AND(Table_Styles[[#This Row],[Selector]]&lt;&gt;"", Table_Styles[[#This Row],[Config Properties]]&lt;&gt;""),
Table_Styles[[#This Row],[Selector]]&amp;" { "&amp;Table_Styles[[#This Row],[Config Properties]]&amp;" }","")</f>
        <v/>
      </c>
      <c r="CG122" s="16" t="str">
        <f xml:space="preserve">
SUBSTITUTE(SUBSTITUTE(SUBSTITUTE(SUBSTITUTE(SUBSTITUTE(SUBSTITUTE(SUBSTITUTE(SUBSTITUTE(Table_Styles[[#This Row],[Config]],
" {","{"),
"{ ","{"),
" }","}"),
"} ","}"),
" ,",","),
", ",","),
" :",":"),
": ",":")</f>
        <v/>
      </c>
    </row>
    <row r="123" spans="2:85" ht="21" customHeight="1">
      <c r="B123" s="110" t="s">
        <v>1073</v>
      </c>
      <c r="C123" s="36" t="s">
        <v>1128</v>
      </c>
      <c r="D123" s="14"/>
      <c r="E123" s="14"/>
      <c r="F123" s="14" t="str">
        <f>IF(Table_Styles[[#This Row],[Font Family]]&lt;&gt;"",Table_Styles[[#This Row],[Font Family]],IF(Table_Styles[[#This Row],[Font Family Default]]&lt;&gt;"",Table_Styles[[#This Row],[Font Family Default]],""))</f>
        <v/>
      </c>
      <c r="G123" s="14"/>
      <c r="H123" s="14"/>
      <c r="I123" s="14" t="str">
        <f>IF(Table_Styles[[#This Row],[Font Size]]&lt;&gt;"",Table_Styles[[#This Row],[Font Size]],IF(Table_Styles[[#This Row],[Font Size Default]]&lt;&gt;"",Table_Styles[[#This Row],[Font Size Default]],""))</f>
        <v/>
      </c>
      <c r="J123" s="14"/>
      <c r="K123" s="14"/>
      <c r="L123" s="14" t="str">
        <f>IF(Table_Styles[[#This Row],[Font Weight]]&lt;&gt;"",Table_Styles[[#This Row],[Font Weight]],IF(Table_Styles[[#This Row],[Font Weight Default]]&lt;&gt;"",Table_Styles[[#This Row],[Font Weight Default]],""))</f>
        <v/>
      </c>
      <c r="M123" s="14"/>
      <c r="N123" s="14"/>
      <c r="O123" s="14" t="str">
        <f>IF(Table_Styles[[#This Row],[Colour]]&lt;&gt;"",Table_Styles[[#This Row],[Colour]],IF(Table_Styles[[#This Row],[Colour Default]]&lt;&gt;"",Table_Styles[[#This Row],[Colour Default]],""))</f>
        <v/>
      </c>
      <c r="P123" s="14"/>
      <c r="Q123" s="14"/>
      <c r="R123" s="14" t="str">
        <f>IF(Table_Styles[[#This Row],[Background]]&lt;&gt;"",Table_Styles[[#This Row],[Background]],IF(Table_Styles[[#This Row],[Background Default]]&lt;&gt;"",Table_Styles[[#This Row],[Background Default]],""))</f>
        <v/>
      </c>
      <c r="S123" s="14"/>
      <c r="T123" s="14"/>
      <c r="U123" s="14" t="str">
        <f>IF(Table_Styles[[#This Row],[Border]]&lt;&gt;"",Table_Styles[[#This Row],[Border]],IF(Table_Styles[[#This Row],[Border Default]]&lt;&gt;"",Table_Styles[[#This Row],[Border Default]],""))</f>
        <v/>
      </c>
      <c r="V123" s="14"/>
      <c r="W123" s="14"/>
      <c r="X123" s="14" t="str">
        <f>IF(Table_Styles[[#This Row],[Border Radius]]&lt;&gt;"",Table_Styles[[#This Row],[Border Radius]],IF(Table_Styles[[#This Row],[Border Radius Default]]&lt;&gt;"",Table_Styles[[#This Row],[Border Radius Default]],""))</f>
        <v/>
      </c>
      <c r="Y123" s="14"/>
      <c r="Z123" s="14"/>
      <c r="AA123" s="14" t="str">
        <f>IF(Table_Styles[[#This Row],[MT]]&lt;&gt;"",Table_Styles[[#This Row],[MT]],IF(Table_Styles[[#This Row],[MT Default]]&lt;&gt;"",Table_Styles[[#This Row],[MT Default]],""))</f>
        <v/>
      </c>
      <c r="AB123" s="14"/>
      <c r="AC123" s="14"/>
      <c r="AD123" s="14" t="str">
        <f>IF(Table_Styles[[#This Row],[MR]]&lt;&gt;"",Table_Styles[[#This Row],[MR]],IF(Table_Styles[[#This Row],[MR Default]]&lt;&gt;"",Table_Styles[[#This Row],[MR Default]],""))</f>
        <v/>
      </c>
      <c r="AE123" s="14"/>
      <c r="AF123" s="14"/>
      <c r="AG123" s="14" t="str">
        <f>IF(Table_Styles[[#This Row],[MB]]&lt;&gt;"",Table_Styles[[#This Row],[MB]],IF(Table_Styles[[#This Row],[MB Default]]&lt;&gt;"",Table_Styles[[#This Row],[MB Default]],""))</f>
        <v/>
      </c>
      <c r="AH123" s="14"/>
      <c r="AI123" s="14"/>
      <c r="AJ123" s="14" t="str">
        <f>IF(Table_Styles[[#This Row],[ML]]&lt;&gt;"",Table_Styles[[#This Row],[ML]],IF(Table_Styles[[#This Row],[ML Default]]&lt;&gt;"",Table_Styles[[#This Row],[ML Default]],""))</f>
        <v/>
      </c>
      <c r="AK123" s="14"/>
      <c r="AL123" s="14"/>
      <c r="AM123" s="14" t="str">
        <f>IF(Table_Styles[[#This Row],[PT]]&lt;&gt;"",Table_Styles[[#This Row],[PT]],IF(Table_Styles[[#This Row],[PT Default]]&lt;&gt;"",Table_Styles[[#This Row],[PT Default]],""))</f>
        <v/>
      </c>
      <c r="AN123" s="14"/>
      <c r="AO123" s="14"/>
      <c r="AP123" s="14" t="str">
        <f>IF(Table_Styles[[#This Row],[PR]]&lt;&gt;"",Table_Styles[[#This Row],[PR]],IF(Table_Styles[[#This Row],[PR Default]]&lt;&gt;"",Table_Styles[[#This Row],[PR Default]],""))</f>
        <v/>
      </c>
      <c r="AQ123" s="14"/>
      <c r="AR123" s="14"/>
      <c r="AS123" s="14" t="str">
        <f>IF(Table_Styles[[#This Row],[PB]]&lt;&gt;"",Table_Styles[[#This Row],[PB]],IF(Table_Styles[[#This Row],[PB Default]]&lt;&gt;"",Table_Styles[[#This Row],[PB Default]],""))</f>
        <v/>
      </c>
      <c r="AT123" s="14"/>
      <c r="AU123" s="14"/>
      <c r="AV123" s="14" t="str">
        <f>IF(Table_Styles[[#This Row],[PL]]&lt;&gt;"",Table_Styles[[#This Row],[PL]],IF(Table_Styles[[#This Row],[PL Default]]&lt;&gt;"",Table_Styles[[#This Row],[PL Default]],""))</f>
        <v/>
      </c>
      <c r="AW123" s="14"/>
      <c r="AX123" s="14"/>
      <c r="AY123" s="14" t="str">
        <f>IF(Table_Styles[[#This Row],[BT]]&lt;&gt;"",Table_Styles[[#This Row],[BT]],IF(Table_Styles[[#This Row],[BT Default]]&lt;&gt;"",Table_Styles[[#This Row],[BT Default]],""))</f>
        <v/>
      </c>
      <c r="AZ123" s="14"/>
      <c r="BA123" s="14"/>
      <c r="BB123" s="14" t="str">
        <f>IF(Table_Styles[[#This Row],[BR]]&lt;&gt;"",Table_Styles[[#This Row],[BR]],IF(Table_Styles[[#This Row],[BR Default]]&lt;&gt;"",Table_Styles[[#This Row],[BR Default]],""))</f>
        <v/>
      </c>
      <c r="BC123" s="14"/>
      <c r="BD123" s="14"/>
      <c r="BE123" s="14" t="str">
        <f>IF(Table_Styles[[#This Row],[BB]]&lt;&gt;"",Table_Styles[[#This Row],[BB]],IF(Table_Styles[[#This Row],[BB Default]]&lt;&gt;"",Table_Styles[[#This Row],[BB Default]],""))</f>
        <v/>
      </c>
      <c r="BF123" s="14"/>
      <c r="BG123" s="14"/>
      <c r="BH123" s="14" t="str">
        <f>IF(Table_Styles[[#This Row],[BL]]&lt;&gt;"",Table_Styles[[#This Row],[BL]],IF(Table_Styles[[#This Row],[BL Default]]&lt;&gt;"",Table_Styles[[#This Row],[BL Default]],""))</f>
        <v/>
      </c>
      <c r="BI123" s="14"/>
      <c r="BJ123" s="33"/>
      <c r="BK123" s="14" t="str">
        <f>IF(Table_Styles[[#This Row],[Width]]&lt;&gt;"",Table_Styles[[#This Row],[Width]],IF(Table_Styles[[#This Row],[Width Default]]&lt;&gt;"",Table_Styles[[#This Row],[Width Default]],""))</f>
        <v/>
      </c>
      <c r="BL123" s="14"/>
      <c r="BM123" s="14"/>
      <c r="BN123" s="14" t="str">
        <f>IF(Table_Styles[[#This Row],[Height]]&lt;&gt;"",Table_Styles[[#This Row],[Height]],IF(Table_Styles[[#This Row],[Height Default]]&lt;&gt;"",Table_Styles[[#This Row],[Height Default]],""))</f>
        <v/>
      </c>
      <c r="BO123" s="14"/>
      <c r="BP123" s="14"/>
      <c r="BQ123" s="14" t="str">
        <f>IF(Table_Styles[[#This Row],[Top]]&lt;&gt;"",Table_Styles[[#This Row],[Top]],IF(Table_Styles[[#This Row],[Top Default]]&lt;&gt;"",Table_Styles[[#This Row],[Top Default]],""))</f>
        <v/>
      </c>
      <c r="BR123" s="14"/>
      <c r="BS123" s="14"/>
      <c r="BT123" s="14" t="str">
        <f>IF(Table_Styles[[#This Row],[Right]]&lt;&gt;"",Table_Styles[[#This Row],[Right]],IF(Table_Styles[[#This Row],[Right Default]]&lt;&gt;"",Table_Styles[[#This Row],[Right Default]],""))</f>
        <v/>
      </c>
      <c r="BU123" s="14"/>
      <c r="BV123" s="14"/>
      <c r="BW123" s="14" t="str">
        <f>IF(Table_Styles[[#This Row],[Bottom]]&lt;&gt;"",Table_Styles[[#This Row],[Bottom]],IF(Table_Styles[[#This Row],[Bottom Default]]&lt;&gt;"",Table_Styles[[#This Row],[Bottom Default]],""))</f>
        <v/>
      </c>
      <c r="BX123" s="14"/>
      <c r="BY123" s="14"/>
      <c r="BZ123" s="14" t="str">
        <f>IF(Table_Styles[[#This Row],[Left]]&lt;&gt;"",Table_Styles[[#This Row],[Left]],IF(Table_Styles[[#This Row],[Left Default]]&lt;&gt;"",Table_Styles[[#This Row],[Left Default]],""))</f>
        <v/>
      </c>
      <c r="CA123" s="14"/>
      <c r="CB123" s="16" t="str">
        <f>IF(AND(Table_Styles[[#This Row],[Selector]]&lt;&gt;"",Table_Styles[[#This Row],[Font Family Used]]&lt;&gt;"",Table_Styles[[#This Row],[Font Weight Used]]&lt;&gt;""),Table_Styles[[#This Row],[Font Family Used]]&amp;" "&amp;Table_Styles[[#This Row],[Font Weight Used]],"")</f>
        <v/>
      </c>
      <c r="CC123" s="16" t="str">
        <f ca="1">IF(AND(Table_Styles[[#This Row],[Selector]],COUNTIF(OFFSET(CC:CC,0,0,ROW()-1,1),"="&amp;Table_Styles[[#This Row],[Font]])=0),Table_Styles[[#This Row],[Font]],"")</f>
        <v/>
      </c>
      <c r="CD123" s="16" t="str">
        <f ca="1">IF(Table_Styles[[#This Row],[Unique Font]]&lt;&gt;"",
"{""fontFamily"":"""&amp;Table_Styles[[#This Row],[Font Family Used]]&amp;""",""fontWeight"":"&amp;Table_Styles[[#This Row],[Font Weight Used]]&amp;"}","")</f>
        <v/>
      </c>
      <c r="CE123"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3" s="16" t="str">
        <f>IF(AND(Table_Styles[[#This Row],[Selector]]&lt;&gt;"", Table_Styles[[#This Row],[Config Properties]]&lt;&gt;""),
Table_Styles[[#This Row],[Selector]]&amp;" { "&amp;Table_Styles[[#This Row],[Config Properties]]&amp;" }","")</f>
        <v/>
      </c>
      <c r="CG123" s="16" t="str">
        <f xml:space="preserve">
SUBSTITUTE(SUBSTITUTE(SUBSTITUTE(SUBSTITUTE(SUBSTITUTE(SUBSTITUTE(SUBSTITUTE(SUBSTITUTE(Table_Styles[[#This Row],[Config]],
" {","{"),
"{ ","{"),
" }","}"),
"} ","}"),
" ,",","),
", ",","),
" :",":"),
": ",":")</f>
        <v/>
      </c>
    </row>
    <row r="124" spans="2:85" ht="21" customHeight="1" thickBot="1">
      <c r="B124" s="52" t="s">
        <v>1129</v>
      </c>
      <c r="C124" s="52"/>
      <c r="D124" s="52"/>
      <c r="E124" s="52"/>
      <c r="F124" s="52" t="str">
        <f>IF(Table_Styles[[#This Row],[Font Family]]&lt;&gt;"",Table_Styles[[#This Row],[Font Family]],IF(Table_Styles[[#This Row],[Font Family Default]]&lt;&gt;"",Table_Styles[[#This Row],[Font Family Default]],""))</f>
        <v/>
      </c>
      <c r="G124" s="52"/>
      <c r="H124" s="52"/>
      <c r="I124" s="52" t="str">
        <f>IF(Table_Styles[[#This Row],[Font Size]]&lt;&gt;"",Table_Styles[[#This Row],[Font Size]],IF(Table_Styles[[#This Row],[Font Size Default]]&lt;&gt;"",Table_Styles[[#This Row],[Font Size Default]],""))</f>
        <v/>
      </c>
      <c r="J124" s="52"/>
      <c r="K124" s="52"/>
      <c r="L124" s="52" t="str">
        <f>IF(Table_Styles[[#This Row],[Font Weight]]&lt;&gt;"",Table_Styles[[#This Row],[Font Weight]],IF(Table_Styles[[#This Row],[Font Weight Default]]&lt;&gt;"",Table_Styles[[#This Row],[Font Weight Default]],""))</f>
        <v/>
      </c>
      <c r="M124" s="52"/>
      <c r="N124" s="52"/>
      <c r="O124" s="52" t="str">
        <f>IF(Table_Styles[[#This Row],[Colour]]&lt;&gt;"",Table_Styles[[#This Row],[Colour]],IF(Table_Styles[[#This Row],[Colour Default]]&lt;&gt;"",Table_Styles[[#This Row],[Colour Default]],""))</f>
        <v/>
      </c>
      <c r="P124" s="52"/>
      <c r="Q124" s="52"/>
      <c r="R124" s="52" t="str">
        <f>IF(Table_Styles[[#This Row],[Background]]&lt;&gt;"",Table_Styles[[#This Row],[Background]],IF(Table_Styles[[#This Row],[Background Default]]&lt;&gt;"",Table_Styles[[#This Row],[Background Default]],""))</f>
        <v/>
      </c>
      <c r="S124" s="52"/>
      <c r="T124" s="52"/>
      <c r="U124" s="52" t="str">
        <f>IF(Table_Styles[[#This Row],[Border]]&lt;&gt;"",Table_Styles[[#This Row],[Border]],IF(Table_Styles[[#This Row],[Border Default]]&lt;&gt;"",Table_Styles[[#This Row],[Border Default]],""))</f>
        <v/>
      </c>
      <c r="V124" s="52"/>
      <c r="W124" s="52"/>
      <c r="X124" s="52" t="str">
        <f>IF(Table_Styles[[#This Row],[Border Radius]]&lt;&gt;"",Table_Styles[[#This Row],[Border Radius]],IF(Table_Styles[[#This Row],[Border Radius Default]]&lt;&gt;"",Table_Styles[[#This Row],[Border Radius Default]],""))</f>
        <v/>
      </c>
      <c r="Y124" s="52"/>
      <c r="Z124" s="52"/>
      <c r="AA124" s="52" t="str">
        <f>IF(Table_Styles[[#This Row],[MT]]&lt;&gt;"",Table_Styles[[#This Row],[MT]],IF(Table_Styles[[#This Row],[MT Default]]&lt;&gt;"",Table_Styles[[#This Row],[MT Default]],""))</f>
        <v/>
      </c>
      <c r="AB124" s="52"/>
      <c r="AC124" s="52"/>
      <c r="AD124" s="52" t="str">
        <f>IF(Table_Styles[[#This Row],[MR]]&lt;&gt;"",Table_Styles[[#This Row],[MR]],IF(Table_Styles[[#This Row],[MR Default]]&lt;&gt;"",Table_Styles[[#This Row],[MR Default]],""))</f>
        <v/>
      </c>
      <c r="AE124" s="52"/>
      <c r="AF124" s="52"/>
      <c r="AG124" s="52" t="str">
        <f>IF(Table_Styles[[#This Row],[MB]]&lt;&gt;"",Table_Styles[[#This Row],[MB]],IF(Table_Styles[[#This Row],[MB Default]]&lt;&gt;"",Table_Styles[[#This Row],[MB Default]],""))</f>
        <v/>
      </c>
      <c r="AH124" s="52"/>
      <c r="AI124" s="52"/>
      <c r="AJ124" s="52" t="str">
        <f>IF(Table_Styles[[#This Row],[ML]]&lt;&gt;"",Table_Styles[[#This Row],[ML]],IF(Table_Styles[[#This Row],[ML Default]]&lt;&gt;"",Table_Styles[[#This Row],[ML Default]],""))</f>
        <v/>
      </c>
      <c r="AK124" s="52"/>
      <c r="AL124" s="52"/>
      <c r="AM124" s="52" t="str">
        <f>IF(Table_Styles[[#This Row],[PT]]&lt;&gt;"",Table_Styles[[#This Row],[PT]],IF(Table_Styles[[#This Row],[PT Default]]&lt;&gt;"",Table_Styles[[#This Row],[PT Default]],""))</f>
        <v/>
      </c>
      <c r="AN124" s="52"/>
      <c r="AO124" s="52"/>
      <c r="AP124" s="52" t="str">
        <f>IF(Table_Styles[[#This Row],[PR]]&lt;&gt;"",Table_Styles[[#This Row],[PR]],IF(Table_Styles[[#This Row],[PR Default]]&lt;&gt;"",Table_Styles[[#This Row],[PR Default]],""))</f>
        <v/>
      </c>
      <c r="AQ124" s="52"/>
      <c r="AR124" s="52"/>
      <c r="AS124" s="52" t="str">
        <f>IF(Table_Styles[[#This Row],[PB]]&lt;&gt;"",Table_Styles[[#This Row],[PB]],IF(Table_Styles[[#This Row],[PB Default]]&lt;&gt;"",Table_Styles[[#This Row],[PB Default]],""))</f>
        <v/>
      </c>
      <c r="AT124" s="52"/>
      <c r="AU124" s="52"/>
      <c r="AV124" s="52" t="str">
        <f>IF(Table_Styles[[#This Row],[PL]]&lt;&gt;"",Table_Styles[[#This Row],[PL]],IF(Table_Styles[[#This Row],[PL Default]]&lt;&gt;"",Table_Styles[[#This Row],[PL Default]],""))</f>
        <v/>
      </c>
      <c r="AW124" s="52"/>
      <c r="AX124" s="52"/>
      <c r="AY124" s="52" t="str">
        <f>IF(Table_Styles[[#This Row],[BT]]&lt;&gt;"",Table_Styles[[#This Row],[BT]],IF(Table_Styles[[#This Row],[BT Default]]&lt;&gt;"",Table_Styles[[#This Row],[BT Default]],""))</f>
        <v/>
      </c>
      <c r="AZ124" s="52"/>
      <c r="BA124" s="52"/>
      <c r="BB124" s="52" t="str">
        <f>IF(Table_Styles[[#This Row],[BR]]&lt;&gt;"",Table_Styles[[#This Row],[BR]],IF(Table_Styles[[#This Row],[BR Default]]&lt;&gt;"",Table_Styles[[#This Row],[BR Default]],""))</f>
        <v/>
      </c>
      <c r="BC124" s="52"/>
      <c r="BD124" s="52"/>
      <c r="BE124" s="52" t="str">
        <f>IF(Table_Styles[[#This Row],[BB]]&lt;&gt;"",Table_Styles[[#This Row],[BB]],IF(Table_Styles[[#This Row],[BB Default]]&lt;&gt;"",Table_Styles[[#This Row],[BB Default]],""))</f>
        <v/>
      </c>
      <c r="BF124" s="52"/>
      <c r="BG124" s="52"/>
      <c r="BH124" s="52" t="str">
        <f>IF(Table_Styles[[#This Row],[BL]]&lt;&gt;"",Table_Styles[[#This Row],[BL]],IF(Table_Styles[[#This Row],[BL Default]]&lt;&gt;"",Table_Styles[[#This Row],[BL Default]],""))</f>
        <v/>
      </c>
      <c r="BI124" s="52"/>
      <c r="BJ124" s="52"/>
      <c r="BK124" s="52" t="str">
        <f>IF(Table_Styles[[#This Row],[Width]]&lt;&gt;"",Table_Styles[[#This Row],[Width]],IF(Table_Styles[[#This Row],[Width Default]]&lt;&gt;"",Table_Styles[[#This Row],[Width Default]],""))</f>
        <v/>
      </c>
      <c r="BL124" s="52"/>
      <c r="BM124" s="52"/>
      <c r="BN124" s="52" t="str">
        <f>IF(Table_Styles[[#This Row],[Height]]&lt;&gt;"",Table_Styles[[#This Row],[Height]],IF(Table_Styles[[#This Row],[Height Default]]&lt;&gt;"",Table_Styles[[#This Row],[Height Default]],""))</f>
        <v/>
      </c>
      <c r="BO124" s="52"/>
      <c r="BP124" s="52"/>
      <c r="BQ124" s="52" t="str">
        <f>IF(Table_Styles[[#This Row],[Top]]&lt;&gt;"",Table_Styles[[#This Row],[Top]],IF(Table_Styles[[#This Row],[Top Default]]&lt;&gt;"",Table_Styles[[#This Row],[Top Default]],""))</f>
        <v/>
      </c>
      <c r="BR124" s="52"/>
      <c r="BS124" s="52"/>
      <c r="BT124" s="52" t="str">
        <f>IF(Table_Styles[[#This Row],[Right]]&lt;&gt;"",Table_Styles[[#This Row],[Right]],IF(Table_Styles[[#This Row],[Right Default]]&lt;&gt;"",Table_Styles[[#This Row],[Right Default]],""))</f>
        <v/>
      </c>
      <c r="BU124" s="52"/>
      <c r="BV124" s="52"/>
      <c r="BW124" s="52" t="str">
        <f>IF(Table_Styles[[#This Row],[Bottom]]&lt;&gt;"",Table_Styles[[#This Row],[Bottom]],IF(Table_Styles[[#This Row],[Bottom Default]]&lt;&gt;"",Table_Styles[[#This Row],[Bottom Default]],""))</f>
        <v/>
      </c>
      <c r="BX124" s="52"/>
      <c r="BY124" s="52"/>
      <c r="BZ124" s="52" t="str">
        <f>IF(Table_Styles[[#This Row],[Left]]&lt;&gt;"",Table_Styles[[#This Row],[Left]],IF(Table_Styles[[#This Row],[Left Default]]&lt;&gt;"",Table_Styles[[#This Row],[Left Default]],""))</f>
        <v/>
      </c>
      <c r="CA124" s="52"/>
      <c r="CB124" s="52" t="str">
        <f>IF(AND(Table_Styles[[#This Row],[Selector]]&lt;&gt;"",Table_Styles[[#This Row],[Font Family Used]]&lt;&gt;"",Table_Styles[[#This Row],[Font Weight Used]]&lt;&gt;""),Table_Styles[[#This Row],[Font Family Used]]&amp;" "&amp;Table_Styles[[#This Row],[Font Weight Used]],"")</f>
        <v/>
      </c>
      <c r="CC124" s="52" t="str">
        <f ca="1">IF(AND(Table_Styles[[#This Row],[Selector]],COUNTIF(OFFSET(CC:CC,0,0,ROW()-1,1),"="&amp;Table_Styles[[#This Row],[Font]])=0),Table_Styles[[#This Row],[Font]],"")</f>
        <v/>
      </c>
      <c r="CD124" s="52" t="str">
        <f ca="1">IF(Table_Styles[[#This Row],[Unique Font]]&lt;&gt;"",
"{""fontFamily"":"""&amp;Table_Styles[[#This Row],[Font Family Used]]&amp;""",""fontWeight"":"&amp;Table_Styles[[#This Row],[Font Weight Used]]&amp;"}","")</f>
        <v/>
      </c>
      <c r="CE124" s="5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4" s="52" t="str">
        <f>IF(AND(Table_Styles[[#This Row],[Selector]]&lt;&gt;"", Table_Styles[[#This Row],[Config Properties]]&lt;&gt;""),
Table_Styles[[#This Row],[Selector]]&amp;" { "&amp;Table_Styles[[#This Row],[Config Properties]]&amp;" }","")</f>
        <v/>
      </c>
      <c r="CG124" s="52" t="str">
        <f xml:space="preserve">
SUBSTITUTE(SUBSTITUTE(SUBSTITUTE(SUBSTITUTE(SUBSTITUTE(SUBSTITUTE(SUBSTITUTE(SUBSTITUTE(Table_Styles[[#This Row],[Config]],
" {","{"),
"{ ","{"),
" }","}"),
"} ","}"),
" ,",","),
", ",","),
" :",":"),
": ",":")</f>
        <v/>
      </c>
    </row>
    <row r="125" spans="2:85" ht="21" customHeight="1">
      <c r="B125" s="109" t="s">
        <v>1119</v>
      </c>
      <c r="C125" s="1" t="s">
        <v>1130</v>
      </c>
      <c r="D125" s="33"/>
      <c r="E125" s="33"/>
      <c r="F125" s="14" t="str">
        <f>IF(Table_Styles[[#This Row],[Font Family]]&lt;&gt;"",Table_Styles[[#This Row],[Font Family]],IF(Table_Styles[[#This Row],[Font Family Default]]&lt;&gt;"",Table_Styles[[#This Row],[Font Family Default]],""))</f>
        <v/>
      </c>
      <c r="G125" s="33"/>
      <c r="H125" s="33"/>
      <c r="I125" s="14" t="str">
        <f>IF(Table_Styles[[#This Row],[Font Size]]&lt;&gt;"",Table_Styles[[#This Row],[Font Size]],IF(Table_Styles[[#This Row],[Font Size Default]]&lt;&gt;"",Table_Styles[[#This Row],[Font Size Default]],""))</f>
        <v/>
      </c>
      <c r="J125" s="33"/>
      <c r="K125" s="33"/>
      <c r="L125" s="14" t="str">
        <f>IF(Table_Styles[[#This Row],[Font Weight]]&lt;&gt;"",Table_Styles[[#This Row],[Font Weight]],IF(Table_Styles[[#This Row],[Font Weight Default]]&lt;&gt;"",Table_Styles[[#This Row],[Font Weight Default]],""))</f>
        <v/>
      </c>
      <c r="M125" s="33"/>
      <c r="N125" s="33"/>
      <c r="O125" s="14" t="str">
        <f>IF(Table_Styles[[#This Row],[Colour]]&lt;&gt;"",Table_Styles[[#This Row],[Colour]],IF(Table_Styles[[#This Row],[Colour Default]]&lt;&gt;"",Table_Styles[[#This Row],[Colour Default]],""))</f>
        <v/>
      </c>
      <c r="P125" s="33"/>
      <c r="Q125" s="33"/>
      <c r="R125" s="14" t="str">
        <f>IF(Table_Styles[[#This Row],[Background]]&lt;&gt;"",Table_Styles[[#This Row],[Background]],IF(Table_Styles[[#This Row],[Background Default]]&lt;&gt;"",Table_Styles[[#This Row],[Background Default]],""))</f>
        <v/>
      </c>
      <c r="S125" s="33"/>
      <c r="T125" s="33"/>
      <c r="U125" s="14" t="str">
        <f>IF(Table_Styles[[#This Row],[Border]]&lt;&gt;"",Table_Styles[[#This Row],[Border]],IF(Table_Styles[[#This Row],[Border Default]]&lt;&gt;"",Table_Styles[[#This Row],[Border Default]],""))</f>
        <v/>
      </c>
      <c r="V125" s="33"/>
      <c r="W125" s="33"/>
      <c r="X125" s="14" t="str">
        <f>IF(Table_Styles[[#This Row],[Border Radius]]&lt;&gt;"",Table_Styles[[#This Row],[Border Radius]],IF(Table_Styles[[#This Row],[Border Radius Default]]&lt;&gt;"",Table_Styles[[#This Row],[Border Radius Default]],""))</f>
        <v/>
      </c>
      <c r="Y125" s="33"/>
      <c r="Z125" s="14" t="s">
        <v>914</v>
      </c>
      <c r="AA125" s="14" t="str">
        <f>IF(Table_Styles[[#This Row],[MT]]&lt;&gt;"",Table_Styles[[#This Row],[MT]],IF(Table_Styles[[#This Row],[MT Default]]&lt;&gt;"",Table_Styles[[#This Row],[MT Default]],""))</f>
        <v>10px</v>
      </c>
      <c r="AB125" s="33"/>
      <c r="AC125" s="33"/>
      <c r="AD125" s="14" t="str">
        <f>IF(Table_Styles[[#This Row],[MR]]&lt;&gt;"",Table_Styles[[#This Row],[MR]],IF(Table_Styles[[#This Row],[MR Default]]&lt;&gt;"",Table_Styles[[#This Row],[MR Default]],""))</f>
        <v/>
      </c>
      <c r="AE125" s="33"/>
      <c r="AF125" s="33"/>
      <c r="AG125" s="14" t="str">
        <f>IF(Table_Styles[[#This Row],[MB]]&lt;&gt;"",Table_Styles[[#This Row],[MB]],IF(Table_Styles[[#This Row],[MB Default]]&lt;&gt;"",Table_Styles[[#This Row],[MB Default]],""))</f>
        <v/>
      </c>
      <c r="AH125" s="33"/>
      <c r="AI125" s="33"/>
      <c r="AJ125" s="14" t="str">
        <f>IF(Table_Styles[[#This Row],[ML]]&lt;&gt;"",Table_Styles[[#This Row],[ML]],IF(Table_Styles[[#This Row],[ML Default]]&lt;&gt;"",Table_Styles[[#This Row],[ML Default]],""))</f>
        <v/>
      </c>
      <c r="AK125" s="33"/>
      <c r="AL125" s="33"/>
      <c r="AM125" s="14" t="str">
        <f>IF(Table_Styles[[#This Row],[PT]]&lt;&gt;"",Table_Styles[[#This Row],[PT]],IF(Table_Styles[[#This Row],[PT Default]]&lt;&gt;"",Table_Styles[[#This Row],[PT Default]],""))</f>
        <v/>
      </c>
      <c r="AN125" s="33"/>
      <c r="AO125" s="33"/>
      <c r="AP125" s="14" t="str">
        <f>IF(Table_Styles[[#This Row],[PR]]&lt;&gt;"",Table_Styles[[#This Row],[PR]],IF(Table_Styles[[#This Row],[PR Default]]&lt;&gt;"",Table_Styles[[#This Row],[PR Default]],""))</f>
        <v/>
      </c>
      <c r="AQ125" s="33"/>
      <c r="AR125" s="33"/>
      <c r="AS125" s="14" t="str">
        <f>IF(Table_Styles[[#This Row],[PB]]&lt;&gt;"",Table_Styles[[#This Row],[PB]],IF(Table_Styles[[#This Row],[PB Default]]&lt;&gt;"",Table_Styles[[#This Row],[PB Default]],""))</f>
        <v/>
      </c>
      <c r="AT125" s="33"/>
      <c r="AU125" s="33"/>
      <c r="AV125" s="14" t="str">
        <f>IF(Table_Styles[[#This Row],[PL]]&lt;&gt;"",Table_Styles[[#This Row],[PL]],IF(Table_Styles[[#This Row],[PL Default]]&lt;&gt;"",Table_Styles[[#This Row],[PL Default]],""))</f>
        <v/>
      </c>
      <c r="AW125" s="33"/>
      <c r="AX125" s="33"/>
      <c r="AY125" s="14" t="str">
        <f>IF(Table_Styles[[#This Row],[BT]]&lt;&gt;"",Table_Styles[[#This Row],[BT]],IF(Table_Styles[[#This Row],[BT Default]]&lt;&gt;"",Table_Styles[[#This Row],[BT Default]],""))</f>
        <v/>
      </c>
      <c r="AZ125" s="33"/>
      <c r="BA125" s="33"/>
      <c r="BB125" s="14" t="str">
        <f>IF(Table_Styles[[#This Row],[BR]]&lt;&gt;"",Table_Styles[[#This Row],[BR]],IF(Table_Styles[[#This Row],[BR Default]]&lt;&gt;"",Table_Styles[[#This Row],[BR Default]],""))</f>
        <v/>
      </c>
      <c r="BC125" s="33"/>
      <c r="BD125" s="33"/>
      <c r="BE125" s="14" t="str">
        <f>IF(Table_Styles[[#This Row],[BB]]&lt;&gt;"",Table_Styles[[#This Row],[BB]],IF(Table_Styles[[#This Row],[BB Default]]&lt;&gt;"",Table_Styles[[#This Row],[BB Default]],""))</f>
        <v/>
      </c>
      <c r="BF125" s="33"/>
      <c r="BG125" s="33"/>
      <c r="BH125" s="14" t="str">
        <f>IF(Table_Styles[[#This Row],[BL]]&lt;&gt;"",Table_Styles[[#This Row],[BL]],IF(Table_Styles[[#This Row],[BL Default]]&lt;&gt;"",Table_Styles[[#This Row],[BL Default]],""))</f>
        <v/>
      </c>
      <c r="BI125" s="33"/>
      <c r="BJ125" s="33"/>
      <c r="BK125" s="14" t="str">
        <f>IF(Table_Styles[[#This Row],[Width]]&lt;&gt;"",Table_Styles[[#This Row],[Width]],IF(Table_Styles[[#This Row],[Width Default]]&lt;&gt;"",Table_Styles[[#This Row],[Width Default]],""))</f>
        <v/>
      </c>
      <c r="BL125" s="33"/>
      <c r="BM125" s="33"/>
      <c r="BN125" s="14" t="str">
        <f>IF(Table_Styles[[#This Row],[Height]]&lt;&gt;"",Table_Styles[[#This Row],[Height]],IF(Table_Styles[[#This Row],[Height Default]]&lt;&gt;"",Table_Styles[[#This Row],[Height Default]],""))</f>
        <v/>
      </c>
      <c r="BO125" s="14"/>
      <c r="BP125" s="14"/>
      <c r="BQ125" s="14" t="str">
        <f>IF(Table_Styles[[#This Row],[Top]]&lt;&gt;"",Table_Styles[[#This Row],[Top]],IF(Table_Styles[[#This Row],[Top Default]]&lt;&gt;"",Table_Styles[[#This Row],[Top Default]],""))</f>
        <v/>
      </c>
      <c r="BR125" s="14"/>
      <c r="BS125" s="14"/>
      <c r="BT125" s="14" t="str">
        <f>IF(Table_Styles[[#This Row],[Right]]&lt;&gt;"",Table_Styles[[#This Row],[Right]],IF(Table_Styles[[#This Row],[Right Default]]&lt;&gt;"",Table_Styles[[#This Row],[Right Default]],""))</f>
        <v/>
      </c>
      <c r="BU125" s="14"/>
      <c r="BV125" s="14"/>
      <c r="BW125" s="14" t="str">
        <f>IF(Table_Styles[[#This Row],[Bottom]]&lt;&gt;"",Table_Styles[[#This Row],[Bottom]],IF(Table_Styles[[#This Row],[Bottom Default]]&lt;&gt;"",Table_Styles[[#This Row],[Bottom Default]],""))</f>
        <v/>
      </c>
      <c r="BX125" s="14"/>
      <c r="BY125" s="14"/>
      <c r="BZ125" s="14" t="str">
        <f>IF(Table_Styles[[#This Row],[Left]]&lt;&gt;"",Table_Styles[[#This Row],[Left]],IF(Table_Styles[[#This Row],[Left Default]]&lt;&gt;"",Table_Styles[[#This Row],[Left Default]],""))</f>
        <v/>
      </c>
      <c r="CA125" s="33"/>
      <c r="CB125" s="16" t="str">
        <f>IF(AND(Table_Styles[[#This Row],[Selector]]&lt;&gt;"",Table_Styles[[#This Row],[Font Family Used]]&lt;&gt;"",Table_Styles[[#This Row],[Font Weight Used]]&lt;&gt;""),Table_Styles[[#This Row],[Font Family Used]]&amp;" "&amp;Table_Styles[[#This Row],[Font Weight Used]],"")</f>
        <v/>
      </c>
      <c r="CC125" s="16" t="str">
        <f ca="1">IF(AND(Table_Styles[[#This Row],[Selector]],COUNTIF(OFFSET(CC:CC,0,0,ROW()-1,1),"="&amp;Table_Styles[[#This Row],[Font]])=0),Table_Styles[[#This Row],[Font]],"")</f>
        <v/>
      </c>
      <c r="CD125" s="16" t="str">
        <f ca="1">IF(Table_Styles[[#This Row],[Unique Font]]&lt;&gt;"",
"{""fontFamily"":"""&amp;Table_Styles[[#This Row],[Font Family Used]]&amp;""",""fontWeight"":"&amp;Table_Styles[[#This Row],[Font Weight Used]]&amp;"}","")</f>
        <v/>
      </c>
      <c r="CE125"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125" s="16" t="str">
        <f>IF(AND(Table_Styles[[#This Row],[Selector]]&lt;&gt;"", Table_Styles[[#This Row],[Config Properties]]&lt;&gt;""),
Table_Styles[[#This Row],[Selector]]&amp;" { "&amp;Table_Styles[[#This Row],[Config Properties]]&amp;" }","")</f>
        <v>#sidebar .header nav { margin-top: 10px }</v>
      </c>
      <c r="CG125" s="16" t="str">
        <f xml:space="preserve">
SUBSTITUTE(SUBSTITUTE(SUBSTITUTE(SUBSTITUTE(SUBSTITUTE(SUBSTITUTE(SUBSTITUTE(SUBSTITUTE(Table_Styles[[#This Row],[Config]],
" {","{"),
"{ ","{"),
" }","}"),
"} ","}"),
" ,",","),
", ",","),
" :",":"),
": ",":")</f>
        <v>#sidebar .header nav{margin-top:10px}</v>
      </c>
    </row>
    <row r="126" spans="2:85" ht="21" customHeight="1">
      <c r="B126" s="110" t="s">
        <v>1057</v>
      </c>
      <c r="C126" s="109" t="s">
        <v>1131</v>
      </c>
      <c r="D126" s="33"/>
      <c r="E126" s="33"/>
      <c r="F126" s="14" t="str">
        <f>IF(Table_Styles[[#This Row],[Font Family]]&lt;&gt;"",Table_Styles[[#This Row],[Font Family]],IF(Table_Styles[[#This Row],[Font Family Default]]&lt;&gt;"",Table_Styles[[#This Row],[Font Family Default]],""))</f>
        <v/>
      </c>
      <c r="G126" s="33"/>
      <c r="H126" s="33"/>
      <c r="I126" s="14" t="str">
        <f>IF(Table_Styles[[#This Row],[Font Size]]&lt;&gt;"",Table_Styles[[#This Row],[Font Size]],IF(Table_Styles[[#This Row],[Font Size Default]]&lt;&gt;"",Table_Styles[[#This Row],[Font Size Default]],""))</f>
        <v/>
      </c>
      <c r="J126" s="33"/>
      <c r="K126" s="33"/>
      <c r="L126" s="14" t="str">
        <f>IF(Table_Styles[[#This Row],[Font Weight]]&lt;&gt;"",Table_Styles[[#This Row],[Font Weight]],IF(Table_Styles[[#This Row],[Font Weight Default]]&lt;&gt;"",Table_Styles[[#This Row],[Font Weight Default]],""))</f>
        <v/>
      </c>
      <c r="M126" s="33"/>
      <c r="N126" s="33"/>
      <c r="O126" s="14" t="str">
        <f>IF(Table_Styles[[#This Row],[Colour]]&lt;&gt;"",Table_Styles[[#This Row],[Colour]],IF(Table_Styles[[#This Row],[Colour Default]]&lt;&gt;"",Table_Styles[[#This Row],[Colour Default]],""))</f>
        <v/>
      </c>
      <c r="P126" s="33"/>
      <c r="Q126" s="33"/>
      <c r="R126" s="14" t="str">
        <f>IF(Table_Styles[[#This Row],[Background]]&lt;&gt;"",Table_Styles[[#This Row],[Background]],IF(Table_Styles[[#This Row],[Background Default]]&lt;&gt;"",Table_Styles[[#This Row],[Background Default]],""))</f>
        <v/>
      </c>
      <c r="S126" s="33"/>
      <c r="T126" s="33"/>
      <c r="U126" s="14" t="str">
        <f>IF(Table_Styles[[#This Row],[Border]]&lt;&gt;"",Table_Styles[[#This Row],[Border]],IF(Table_Styles[[#This Row],[Border Default]]&lt;&gt;"",Table_Styles[[#This Row],[Border Default]],""))</f>
        <v/>
      </c>
      <c r="V126" s="33"/>
      <c r="W126" s="33"/>
      <c r="X126" s="14" t="str">
        <f>IF(Table_Styles[[#This Row],[Border Radius]]&lt;&gt;"",Table_Styles[[#This Row],[Border Radius]],IF(Table_Styles[[#This Row],[Border Radius Default]]&lt;&gt;"",Table_Styles[[#This Row],[Border Radius Default]],""))</f>
        <v/>
      </c>
      <c r="Y126" s="33"/>
      <c r="Z126" s="33"/>
      <c r="AA126" s="14" t="str">
        <f>IF(Table_Styles[[#This Row],[MT]]&lt;&gt;"",Table_Styles[[#This Row],[MT]],IF(Table_Styles[[#This Row],[MT Default]]&lt;&gt;"",Table_Styles[[#This Row],[MT Default]],""))</f>
        <v/>
      </c>
      <c r="AB126" s="33"/>
      <c r="AC126" s="33"/>
      <c r="AD126" s="14" t="str">
        <f>IF(Table_Styles[[#This Row],[MR]]&lt;&gt;"",Table_Styles[[#This Row],[MR]],IF(Table_Styles[[#This Row],[MR Default]]&lt;&gt;"",Table_Styles[[#This Row],[MR Default]],""))</f>
        <v/>
      </c>
      <c r="AE126" s="33"/>
      <c r="AF126" s="33"/>
      <c r="AG126" s="14" t="str">
        <f>IF(Table_Styles[[#This Row],[MB]]&lt;&gt;"",Table_Styles[[#This Row],[MB]],IF(Table_Styles[[#This Row],[MB Default]]&lt;&gt;"",Table_Styles[[#This Row],[MB Default]],""))</f>
        <v/>
      </c>
      <c r="AH126" s="33"/>
      <c r="AI126" s="33"/>
      <c r="AJ126" s="14" t="str">
        <f>IF(Table_Styles[[#This Row],[ML]]&lt;&gt;"",Table_Styles[[#This Row],[ML]],IF(Table_Styles[[#This Row],[ML Default]]&lt;&gt;"",Table_Styles[[#This Row],[ML Default]],""))</f>
        <v/>
      </c>
      <c r="AK126" s="33"/>
      <c r="AL126" s="33"/>
      <c r="AM126" s="14" t="str">
        <f>IF(Table_Styles[[#This Row],[PT]]&lt;&gt;"",Table_Styles[[#This Row],[PT]],IF(Table_Styles[[#This Row],[PT Default]]&lt;&gt;"",Table_Styles[[#This Row],[PT Default]],""))</f>
        <v/>
      </c>
      <c r="AN126" s="33"/>
      <c r="AO126" s="33"/>
      <c r="AP126" s="14" t="str">
        <f>IF(Table_Styles[[#This Row],[PR]]&lt;&gt;"",Table_Styles[[#This Row],[PR]],IF(Table_Styles[[#This Row],[PR Default]]&lt;&gt;"",Table_Styles[[#This Row],[PR Default]],""))</f>
        <v/>
      </c>
      <c r="AQ126" s="33"/>
      <c r="AR126" s="33"/>
      <c r="AS126" s="14" t="str">
        <f>IF(Table_Styles[[#This Row],[PB]]&lt;&gt;"",Table_Styles[[#This Row],[PB]],IF(Table_Styles[[#This Row],[PB Default]]&lt;&gt;"",Table_Styles[[#This Row],[PB Default]],""))</f>
        <v/>
      </c>
      <c r="AT126" s="33"/>
      <c r="AU126" s="33"/>
      <c r="AV126" s="14" t="str">
        <f>IF(Table_Styles[[#This Row],[PL]]&lt;&gt;"",Table_Styles[[#This Row],[PL]],IF(Table_Styles[[#This Row],[PL Default]]&lt;&gt;"",Table_Styles[[#This Row],[PL Default]],""))</f>
        <v/>
      </c>
      <c r="AW126" s="33"/>
      <c r="AX126" s="33"/>
      <c r="AY126" s="14" t="str">
        <f>IF(Table_Styles[[#This Row],[BT]]&lt;&gt;"",Table_Styles[[#This Row],[BT]],IF(Table_Styles[[#This Row],[BT Default]]&lt;&gt;"",Table_Styles[[#This Row],[BT Default]],""))</f>
        <v/>
      </c>
      <c r="AZ126" s="33"/>
      <c r="BA126" s="33"/>
      <c r="BB126" s="14" t="str">
        <f>IF(Table_Styles[[#This Row],[BR]]&lt;&gt;"",Table_Styles[[#This Row],[BR]],IF(Table_Styles[[#This Row],[BR Default]]&lt;&gt;"",Table_Styles[[#This Row],[BR Default]],""))</f>
        <v/>
      </c>
      <c r="BC126" s="33"/>
      <c r="BD126" s="33"/>
      <c r="BE126" s="14" t="str">
        <f>IF(Table_Styles[[#This Row],[BB]]&lt;&gt;"",Table_Styles[[#This Row],[BB]],IF(Table_Styles[[#This Row],[BB Default]]&lt;&gt;"",Table_Styles[[#This Row],[BB Default]],""))</f>
        <v/>
      </c>
      <c r="BF126" s="33"/>
      <c r="BG126" s="33"/>
      <c r="BH126" s="14" t="str">
        <f>IF(Table_Styles[[#This Row],[BL]]&lt;&gt;"",Table_Styles[[#This Row],[BL]],IF(Table_Styles[[#This Row],[BL Default]]&lt;&gt;"",Table_Styles[[#This Row],[BL Default]],""))</f>
        <v/>
      </c>
      <c r="BI126" s="33"/>
      <c r="BJ126" s="33"/>
      <c r="BK126" s="14" t="str">
        <f>IF(Table_Styles[[#This Row],[Width]]&lt;&gt;"",Table_Styles[[#This Row],[Width]],IF(Table_Styles[[#This Row],[Width Default]]&lt;&gt;"",Table_Styles[[#This Row],[Width Default]],""))</f>
        <v/>
      </c>
      <c r="BL126" s="33"/>
      <c r="BM126" s="33"/>
      <c r="BN126" s="14" t="str">
        <f>IF(Table_Styles[[#This Row],[Height]]&lt;&gt;"",Table_Styles[[#This Row],[Height]],IF(Table_Styles[[#This Row],[Height Default]]&lt;&gt;"",Table_Styles[[#This Row],[Height Default]],""))</f>
        <v/>
      </c>
      <c r="BO126" s="14"/>
      <c r="BP126" s="14"/>
      <c r="BQ126" s="14" t="str">
        <f>IF(Table_Styles[[#This Row],[Top]]&lt;&gt;"",Table_Styles[[#This Row],[Top]],IF(Table_Styles[[#This Row],[Top Default]]&lt;&gt;"",Table_Styles[[#This Row],[Top Default]],""))</f>
        <v/>
      </c>
      <c r="BR126" s="14"/>
      <c r="BS126" s="14"/>
      <c r="BT126" s="14" t="str">
        <f>IF(Table_Styles[[#This Row],[Right]]&lt;&gt;"",Table_Styles[[#This Row],[Right]],IF(Table_Styles[[#This Row],[Right Default]]&lt;&gt;"",Table_Styles[[#This Row],[Right Default]],""))</f>
        <v/>
      </c>
      <c r="BU126" s="14"/>
      <c r="BV126" s="14"/>
      <c r="BW126" s="14" t="str">
        <f>IF(Table_Styles[[#This Row],[Bottom]]&lt;&gt;"",Table_Styles[[#This Row],[Bottom]],IF(Table_Styles[[#This Row],[Bottom Default]]&lt;&gt;"",Table_Styles[[#This Row],[Bottom Default]],""))</f>
        <v/>
      </c>
      <c r="BX126" s="14"/>
      <c r="BY126" s="14"/>
      <c r="BZ126" s="14" t="str">
        <f>IF(Table_Styles[[#This Row],[Left]]&lt;&gt;"",Table_Styles[[#This Row],[Left]],IF(Table_Styles[[#This Row],[Left Default]]&lt;&gt;"",Table_Styles[[#This Row],[Left Default]],""))</f>
        <v/>
      </c>
      <c r="CA126" s="33"/>
      <c r="CB126" s="16" t="str">
        <f>IF(AND(Table_Styles[[#This Row],[Selector]]&lt;&gt;"",Table_Styles[[#This Row],[Font Family Used]]&lt;&gt;"",Table_Styles[[#This Row],[Font Weight Used]]&lt;&gt;""),Table_Styles[[#This Row],[Font Family Used]]&amp;" "&amp;Table_Styles[[#This Row],[Font Weight Used]],"")</f>
        <v/>
      </c>
      <c r="CC126" s="16" t="str">
        <f ca="1">IF(AND(Table_Styles[[#This Row],[Selector]],COUNTIF(OFFSET(CC:CC,0,0,ROW()-1,1),"="&amp;Table_Styles[[#This Row],[Font]])=0),Table_Styles[[#This Row],[Font]],"")</f>
        <v/>
      </c>
      <c r="CD126" s="16" t="str">
        <f ca="1">IF(Table_Styles[[#This Row],[Unique Font]]&lt;&gt;"",
"{""fontFamily"":"""&amp;Table_Styles[[#This Row],[Font Family Used]]&amp;""",""fontWeight"":"&amp;Table_Styles[[#This Row],[Font Weight Used]]&amp;"}","")</f>
        <v/>
      </c>
      <c r="CE126"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6" s="16" t="str">
        <f>IF(AND(Table_Styles[[#This Row],[Selector]]&lt;&gt;"", Table_Styles[[#This Row],[Config Properties]]&lt;&gt;""),
Table_Styles[[#This Row],[Selector]]&amp;" { "&amp;Table_Styles[[#This Row],[Config Properties]]&amp;" }","")</f>
        <v/>
      </c>
      <c r="CG126" s="16" t="str">
        <f xml:space="preserve">
SUBSTITUTE(SUBSTITUTE(SUBSTITUTE(SUBSTITUTE(SUBSTITUTE(SUBSTITUTE(SUBSTITUTE(SUBSTITUTE(Table_Styles[[#This Row],[Config]],
" {","{"),
"{ ","{"),
" }","}"),
"} ","}"),
" ,",","),
", ",","),
" :",":"),
": ",":")</f>
        <v/>
      </c>
    </row>
    <row r="127" spans="2:85" ht="21" customHeight="1">
      <c r="B127" s="110" t="s">
        <v>1059</v>
      </c>
      <c r="C127" s="36" t="s">
        <v>1132</v>
      </c>
      <c r="D127" s="33"/>
      <c r="E127" s="33"/>
      <c r="F127" s="14" t="str">
        <f>IF(Table_Styles[[#This Row],[Font Family]]&lt;&gt;"",Table_Styles[[#This Row],[Font Family]],IF(Table_Styles[[#This Row],[Font Family Default]]&lt;&gt;"",Table_Styles[[#This Row],[Font Family Default]],""))</f>
        <v/>
      </c>
      <c r="G127" s="33"/>
      <c r="H127" s="33"/>
      <c r="I127" s="14" t="str">
        <f>IF(Table_Styles[[#This Row],[Font Size]]&lt;&gt;"",Table_Styles[[#This Row],[Font Size]],IF(Table_Styles[[#This Row],[Font Size Default]]&lt;&gt;"",Table_Styles[[#This Row],[Font Size Default]],""))</f>
        <v/>
      </c>
      <c r="J127" s="33"/>
      <c r="K127" s="33"/>
      <c r="L127" s="14" t="str">
        <f>IF(Table_Styles[[#This Row],[Font Weight]]&lt;&gt;"",Table_Styles[[#This Row],[Font Weight]],IF(Table_Styles[[#This Row],[Font Weight Default]]&lt;&gt;"",Table_Styles[[#This Row],[Font Weight Default]],""))</f>
        <v/>
      </c>
      <c r="M127" s="33"/>
      <c r="N127" s="33"/>
      <c r="O127" s="14" t="str">
        <f>IF(Table_Styles[[#This Row],[Colour]]&lt;&gt;"",Table_Styles[[#This Row],[Colour]],IF(Table_Styles[[#This Row],[Colour Default]]&lt;&gt;"",Table_Styles[[#This Row],[Colour Default]],""))</f>
        <v/>
      </c>
      <c r="P127" s="33"/>
      <c r="Q127" s="33"/>
      <c r="R127" s="14" t="str">
        <f>IF(Table_Styles[[#This Row],[Background]]&lt;&gt;"",Table_Styles[[#This Row],[Background]],IF(Table_Styles[[#This Row],[Background Default]]&lt;&gt;"",Table_Styles[[#This Row],[Background Default]],""))</f>
        <v/>
      </c>
      <c r="S127" s="33"/>
      <c r="T127" s="33"/>
      <c r="U127" s="14" t="str">
        <f>IF(Table_Styles[[#This Row],[Border]]&lt;&gt;"",Table_Styles[[#This Row],[Border]],IF(Table_Styles[[#This Row],[Border Default]]&lt;&gt;"",Table_Styles[[#This Row],[Border Default]],""))</f>
        <v/>
      </c>
      <c r="V127" s="33"/>
      <c r="W127" s="33"/>
      <c r="X127" s="14" t="str">
        <f>IF(Table_Styles[[#This Row],[Border Radius]]&lt;&gt;"",Table_Styles[[#This Row],[Border Radius]],IF(Table_Styles[[#This Row],[Border Radius Default]]&lt;&gt;"",Table_Styles[[#This Row],[Border Radius Default]],""))</f>
        <v/>
      </c>
      <c r="Y127" s="33"/>
      <c r="Z127" s="14" t="s">
        <v>914</v>
      </c>
      <c r="AA127" s="14" t="str">
        <f>IF(Table_Styles[[#This Row],[MT]]&lt;&gt;"",Table_Styles[[#This Row],[MT]],IF(Table_Styles[[#This Row],[MT Default]]&lt;&gt;"",Table_Styles[[#This Row],[MT Default]],""))</f>
        <v>10px</v>
      </c>
      <c r="AB127" s="33"/>
      <c r="AC127" s="33"/>
      <c r="AD127" s="14" t="str">
        <f>IF(Table_Styles[[#This Row],[MR]]&lt;&gt;"",Table_Styles[[#This Row],[MR]],IF(Table_Styles[[#This Row],[MR Default]]&lt;&gt;"",Table_Styles[[#This Row],[MR Default]],""))</f>
        <v/>
      </c>
      <c r="AE127" s="33"/>
      <c r="AF127" s="33"/>
      <c r="AG127" s="14" t="str">
        <f>IF(Table_Styles[[#This Row],[MB]]&lt;&gt;"",Table_Styles[[#This Row],[MB]],IF(Table_Styles[[#This Row],[MB Default]]&lt;&gt;"",Table_Styles[[#This Row],[MB Default]],""))</f>
        <v/>
      </c>
      <c r="AH127" s="33"/>
      <c r="AI127" s="33"/>
      <c r="AJ127" s="14" t="str">
        <f>IF(Table_Styles[[#This Row],[ML]]&lt;&gt;"",Table_Styles[[#This Row],[ML]],IF(Table_Styles[[#This Row],[ML Default]]&lt;&gt;"",Table_Styles[[#This Row],[ML Default]],""))</f>
        <v/>
      </c>
      <c r="AK127" s="33"/>
      <c r="AL127" s="108" t="s">
        <v>914</v>
      </c>
      <c r="AM127" s="14" t="str">
        <f>IF(Table_Styles[[#This Row],[PT]]&lt;&gt;"",Table_Styles[[#This Row],[PT]],IF(Table_Styles[[#This Row],[PT Default]]&lt;&gt;"",Table_Styles[[#This Row],[PT Default]],""))</f>
        <v>10px</v>
      </c>
      <c r="AN127" s="33"/>
      <c r="AO127" s="108" t="s">
        <v>918</v>
      </c>
      <c r="AP127" s="14" t="str">
        <f>IF(Table_Styles[[#This Row],[PR]]&lt;&gt;"",Table_Styles[[#This Row],[PR]],IF(Table_Styles[[#This Row],[PR Default]]&lt;&gt;"",Table_Styles[[#This Row],[PR Default]],""))</f>
        <v>20px</v>
      </c>
      <c r="AQ127" s="33"/>
      <c r="AR127" s="108" t="s">
        <v>914</v>
      </c>
      <c r="AS127" s="14" t="str">
        <f>IF(Table_Styles[[#This Row],[PB]]&lt;&gt;"",Table_Styles[[#This Row],[PB]],IF(Table_Styles[[#This Row],[PB Default]]&lt;&gt;"",Table_Styles[[#This Row],[PB Default]],""))</f>
        <v>10px</v>
      </c>
      <c r="AT127" s="33"/>
      <c r="AU127" s="108" t="s">
        <v>918</v>
      </c>
      <c r="AV127" s="14" t="str">
        <f>IF(Table_Styles[[#This Row],[PL]]&lt;&gt;"",Table_Styles[[#This Row],[PL]],IF(Table_Styles[[#This Row],[PL Default]]&lt;&gt;"",Table_Styles[[#This Row],[PL Default]],""))</f>
        <v>20px</v>
      </c>
      <c r="AW127" s="33"/>
      <c r="AX127" s="33"/>
      <c r="AY127" s="14" t="str">
        <f>IF(Table_Styles[[#This Row],[BT]]&lt;&gt;"",Table_Styles[[#This Row],[BT]],IF(Table_Styles[[#This Row],[BT Default]]&lt;&gt;"",Table_Styles[[#This Row],[BT Default]],""))</f>
        <v/>
      </c>
      <c r="AZ127" s="33"/>
      <c r="BA127" s="33"/>
      <c r="BB127" s="14" t="str">
        <f>IF(Table_Styles[[#This Row],[BR]]&lt;&gt;"",Table_Styles[[#This Row],[BR]],IF(Table_Styles[[#This Row],[BR Default]]&lt;&gt;"",Table_Styles[[#This Row],[BR Default]],""))</f>
        <v/>
      </c>
      <c r="BC127" s="33"/>
      <c r="BD127" s="33"/>
      <c r="BE127" s="14" t="str">
        <f>IF(Table_Styles[[#This Row],[BB]]&lt;&gt;"",Table_Styles[[#This Row],[BB]],IF(Table_Styles[[#This Row],[BB Default]]&lt;&gt;"",Table_Styles[[#This Row],[BB Default]],""))</f>
        <v/>
      </c>
      <c r="BF127" s="33"/>
      <c r="BG127" s="33"/>
      <c r="BH127" s="14" t="str">
        <f>IF(Table_Styles[[#This Row],[BL]]&lt;&gt;"",Table_Styles[[#This Row],[BL]],IF(Table_Styles[[#This Row],[BL Default]]&lt;&gt;"",Table_Styles[[#This Row],[BL Default]],""))</f>
        <v/>
      </c>
      <c r="BI127" s="33"/>
      <c r="BJ127" s="112"/>
      <c r="BK127" s="14"/>
      <c r="BL127" s="33"/>
      <c r="BM127" s="33"/>
      <c r="BN127" s="14" t="str">
        <f>IF(Table_Styles[[#This Row],[Height]]&lt;&gt;"",Table_Styles[[#This Row],[Height]],IF(Table_Styles[[#This Row],[Height Default]]&lt;&gt;"",Table_Styles[[#This Row],[Height Default]],""))</f>
        <v/>
      </c>
      <c r="BO127" s="14"/>
      <c r="BP127" s="14"/>
      <c r="BQ127" s="14" t="str">
        <f>IF(Table_Styles[[#This Row],[Top]]&lt;&gt;"",Table_Styles[[#This Row],[Top]],IF(Table_Styles[[#This Row],[Top Default]]&lt;&gt;"",Table_Styles[[#This Row],[Top Default]],""))</f>
        <v/>
      </c>
      <c r="BR127" s="14"/>
      <c r="BS127" s="14"/>
      <c r="BT127" s="14" t="str">
        <f>IF(Table_Styles[[#This Row],[Right]]&lt;&gt;"",Table_Styles[[#This Row],[Right]],IF(Table_Styles[[#This Row],[Right Default]]&lt;&gt;"",Table_Styles[[#This Row],[Right Default]],""))</f>
        <v/>
      </c>
      <c r="BU127" s="14"/>
      <c r="BV127" s="14"/>
      <c r="BW127" s="14" t="str">
        <f>IF(Table_Styles[[#This Row],[Bottom]]&lt;&gt;"",Table_Styles[[#This Row],[Bottom]],IF(Table_Styles[[#This Row],[Bottom Default]]&lt;&gt;"",Table_Styles[[#This Row],[Bottom Default]],""))</f>
        <v/>
      </c>
      <c r="BX127" s="14"/>
      <c r="BY127" s="14"/>
      <c r="BZ127" s="14" t="str">
        <f>IF(Table_Styles[[#This Row],[Left]]&lt;&gt;"",Table_Styles[[#This Row],[Left]],IF(Table_Styles[[#This Row],[Left Default]]&lt;&gt;"",Table_Styles[[#This Row],[Left Default]],""))</f>
        <v/>
      </c>
      <c r="CA127" s="33"/>
      <c r="CB127" s="16" t="str">
        <f>IF(AND(Table_Styles[[#This Row],[Selector]]&lt;&gt;"",Table_Styles[[#This Row],[Font Family Used]]&lt;&gt;"",Table_Styles[[#This Row],[Font Weight Used]]&lt;&gt;""),Table_Styles[[#This Row],[Font Family Used]]&amp;" "&amp;Table_Styles[[#This Row],[Font Weight Used]],"")</f>
        <v/>
      </c>
      <c r="CC127" s="16" t="str">
        <f ca="1">IF(AND(Table_Styles[[#This Row],[Selector]],COUNTIF(OFFSET(CC:CC,0,0,ROW()-1,1),"="&amp;Table_Styles[[#This Row],[Font]])=0),Table_Styles[[#This Row],[Font]],"")</f>
        <v/>
      </c>
      <c r="CD127" s="16" t="str">
        <f ca="1">IF(Table_Styles[[#This Row],[Unique Font]]&lt;&gt;"",
"{""fontFamily"":"""&amp;Table_Styles[[#This Row],[Font Family Used]]&amp;""",""fontWeight"":"&amp;Table_Styles[[#This Row],[Font Weight Used]]&amp;"}","")</f>
        <v/>
      </c>
      <c r="CE127"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10px;padding-top: 10px;padding-right: 20px;padding-bottom: 10px;padding-left: 20px</v>
      </c>
      <c r="CF127" s="16" t="str">
        <f>IF(AND(Table_Styles[[#This Row],[Selector]]&lt;&gt;"", Table_Styles[[#This Row],[Config Properties]]&lt;&gt;""),
Table_Styles[[#This Row],[Selector]]&amp;" { "&amp;Table_Styles[[#This Row],[Config Properties]]&amp;" }","")</f>
        <v>#sidebar .header nav .btn { margin-top: 10px;padding-top: 10px;padding-right: 20px;padding-bottom: 10px;padding-left: 20px }</v>
      </c>
      <c r="CG127" s="16" t="str">
        <f xml:space="preserve">
SUBSTITUTE(SUBSTITUTE(SUBSTITUTE(SUBSTITUTE(SUBSTITUTE(SUBSTITUTE(SUBSTITUTE(SUBSTITUTE(Table_Styles[[#This Row],[Config]],
" {","{"),
"{ ","{"),
" }","}"),
"} ","}"),
" ,",","),
", ",","),
" :",":"),
": ",":")</f>
        <v>#sidebar .header nav .btn{margin-top:10px;padding-top:10px;padding-right:20px;padding-bottom:10px;padding-left:20px}</v>
      </c>
    </row>
    <row r="128" spans="2:85" ht="21" customHeight="1">
      <c r="B128" s="110" t="s">
        <v>1062</v>
      </c>
      <c r="C128" s="36" t="s">
        <v>1133</v>
      </c>
      <c r="D128" s="33"/>
      <c r="E128" s="33"/>
      <c r="F128" s="14" t="str">
        <f>IF(Table_Styles[[#This Row],[Font Family]]&lt;&gt;"",Table_Styles[[#This Row],[Font Family]],IF(Table_Styles[[#This Row],[Font Family Default]]&lt;&gt;"",Table_Styles[[#This Row],[Font Family Default]],""))</f>
        <v/>
      </c>
      <c r="G128" s="33"/>
      <c r="H128" s="33"/>
      <c r="I128" s="14" t="str">
        <f>IF(Table_Styles[[#This Row],[Font Size]]&lt;&gt;"",Table_Styles[[#This Row],[Font Size]],IF(Table_Styles[[#This Row],[Font Size Default]]&lt;&gt;"",Table_Styles[[#This Row],[Font Size Default]],""))</f>
        <v/>
      </c>
      <c r="J128" s="33"/>
      <c r="K128" s="33"/>
      <c r="L128" s="14" t="str">
        <f>IF(Table_Styles[[#This Row],[Font Weight]]&lt;&gt;"",Table_Styles[[#This Row],[Font Weight]],IF(Table_Styles[[#This Row],[Font Weight Default]]&lt;&gt;"",Table_Styles[[#This Row],[Font Weight Default]],""))</f>
        <v/>
      </c>
      <c r="M128" s="33"/>
      <c r="N128" s="33" t="str">
        <f>Colour_Foreground_1</f>
        <v>#303232</v>
      </c>
      <c r="O128" s="14" t="str">
        <f>IF(Table_Styles[[#This Row],[Colour]]&lt;&gt;"",Table_Styles[[#This Row],[Colour]],IF(Table_Styles[[#This Row],[Colour Default]]&lt;&gt;"",Table_Styles[[#This Row],[Colour Default]],""))</f>
        <v>#303232</v>
      </c>
      <c r="P128" s="33"/>
      <c r="Q128" s="33" t="str">
        <f>Colour_Background_1</f>
        <v>#FFFFFF</v>
      </c>
      <c r="R128" s="14" t="str">
        <f>IF(Table_Styles[[#This Row],[Background]]&lt;&gt;"",Table_Styles[[#This Row],[Background]],IF(Table_Styles[[#This Row],[Background Default]]&lt;&gt;"",Table_Styles[[#This Row],[Background Default]],""))</f>
        <v>#FFFFFF</v>
      </c>
      <c r="S128" s="33"/>
      <c r="T128" s="33"/>
      <c r="U128" s="14" t="str">
        <f>IF(Table_Styles[[#This Row],[Border]]&lt;&gt;"",Table_Styles[[#This Row],[Border]],IF(Table_Styles[[#This Row],[Border Default]]&lt;&gt;"",Table_Styles[[#This Row],[Border Default]],""))</f>
        <v/>
      </c>
      <c r="V128" s="33"/>
      <c r="W128" s="33"/>
      <c r="X128" s="14" t="str">
        <f>IF(Table_Styles[[#This Row],[Border Radius]]&lt;&gt;"",Table_Styles[[#This Row],[Border Radius]],IF(Table_Styles[[#This Row],[Border Radius Default]]&lt;&gt;"",Table_Styles[[#This Row],[Border Radius Default]],""))</f>
        <v/>
      </c>
      <c r="Y128" s="33"/>
      <c r="Z128" s="33"/>
      <c r="AA128" s="14" t="str">
        <f>IF(Table_Styles[[#This Row],[MT]]&lt;&gt;"",Table_Styles[[#This Row],[MT]],IF(Table_Styles[[#This Row],[MT Default]]&lt;&gt;"",Table_Styles[[#This Row],[MT Default]],""))</f>
        <v/>
      </c>
      <c r="AB128" s="33"/>
      <c r="AC128" s="33"/>
      <c r="AD128" s="14" t="str">
        <f>IF(Table_Styles[[#This Row],[MR]]&lt;&gt;"",Table_Styles[[#This Row],[MR]],IF(Table_Styles[[#This Row],[MR Default]]&lt;&gt;"",Table_Styles[[#This Row],[MR Default]],""))</f>
        <v/>
      </c>
      <c r="AE128" s="33"/>
      <c r="AF128" s="33"/>
      <c r="AG128" s="14" t="str">
        <f>IF(Table_Styles[[#This Row],[MB]]&lt;&gt;"",Table_Styles[[#This Row],[MB]],IF(Table_Styles[[#This Row],[MB Default]]&lt;&gt;"",Table_Styles[[#This Row],[MB Default]],""))</f>
        <v/>
      </c>
      <c r="AH128" s="33"/>
      <c r="AI128" s="33"/>
      <c r="AJ128" s="14" t="str">
        <f>IF(Table_Styles[[#This Row],[ML]]&lt;&gt;"",Table_Styles[[#This Row],[ML]],IF(Table_Styles[[#This Row],[ML Default]]&lt;&gt;"",Table_Styles[[#This Row],[ML Default]],""))</f>
        <v/>
      </c>
      <c r="AK128" s="33"/>
      <c r="AL128" s="33"/>
      <c r="AM128" s="14" t="str">
        <f>IF(Table_Styles[[#This Row],[PT]]&lt;&gt;"",Table_Styles[[#This Row],[PT]],IF(Table_Styles[[#This Row],[PT Default]]&lt;&gt;"",Table_Styles[[#This Row],[PT Default]],""))</f>
        <v/>
      </c>
      <c r="AN128" s="33"/>
      <c r="AO128" s="33"/>
      <c r="AP128" s="14" t="str">
        <f>IF(Table_Styles[[#This Row],[PR]]&lt;&gt;"",Table_Styles[[#This Row],[PR]],IF(Table_Styles[[#This Row],[PR Default]]&lt;&gt;"",Table_Styles[[#This Row],[PR Default]],""))</f>
        <v/>
      </c>
      <c r="AQ128" s="33"/>
      <c r="AR128" s="33"/>
      <c r="AS128" s="14" t="str">
        <f>IF(Table_Styles[[#This Row],[PB]]&lt;&gt;"",Table_Styles[[#This Row],[PB]],IF(Table_Styles[[#This Row],[PB Default]]&lt;&gt;"",Table_Styles[[#This Row],[PB Default]],""))</f>
        <v/>
      </c>
      <c r="AT128" s="33"/>
      <c r="AU128" s="33"/>
      <c r="AV128" s="14" t="str">
        <f>IF(Table_Styles[[#This Row],[PL]]&lt;&gt;"",Table_Styles[[#This Row],[PL]],IF(Table_Styles[[#This Row],[PL Default]]&lt;&gt;"",Table_Styles[[#This Row],[PL Default]],""))</f>
        <v/>
      </c>
      <c r="AW128" s="33"/>
      <c r="AX128" s="33"/>
      <c r="AY128" s="14" t="str">
        <f>IF(Table_Styles[[#This Row],[BT]]&lt;&gt;"",Table_Styles[[#This Row],[BT]],IF(Table_Styles[[#This Row],[BT Default]]&lt;&gt;"",Table_Styles[[#This Row],[BT Default]],""))</f>
        <v/>
      </c>
      <c r="AZ128" s="33"/>
      <c r="BA128" s="33"/>
      <c r="BB128" s="14" t="str">
        <f>IF(Table_Styles[[#This Row],[BR]]&lt;&gt;"",Table_Styles[[#This Row],[BR]],IF(Table_Styles[[#This Row],[BR Default]]&lt;&gt;"",Table_Styles[[#This Row],[BR Default]],""))</f>
        <v/>
      </c>
      <c r="BC128" s="33"/>
      <c r="BD128" s="33"/>
      <c r="BE128" s="14" t="str">
        <f>IF(Table_Styles[[#This Row],[BB]]&lt;&gt;"",Table_Styles[[#This Row],[BB]],IF(Table_Styles[[#This Row],[BB Default]]&lt;&gt;"",Table_Styles[[#This Row],[BB Default]],""))</f>
        <v/>
      </c>
      <c r="BF128" s="33"/>
      <c r="BG128" s="33"/>
      <c r="BH128" s="14" t="str">
        <f>IF(Table_Styles[[#This Row],[BL]]&lt;&gt;"",Table_Styles[[#This Row],[BL]],IF(Table_Styles[[#This Row],[BL Default]]&lt;&gt;"",Table_Styles[[#This Row],[BL Default]],""))</f>
        <v/>
      </c>
      <c r="BI128" s="33"/>
      <c r="BJ128" s="33"/>
      <c r="BK128" s="14" t="str">
        <f>IF(Table_Styles[[#This Row],[Width]]&lt;&gt;"",Table_Styles[[#This Row],[Width]],IF(Table_Styles[[#This Row],[Width Default]]&lt;&gt;"",Table_Styles[[#This Row],[Width Default]],""))</f>
        <v/>
      </c>
      <c r="BL128" s="33"/>
      <c r="BM128" s="33"/>
      <c r="BN128" s="14" t="str">
        <f>IF(Table_Styles[[#This Row],[Height]]&lt;&gt;"",Table_Styles[[#This Row],[Height]],IF(Table_Styles[[#This Row],[Height Default]]&lt;&gt;"",Table_Styles[[#This Row],[Height Default]],""))</f>
        <v/>
      </c>
      <c r="BO128" s="14"/>
      <c r="BP128" s="14"/>
      <c r="BQ128" s="14" t="str">
        <f>IF(Table_Styles[[#This Row],[Top]]&lt;&gt;"",Table_Styles[[#This Row],[Top]],IF(Table_Styles[[#This Row],[Top Default]]&lt;&gt;"",Table_Styles[[#This Row],[Top Default]],""))</f>
        <v/>
      </c>
      <c r="BR128" s="14"/>
      <c r="BS128" s="14"/>
      <c r="BT128" s="14" t="str">
        <f>IF(Table_Styles[[#This Row],[Right]]&lt;&gt;"",Table_Styles[[#This Row],[Right]],IF(Table_Styles[[#This Row],[Right Default]]&lt;&gt;"",Table_Styles[[#This Row],[Right Default]],""))</f>
        <v/>
      </c>
      <c r="BU128" s="14"/>
      <c r="BV128" s="14"/>
      <c r="BW128" s="14" t="str">
        <f>IF(Table_Styles[[#This Row],[Bottom]]&lt;&gt;"",Table_Styles[[#This Row],[Bottom]],IF(Table_Styles[[#This Row],[Bottom Default]]&lt;&gt;"",Table_Styles[[#This Row],[Bottom Default]],""))</f>
        <v/>
      </c>
      <c r="BX128" s="14"/>
      <c r="BY128" s="14"/>
      <c r="BZ128" s="14" t="str">
        <f>IF(Table_Styles[[#This Row],[Left]]&lt;&gt;"",Table_Styles[[#This Row],[Left]],IF(Table_Styles[[#This Row],[Left Default]]&lt;&gt;"",Table_Styles[[#This Row],[Left Default]],""))</f>
        <v/>
      </c>
      <c r="CA128" s="33"/>
      <c r="CB128" s="16" t="str">
        <f>IF(AND(Table_Styles[[#This Row],[Selector]]&lt;&gt;"",Table_Styles[[#This Row],[Font Family Used]]&lt;&gt;"",Table_Styles[[#This Row],[Font Weight Used]]&lt;&gt;""),Table_Styles[[#This Row],[Font Family Used]]&amp;" "&amp;Table_Styles[[#This Row],[Font Weight Used]],"")</f>
        <v/>
      </c>
      <c r="CC128" s="16" t="str">
        <f ca="1">IF(AND(Table_Styles[[#This Row],[Selector]],COUNTIF(OFFSET(CC:CC,0,0,ROW()-1,1),"="&amp;Table_Styles[[#This Row],[Font]])=0),Table_Styles[[#This Row],[Font]],"")</f>
        <v/>
      </c>
      <c r="CD128" s="16" t="str">
        <f ca="1">IF(Table_Styles[[#This Row],[Unique Font]]&lt;&gt;"",
"{""fontFamily"":"""&amp;Table_Styles[[#This Row],[Font Family Used]]&amp;""",""fontWeight"":"&amp;Table_Styles[[#This Row],[Font Weight Used]]&amp;"}","")</f>
        <v/>
      </c>
      <c r="CE128"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v>
      </c>
      <c r="CF128" s="16" t="str">
        <f>IF(AND(Table_Styles[[#This Row],[Selector]]&lt;&gt;"", Table_Styles[[#This Row],[Config Properties]]&lt;&gt;""),
Table_Styles[[#This Row],[Selector]]&amp;" { "&amp;Table_Styles[[#This Row],[Config Properties]]&amp;" }","")</f>
        <v>#sidebar .header nav .btn.btn-primary { color: #303232;background: #FFFFFF }</v>
      </c>
      <c r="CG128" s="16" t="str">
        <f xml:space="preserve">
SUBSTITUTE(SUBSTITUTE(SUBSTITUTE(SUBSTITUTE(SUBSTITUTE(SUBSTITUTE(SUBSTITUTE(SUBSTITUTE(Table_Styles[[#This Row],[Config]],
" {","{"),
"{ ","{"),
" }","}"),
"} ","}"),
" ,",","),
", ",","),
" :",":"),
": ",":")</f>
        <v>#sidebar .header nav .btn.btn-primary{color:#303232;background:#FFFFFF}</v>
      </c>
    </row>
    <row r="129" spans="2:85" ht="21" customHeight="1">
      <c r="B129" s="110" t="s">
        <v>1064</v>
      </c>
      <c r="C129" s="36" t="s">
        <v>1134</v>
      </c>
      <c r="D129" s="33"/>
      <c r="E129" s="33"/>
      <c r="F129" s="14" t="str">
        <f>IF(Table_Styles[[#This Row],[Font Family]]&lt;&gt;"",Table_Styles[[#This Row],[Font Family]],IF(Table_Styles[[#This Row],[Font Family Default]]&lt;&gt;"",Table_Styles[[#This Row],[Font Family Default]],""))</f>
        <v/>
      </c>
      <c r="G129" s="33"/>
      <c r="H129" s="33"/>
      <c r="I129" s="14" t="str">
        <f>IF(Table_Styles[[#This Row],[Font Size]]&lt;&gt;"",Table_Styles[[#This Row],[Font Size]],IF(Table_Styles[[#This Row],[Font Size Default]]&lt;&gt;"",Table_Styles[[#This Row],[Font Size Default]],""))</f>
        <v/>
      </c>
      <c r="J129" s="33"/>
      <c r="K129" s="33"/>
      <c r="L129" s="14" t="str">
        <f>IF(Table_Styles[[#This Row],[Font Weight]]&lt;&gt;"",Table_Styles[[#This Row],[Font Weight]],IF(Table_Styles[[#This Row],[Font Weight Default]]&lt;&gt;"",Table_Styles[[#This Row],[Font Weight Default]],""))</f>
        <v/>
      </c>
      <c r="M129" s="33"/>
      <c r="N129" s="33"/>
      <c r="O129" s="14" t="str">
        <f>IF(Table_Styles[[#This Row],[Colour]]&lt;&gt;"",Table_Styles[[#This Row],[Colour]],IF(Table_Styles[[#This Row],[Colour Default]]&lt;&gt;"",Table_Styles[[#This Row],[Colour Default]],""))</f>
        <v/>
      </c>
      <c r="P129" s="33"/>
      <c r="Q129" s="33"/>
      <c r="R129" s="14" t="str">
        <f>IF(Table_Styles[[#This Row],[Background]]&lt;&gt;"",Table_Styles[[#This Row],[Background]],IF(Table_Styles[[#This Row],[Background Default]]&lt;&gt;"",Table_Styles[[#This Row],[Background Default]],""))</f>
        <v/>
      </c>
      <c r="S129" s="33"/>
      <c r="T129" s="33"/>
      <c r="U129" s="14" t="str">
        <f>IF(Table_Styles[[#This Row],[Border]]&lt;&gt;"",Table_Styles[[#This Row],[Border]],IF(Table_Styles[[#This Row],[Border Default]]&lt;&gt;"",Table_Styles[[#This Row],[Border Default]],""))</f>
        <v/>
      </c>
      <c r="V129" s="33"/>
      <c r="W129" s="33"/>
      <c r="X129" s="14" t="str">
        <f>IF(Table_Styles[[#This Row],[Border Radius]]&lt;&gt;"",Table_Styles[[#This Row],[Border Radius]],IF(Table_Styles[[#This Row],[Border Radius Default]]&lt;&gt;"",Table_Styles[[#This Row],[Border Radius Default]],""))</f>
        <v/>
      </c>
      <c r="Y129" s="33"/>
      <c r="Z129" s="33"/>
      <c r="AA129" s="14" t="str">
        <f>IF(Table_Styles[[#This Row],[MT]]&lt;&gt;"",Table_Styles[[#This Row],[MT]],IF(Table_Styles[[#This Row],[MT Default]]&lt;&gt;"",Table_Styles[[#This Row],[MT Default]],""))</f>
        <v/>
      </c>
      <c r="AB129" s="33"/>
      <c r="AC129" s="33"/>
      <c r="AD129" s="14" t="str">
        <f>IF(Table_Styles[[#This Row],[MR]]&lt;&gt;"",Table_Styles[[#This Row],[MR]],IF(Table_Styles[[#This Row],[MR Default]]&lt;&gt;"",Table_Styles[[#This Row],[MR Default]],""))</f>
        <v/>
      </c>
      <c r="AE129" s="33"/>
      <c r="AF129" s="33"/>
      <c r="AG129" s="14" t="str">
        <f>IF(Table_Styles[[#This Row],[MB]]&lt;&gt;"",Table_Styles[[#This Row],[MB]],IF(Table_Styles[[#This Row],[MB Default]]&lt;&gt;"",Table_Styles[[#This Row],[MB Default]],""))</f>
        <v/>
      </c>
      <c r="AH129" s="33"/>
      <c r="AI129" s="33"/>
      <c r="AJ129" s="14" t="str">
        <f>IF(Table_Styles[[#This Row],[ML]]&lt;&gt;"",Table_Styles[[#This Row],[ML]],IF(Table_Styles[[#This Row],[ML Default]]&lt;&gt;"",Table_Styles[[#This Row],[ML Default]],""))</f>
        <v/>
      </c>
      <c r="AK129" s="33"/>
      <c r="AL129" s="33"/>
      <c r="AM129" s="14" t="str">
        <f>IF(Table_Styles[[#This Row],[PT]]&lt;&gt;"",Table_Styles[[#This Row],[PT]],IF(Table_Styles[[#This Row],[PT Default]]&lt;&gt;"",Table_Styles[[#This Row],[PT Default]],""))</f>
        <v/>
      </c>
      <c r="AN129" s="33"/>
      <c r="AO129" s="33"/>
      <c r="AP129" s="14" t="str">
        <f>IF(Table_Styles[[#This Row],[PR]]&lt;&gt;"",Table_Styles[[#This Row],[PR]],IF(Table_Styles[[#This Row],[PR Default]]&lt;&gt;"",Table_Styles[[#This Row],[PR Default]],""))</f>
        <v/>
      </c>
      <c r="AQ129" s="33"/>
      <c r="AR129" s="33"/>
      <c r="AS129" s="14" t="str">
        <f>IF(Table_Styles[[#This Row],[PB]]&lt;&gt;"",Table_Styles[[#This Row],[PB]],IF(Table_Styles[[#This Row],[PB Default]]&lt;&gt;"",Table_Styles[[#This Row],[PB Default]],""))</f>
        <v/>
      </c>
      <c r="AT129" s="33"/>
      <c r="AU129" s="33"/>
      <c r="AV129" s="14" t="str">
        <f>IF(Table_Styles[[#This Row],[PL]]&lt;&gt;"",Table_Styles[[#This Row],[PL]],IF(Table_Styles[[#This Row],[PL Default]]&lt;&gt;"",Table_Styles[[#This Row],[PL Default]],""))</f>
        <v/>
      </c>
      <c r="AW129" s="33"/>
      <c r="AX129" s="33"/>
      <c r="AY129" s="14" t="str">
        <f>IF(Table_Styles[[#This Row],[BT]]&lt;&gt;"",Table_Styles[[#This Row],[BT]],IF(Table_Styles[[#This Row],[BT Default]]&lt;&gt;"",Table_Styles[[#This Row],[BT Default]],""))</f>
        <v/>
      </c>
      <c r="AZ129" s="33"/>
      <c r="BA129" s="33"/>
      <c r="BB129" s="14" t="str">
        <f>IF(Table_Styles[[#This Row],[BR]]&lt;&gt;"",Table_Styles[[#This Row],[BR]],IF(Table_Styles[[#This Row],[BR Default]]&lt;&gt;"",Table_Styles[[#This Row],[BR Default]],""))</f>
        <v/>
      </c>
      <c r="BC129" s="33"/>
      <c r="BD129" s="33"/>
      <c r="BE129" s="14" t="str">
        <f>IF(Table_Styles[[#This Row],[BB]]&lt;&gt;"",Table_Styles[[#This Row],[BB]],IF(Table_Styles[[#This Row],[BB Default]]&lt;&gt;"",Table_Styles[[#This Row],[BB Default]],""))</f>
        <v/>
      </c>
      <c r="BF129" s="33"/>
      <c r="BG129" s="33"/>
      <c r="BH129" s="14" t="str">
        <f>IF(Table_Styles[[#This Row],[BL]]&lt;&gt;"",Table_Styles[[#This Row],[BL]],IF(Table_Styles[[#This Row],[BL Default]]&lt;&gt;"",Table_Styles[[#This Row],[BL Default]],""))</f>
        <v/>
      </c>
      <c r="BI129" s="33"/>
      <c r="BJ129" s="33"/>
      <c r="BK129" s="14" t="str">
        <f>IF(Table_Styles[[#This Row],[Width]]&lt;&gt;"",Table_Styles[[#This Row],[Width]],IF(Table_Styles[[#This Row],[Width Default]]&lt;&gt;"",Table_Styles[[#This Row],[Width Default]],""))</f>
        <v/>
      </c>
      <c r="BL129" s="33"/>
      <c r="BM129" s="33"/>
      <c r="BN129" s="14" t="str">
        <f>IF(Table_Styles[[#This Row],[Height]]&lt;&gt;"",Table_Styles[[#This Row],[Height]],IF(Table_Styles[[#This Row],[Height Default]]&lt;&gt;"",Table_Styles[[#This Row],[Height Default]],""))</f>
        <v/>
      </c>
      <c r="BO129" s="14"/>
      <c r="BP129" s="14"/>
      <c r="BQ129" s="14" t="str">
        <f>IF(Table_Styles[[#This Row],[Top]]&lt;&gt;"",Table_Styles[[#This Row],[Top]],IF(Table_Styles[[#This Row],[Top Default]]&lt;&gt;"",Table_Styles[[#This Row],[Top Default]],""))</f>
        <v/>
      </c>
      <c r="BR129" s="14"/>
      <c r="BS129" s="14"/>
      <c r="BT129" s="14" t="str">
        <f>IF(Table_Styles[[#This Row],[Right]]&lt;&gt;"",Table_Styles[[#This Row],[Right]],IF(Table_Styles[[#This Row],[Right Default]]&lt;&gt;"",Table_Styles[[#This Row],[Right Default]],""))</f>
        <v/>
      </c>
      <c r="BU129" s="14"/>
      <c r="BV129" s="14"/>
      <c r="BW129" s="14" t="str">
        <f>IF(Table_Styles[[#This Row],[Bottom]]&lt;&gt;"",Table_Styles[[#This Row],[Bottom]],IF(Table_Styles[[#This Row],[Bottom Default]]&lt;&gt;"",Table_Styles[[#This Row],[Bottom Default]],""))</f>
        <v/>
      </c>
      <c r="BX129" s="14"/>
      <c r="BY129" s="14"/>
      <c r="BZ129" s="14" t="str">
        <f>IF(Table_Styles[[#This Row],[Left]]&lt;&gt;"",Table_Styles[[#This Row],[Left]],IF(Table_Styles[[#This Row],[Left Default]]&lt;&gt;"",Table_Styles[[#This Row],[Left Default]],""))</f>
        <v/>
      </c>
      <c r="CA129" s="33"/>
      <c r="CB129" s="16" t="str">
        <f>IF(AND(Table_Styles[[#This Row],[Selector]]&lt;&gt;"",Table_Styles[[#This Row],[Font Family Used]]&lt;&gt;"",Table_Styles[[#This Row],[Font Weight Used]]&lt;&gt;""),Table_Styles[[#This Row],[Font Family Used]]&amp;" "&amp;Table_Styles[[#This Row],[Font Weight Used]],"")</f>
        <v/>
      </c>
      <c r="CC129" s="16" t="str">
        <f ca="1">IF(AND(Table_Styles[[#This Row],[Selector]],COUNTIF(OFFSET(CC:CC,0,0,ROW()-1,1),"="&amp;Table_Styles[[#This Row],[Font]])=0),Table_Styles[[#This Row],[Font]],"")</f>
        <v/>
      </c>
      <c r="CD129" s="16" t="str">
        <f ca="1">IF(Table_Styles[[#This Row],[Unique Font]]&lt;&gt;"",
"{""fontFamily"":"""&amp;Table_Styles[[#This Row],[Font Family Used]]&amp;""",""fontWeight"":"&amp;Table_Styles[[#This Row],[Font Weight Used]]&amp;"}","")</f>
        <v/>
      </c>
      <c r="CE129"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9" s="16" t="str">
        <f>IF(AND(Table_Styles[[#This Row],[Selector]]&lt;&gt;"", Table_Styles[[#This Row],[Config Properties]]&lt;&gt;""),
Table_Styles[[#This Row],[Selector]]&amp;" { "&amp;Table_Styles[[#This Row],[Config Properties]]&amp;" }","")</f>
        <v/>
      </c>
      <c r="CG129" s="16" t="str">
        <f xml:space="preserve">
SUBSTITUTE(SUBSTITUTE(SUBSTITUTE(SUBSTITUTE(SUBSTITUTE(SUBSTITUTE(SUBSTITUTE(SUBSTITUTE(Table_Styles[[#This Row],[Config]],
" {","{"),
"{ ","{"),
" }","}"),
"} ","}"),
" ,",","),
", ",","),
" :",":"),
": ",":")</f>
        <v/>
      </c>
    </row>
    <row r="130" spans="2:85" ht="21" customHeight="1">
      <c r="B130" s="110" t="s">
        <v>1066</v>
      </c>
      <c r="C130" s="36" t="s">
        <v>1135</v>
      </c>
      <c r="D130" s="33"/>
      <c r="E130" s="33"/>
      <c r="F130" s="14" t="str">
        <f>IF(Table_Styles[[#This Row],[Font Family]]&lt;&gt;"",Table_Styles[[#This Row],[Font Family]],IF(Table_Styles[[#This Row],[Font Family Default]]&lt;&gt;"",Table_Styles[[#This Row],[Font Family Default]],""))</f>
        <v/>
      </c>
      <c r="G130" s="33"/>
      <c r="H130" s="33"/>
      <c r="I130" s="14" t="str">
        <f>IF(Table_Styles[[#This Row],[Font Size]]&lt;&gt;"",Table_Styles[[#This Row],[Font Size]],IF(Table_Styles[[#This Row],[Font Size Default]]&lt;&gt;"",Table_Styles[[#This Row],[Font Size Default]],""))</f>
        <v/>
      </c>
      <c r="J130" s="33"/>
      <c r="K130" s="33"/>
      <c r="L130" s="14" t="str">
        <f>IF(Table_Styles[[#This Row],[Font Weight]]&lt;&gt;"",Table_Styles[[#This Row],[Font Weight]],IF(Table_Styles[[#This Row],[Font Weight Default]]&lt;&gt;"",Table_Styles[[#This Row],[Font Weight Default]],""))</f>
        <v/>
      </c>
      <c r="M130" s="33"/>
      <c r="N130" s="33"/>
      <c r="O130" s="14" t="str">
        <f>IF(Table_Styles[[#This Row],[Colour]]&lt;&gt;"",Table_Styles[[#This Row],[Colour]],IF(Table_Styles[[#This Row],[Colour Default]]&lt;&gt;"",Table_Styles[[#This Row],[Colour Default]],""))</f>
        <v/>
      </c>
      <c r="P130" s="33"/>
      <c r="Q130" s="33"/>
      <c r="R130" s="14" t="str">
        <f>IF(Table_Styles[[#This Row],[Background]]&lt;&gt;"",Table_Styles[[#This Row],[Background]],IF(Table_Styles[[#This Row],[Background Default]]&lt;&gt;"",Table_Styles[[#This Row],[Background Default]],""))</f>
        <v/>
      </c>
      <c r="S130" s="33"/>
      <c r="T130" s="33"/>
      <c r="U130" s="14" t="str">
        <f>IF(Table_Styles[[#This Row],[Border]]&lt;&gt;"",Table_Styles[[#This Row],[Border]],IF(Table_Styles[[#This Row],[Border Default]]&lt;&gt;"",Table_Styles[[#This Row],[Border Default]],""))</f>
        <v/>
      </c>
      <c r="V130" s="33"/>
      <c r="W130" s="33"/>
      <c r="X130" s="14" t="str">
        <f>IF(Table_Styles[[#This Row],[Border Radius]]&lt;&gt;"",Table_Styles[[#This Row],[Border Radius]],IF(Table_Styles[[#This Row],[Border Radius Default]]&lt;&gt;"",Table_Styles[[#This Row],[Border Radius Default]],""))</f>
        <v/>
      </c>
      <c r="Y130" s="33"/>
      <c r="Z130" s="33"/>
      <c r="AA130" s="14" t="str">
        <f>IF(Table_Styles[[#This Row],[MT]]&lt;&gt;"",Table_Styles[[#This Row],[MT]],IF(Table_Styles[[#This Row],[MT Default]]&lt;&gt;"",Table_Styles[[#This Row],[MT Default]],""))</f>
        <v/>
      </c>
      <c r="AB130" s="33"/>
      <c r="AC130" s="33"/>
      <c r="AD130" s="14" t="str">
        <f>IF(Table_Styles[[#This Row],[MR]]&lt;&gt;"",Table_Styles[[#This Row],[MR]],IF(Table_Styles[[#This Row],[MR Default]]&lt;&gt;"",Table_Styles[[#This Row],[MR Default]],""))</f>
        <v/>
      </c>
      <c r="AE130" s="33"/>
      <c r="AF130" s="33"/>
      <c r="AG130" s="14" t="str">
        <f>IF(Table_Styles[[#This Row],[MB]]&lt;&gt;"",Table_Styles[[#This Row],[MB]],IF(Table_Styles[[#This Row],[MB Default]]&lt;&gt;"",Table_Styles[[#This Row],[MB Default]],""))</f>
        <v/>
      </c>
      <c r="AH130" s="33"/>
      <c r="AI130" s="33"/>
      <c r="AJ130" s="14" t="str">
        <f>IF(Table_Styles[[#This Row],[ML]]&lt;&gt;"",Table_Styles[[#This Row],[ML]],IF(Table_Styles[[#This Row],[ML Default]]&lt;&gt;"",Table_Styles[[#This Row],[ML Default]],""))</f>
        <v/>
      </c>
      <c r="AK130" s="33"/>
      <c r="AL130" s="33"/>
      <c r="AM130" s="14" t="str">
        <f>IF(Table_Styles[[#This Row],[PT]]&lt;&gt;"",Table_Styles[[#This Row],[PT]],IF(Table_Styles[[#This Row],[PT Default]]&lt;&gt;"",Table_Styles[[#This Row],[PT Default]],""))</f>
        <v/>
      </c>
      <c r="AN130" s="33"/>
      <c r="AO130" s="33"/>
      <c r="AP130" s="14" t="str">
        <f>IF(Table_Styles[[#This Row],[PR]]&lt;&gt;"",Table_Styles[[#This Row],[PR]],IF(Table_Styles[[#This Row],[PR Default]]&lt;&gt;"",Table_Styles[[#This Row],[PR Default]],""))</f>
        <v/>
      </c>
      <c r="AQ130" s="33"/>
      <c r="AR130" s="33"/>
      <c r="AS130" s="14" t="str">
        <f>IF(Table_Styles[[#This Row],[PB]]&lt;&gt;"",Table_Styles[[#This Row],[PB]],IF(Table_Styles[[#This Row],[PB Default]]&lt;&gt;"",Table_Styles[[#This Row],[PB Default]],""))</f>
        <v/>
      </c>
      <c r="AT130" s="33"/>
      <c r="AU130" s="33"/>
      <c r="AV130" s="14" t="str">
        <f>IF(Table_Styles[[#This Row],[PL]]&lt;&gt;"",Table_Styles[[#This Row],[PL]],IF(Table_Styles[[#This Row],[PL Default]]&lt;&gt;"",Table_Styles[[#This Row],[PL Default]],""))</f>
        <v/>
      </c>
      <c r="AW130" s="33"/>
      <c r="AX130" s="33"/>
      <c r="AY130" s="14" t="str">
        <f>IF(Table_Styles[[#This Row],[BT]]&lt;&gt;"",Table_Styles[[#This Row],[BT]],IF(Table_Styles[[#This Row],[BT Default]]&lt;&gt;"",Table_Styles[[#This Row],[BT Default]],""))</f>
        <v/>
      </c>
      <c r="AZ130" s="33"/>
      <c r="BA130" s="33"/>
      <c r="BB130" s="14" t="str">
        <f>IF(Table_Styles[[#This Row],[BR]]&lt;&gt;"",Table_Styles[[#This Row],[BR]],IF(Table_Styles[[#This Row],[BR Default]]&lt;&gt;"",Table_Styles[[#This Row],[BR Default]],""))</f>
        <v/>
      </c>
      <c r="BC130" s="33"/>
      <c r="BD130" s="33"/>
      <c r="BE130" s="14" t="str">
        <f>IF(Table_Styles[[#This Row],[BB]]&lt;&gt;"",Table_Styles[[#This Row],[BB]],IF(Table_Styles[[#This Row],[BB Default]]&lt;&gt;"",Table_Styles[[#This Row],[BB Default]],""))</f>
        <v/>
      </c>
      <c r="BF130" s="33"/>
      <c r="BG130" s="33"/>
      <c r="BH130" s="14" t="str">
        <f>IF(Table_Styles[[#This Row],[BL]]&lt;&gt;"",Table_Styles[[#This Row],[BL]],IF(Table_Styles[[#This Row],[BL Default]]&lt;&gt;"",Table_Styles[[#This Row],[BL Default]],""))</f>
        <v/>
      </c>
      <c r="BI130" s="33"/>
      <c r="BJ130" s="33"/>
      <c r="BK130" s="14" t="str">
        <f>IF(Table_Styles[[#This Row],[Width]]&lt;&gt;"",Table_Styles[[#This Row],[Width]],IF(Table_Styles[[#This Row],[Width Default]]&lt;&gt;"",Table_Styles[[#This Row],[Width Default]],""))</f>
        <v/>
      </c>
      <c r="BL130" s="33"/>
      <c r="BM130" s="33"/>
      <c r="BN130" s="14" t="str">
        <f>IF(Table_Styles[[#This Row],[Height]]&lt;&gt;"",Table_Styles[[#This Row],[Height]],IF(Table_Styles[[#This Row],[Height Default]]&lt;&gt;"",Table_Styles[[#This Row],[Height Default]],""))</f>
        <v/>
      </c>
      <c r="BO130" s="14"/>
      <c r="BP130" s="14"/>
      <c r="BQ130" s="14" t="str">
        <f>IF(Table_Styles[[#This Row],[Top]]&lt;&gt;"",Table_Styles[[#This Row],[Top]],IF(Table_Styles[[#This Row],[Top Default]]&lt;&gt;"",Table_Styles[[#This Row],[Top Default]],""))</f>
        <v/>
      </c>
      <c r="BR130" s="14"/>
      <c r="BS130" s="14"/>
      <c r="BT130" s="14" t="str">
        <f>IF(Table_Styles[[#This Row],[Right]]&lt;&gt;"",Table_Styles[[#This Row],[Right]],IF(Table_Styles[[#This Row],[Right Default]]&lt;&gt;"",Table_Styles[[#This Row],[Right Default]],""))</f>
        <v/>
      </c>
      <c r="BU130" s="14"/>
      <c r="BV130" s="14"/>
      <c r="BW130" s="14" t="str">
        <f>IF(Table_Styles[[#This Row],[Bottom]]&lt;&gt;"",Table_Styles[[#This Row],[Bottom]],IF(Table_Styles[[#This Row],[Bottom Default]]&lt;&gt;"",Table_Styles[[#This Row],[Bottom Default]],""))</f>
        <v/>
      </c>
      <c r="BX130" s="14"/>
      <c r="BY130" s="14"/>
      <c r="BZ130" s="14" t="str">
        <f>IF(Table_Styles[[#This Row],[Left]]&lt;&gt;"",Table_Styles[[#This Row],[Left]],IF(Table_Styles[[#This Row],[Left Default]]&lt;&gt;"",Table_Styles[[#This Row],[Left Default]],""))</f>
        <v/>
      </c>
      <c r="CA130" s="33"/>
      <c r="CB130" s="16" t="str">
        <f>IF(AND(Table_Styles[[#This Row],[Selector]]&lt;&gt;"",Table_Styles[[#This Row],[Font Family Used]]&lt;&gt;"",Table_Styles[[#This Row],[Font Weight Used]]&lt;&gt;""),Table_Styles[[#This Row],[Font Family Used]]&amp;" "&amp;Table_Styles[[#This Row],[Font Weight Used]],"")</f>
        <v/>
      </c>
      <c r="CC130" s="16" t="str">
        <f ca="1">IF(AND(Table_Styles[[#This Row],[Selector]],COUNTIF(OFFSET(CC:CC,0,0,ROW()-1,1),"="&amp;Table_Styles[[#This Row],[Font]])=0),Table_Styles[[#This Row],[Font]],"")</f>
        <v/>
      </c>
      <c r="CD130" s="16" t="str">
        <f ca="1">IF(Table_Styles[[#This Row],[Unique Font]]&lt;&gt;"",
"{""fontFamily"":"""&amp;Table_Styles[[#This Row],[Font Family Used]]&amp;""",""fontWeight"":"&amp;Table_Styles[[#This Row],[Font Weight Used]]&amp;"}","")</f>
        <v/>
      </c>
      <c r="CE130"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0" s="16" t="str">
        <f>IF(AND(Table_Styles[[#This Row],[Selector]]&lt;&gt;"", Table_Styles[[#This Row],[Config Properties]]&lt;&gt;""),
Table_Styles[[#This Row],[Selector]]&amp;" { "&amp;Table_Styles[[#This Row],[Config Properties]]&amp;" }","")</f>
        <v/>
      </c>
      <c r="CG130" s="16" t="str">
        <f xml:space="preserve">
SUBSTITUTE(SUBSTITUTE(SUBSTITUTE(SUBSTITUTE(SUBSTITUTE(SUBSTITUTE(SUBSTITUTE(SUBSTITUTE(Table_Styles[[#This Row],[Config]],
" {","{"),
"{ ","{"),
" }","}"),
"} ","}"),
" ,",","),
", ",","),
" :",":"),
": ",":")</f>
        <v/>
      </c>
    </row>
    <row r="131" spans="2:85" ht="21" customHeight="1">
      <c r="B131" s="110" t="s">
        <v>1068</v>
      </c>
      <c r="C131" s="36" t="s">
        <v>1136</v>
      </c>
      <c r="D131" s="33"/>
      <c r="E131" s="33"/>
      <c r="F131" s="14" t="str">
        <f>IF(Table_Styles[[#This Row],[Font Family]]&lt;&gt;"",Table_Styles[[#This Row],[Font Family]],IF(Table_Styles[[#This Row],[Font Family Default]]&lt;&gt;"",Table_Styles[[#This Row],[Font Family Default]],""))</f>
        <v/>
      </c>
      <c r="G131" s="33"/>
      <c r="H131" s="33"/>
      <c r="I131" s="14" t="str">
        <f>IF(Table_Styles[[#This Row],[Font Size]]&lt;&gt;"",Table_Styles[[#This Row],[Font Size]],IF(Table_Styles[[#This Row],[Font Size Default]]&lt;&gt;"",Table_Styles[[#This Row],[Font Size Default]],""))</f>
        <v/>
      </c>
      <c r="J131" s="33"/>
      <c r="K131" s="33"/>
      <c r="L131" s="14" t="str">
        <f>IF(Table_Styles[[#This Row],[Font Weight]]&lt;&gt;"",Table_Styles[[#This Row],[Font Weight]],IF(Table_Styles[[#This Row],[Font Weight Default]]&lt;&gt;"",Table_Styles[[#This Row],[Font Weight Default]],""))</f>
        <v/>
      </c>
      <c r="M131" s="33"/>
      <c r="N131" s="33" t="str">
        <f>Colour_Foreground_1</f>
        <v>#303232</v>
      </c>
      <c r="O131" s="14" t="str">
        <f>IF(Table_Styles[[#This Row],[Colour]]&lt;&gt;"",Table_Styles[[#This Row],[Colour]],IF(Table_Styles[[#This Row],[Colour Default]]&lt;&gt;"",Table_Styles[[#This Row],[Colour Default]],""))</f>
        <v>#303232</v>
      </c>
      <c r="P131" s="33"/>
      <c r="Q131" s="33" t="str">
        <f>Colour_Background_1</f>
        <v>#FFFFFF</v>
      </c>
      <c r="R131" s="14" t="str">
        <f>IF(Table_Styles[[#This Row],[Background]]&lt;&gt;"",Table_Styles[[#This Row],[Background]],IF(Table_Styles[[#This Row],[Background Default]]&lt;&gt;"",Table_Styles[[#This Row],[Background Default]],""))</f>
        <v>#FFFFFF</v>
      </c>
      <c r="S131" s="33"/>
      <c r="T131" s="33"/>
      <c r="U131" s="14" t="str">
        <f>IF(Table_Styles[[#This Row],[Border]]&lt;&gt;"",Table_Styles[[#This Row],[Border]],IF(Table_Styles[[#This Row],[Border Default]]&lt;&gt;"",Table_Styles[[#This Row],[Border Default]],""))</f>
        <v/>
      </c>
      <c r="V131" s="33"/>
      <c r="W131" s="33"/>
      <c r="X131" s="14" t="str">
        <f>IF(Table_Styles[[#This Row],[Border Radius]]&lt;&gt;"",Table_Styles[[#This Row],[Border Radius]],IF(Table_Styles[[#This Row],[Border Radius Default]]&lt;&gt;"",Table_Styles[[#This Row],[Border Radius Default]],""))</f>
        <v/>
      </c>
      <c r="Y131" s="33"/>
      <c r="Z131" s="33"/>
      <c r="AA131" s="14" t="str">
        <f>IF(Table_Styles[[#This Row],[MT]]&lt;&gt;"",Table_Styles[[#This Row],[MT]],IF(Table_Styles[[#This Row],[MT Default]]&lt;&gt;"",Table_Styles[[#This Row],[MT Default]],""))</f>
        <v/>
      </c>
      <c r="AB131" s="33"/>
      <c r="AC131" s="33"/>
      <c r="AD131" s="14" t="str">
        <f>IF(Table_Styles[[#This Row],[MR]]&lt;&gt;"",Table_Styles[[#This Row],[MR]],IF(Table_Styles[[#This Row],[MR Default]]&lt;&gt;"",Table_Styles[[#This Row],[MR Default]],""))</f>
        <v/>
      </c>
      <c r="AE131" s="33"/>
      <c r="AF131" s="33"/>
      <c r="AG131" s="14" t="str">
        <f>IF(Table_Styles[[#This Row],[MB]]&lt;&gt;"",Table_Styles[[#This Row],[MB]],IF(Table_Styles[[#This Row],[MB Default]]&lt;&gt;"",Table_Styles[[#This Row],[MB Default]],""))</f>
        <v/>
      </c>
      <c r="AH131" s="33"/>
      <c r="AI131" s="33"/>
      <c r="AJ131" s="14" t="str">
        <f>IF(Table_Styles[[#This Row],[ML]]&lt;&gt;"",Table_Styles[[#This Row],[ML]],IF(Table_Styles[[#This Row],[ML Default]]&lt;&gt;"",Table_Styles[[#This Row],[ML Default]],""))</f>
        <v/>
      </c>
      <c r="AK131" s="33"/>
      <c r="AL131" s="33"/>
      <c r="AM131" s="14" t="str">
        <f>IF(Table_Styles[[#This Row],[PT]]&lt;&gt;"",Table_Styles[[#This Row],[PT]],IF(Table_Styles[[#This Row],[PT Default]]&lt;&gt;"",Table_Styles[[#This Row],[PT Default]],""))</f>
        <v/>
      </c>
      <c r="AN131" s="33"/>
      <c r="AO131" s="33"/>
      <c r="AP131" s="14" t="str">
        <f>IF(Table_Styles[[#This Row],[PR]]&lt;&gt;"",Table_Styles[[#This Row],[PR]],IF(Table_Styles[[#This Row],[PR Default]]&lt;&gt;"",Table_Styles[[#This Row],[PR Default]],""))</f>
        <v/>
      </c>
      <c r="AQ131" s="33"/>
      <c r="AR131" s="33"/>
      <c r="AS131" s="14" t="str">
        <f>IF(Table_Styles[[#This Row],[PB]]&lt;&gt;"",Table_Styles[[#This Row],[PB]],IF(Table_Styles[[#This Row],[PB Default]]&lt;&gt;"",Table_Styles[[#This Row],[PB Default]],""))</f>
        <v/>
      </c>
      <c r="AT131" s="33"/>
      <c r="AU131" s="33"/>
      <c r="AV131" s="14" t="str">
        <f>IF(Table_Styles[[#This Row],[PL]]&lt;&gt;"",Table_Styles[[#This Row],[PL]],IF(Table_Styles[[#This Row],[PL Default]]&lt;&gt;"",Table_Styles[[#This Row],[PL Default]],""))</f>
        <v/>
      </c>
      <c r="AW131" s="33"/>
      <c r="AX131" s="33"/>
      <c r="AY131" s="14" t="str">
        <f>IF(Table_Styles[[#This Row],[BT]]&lt;&gt;"",Table_Styles[[#This Row],[BT]],IF(Table_Styles[[#This Row],[BT Default]]&lt;&gt;"",Table_Styles[[#This Row],[BT Default]],""))</f>
        <v/>
      </c>
      <c r="AZ131" s="33"/>
      <c r="BA131" s="33"/>
      <c r="BB131" s="14" t="str">
        <f>IF(Table_Styles[[#This Row],[BR]]&lt;&gt;"",Table_Styles[[#This Row],[BR]],IF(Table_Styles[[#This Row],[BR Default]]&lt;&gt;"",Table_Styles[[#This Row],[BR Default]],""))</f>
        <v/>
      </c>
      <c r="BC131" s="33"/>
      <c r="BD131" s="33"/>
      <c r="BE131" s="14" t="str">
        <f>IF(Table_Styles[[#This Row],[BB]]&lt;&gt;"",Table_Styles[[#This Row],[BB]],IF(Table_Styles[[#This Row],[BB Default]]&lt;&gt;"",Table_Styles[[#This Row],[BB Default]],""))</f>
        <v/>
      </c>
      <c r="BF131" s="33"/>
      <c r="BG131" s="33"/>
      <c r="BH131" s="14" t="str">
        <f>IF(Table_Styles[[#This Row],[BL]]&lt;&gt;"",Table_Styles[[#This Row],[BL]],IF(Table_Styles[[#This Row],[BL Default]]&lt;&gt;"",Table_Styles[[#This Row],[BL Default]],""))</f>
        <v/>
      </c>
      <c r="BI131" s="33"/>
      <c r="BJ131" s="33"/>
      <c r="BK131" s="14" t="str">
        <f>IF(Table_Styles[[#This Row],[Width]]&lt;&gt;"",Table_Styles[[#This Row],[Width]],IF(Table_Styles[[#This Row],[Width Default]]&lt;&gt;"",Table_Styles[[#This Row],[Width Default]],""))</f>
        <v/>
      </c>
      <c r="BL131" s="33"/>
      <c r="BM131" s="33"/>
      <c r="BN131" s="14" t="str">
        <f>IF(Table_Styles[[#This Row],[Height]]&lt;&gt;"",Table_Styles[[#This Row],[Height]],IF(Table_Styles[[#This Row],[Height Default]]&lt;&gt;"",Table_Styles[[#This Row],[Height Default]],""))</f>
        <v/>
      </c>
      <c r="BO131" s="14"/>
      <c r="BP131" s="14"/>
      <c r="BQ131" s="14" t="str">
        <f>IF(Table_Styles[[#This Row],[Top]]&lt;&gt;"",Table_Styles[[#This Row],[Top]],IF(Table_Styles[[#This Row],[Top Default]]&lt;&gt;"",Table_Styles[[#This Row],[Top Default]],""))</f>
        <v/>
      </c>
      <c r="BR131" s="14"/>
      <c r="BS131" s="14"/>
      <c r="BT131" s="14" t="str">
        <f>IF(Table_Styles[[#This Row],[Right]]&lt;&gt;"",Table_Styles[[#This Row],[Right]],IF(Table_Styles[[#This Row],[Right Default]]&lt;&gt;"",Table_Styles[[#This Row],[Right Default]],""))</f>
        <v/>
      </c>
      <c r="BU131" s="14"/>
      <c r="BV131" s="14"/>
      <c r="BW131" s="14" t="str">
        <f>IF(Table_Styles[[#This Row],[Bottom]]&lt;&gt;"",Table_Styles[[#This Row],[Bottom]],IF(Table_Styles[[#This Row],[Bottom Default]]&lt;&gt;"",Table_Styles[[#This Row],[Bottom Default]],""))</f>
        <v/>
      </c>
      <c r="BX131" s="14"/>
      <c r="BY131" s="14"/>
      <c r="BZ131" s="14" t="str">
        <f>IF(Table_Styles[[#This Row],[Left]]&lt;&gt;"",Table_Styles[[#This Row],[Left]],IF(Table_Styles[[#This Row],[Left Default]]&lt;&gt;"",Table_Styles[[#This Row],[Left Default]],""))</f>
        <v/>
      </c>
      <c r="CA131" s="33"/>
      <c r="CB131" s="16" t="str">
        <f>IF(AND(Table_Styles[[#This Row],[Selector]]&lt;&gt;"",Table_Styles[[#This Row],[Font Family Used]]&lt;&gt;"",Table_Styles[[#This Row],[Font Weight Used]]&lt;&gt;""),Table_Styles[[#This Row],[Font Family Used]]&amp;" "&amp;Table_Styles[[#This Row],[Font Weight Used]],"")</f>
        <v/>
      </c>
      <c r="CC131" s="16" t="str">
        <f ca="1">IF(AND(Table_Styles[[#This Row],[Selector]],COUNTIF(OFFSET(CC:CC,0,0,ROW()-1,1),"="&amp;Table_Styles[[#This Row],[Font]])=0),Table_Styles[[#This Row],[Font]],"")</f>
        <v/>
      </c>
      <c r="CD131" s="16" t="str">
        <f ca="1">IF(Table_Styles[[#This Row],[Unique Font]]&lt;&gt;"",
"{""fontFamily"":"""&amp;Table_Styles[[#This Row],[Font Family Used]]&amp;""",""fontWeight"":"&amp;Table_Styles[[#This Row],[Font Weight Used]]&amp;"}","")</f>
        <v/>
      </c>
      <c r="CE131"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v>
      </c>
      <c r="CF131" s="16" t="str">
        <f>IF(AND(Table_Styles[[#This Row],[Selector]]&lt;&gt;"", Table_Styles[[#This Row],[Config Properties]]&lt;&gt;""),
Table_Styles[[#This Row],[Selector]]&amp;" { "&amp;Table_Styles[[#This Row],[Config Properties]]&amp;" }","")</f>
        <v>#sidebar .header nav .btn.btn-secondary { color: #303232;background: #FFFFFF }</v>
      </c>
      <c r="CG131" s="16" t="str">
        <f xml:space="preserve">
SUBSTITUTE(SUBSTITUTE(SUBSTITUTE(SUBSTITUTE(SUBSTITUTE(SUBSTITUTE(SUBSTITUTE(SUBSTITUTE(Table_Styles[[#This Row],[Config]],
" {","{"),
"{ ","{"),
" }","}"),
"} ","}"),
" ,",","),
", ",","),
" :",":"),
": ",":")</f>
        <v>#sidebar .header nav .btn.btn-secondary{color:#303232;background:#FFFFFF}</v>
      </c>
    </row>
    <row r="132" spans="2:85" ht="21" customHeight="1">
      <c r="B132" s="110" t="s">
        <v>1071</v>
      </c>
      <c r="C132" s="36" t="s">
        <v>1137</v>
      </c>
      <c r="D132" s="33"/>
      <c r="E132" s="33"/>
      <c r="F132" s="14" t="str">
        <f>IF(Table_Styles[[#This Row],[Font Family]]&lt;&gt;"",Table_Styles[[#This Row],[Font Family]],IF(Table_Styles[[#This Row],[Font Family Default]]&lt;&gt;"",Table_Styles[[#This Row],[Font Family Default]],""))</f>
        <v/>
      </c>
      <c r="G132" s="33"/>
      <c r="H132" s="33"/>
      <c r="I132" s="14" t="str">
        <f>IF(Table_Styles[[#This Row],[Font Size]]&lt;&gt;"",Table_Styles[[#This Row],[Font Size]],IF(Table_Styles[[#This Row],[Font Size Default]]&lt;&gt;"",Table_Styles[[#This Row],[Font Size Default]],""))</f>
        <v/>
      </c>
      <c r="J132" s="33"/>
      <c r="K132" s="33"/>
      <c r="L132" s="14" t="str">
        <f>IF(Table_Styles[[#This Row],[Font Weight]]&lt;&gt;"",Table_Styles[[#This Row],[Font Weight]],IF(Table_Styles[[#This Row],[Font Weight Default]]&lt;&gt;"",Table_Styles[[#This Row],[Font Weight Default]],""))</f>
        <v/>
      </c>
      <c r="M132" s="33"/>
      <c r="N132" s="33"/>
      <c r="O132" s="14" t="str">
        <f>IF(Table_Styles[[#This Row],[Colour]]&lt;&gt;"",Table_Styles[[#This Row],[Colour]],IF(Table_Styles[[#This Row],[Colour Default]]&lt;&gt;"",Table_Styles[[#This Row],[Colour Default]],""))</f>
        <v/>
      </c>
      <c r="P132" s="33"/>
      <c r="Q132" s="33"/>
      <c r="R132" s="14" t="str">
        <f>IF(Table_Styles[[#This Row],[Background]]&lt;&gt;"",Table_Styles[[#This Row],[Background]],IF(Table_Styles[[#This Row],[Background Default]]&lt;&gt;"",Table_Styles[[#This Row],[Background Default]],""))</f>
        <v/>
      </c>
      <c r="S132" s="33"/>
      <c r="T132" s="33"/>
      <c r="U132" s="14" t="str">
        <f>IF(Table_Styles[[#This Row],[Border]]&lt;&gt;"",Table_Styles[[#This Row],[Border]],IF(Table_Styles[[#This Row],[Border Default]]&lt;&gt;"",Table_Styles[[#This Row],[Border Default]],""))</f>
        <v/>
      </c>
      <c r="V132" s="33"/>
      <c r="W132" s="33"/>
      <c r="X132" s="14" t="str">
        <f>IF(Table_Styles[[#This Row],[Border Radius]]&lt;&gt;"",Table_Styles[[#This Row],[Border Radius]],IF(Table_Styles[[#This Row],[Border Radius Default]]&lt;&gt;"",Table_Styles[[#This Row],[Border Radius Default]],""))</f>
        <v/>
      </c>
      <c r="Y132" s="33"/>
      <c r="Z132" s="33"/>
      <c r="AA132" s="14" t="str">
        <f>IF(Table_Styles[[#This Row],[MT]]&lt;&gt;"",Table_Styles[[#This Row],[MT]],IF(Table_Styles[[#This Row],[MT Default]]&lt;&gt;"",Table_Styles[[#This Row],[MT Default]],""))</f>
        <v/>
      </c>
      <c r="AB132" s="33"/>
      <c r="AC132" s="33"/>
      <c r="AD132" s="14" t="str">
        <f>IF(Table_Styles[[#This Row],[MR]]&lt;&gt;"",Table_Styles[[#This Row],[MR]],IF(Table_Styles[[#This Row],[MR Default]]&lt;&gt;"",Table_Styles[[#This Row],[MR Default]],""))</f>
        <v/>
      </c>
      <c r="AE132" s="33"/>
      <c r="AF132" s="33"/>
      <c r="AG132" s="14" t="str">
        <f>IF(Table_Styles[[#This Row],[MB]]&lt;&gt;"",Table_Styles[[#This Row],[MB]],IF(Table_Styles[[#This Row],[MB Default]]&lt;&gt;"",Table_Styles[[#This Row],[MB Default]],""))</f>
        <v/>
      </c>
      <c r="AH132" s="33"/>
      <c r="AI132" s="33"/>
      <c r="AJ132" s="14" t="str">
        <f>IF(Table_Styles[[#This Row],[ML]]&lt;&gt;"",Table_Styles[[#This Row],[ML]],IF(Table_Styles[[#This Row],[ML Default]]&lt;&gt;"",Table_Styles[[#This Row],[ML Default]],""))</f>
        <v/>
      </c>
      <c r="AK132" s="33"/>
      <c r="AL132" s="33"/>
      <c r="AM132" s="14" t="str">
        <f>IF(Table_Styles[[#This Row],[PT]]&lt;&gt;"",Table_Styles[[#This Row],[PT]],IF(Table_Styles[[#This Row],[PT Default]]&lt;&gt;"",Table_Styles[[#This Row],[PT Default]],""))</f>
        <v/>
      </c>
      <c r="AN132" s="33"/>
      <c r="AO132" s="33"/>
      <c r="AP132" s="14" t="str">
        <f>IF(Table_Styles[[#This Row],[PR]]&lt;&gt;"",Table_Styles[[#This Row],[PR]],IF(Table_Styles[[#This Row],[PR Default]]&lt;&gt;"",Table_Styles[[#This Row],[PR Default]],""))</f>
        <v/>
      </c>
      <c r="AQ132" s="33"/>
      <c r="AR132" s="33"/>
      <c r="AS132" s="14" t="str">
        <f>IF(Table_Styles[[#This Row],[PB]]&lt;&gt;"",Table_Styles[[#This Row],[PB]],IF(Table_Styles[[#This Row],[PB Default]]&lt;&gt;"",Table_Styles[[#This Row],[PB Default]],""))</f>
        <v/>
      </c>
      <c r="AT132" s="33"/>
      <c r="AU132" s="33"/>
      <c r="AV132" s="14" t="str">
        <f>IF(Table_Styles[[#This Row],[PL]]&lt;&gt;"",Table_Styles[[#This Row],[PL]],IF(Table_Styles[[#This Row],[PL Default]]&lt;&gt;"",Table_Styles[[#This Row],[PL Default]],""))</f>
        <v/>
      </c>
      <c r="AW132" s="33"/>
      <c r="AX132" s="33"/>
      <c r="AY132" s="14" t="str">
        <f>IF(Table_Styles[[#This Row],[BT]]&lt;&gt;"",Table_Styles[[#This Row],[BT]],IF(Table_Styles[[#This Row],[BT Default]]&lt;&gt;"",Table_Styles[[#This Row],[BT Default]],""))</f>
        <v/>
      </c>
      <c r="AZ132" s="33"/>
      <c r="BA132" s="33"/>
      <c r="BB132" s="14" t="str">
        <f>IF(Table_Styles[[#This Row],[BR]]&lt;&gt;"",Table_Styles[[#This Row],[BR]],IF(Table_Styles[[#This Row],[BR Default]]&lt;&gt;"",Table_Styles[[#This Row],[BR Default]],""))</f>
        <v/>
      </c>
      <c r="BC132" s="33"/>
      <c r="BD132" s="33"/>
      <c r="BE132" s="14" t="str">
        <f>IF(Table_Styles[[#This Row],[BB]]&lt;&gt;"",Table_Styles[[#This Row],[BB]],IF(Table_Styles[[#This Row],[BB Default]]&lt;&gt;"",Table_Styles[[#This Row],[BB Default]],""))</f>
        <v/>
      </c>
      <c r="BF132" s="33"/>
      <c r="BG132" s="33"/>
      <c r="BH132" s="14" t="str">
        <f>IF(Table_Styles[[#This Row],[BL]]&lt;&gt;"",Table_Styles[[#This Row],[BL]],IF(Table_Styles[[#This Row],[BL Default]]&lt;&gt;"",Table_Styles[[#This Row],[BL Default]],""))</f>
        <v/>
      </c>
      <c r="BI132" s="33"/>
      <c r="BJ132" s="33"/>
      <c r="BK132" s="14" t="str">
        <f>IF(Table_Styles[[#This Row],[Width]]&lt;&gt;"",Table_Styles[[#This Row],[Width]],IF(Table_Styles[[#This Row],[Width Default]]&lt;&gt;"",Table_Styles[[#This Row],[Width Default]],""))</f>
        <v/>
      </c>
      <c r="BL132" s="33"/>
      <c r="BM132" s="33"/>
      <c r="BN132" s="14" t="str">
        <f>IF(Table_Styles[[#This Row],[Height]]&lt;&gt;"",Table_Styles[[#This Row],[Height]],IF(Table_Styles[[#This Row],[Height Default]]&lt;&gt;"",Table_Styles[[#This Row],[Height Default]],""))</f>
        <v/>
      </c>
      <c r="BO132" s="14"/>
      <c r="BP132" s="14"/>
      <c r="BQ132" s="14" t="str">
        <f>IF(Table_Styles[[#This Row],[Top]]&lt;&gt;"",Table_Styles[[#This Row],[Top]],IF(Table_Styles[[#This Row],[Top Default]]&lt;&gt;"",Table_Styles[[#This Row],[Top Default]],""))</f>
        <v/>
      </c>
      <c r="BR132" s="14"/>
      <c r="BS132" s="14"/>
      <c r="BT132" s="14" t="str">
        <f>IF(Table_Styles[[#This Row],[Right]]&lt;&gt;"",Table_Styles[[#This Row],[Right]],IF(Table_Styles[[#This Row],[Right Default]]&lt;&gt;"",Table_Styles[[#This Row],[Right Default]],""))</f>
        <v/>
      </c>
      <c r="BU132" s="14"/>
      <c r="BV132" s="14"/>
      <c r="BW132" s="14" t="str">
        <f>IF(Table_Styles[[#This Row],[Bottom]]&lt;&gt;"",Table_Styles[[#This Row],[Bottom]],IF(Table_Styles[[#This Row],[Bottom Default]]&lt;&gt;"",Table_Styles[[#This Row],[Bottom Default]],""))</f>
        <v/>
      </c>
      <c r="BX132" s="14"/>
      <c r="BY132" s="14"/>
      <c r="BZ132" s="14" t="str">
        <f>IF(Table_Styles[[#This Row],[Left]]&lt;&gt;"",Table_Styles[[#This Row],[Left]],IF(Table_Styles[[#This Row],[Left Default]]&lt;&gt;"",Table_Styles[[#This Row],[Left Default]],""))</f>
        <v/>
      </c>
      <c r="CA132" s="33"/>
      <c r="CB132" s="16" t="str">
        <f>IF(AND(Table_Styles[[#This Row],[Selector]]&lt;&gt;"",Table_Styles[[#This Row],[Font Family Used]]&lt;&gt;"",Table_Styles[[#This Row],[Font Weight Used]]&lt;&gt;""),Table_Styles[[#This Row],[Font Family Used]]&amp;" "&amp;Table_Styles[[#This Row],[Font Weight Used]],"")</f>
        <v/>
      </c>
      <c r="CC132" s="16" t="str">
        <f ca="1">IF(AND(Table_Styles[[#This Row],[Selector]],COUNTIF(OFFSET(CC:CC,0,0,ROW()-1,1),"="&amp;Table_Styles[[#This Row],[Font]])=0),Table_Styles[[#This Row],[Font]],"")</f>
        <v/>
      </c>
      <c r="CD132" s="16" t="str">
        <f ca="1">IF(Table_Styles[[#This Row],[Unique Font]]&lt;&gt;"",
"{""fontFamily"":"""&amp;Table_Styles[[#This Row],[Font Family Used]]&amp;""",""fontWeight"":"&amp;Table_Styles[[#This Row],[Font Weight Used]]&amp;"}","")</f>
        <v/>
      </c>
      <c r="CE132"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2" s="16" t="str">
        <f>IF(AND(Table_Styles[[#This Row],[Selector]]&lt;&gt;"", Table_Styles[[#This Row],[Config Properties]]&lt;&gt;""),
Table_Styles[[#This Row],[Selector]]&amp;" { "&amp;Table_Styles[[#This Row],[Config Properties]]&amp;" }","")</f>
        <v/>
      </c>
      <c r="CG132" s="16" t="str">
        <f xml:space="preserve">
SUBSTITUTE(SUBSTITUTE(SUBSTITUTE(SUBSTITUTE(SUBSTITUTE(SUBSTITUTE(SUBSTITUTE(SUBSTITUTE(Table_Styles[[#This Row],[Config]],
" {","{"),
"{ ","{"),
" }","}"),
"} ","}"),
" ,",","),
", ",","),
" :",":"),
": ",":")</f>
        <v/>
      </c>
    </row>
    <row r="133" spans="2:85" ht="21" customHeight="1">
      <c r="B133" s="110" t="s">
        <v>1073</v>
      </c>
      <c r="C133" s="36" t="s">
        <v>1138</v>
      </c>
      <c r="D133" s="33"/>
      <c r="E133" s="33"/>
      <c r="F133" s="14" t="str">
        <f>IF(Table_Styles[[#This Row],[Font Family]]&lt;&gt;"",Table_Styles[[#This Row],[Font Family]],IF(Table_Styles[[#This Row],[Font Family Default]]&lt;&gt;"",Table_Styles[[#This Row],[Font Family Default]],""))</f>
        <v/>
      </c>
      <c r="G133" s="33"/>
      <c r="H133" s="33"/>
      <c r="I133" s="14" t="str">
        <f>IF(Table_Styles[[#This Row],[Font Size]]&lt;&gt;"",Table_Styles[[#This Row],[Font Size]],IF(Table_Styles[[#This Row],[Font Size Default]]&lt;&gt;"",Table_Styles[[#This Row],[Font Size Default]],""))</f>
        <v/>
      </c>
      <c r="J133" s="33"/>
      <c r="K133" s="33"/>
      <c r="L133" s="14" t="str">
        <f>IF(Table_Styles[[#This Row],[Font Weight]]&lt;&gt;"",Table_Styles[[#This Row],[Font Weight]],IF(Table_Styles[[#This Row],[Font Weight Default]]&lt;&gt;"",Table_Styles[[#This Row],[Font Weight Default]],""))</f>
        <v/>
      </c>
      <c r="M133" s="33"/>
      <c r="N133" s="33"/>
      <c r="O133" s="14" t="str">
        <f>IF(Table_Styles[[#This Row],[Colour]]&lt;&gt;"",Table_Styles[[#This Row],[Colour]],IF(Table_Styles[[#This Row],[Colour Default]]&lt;&gt;"",Table_Styles[[#This Row],[Colour Default]],""))</f>
        <v/>
      </c>
      <c r="P133" s="33"/>
      <c r="Q133" s="33"/>
      <c r="R133" s="14" t="str">
        <f>IF(Table_Styles[[#This Row],[Background]]&lt;&gt;"",Table_Styles[[#This Row],[Background]],IF(Table_Styles[[#This Row],[Background Default]]&lt;&gt;"",Table_Styles[[#This Row],[Background Default]],""))</f>
        <v/>
      </c>
      <c r="S133" s="33"/>
      <c r="T133" s="33"/>
      <c r="U133" s="14" t="str">
        <f>IF(Table_Styles[[#This Row],[Border]]&lt;&gt;"",Table_Styles[[#This Row],[Border]],IF(Table_Styles[[#This Row],[Border Default]]&lt;&gt;"",Table_Styles[[#This Row],[Border Default]],""))</f>
        <v/>
      </c>
      <c r="V133" s="33"/>
      <c r="W133" s="33"/>
      <c r="X133" s="14" t="str">
        <f>IF(Table_Styles[[#This Row],[Border Radius]]&lt;&gt;"",Table_Styles[[#This Row],[Border Radius]],IF(Table_Styles[[#This Row],[Border Radius Default]]&lt;&gt;"",Table_Styles[[#This Row],[Border Radius Default]],""))</f>
        <v/>
      </c>
      <c r="Y133" s="33"/>
      <c r="Z133" s="33"/>
      <c r="AA133" s="14" t="str">
        <f>IF(Table_Styles[[#This Row],[MT]]&lt;&gt;"",Table_Styles[[#This Row],[MT]],IF(Table_Styles[[#This Row],[MT Default]]&lt;&gt;"",Table_Styles[[#This Row],[MT Default]],""))</f>
        <v/>
      </c>
      <c r="AB133" s="33"/>
      <c r="AC133" s="33"/>
      <c r="AD133" s="14" t="str">
        <f>IF(Table_Styles[[#This Row],[MR]]&lt;&gt;"",Table_Styles[[#This Row],[MR]],IF(Table_Styles[[#This Row],[MR Default]]&lt;&gt;"",Table_Styles[[#This Row],[MR Default]],""))</f>
        <v/>
      </c>
      <c r="AE133" s="33"/>
      <c r="AF133" s="33"/>
      <c r="AG133" s="14" t="str">
        <f>IF(Table_Styles[[#This Row],[MB]]&lt;&gt;"",Table_Styles[[#This Row],[MB]],IF(Table_Styles[[#This Row],[MB Default]]&lt;&gt;"",Table_Styles[[#This Row],[MB Default]],""))</f>
        <v/>
      </c>
      <c r="AH133" s="33"/>
      <c r="AI133" s="33"/>
      <c r="AJ133" s="14" t="str">
        <f>IF(Table_Styles[[#This Row],[ML]]&lt;&gt;"",Table_Styles[[#This Row],[ML]],IF(Table_Styles[[#This Row],[ML Default]]&lt;&gt;"",Table_Styles[[#This Row],[ML Default]],""))</f>
        <v/>
      </c>
      <c r="AK133" s="33"/>
      <c r="AL133" s="33"/>
      <c r="AM133" s="14" t="str">
        <f>IF(Table_Styles[[#This Row],[PT]]&lt;&gt;"",Table_Styles[[#This Row],[PT]],IF(Table_Styles[[#This Row],[PT Default]]&lt;&gt;"",Table_Styles[[#This Row],[PT Default]],""))</f>
        <v/>
      </c>
      <c r="AN133" s="33"/>
      <c r="AO133" s="33"/>
      <c r="AP133" s="14" t="str">
        <f>IF(Table_Styles[[#This Row],[PR]]&lt;&gt;"",Table_Styles[[#This Row],[PR]],IF(Table_Styles[[#This Row],[PR Default]]&lt;&gt;"",Table_Styles[[#This Row],[PR Default]],""))</f>
        <v/>
      </c>
      <c r="AQ133" s="33"/>
      <c r="AR133" s="33"/>
      <c r="AS133" s="14" t="str">
        <f>IF(Table_Styles[[#This Row],[PB]]&lt;&gt;"",Table_Styles[[#This Row],[PB]],IF(Table_Styles[[#This Row],[PB Default]]&lt;&gt;"",Table_Styles[[#This Row],[PB Default]],""))</f>
        <v/>
      </c>
      <c r="AT133" s="33"/>
      <c r="AU133" s="33"/>
      <c r="AV133" s="14" t="str">
        <f>IF(Table_Styles[[#This Row],[PL]]&lt;&gt;"",Table_Styles[[#This Row],[PL]],IF(Table_Styles[[#This Row],[PL Default]]&lt;&gt;"",Table_Styles[[#This Row],[PL Default]],""))</f>
        <v/>
      </c>
      <c r="AW133" s="33"/>
      <c r="AX133" s="33"/>
      <c r="AY133" s="14" t="str">
        <f>IF(Table_Styles[[#This Row],[BT]]&lt;&gt;"",Table_Styles[[#This Row],[BT]],IF(Table_Styles[[#This Row],[BT Default]]&lt;&gt;"",Table_Styles[[#This Row],[BT Default]],""))</f>
        <v/>
      </c>
      <c r="AZ133" s="33"/>
      <c r="BA133" s="33"/>
      <c r="BB133" s="14" t="str">
        <f>IF(Table_Styles[[#This Row],[BR]]&lt;&gt;"",Table_Styles[[#This Row],[BR]],IF(Table_Styles[[#This Row],[BR Default]]&lt;&gt;"",Table_Styles[[#This Row],[BR Default]],""))</f>
        <v/>
      </c>
      <c r="BC133" s="33"/>
      <c r="BD133" s="33"/>
      <c r="BE133" s="14" t="str">
        <f>IF(Table_Styles[[#This Row],[BB]]&lt;&gt;"",Table_Styles[[#This Row],[BB]],IF(Table_Styles[[#This Row],[BB Default]]&lt;&gt;"",Table_Styles[[#This Row],[BB Default]],""))</f>
        <v/>
      </c>
      <c r="BF133" s="33"/>
      <c r="BG133" s="33"/>
      <c r="BH133" s="14" t="str">
        <f>IF(Table_Styles[[#This Row],[BL]]&lt;&gt;"",Table_Styles[[#This Row],[BL]],IF(Table_Styles[[#This Row],[BL Default]]&lt;&gt;"",Table_Styles[[#This Row],[BL Default]],""))</f>
        <v/>
      </c>
      <c r="BI133" s="33"/>
      <c r="BJ133" s="33"/>
      <c r="BK133" s="14" t="str">
        <f>IF(Table_Styles[[#This Row],[Width]]&lt;&gt;"",Table_Styles[[#This Row],[Width]],IF(Table_Styles[[#This Row],[Width Default]]&lt;&gt;"",Table_Styles[[#This Row],[Width Default]],""))</f>
        <v/>
      </c>
      <c r="BL133" s="33"/>
      <c r="BM133" s="33"/>
      <c r="BN133" s="14" t="str">
        <f>IF(Table_Styles[[#This Row],[Height]]&lt;&gt;"",Table_Styles[[#This Row],[Height]],IF(Table_Styles[[#This Row],[Height Default]]&lt;&gt;"",Table_Styles[[#This Row],[Height Default]],""))</f>
        <v/>
      </c>
      <c r="BO133" s="14"/>
      <c r="BP133" s="14"/>
      <c r="BQ133" s="14" t="str">
        <f>IF(Table_Styles[[#This Row],[Top]]&lt;&gt;"",Table_Styles[[#This Row],[Top]],IF(Table_Styles[[#This Row],[Top Default]]&lt;&gt;"",Table_Styles[[#This Row],[Top Default]],""))</f>
        <v/>
      </c>
      <c r="BR133" s="14"/>
      <c r="BS133" s="14"/>
      <c r="BT133" s="14" t="str">
        <f>IF(Table_Styles[[#This Row],[Right]]&lt;&gt;"",Table_Styles[[#This Row],[Right]],IF(Table_Styles[[#This Row],[Right Default]]&lt;&gt;"",Table_Styles[[#This Row],[Right Default]],""))</f>
        <v/>
      </c>
      <c r="BU133" s="14"/>
      <c r="BV133" s="14"/>
      <c r="BW133" s="14" t="str">
        <f>IF(Table_Styles[[#This Row],[Bottom]]&lt;&gt;"",Table_Styles[[#This Row],[Bottom]],IF(Table_Styles[[#This Row],[Bottom Default]]&lt;&gt;"",Table_Styles[[#This Row],[Bottom Default]],""))</f>
        <v/>
      </c>
      <c r="BX133" s="14"/>
      <c r="BY133" s="14"/>
      <c r="BZ133" s="14" t="str">
        <f>IF(Table_Styles[[#This Row],[Left]]&lt;&gt;"",Table_Styles[[#This Row],[Left]],IF(Table_Styles[[#This Row],[Left Default]]&lt;&gt;"",Table_Styles[[#This Row],[Left Default]],""))</f>
        <v/>
      </c>
      <c r="CA133" s="33"/>
      <c r="CB133" s="16" t="str">
        <f>IF(AND(Table_Styles[[#This Row],[Selector]]&lt;&gt;"",Table_Styles[[#This Row],[Font Family Used]]&lt;&gt;"",Table_Styles[[#This Row],[Font Weight Used]]&lt;&gt;""),Table_Styles[[#This Row],[Font Family Used]]&amp;" "&amp;Table_Styles[[#This Row],[Font Weight Used]],"")</f>
        <v/>
      </c>
      <c r="CC133" s="16" t="str">
        <f ca="1">IF(AND(Table_Styles[[#This Row],[Selector]],COUNTIF(OFFSET(CC:CC,0,0,ROW()-1,1),"="&amp;Table_Styles[[#This Row],[Font]])=0),Table_Styles[[#This Row],[Font]],"")</f>
        <v/>
      </c>
      <c r="CD133" s="16" t="str">
        <f ca="1">IF(Table_Styles[[#This Row],[Unique Font]]&lt;&gt;"",
"{""fontFamily"":"""&amp;Table_Styles[[#This Row],[Font Family Used]]&amp;""",""fontWeight"":"&amp;Table_Styles[[#This Row],[Font Weight Used]]&amp;"}","")</f>
        <v/>
      </c>
      <c r="CE133"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3" s="16" t="str">
        <f>IF(AND(Table_Styles[[#This Row],[Selector]]&lt;&gt;"", Table_Styles[[#This Row],[Config Properties]]&lt;&gt;""),
Table_Styles[[#This Row],[Selector]]&amp;" { "&amp;Table_Styles[[#This Row],[Config Properties]]&amp;" }","")</f>
        <v/>
      </c>
      <c r="CG133" s="16" t="str">
        <f xml:space="preserve">
SUBSTITUTE(SUBSTITUTE(SUBSTITUTE(SUBSTITUTE(SUBSTITUTE(SUBSTITUTE(SUBSTITUTE(SUBSTITUTE(Table_Styles[[#This Row],[Config]],
" {","{"),
"{ ","{"),
" }","}"),
"} ","}"),
" ,",","),
", ",","),
" :",":"),
": ",":")</f>
        <v/>
      </c>
    </row>
    <row r="134" spans="2:85" ht="29.45" thickBot="1">
      <c r="B134" s="17" t="s">
        <v>1089</v>
      </c>
      <c r="C134" s="17"/>
      <c r="D134" s="17"/>
      <c r="E134" s="17"/>
      <c r="F134" s="17" t="str">
        <f>IF(Table_Styles[[#This Row],[Font Family]]&lt;&gt;"",Table_Styles[[#This Row],[Font Family]],IF(Table_Styles[[#This Row],[Font Family Default]]&lt;&gt;"",Table_Styles[[#This Row],[Font Family Default]],""))</f>
        <v/>
      </c>
      <c r="G134" s="17"/>
      <c r="H134" s="17"/>
      <c r="I134" s="17" t="str">
        <f>IF(Table_Styles[[#This Row],[Font Size]]&lt;&gt;"",Table_Styles[[#This Row],[Font Size]],IF(Table_Styles[[#This Row],[Font Size Default]]&lt;&gt;"",Table_Styles[[#This Row],[Font Size Default]],""))</f>
        <v/>
      </c>
      <c r="J134" s="17"/>
      <c r="K134" s="17"/>
      <c r="L134" s="17" t="str">
        <f>IF(Table_Styles[[#This Row],[Font Weight]]&lt;&gt;"",Table_Styles[[#This Row],[Font Weight]],IF(Table_Styles[[#This Row],[Font Weight Default]]&lt;&gt;"",Table_Styles[[#This Row],[Font Weight Default]],""))</f>
        <v/>
      </c>
      <c r="M134" s="17"/>
      <c r="N134" s="17"/>
      <c r="O134" s="17" t="str">
        <f>IF(Table_Styles[[#This Row],[Colour]]&lt;&gt;"",Table_Styles[[#This Row],[Colour]],IF(Table_Styles[[#This Row],[Colour Default]]&lt;&gt;"",Table_Styles[[#This Row],[Colour Default]],""))</f>
        <v/>
      </c>
      <c r="P134" s="17"/>
      <c r="Q134" s="17"/>
      <c r="R134" s="17" t="str">
        <f>IF(Table_Styles[[#This Row],[Background]]&lt;&gt;"",Table_Styles[[#This Row],[Background]],IF(Table_Styles[[#This Row],[Background Default]]&lt;&gt;"",Table_Styles[[#This Row],[Background Default]],""))</f>
        <v/>
      </c>
      <c r="S134" s="17"/>
      <c r="T134" s="17"/>
      <c r="U134" s="17" t="str">
        <f>IF(Table_Styles[[#This Row],[Border]]&lt;&gt;"",Table_Styles[[#This Row],[Border]],IF(Table_Styles[[#This Row],[Border Default]]&lt;&gt;"",Table_Styles[[#This Row],[Border Default]],""))</f>
        <v/>
      </c>
      <c r="V134" s="17"/>
      <c r="W134" s="17"/>
      <c r="X134" s="17" t="str">
        <f>IF(Table_Styles[[#This Row],[Border Radius]]&lt;&gt;"",Table_Styles[[#This Row],[Border Radius]],IF(Table_Styles[[#This Row],[Border Radius Default]]&lt;&gt;"",Table_Styles[[#This Row],[Border Radius Default]],""))</f>
        <v/>
      </c>
      <c r="Y134" s="17"/>
      <c r="Z134" s="17"/>
      <c r="AA134" s="17" t="str">
        <f>IF(Table_Styles[[#This Row],[MT]]&lt;&gt;"",Table_Styles[[#This Row],[MT]],IF(Table_Styles[[#This Row],[MT Default]]&lt;&gt;"",Table_Styles[[#This Row],[MT Default]],""))</f>
        <v/>
      </c>
      <c r="AB134" s="17"/>
      <c r="AC134" s="17"/>
      <c r="AD134" s="17" t="str">
        <f>IF(Table_Styles[[#This Row],[MR]]&lt;&gt;"",Table_Styles[[#This Row],[MR]],IF(Table_Styles[[#This Row],[MR Default]]&lt;&gt;"",Table_Styles[[#This Row],[MR Default]],""))</f>
        <v/>
      </c>
      <c r="AE134" s="17"/>
      <c r="AF134" s="17"/>
      <c r="AG134" s="17" t="str">
        <f>IF(Table_Styles[[#This Row],[MB]]&lt;&gt;"",Table_Styles[[#This Row],[MB]],IF(Table_Styles[[#This Row],[MB Default]]&lt;&gt;"",Table_Styles[[#This Row],[MB Default]],""))</f>
        <v/>
      </c>
      <c r="AH134" s="17"/>
      <c r="AI134" s="17"/>
      <c r="AJ134" s="17" t="str">
        <f>IF(Table_Styles[[#This Row],[ML]]&lt;&gt;"",Table_Styles[[#This Row],[ML]],IF(Table_Styles[[#This Row],[ML Default]]&lt;&gt;"",Table_Styles[[#This Row],[ML Default]],""))</f>
        <v/>
      </c>
      <c r="AK134" s="17"/>
      <c r="AL134" s="17"/>
      <c r="AM134" s="17" t="str">
        <f>IF(Table_Styles[[#This Row],[PT]]&lt;&gt;"",Table_Styles[[#This Row],[PT]],IF(Table_Styles[[#This Row],[PT Default]]&lt;&gt;"",Table_Styles[[#This Row],[PT Default]],""))</f>
        <v/>
      </c>
      <c r="AN134" s="17"/>
      <c r="AO134" s="17"/>
      <c r="AP134" s="17" t="str">
        <f>IF(Table_Styles[[#This Row],[PR]]&lt;&gt;"",Table_Styles[[#This Row],[PR]],IF(Table_Styles[[#This Row],[PR Default]]&lt;&gt;"",Table_Styles[[#This Row],[PR Default]],""))</f>
        <v/>
      </c>
      <c r="AQ134" s="17"/>
      <c r="AR134" s="17"/>
      <c r="AS134" s="17" t="str">
        <f>IF(Table_Styles[[#This Row],[PB]]&lt;&gt;"",Table_Styles[[#This Row],[PB]],IF(Table_Styles[[#This Row],[PB Default]]&lt;&gt;"",Table_Styles[[#This Row],[PB Default]],""))</f>
        <v/>
      </c>
      <c r="AT134" s="17"/>
      <c r="AU134" s="17"/>
      <c r="AV134" s="17" t="str">
        <f>IF(Table_Styles[[#This Row],[PL]]&lt;&gt;"",Table_Styles[[#This Row],[PL]],IF(Table_Styles[[#This Row],[PL Default]]&lt;&gt;"",Table_Styles[[#This Row],[PL Default]],""))</f>
        <v/>
      </c>
      <c r="AW134" s="17"/>
      <c r="AX134" s="17"/>
      <c r="AY134" s="17" t="str">
        <f>IF(Table_Styles[[#This Row],[BT]]&lt;&gt;"",Table_Styles[[#This Row],[BT]],IF(Table_Styles[[#This Row],[BT Default]]&lt;&gt;"",Table_Styles[[#This Row],[BT Default]],""))</f>
        <v/>
      </c>
      <c r="AZ134" s="17"/>
      <c r="BA134" s="17"/>
      <c r="BB134" s="17" t="str">
        <f>IF(Table_Styles[[#This Row],[BR]]&lt;&gt;"",Table_Styles[[#This Row],[BR]],IF(Table_Styles[[#This Row],[BR Default]]&lt;&gt;"",Table_Styles[[#This Row],[BR Default]],""))</f>
        <v/>
      </c>
      <c r="BC134" s="17"/>
      <c r="BD134" s="17"/>
      <c r="BE134" s="17" t="str">
        <f>IF(Table_Styles[[#This Row],[BB]]&lt;&gt;"",Table_Styles[[#This Row],[BB]],IF(Table_Styles[[#This Row],[BB Default]]&lt;&gt;"",Table_Styles[[#This Row],[BB Default]],""))</f>
        <v/>
      </c>
      <c r="BF134" s="17"/>
      <c r="BG134" s="17"/>
      <c r="BH134" s="17" t="str">
        <f>IF(Table_Styles[[#This Row],[BL]]&lt;&gt;"",Table_Styles[[#This Row],[BL]],IF(Table_Styles[[#This Row],[BL Default]]&lt;&gt;"",Table_Styles[[#This Row],[BL Default]],""))</f>
        <v/>
      </c>
      <c r="BI134" s="17"/>
      <c r="BJ134" s="32"/>
      <c r="BK134" s="17" t="str">
        <f>IF(Table_Styles[[#This Row],[Width]]&lt;&gt;"",Table_Styles[[#This Row],[Width]],IF(Table_Styles[[#This Row],[Width Default]]&lt;&gt;"",Table_Styles[[#This Row],[Width Default]],""))</f>
        <v/>
      </c>
      <c r="BL134" s="17"/>
      <c r="BM134" s="17"/>
      <c r="BN134" s="17" t="str">
        <f>IF(Table_Styles[[#This Row],[Height]]&lt;&gt;"",Table_Styles[[#This Row],[Height]],IF(Table_Styles[[#This Row],[Height Default]]&lt;&gt;"",Table_Styles[[#This Row],[Height Default]],""))</f>
        <v/>
      </c>
      <c r="BO134" s="17"/>
      <c r="BP134" s="17"/>
      <c r="BQ134" s="17" t="str">
        <f>IF(Table_Styles[[#This Row],[Top]]&lt;&gt;"",Table_Styles[[#This Row],[Top]],IF(Table_Styles[[#This Row],[Top Default]]&lt;&gt;"",Table_Styles[[#This Row],[Top Default]],""))</f>
        <v/>
      </c>
      <c r="BR134" s="17"/>
      <c r="BS134" s="17"/>
      <c r="BT134" s="17" t="str">
        <f>IF(Table_Styles[[#This Row],[Right]]&lt;&gt;"",Table_Styles[[#This Row],[Right]],IF(Table_Styles[[#This Row],[Right Default]]&lt;&gt;"",Table_Styles[[#This Row],[Right Default]],""))</f>
        <v/>
      </c>
      <c r="BU134" s="17"/>
      <c r="BV134" s="17"/>
      <c r="BW134" s="17" t="str">
        <f>IF(Table_Styles[[#This Row],[Bottom]]&lt;&gt;"",Table_Styles[[#This Row],[Bottom]],IF(Table_Styles[[#This Row],[Bottom Default]]&lt;&gt;"",Table_Styles[[#This Row],[Bottom Default]],""))</f>
        <v/>
      </c>
      <c r="BX134" s="17"/>
      <c r="BY134" s="17"/>
      <c r="BZ134" s="17" t="str">
        <f>IF(Table_Styles[[#This Row],[Left]]&lt;&gt;"",Table_Styles[[#This Row],[Left]],IF(Table_Styles[[#This Row],[Left Default]]&lt;&gt;"",Table_Styles[[#This Row],[Left Default]],""))</f>
        <v/>
      </c>
      <c r="CA134" s="17"/>
      <c r="CB134" s="17" t="str">
        <f>IF(AND(Table_Styles[[#This Row],[Selector]]&lt;&gt;"",Table_Styles[[#This Row],[Font Family Used]]&lt;&gt;"",Table_Styles[[#This Row],[Font Weight Used]]&lt;&gt;""),Table_Styles[[#This Row],[Font Family Used]]&amp;" "&amp;Table_Styles[[#This Row],[Font Weight Used]],"")</f>
        <v/>
      </c>
      <c r="CC134" s="17" t="str">
        <f ca="1">IF(AND(Table_Styles[[#This Row],[Selector]],COUNTIF(OFFSET(CC:CC,0,0,ROW()-1,1),"="&amp;Table_Styles[[#This Row],[Font]])=0),Table_Styles[[#This Row],[Font]],"")</f>
        <v/>
      </c>
      <c r="CD134" s="17" t="str">
        <f ca="1">IF(Table_Styles[[#This Row],[Unique Font]]&lt;&gt;"",
"{""fontFamily"":"""&amp;Table_Styles[[#This Row],[Font Family Used]]&amp;""",""fontWeight"":"&amp;Table_Styles[[#This Row],[Font Weight Used]]&amp;"}","")</f>
        <v/>
      </c>
      <c r="CE134" s="1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4" s="17" t="str">
        <f>IF(AND(Table_Styles[[#This Row],[Selector]]&lt;&gt;"", Table_Styles[[#This Row],[Config Properties]]&lt;&gt;""),
Table_Styles[[#This Row],[Selector]]&amp;" { "&amp;Table_Styles[[#This Row],[Config Properties]]&amp;" }","")</f>
        <v/>
      </c>
      <c r="CG134" s="17" t="str">
        <f xml:space="preserve">
SUBSTITUTE(SUBSTITUTE(SUBSTITUTE(SUBSTITUTE(SUBSTITUTE(SUBSTITUTE(SUBSTITUTE(SUBSTITUTE(Table_Styles[[#This Row],[Config]],
" {","{"),
"{ ","{"),
" }","}"),
"} ","}"),
" ,",","),
", ",","),
" :",":"),
": ",":")</f>
        <v/>
      </c>
    </row>
    <row r="135" spans="2:85" ht="21.6" thickBot="1">
      <c r="B135" s="52" t="s">
        <v>919</v>
      </c>
      <c r="C135" s="52"/>
      <c r="D135" s="52"/>
      <c r="E135" s="52"/>
      <c r="F135" s="52" t="str">
        <f>IF(Table_Styles[[#This Row],[Font Family]]&lt;&gt;"",Table_Styles[[#This Row],[Font Family]],IF(Table_Styles[[#This Row],[Font Family Default]]&lt;&gt;"",Table_Styles[[#This Row],[Font Family Default]],""))</f>
        <v/>
      </c>
      <c r="G135" s="52"/>
      <c r="H135" s="52"/>
      <c r="I135" s="52" t="str">
        <f>IF(Table_Styles[[#This Row],[Font Size]]&lt;&gt;"",Table_Styles[[#This Row],[Font Size]],IF(Table_Styles[[#This Row],[Font Size Default]]&lt;&gt;"",Table_Styles[[#This Row],[Font Size Default]],""))</f>
        <v/>
      </c>
      <c r="J135" s="52"/>
      <c r="K135" s="52"/>
      <c r="L135" s="52" t="str">
        <f>IF(Table_Styles[[#This Row],[Font Weight]]&lt;&gt;"",Table_Styles[[#This Row],[Font Weight]],IF(Table_Styles[[#This Row],[Font Weight Default]]&lt;&gt;"",Table_Styles[[#This Row],[Font Weight Default]],""))</f>
        <v/>
      </c>
      <c r="M135" s="52"/>
      <c r="N135" s="52"/>
      <c r="O135" s="52" t="str">
        <f>IF(Table_Styles[[#This Row],[Colour]]&lt;&gt;"",Table_Styles[[#This Row],[Colour]],IF(Table_Styles[[#This Row],[Colour Default]]&lt;&gt;"",Table_Styles[[#This Row],[Colour Default]],""))</f>
        <v/>
      </c>
      <c r="P135" s="52"/>
      <c r="Q135" s="52"/>
      <c r="R135" s="52" t="str">
        <f>IF(Table_Styles[[#This Row],[Background]]&lt;&gt;"",Table_Styles[[#This Row],[Background]],IF(Table_Styles[[#This Row],[Background Default]]&lt;&gt;"",Table_Styles[[#This Row],[Background Default]],""))</f>
        <v/>
      </c>
      <c r="S135" s="52"/>
      <c r="T135" s="52"/>
      <c r="U135" s="52" t="str">
        <f>IF(Table_Styles[[#This Row],[Border]]&lt;&gt;"",Table_Styles[[#This Row],[Border]],IF(Table_Styles[[#This Row],[Border Default]]&lt;&gt;"",Table_Styles[[#This Row],[Border Default]],""))</f>
        <v/>
      </c>
      <c r="V135" s="52"/>
      <c r="W135" s="52"/>
      <c r="X135" s="52" t="str">
        <f>IF(Table_Styles[[#This Row],[Border Radius]]&lt;&gt;"",Table_Styles[[#This Row],[Border Radius]],IF(Table_Styles[[#This Row],[Border Radius Default]]&lt;&gt;"",Table_Styles[[#This Row],[Border Radius Default]],""))</f>
        <v/>
      </c>
      <c r="Y135" s="52"/>
      <c r="Z135" s="52"/>
      <c r="AA135" s="52" t="str">
        <f>IF(Table_Styles[[#This Row],[MT]]&lt;&gt;"",Table_Styles[[#This Row],[MT]],IF(Table_Styles[[#This Row],[MT Default]]&lt;&gt;"",Table_Styles[[#This Row],[MT Default]],""))</f>
        <v/>
      </c>
      <c r="AB135" s="52"/>
      <c r="AC135" s="52"/>
      <c r="AD135" s="52" t="str">
        <f>IF(Table_Styles[[#This Row],[MR]]&lt;&gt;"",Table_Styles[[#This Row],[MR]],IF(Table_Styles[[#This Row],[MR Default]]&lt;&gt;"",Table_Styles[[#This Row],[MR Default]],""))</f>
        <v/>
      </c>
      <c r="AE135" s="52"/>
      <c r="AF135" s="52"/>
      <c r="AG135" s="52" t="str">
        <f>IF(Table_Styles[[#This Row],[MB]]&lt;&gt;"",Table_Styles[[#This Row],[MB]],IF(Table_Styles[[#This Row],[MB Default]]&lt;&gt;"",Table_Styles[[#This Row],[MB Default]],""))</f>
        <v/>
      </c>
      <c r="AH135" s="52"/>
      <c r="AI135" s="52"/>
      <c r="AJ135" s="52" t="str">
        <f>IF(Table_Styles[[#This Row],[ML]]&lt;&gt;"",Table_Styles[[#This Row],[ML]],IF(Table_Styles[[#This Row],[ML Default]]&lt;&gt;"",Table_Styles[[#This Row],[ML Default]],""))</f>
        <v/>
      </c>
      <c r="AK135" s="52"/>
      <c r="AL135" s="52"/>
      <c r="AM135" s="52" t="str">
        <f>IF(Table_Styles[[#This Row],[PT]]&lt;&gt;"",Table_Styles[[#This Row],[PT]],IF(Table_Styles[[#This Row],[PT Default]]&lt;&gt;"",Table_Styles[[#This Row],[PT Default]],""))</f>
        <v/>
      </c>
      <c r="AN135" s="52"/>
      <c r="AO135" s="52"/>
      <c r="AP135" s="52" t="str">
        <f>IF(Table_Styles[[#This Row],[PR]]&lt;&gt;"",Table_Styles[[#This Row],[PR]],IF(Table_Styles[[#This Row],[PR Default]]&lt;&gt;"",Table_Styles[[#This Row],[PR Default]],""))</f>
        <v/>
      </c>
      <c r="AQ135" s="52"/>
      <c r="AR135" s="52"/>
      <c r="AS135" s="52" t="str">
        <f>IF(Table_Styles[[#This Row],[PB]]&lt;&gt;"",Table_Styles[[#This Row],[PB]],IF(Table_Styles[[#This Row],[PB Default]]&lt;&gt;"",Table_Styles[[#This Row],[PB Default]],""))</f>
        <v/>
      </c>
      <c r="AT135" s="52"/>
      <c r="AU135" s="52"/>
      <c r="AV135" s="52" t="str">
        <f>IF(Table_Styles[[#This Row],[PL]]&lt;&gt;"",Table_Styles[[#This Row],[PL]],IF(Table_Styles[[#This Row],[PL Default]]&lt;&gt;"",Table_Styles[[#This Row],[PL Default]],""))</f>
        <v/>
      </c>
      <c r="AW135" s="52"/>
      <c r="AX135" s="52"/>
      <c r="AY135" s="52" t="str">
        <f>IF(Table_Styles[[#This Row],[BT]]&lt;&gt;"",Table_Styles[[#This Row],[BT]],IF(Table_Styles[[#This Row],[BT Default]]&lt;&gt;"",Table_Styles[[#This Row],[BT Default]],""))</f>
        <v/>
      </c>
      <c r="AZ135" s="52"/>
      <c r="BA135" s="52"/>
      <c r="BB135" s="52" t="str">
        <f>IF(Table_Styles[[#This Row],[BR]]&lt;&gt;"",Table_Styles[[#This Row],[BR]],IF(Table_Styles[[#This Row],[BR Default]]&lt;&gt;"",Table_Styles[[#This Row],[BR Default]],""))</f>
        <v/>
      </c>
      <c r="BC135" s="52"/>
      <c r="BD135" s="52"/>
      <c r="BE135" s="52" t="str">
        <f>IF(Table_Styles[[#This Row],[BB]]&lt;&gt;"",Table_Styles[[#This Row],[BB]],IF(Table_Styles[[#This Row],[BB Default]]&lt;&gt;"",Table_Styles[[#This Row],[BB Default]],""))</f>
        <v/>
      </c>
      <c r="BF135" s="52"/>
      <c r="BG135" s="52"/>
      <c r="BH135" s="52" t="str">
        <f>IF(Table_Styles[[#This Row],[BL]]&lt;&gt;"",Table_Styles[[#This Row],[BL]],IF(Table_Styles[[#This Row],[BL Default]]&lt;&gt;"",Table_Styles[[#This Row],[BL Default]],""))</f>
        <v/>
      </c>
      <c r="BI135" s="52"/>
      <c r="BJ135" s="60"/>
      <c r="BK135" s="52" t="str">
        <f>IF(Table_Styles[[#This Row],[Width]]&lt;&gt;"",Table_Styles[[#This Row],[Width]],IF(Table_Styles[[#This Row],[Width Default]]&lt;&gt;"",Table_Styles[[#This Row],[Width Default]],""))</f>
        <v/>
      </c>
      <c r="BL135" s="52"/>
      <c r="BM135" s="52"/>
      <c r="BN135" s="52" t="str">
        <f>IF(Table_Styles[[#This Row],[Height]]&lt;&gt;"",Table_Styles[[#This Row],[Height]],IF(Table_Styles[[#This Row],[Height Default]]&lt;&gt;"",Table_Styles[[#This Row],[Height Default]],""))</f>
        <v/>
      </c>
      <c r="BO135" s="52"/>
      <c r="BP135" s="52"/>
      <c r="BQ135" s="52" t="str">
        <f>IF(Table_Styles[[#This Row],[Top]]&lt;&gt;"",Table_Styles[[#This Row],[Top]],IF(Table_Styles[[#This Row],[Top Default]]&lt;&gt;"",Table_Styles[[#This Row],[Top Default]],""))</f>
        <v/>
      </c>
      <c r="BR135" s="52"/>
      <c r="BS135" s="52"/>
      <c r="BT135" s="52" t="str">
        <f>IF(Table_Styles[[#This Row],[Right]]&lt;&gt;"",Table_Styles[[#This Row],[Right]],IF(Table_Styles[[#This Row],[Right Default]]&lt;&gt;"",Table_Styles[[#This Row],[Right Default]],""))</f>
        <v/>
      </c>
      <c r="BU135" s="52"/>
      <c r="BV135" s="52"/>
      <c r="BW135" s="52" t="str">
        <f>IF(Table_Styles[[#This Row],[Bottom]]&lt;&gt;"",Table_Styles[[#This Row],[Bottom]],IF(Table_Styles[[#This Row],[Bottom Default]]&lt;&gt;"",Table_Styles[[#This Row],[Bottom Default]],""))</f>
        <v/>
      </c>
      <c r="BX135" s="52"/>
      <c r="BY135" s="52"/>
      <c r="BZ135" s="52" t="str">
        <f>IF(Table_Styles[[#This Row],[Left]]&lt;&gt;"",Table_Styles[[#This Row],[Left]],IF(Table_Styles[[#This Row],[Left Default]]&lt;&gt;"",Table_Styles[[#This Row],[Left Default]],""))</f>
        <v/>
      </c>
      <c r="CA135" s="52"/>
      <c r="CB135" s="52" t="str">
        <f>IF(AND(Table_Styles[[#This Row],[Selector]]&lt;&gt;"",Table_Styles[[#This Row],[Font Family Used]]&lt;&gt;"",Table_Styles[[#This Row],[Font Weight Used]]&lt;&gt;""),Table_Styles[[#This Row],[Font Family Used]]&amp;" "&amp;Table_Styles[[#This Row],[Font Weight Used]],"")</f>
        <v/>
      </c>
      <c r="CC135" s="52" t="str">
        <f ca="1">IF(AND(Table_Styles[[#This Row],[Selector]],COUNTIF(OFFSET(CC:CC,0,0,ROW()-1,1),"="&amp;Table_Styles[[#This Row],[Font]])=0),Table_Styles[[#This Row],[Font]],"")</f>
        <v/>
      </c>
      <c r="CD135" s="52" t="str">
        <f ca="1">IF(Table_Styles[[#This Row],[Unique Font]]&lt;&gt;"",
"{""fontFamily"":"""&amp;Table_Styles[[#This Row],[Font Family Used]]&amp;""",""fontWeight"":"&amp;Table_Styles[[#This Row],[Font Weight Used]]&amp;"}","")</f>
        <v/>
      </c>
      <c r="CE135" s="5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5" s="52" t="str">
        <f>IF(AND(Table_Styles[[#This Row],[Selector]]&lt;&gt;"", Table_Styles[[#This Row],[Config Properties]]&lt;&gt;""),
Table_Styles[[#This Row],[Selector]]&amp;" { "&amp;Table_Styles[[#This Row],[Config Properties]]&amp;" }","")</f>
        <v/>
      </c>
      <c r="CG135" s="52" t="str">
        <f xml:space="preserve">
SUBSTITUTE(SUBSTITUTE(SUBSTITUTE(SUBSTITUTE(SUBSTITUTE(SUBSTITUTE(SUBSTITUTE(SUBSTITUTE(Table_Styles[[#This Row],[Config]],
" {","{"),
"{ ","{"),
" }","}"),
"} ","}"),
" ,",","),
", ",","),
" :",":"),
": ",":")</f>
        <v/>
      </c>
    </row>
    <row r="136" spans="2:85" ht="21" customHeight="1">
      <c r="B136" s="109" t="s">
        <v>1119</v>
      </c>
      <c r="C136" s="109" t="s">
        <v>920</v>
      </c>
      <c r="D136" s="7"/>
      <c r="E136" s="7"/>
      <c r="F136" s="7" t="str">
        <f>IF(Table_Styles[[#This Row],[Font Family]]&lt;&gt;"",Table_Styles[[#This Row],[Font Family]],IF(Table_Styles[[#This Row],[Font Family Default]]&lt;&gt;"",Table_Styles[[#This Row],[Font Family Default]],""))</f>
        <v/>
      </c>
      <c r="G136" s="7"/>
      <c r="H136" s="7"/>
      <c r="I136" s="7" t="str">
        <f>IF(Table_Styles[[#This Row],[Font Size]]&lt;&gt;"",Table_Styles[[#This Row],[Font Size]],IF(Table_Styles[[#This Row],[Font Size Default]]&lt;&gt;"",Table_Styles[[#This Row],[Font Size Default]],""))</f>
        <v/>
      </c>
      <c r="J136" s="7"/>
      <c r="K136" s="7"/>
      <c r="L136" s="7" t="str">
        <f>IF(Table_Styles[[#This Row],[Font Weight]]&lt;&gt;"",Table_Styles[[#This Row],[Font Weight]],IF(Table_Styles[[#This Row],[Font Weight Default]]&lt;&gt;"",Table_Styles[[#This Row],[Font Weight Default]],""))</f>
        <v/>
      </c>
      <c r="M136" s="7"/>
      <c r="N136" s="7"/>
      <c r="O136" s="7" t="str">
        <f>IF(Table_Styles[[#This Row],[Colour]]&lt;&gt;"",Table_Styles[[#This Row],[Colour]],IF(Table_Styles[[#This Row],[Colour Default]]&lt;&gt;"",Table_Styles[[#This Row],[Colour Default]],""))</f>
        <v/>
      </c>
      <c r="P136" s="7"/>
      <c r="Q136" s="7"/>
      <c r="R136" s="7" t="str">
        <f>IF(Table_Styles[[#This Row],[Background]]&lt;&gt;"",Table_Styles[[#This Row],[Background]],IF(Table_Styles[[#This Row],[Background Default]]&lt;&gt;"",Table_Styles[[#This Row],[Background Default]],""))</f>
        <v/>
      </c>
      <c r="S136" s="7"/>
      <c r="T136" s="7"/>
      <c r="U136" s="7" t="str">
        <f>IF(Table_Styles[[#This Row],[Border]]&lt;&gt;"",Table_Styles[[#This Row],[Border]],IF(Table_Styles[[#This Row],[Border Default]]&lt;&gt;"",Table_Styles[[#This Row],[Border Default]],""))</f>
        <v/>
      </c>
      <c r="V136" s="7"/>
      <c r="W136" s="7"/>
      <c r="X136" s="7" t="str">
        <f>IF(Table_Styles[[#This Row],[Border Radius]]&lt;&gt;"",Table_Styles[[#This Row],[Border Radius]],IF(Table_Styles[[#This Row],[Border Radius Default]]&lt;&gt;"",Table_Styles[[#This Row],[Border Radius Default]],""))</f>
        <v/>
      </c>
      <c r="Y136" s="7"/>
      <c r="Z136" s="7"/>
      <c r="AA136" s="7" t="str">
        <f>IF(Table_Styles[[#This Row],[MT]]&lt;&gt;"",Table_Styles[[#This Row],[MT]],IF(Table_Styles[[#This Row],[MT Default]]&lt;&gt;"",Table_Styles[[#This Row],[MT Default]],""))</f>
        <v/>
      </c>
      <c r="AB136" s="7"/>
      <c r="AC136" s="7"/>
      <c r="AD136" s="7" t="str">
        <f>IF(Table_Styles[[#This Row],[MR]]&lt;&gt;"",Table_Styles[[#This Row],[MR]],IF(Table_Styles[[#This Row],[MR Default]]&lt;&gt;"",Table_Styles[[#This Row],[MR Default]],""))</f>
        <v/>
      </c>
      <c r="AE136" s="7"/>
      <c r="AF136" s="7"/>
      <c r="AG136" s="7" t="str">
        <f>IF(Table_Styles[[#This Row],[MB]]&lt;&gt;"",Table_Styles[[#This Row],[MB]],IF(Table_Styles[[#This Row],[MB Default]]&lt;&gt;"",Table_Styles[[#This Row],[MB Default]],""))</f>
        <v/>
      </c>
      <c r="AH136" s="7"/>
      <c r="AI136" s="7"/>
      <c r="AJ136" s="7" t="str">
        <f>IF(Table_Styles[[#This Row],[ML]]&lt;&gt;"",Table_Styles[[#This Row],[ML]],IF(Table_Styles[[#This Row],[ML Default]]&lt;&gt;"",Table_Styles[[#This Row],[ML Default]],""))</f>
        <v/>
      </c>
      <c r="AK136" s="7"/>
      <c r="AL136" s="7"/>
      <c r="AM136" s="7" t="str">
        <f>IF(Table_Styles[[#This Row],[PT]]&lt;&gt;"",Table_Styles[[#This Row],[PT]],IF(Table_Styles[[#This Row],[PT Default]]&lt;&gt;"",Table_Styles[[#This Row],[PT Default]],""))</f>
        <v/>
      </c>
      <c r="AN136" s="7"/>
      <c r="AO136" s="7"/>
      <c r="AP136" s="7" t="str">
        <f>IF(Table_Styles[[#This Row],[PR]]&lt;&gt;"",Table_Styles[[#This Row],[PR]],IF(Table_Styles[[#This Row],[PR Default]]&lt;&gt;"",Table_Styles[[#This Row],[PR Default]],""))</f>
        <v/>
      </c>
      <c r="AQ136" s="7"/>
      <c r="AR136" s="7"/>
      <c r="AS136" s="7" t="str">
        <f>IF(Table_Styles[[#This Row],[PB]]&lt;&gt;"",Table_Styles[[#This Row],[PB]],IF(Table_Styles[[#This Row],[PB Default]]&lt;&gt;"",Table_Styles[[#This Row],[PB Default]],""))</f>
        <v/>
      </c>
      <c r="AT136" s="7"/>
      <c r="AU136" s="7"/>
      <c r="AV136" s="7" t="str">
        <f>IF(Table_Styles[[#This Row],[PL]]&lt;&gt;"",Table_Styles[[#This Row],[PL]],IF(Table_Styles[[#This Row],[PL Default]]&lt;&gt;"",Table_Styles[[#This Row],[PL Default]],""))</f>
        <v/>
      </c>
      <c r="AW136" s="7"/>
      <c r="AX136" s="7"/>
      <c r="AY136" s="7" t="str">
        <f>IF(Table_Styles[[#This Row],[BT]]&lt;&gt;"",Table_Styles[[#This Row],[BT]],IF(Table_Styles[[#This Row],[BT Default]]&lt;&gt;"",Table_Styles[[#This Row],[BT Default]],""))</f>
        <v/>
      </c>
      <c r="AZ136" s="7"/>
      <c r="BA136" s="7"/>
      <c r="BB136" s="7" t="str">
        <f>IF(Table_Styles[[#This Row],[BR]]&lt;&gt;"",Table_Styles[[#This Row],[BR]],IF(Table_Styles[[#This Row],[BR Default]]&lt;&gt;"",Table_Styles[[#This Row],[BR Default]],""))</f>
        <v/>
      </c>
      <c r="BC136" s="7"/>
      <c r="BD136" s="7"/>
      <c r="BE136" s="7" t="str">
        <f>IF(Table_Styles[[#This Row],[BB]]&lt;&gt;"",Table_Styles[[#This Row],[BB]],IF(Table_Styles[[#This Row],[BB Default]]&lt;&gt;"",Table_Styles[[#This Row],[BB Default]],""))</f>
        <v/>
      </c>
      <c r="BF136" s="7"/>
      <c r="BG136" s="7"/>
      <c r="BH136" s="7" t="str">
        <f>IF(Table_Styles[[#This Row],[BL]]&lt;&gt;"",Table_Styles[[#This Row],[BL]],IF(Table_Styles[[#This Row],[BL Default]]&lt;&gt;"",Table_Styles[[#This Row],[BL Default]],""))</f>
        <v/>
      </c>
      <c r="BI136" s="7"/>
      <c r="BJ136" s="7"/>
      <c r="BK136" s="7" t="str">
        <f>IF(Table_Styles[[#This Row],[Width]]&lt;&gt;"",Table_Styles[[#This Row],[Width]],IF(Table_Styles[[#This Row],[Width Default]]&lt;&gt;"",Table_Styles[[#This Row],[Width Default]],""))</f>
        <v/>
      </c>
      <c r="BL136" s="7"/>
      <c r="BM136" s="7"/>
      <c r="BN136" s="7" t="str">
        <f>IF(Table_Styles[[#This Row],[Height]]&lt;&gt;"",Table_Styles[[#This Row],[Height]],IF(Table_Styles[[#This Row],[Height Default]]&lt;&gt;"",Table_Styles[[#This Row],[Height Default]],""))</f>
        <v/>
      </c>
      <c r="BO136" s="7"/>
      <c r="BP136" s="7"/>
      <c r="BQ136" s="7" t="str">
        <f>IF(Table_Styles[[#This Row],[Top]]&lt;&gt;"",Table_Styles[[#This Row],[Top]],IF(Table_Styles[[#This Row],[Top Default]]&lt;&gt;"",Table_Styles[[#This Row],[Top Default]],""))</f>
        <v/>
      </c>
      <c r="BR136" s="7"/>
      <c r="BS136" s="7"/>
      <c r="BT136" s="7" t="str">
        <f>IF(Table_Styles[[#This Row],[Right]]&lt;&gt;"",Table_Styles[[#This Row],[Right]],IF(Table_Styles[[#This Row],[Right Default]]&lt;&gt;"",Table_Styles[[#This Row],[Right Default]],""))</f>
        <v/>
      </c>
      <c r="BU136" s="7"/>
      <c r="BV136" s="7"/>
      <c r="BW136" s="7" t="str">
        <f>IF(Table_Styles[[#This Row],[Bottom]]&lt;&gt;"",Table_Styles[[#This Row],[Bottom]],IF(Table_Styles[[#This Row],[Bottom Default]]&lt;&gt;"",Table_Styles[[#This Row],[Bottom Default]],""))</f>
        <v/>
      </c>
      <c r="BX136" s="7"/>
      <c r="BY136" s="7"/>
      <c r="BZ136" s="7" t="str">
        <f>IF(Table_Styles[[#This Row],[Left]]&lt;&gt;"",Table_Styles[[#This Row],[Left]],IF(Table_Styles[[#This Row],[Left Default]]&lt;&gt;"",Table_Styles[[#This Row],[Left Default]],""))</f>
        <v/>
      </c>
      <c r="CA136" s="7"/>
      <c r="CB136" t="str">
        <f>IF(AND(Table_Styles[[#This Row],[Selector]]&lt;&gt;"",Table_Styles[[#This Row],[Font Family Used]]&lt;&gt;"",Table_Styles[[#This Row],[Font Weight Used]]&lt;&gt;""),Table_Styles[[#This Row],[Font Family Used]]&amp;" "&amp;Table_Styles[[#This Row],[Font Weight Used]],"")</f>
        <v/>
      </c>
      <c r="CC136" t="str">
        <f ca="1">IF(AND(Table_Styles[[#This Row],[Selector]],COUNTIF(OFFSET(CC:CC,0,0,ROW()-1,1),"="&amp;Table_Styles[[#This Row],[Font]])=0),Table_Styles[[#This Row],[Font]],"")</f>
        <v/>
      </c>
      <c r="CD136" t="str">
        <f ca="1">IF(Table_Styles[[#This Row],[Unique Font]]&lt;&gt;"",
"{""fontFamily"":"""&amp;Table_Styles[[#This Row],[Font Family Used]]&amp;""",""fontWeight"":"&amp;Table_Styles[[#This Row],[Font Weight Used]]&amp;"}","")</f>
        <v/>
      </c>
      <c r="CE13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6" t="str">
        <f>IF(AND(Table_Styles[[#This Row],[Selector]]&lt;&gt;"", Table_Styles[[#This Row],[Config Properties]]&lt;&gt;""),
Table_Styles[[#This Row],[Selector]]&amp;" { "&amp;Table_Styles[[#This Row],[Config Properties]]&amp;" }","")</f>
        <v/>
      </c>
      <c r="CG136" t="str">
        <f xml:space="preserve">
SUBSTITUTE(SUBSTITUTE(SUBSTITUTE(SUBSTITUTE(SUBSTITUTE(SUBSTITUTE(SUBSTITUTE(SUBSTITUTE(Table_Styles[[#This Row],[Config]],
" {","{"),
"{ ","{"),
" }","}"),
"} ","}"),
" ,",","),
", ",","),
" :",":"),
": ",":")</f>
        <v/>
      </c>
    </row>
    <row r="137" spans="2:85" ht="21" customHeight="1">
      <c r="B137" s="110" t="s">
        <v>1057</v>
      </c>
      <c r="C137" s="109" t="s">
        <v>1139</v>
      </c>
      <c r="D137" s="33"/>
      <c r="E137" s="33"/>
      <c r="F137" s="14" t="str">
        <f>IF(Table_Styles[[#This Row],[Font Family]]&lt;&gt;"",Table_Styles[[#This Row],[Font Family]],IF(Table_Styles[[#This Row],[Font Family Default]]&lt;&gt;"",Table_Styles[[#This Row],[Font Family Default]],""))</f>
        <v/>
      </c>
      <c r="G137" s="33"/>
      <c r="H137" s="33"/>
      <c r="I137" s="14" t="str">
        <f>IF(Table_Styles[[#This Row],[Font Size]]&lt;&gt;"",Table_Styles[[#This Row],[Font Size]],IF(Table_Styles[[#This Row],[Font Size Default]]&lt;&gt;"",Table_Styles[[#This Row],[Font Size Default]],""))</f>
        <v/>
      </c>
      <c r="J137" s="33"/>
      <c r="K137" s="33"/>
      <c r="L137" s="14" t="str">
        <f>IF(Table_Styles[[#This Row],[Font Weight]]&lt;&gt;"",Table_Styles[[#This Row],[Font Weight]],IF(Table_Styles[[#This Row],[Font Weight Default]]&lt;&gt;"",Table_Styles[[#This Row],[Font Weight Default]],""))</f>
        <v/>
      </c>
      <c r="M137" s="33"/>
      <c r="N137" s="33"/>
      <c r="O137" s="14" t="str">
        <f>IF(Table_Styles[[#This Row],[Colour]]&lt;&gt;"",Table_Styles[[#This Row],[Colour]],IF(Table_Styles[[#This Row],[Colour Default]]&lt;&gt;"",Table_Styles[[#This Row],[Colour Default]],""))</f>
        <v/>
      </c>
      <c r="P137" s="33"/>
      <c r="Q137" s="33"/>
      <c r="R137" s="14" t="str">
        <f>IF(Table_Styles[[#This Row],[Background]]&lt;&gt;"",Table_Styles[[#This Row],[Background]],IF(Table_Styles[[#This Row],[Background Default]]&lt;&gt;"",Table_Styles[[#This Row],[Background Default]],""))</f>
        <v/>
      </c>
      <c r="S137" s="33"/>
      <c r="T137" s="33"/>
      <c r="U137" s="14" t="str">
        <f>IF(Table_Styles[[#This Row],[Border]]&lt;&gt;"",Table_Styles[[#This Row],[Border]],IF(Table_Styles[[#This Row],[Border Default]]&lt;&gt;"",Table_Styles[[#This Row],[Border Default]],""))</f>
        <v/>
      </c>
      <c r="V137" s="33"/>
      <c r="W137" s="33"/>
      <c r="X137" s="14" t="str">
        <f>IF(Table_Styles[[#This Row],[Border Radius]]&lt;&gt;"",Table_Styles[[#This Row],[Border Radius]],IF(Table_Styles[[#This Row],[Border Radius Default]]&lt;&gt;"",Table_Styles[[#This Row],[Border Radius Default]],""))</f>
        <v/>
      </c>
      <c r="Y137" s="33"/>
      <c r="Z137" s="33"/>
      <c r="AA137" s="14" t="str">
        <f>IF(Table_Styles[[#This Row],[MT]]&lt;&gt;"",Table_Styles[[#This Row],[MT]],IF(Table_Styles[[#This Row],[MT Default]]&lt;&gt;"",Table_Styles[[#This Row],[MT Default]],""))</f>
        <v/>
      </c>
      <c r="AB137" s="33"/>
      <c r="AC137" s="33"/>
      <c r="AD137" s="14" t="str">
        <f>IF(Table_Styles[[#This Row],[MR]]&lt;&gt;"",Table_Styles[[#This Row],[MR]],IF(Table_Styles[[#This Row],[MR Default]]&lt;&gt;"",Table_Styles[[#This Row],[MR Default]],""))</f>
        <v/>
      </c>
      <c r="AE137" s="33"/>
      <c r="AF137" s="33"/>
      <c r="AG137" s="14" t="str">
        <f>IF(Table_Styles[[#This Row],[MB]]&lt;&gt;"",Table_Styles[[#This Row],[MB]],IF(Table_Styles[[#This Row],[MB Default]]&lt;&gt;"",Table_Styles[[#This Row],[MB Default]],""))</f>
        <v/>
      </c>
      <c r="AH137" s="33"/>
      <c r="AI137" s="33"/>
      <c r="AJ137" s="14" t="str">
        <f>IF(Table_Styles[[#This Row],[ML]]&lt;&gt;"",Table_Styles[[#This Row],[ML]],IF(Table_Styles[[#This Row],[ML Default]]&lt;&gt;"",Table_Styles[[#This Row],[ML Default]],""))</f>
        <v/>
      </c>
      <c r="AK137" s="33"/>
      <c r="AL137" s="33"/>
      <c r="AM137" s="14" t="str">
        <f>IF(Table_Styles[[#This Row],[PT]]&lt;&gt;"",Table_Styles[[#This Row],[PT]],IF(Table_Styles[[#This Row],[PT Default]]&lt;&gt;"",Table_Styles[[#This Row],[PT Default]],""))</f>
        <v/>
      </c>
      <c r="AN137" s="33"/>
      <c r="AO137" s="33"/>
      <c r="AP137" s="14" t="str">
        <f>IF(Table_Styles[[#This Row],[PR]]&lt;&gt;"",Table_Styles[[#This Row],[PR]],IF(Table_Styles[[#This Row],[PR Default]]&lt;&gt;"",Table_Styles[[#This Row],[PR Default]],""))</f>
        <v/>
      </c>
      <c r="AQ137" s="33"/>
      <c r="AR137" s="33"/>
      <c r="AS137" s="14" t="str">
        <f>IF(Table_Styles[[#This Row],[PB]]&lt;&gt;"",Table_Styles[[#This Row],[PB]],IF(Table_Styles[[#This Row],[PB Default]]&lt;&gt;"",Table_Styles[[#This Row],[PB Default]],""))</f>
        <v/>
      </c>
      <c r="AT137" s="33"/>
      <c r="AU137" s="33"/>
      <c r="AV137" s="14" t="str">
        <f>IF(Table_Styles[[#This Row],[PL]]&lt;&gt;"",Table_Styles[[#This Row],[PL]],IF(Table_Styles[[#This Row],[PL Default]]&lt;&gt;"",Table_Styles[[#This Row],[PL Default]],""))</f>
        <v/>
      </c>
      <c r="AW137" s="33"/>
      <c r="AX137" s="33"/>
      <c r="AY137" s="14" t="str">
        <f>IF(Table_Styles[[#This Row],[BT]]&lt;&gt;"",Table_Styles[[#This Row],[BT]],IF(Table_Styles[[#This Row],[BT Default]]&lt;&gt;"",Table_Styles[[#This Row],[BT Default]],""))</f>
        <v/>
      </c>
      <c r="AZ137" s="33"/>
      <c r="BA137" s="33"/>
      <c r="BB137" s="14" t="str">
        <f>IF(Table_Styles[[#This Row],[BR]]&lt;&gt;"",Table_Styles[[#This Row],[BR]],IF(Table_Styles[[#This Row],[BR Default]]&lt;&gt;"",Table_Styles[[#This Row],[BR Default]],""))</f>
        <v/>
      </c>
      <c r="BC137" s="33"/>
      <c r="BD137" s="33"/>
      <c r="BE137" s="14" t="str">
        <f>IF(Table_Styles[[#This Row],[BB]]&lt;&gt;"",Table_Styles[[#This Row],[BB]],IF(Table_Styles[[#This Row],[BB Default]]&lt;&gt;"",Table_Styles[[#This Row],[BB Default]],""))</f>
        <v/>
      </c>
      <c r="BF137" s="33"/>
      <c r="BG137" s="33"/>
      <c r="BH137" s="14" t="str">
        <f>IF(Table_Styles[[#This Row],[BL]]&lt;&gt;"",Table_Styles[[#This Row],[BL]],IF(Table_Styles[[#This Row],[BL Default]]&lt;&gt;"",Table_Styles[[#This Row],[BL Default]],""))</f>
        <v/>
      </c>
      <c r="BI137" s="33"/>
      <c r="BJ137" s="33"/>
      <c r="BK137" s="14" t="str">
        <f>IF(Table_Styles[[#This Row],[Width]]&lt;&gt;"",Table_Styles[[#This Row],[Width]],IF(Table_Styles[[#This Row],[Width Default]]&lt;&gt;"",Table_Styles[[#This Row],[Width Default]],""))</f>
        <v/>
      </c>
      <c r="BL137" s="33"/>
      <c r="BM137" s="33"/>
      <c r="BN137" s="14" t="str">
        <f>IF(Table_Styles[[#This Row],[Height]]&lt;&gt;"",Table_Styles[[#This Row],[Height]],IF(Table_Styles[[#This Row],[Height Default]]&lt;&gt;"",Table_Styles[[#This Row],[Height Default]],""))</f>
        <v/>
      </c>
      <c r="BO137" s="14"/>
      <c r="BP137" s="14"/>
      <c r="BQ137" s="14" t="str">
        <f>IF(Table_Styles[[#This Row],[Top]]&lt;&gt;"",Table_Styles[[#This Row],[Top]],IF(Table_Styles[[#This Row],[Top Default]]&lt;&gt;"",Table_Styles[[#This Row],[Top Default]],""))</f>
        <v/>
      </c>
      <c r="BR137" s="14"/>
      <c r="BS137" s="14"/>
      <c r="BT137" s="14" t="str">
        <f>IF(Table_Styles[[#This Row],[Right]]&lt;&gt;"",Table_Styles[[#This Row],[Right]],IF(Table_Styles[[#This Row],[Right Default]]&lt;&gt;"",Table_Styles[[#This Row],[Right Default]],""))</f>
        <v/>
      </c>
      <c r="BU137" s="14"/>
      <c r="BV137" s="14"/>
      <c r="BW137" s="14" t="str">
        <f>IF(Table_Styles[[#This Row],[Bottom]]&lt;&gt;"",Table_Styles[[#This Row],[Bottom]],IF(Table_Styles[[#This Row],[Bottom Default]]&lt;&gt;"",Table_Styles[[#This Row],[Bottom Default]],""))</f>
        <v/>
      </c>
      <c r="BX137" s="14"/>
      <c r="BY137" s="14"/>
      <c r="BZ137" s="14" t="str">
        <f>IF(Table_Styles[[#This Row],[Left]]&lt;&gt;"",Table_Styles[[#This Row],[Left]],IF(Table_Styles[[#This Row],[Left Default]]&lt;&gt;"",Table_Styles[[#This Row],[Left Default]],""))</f>
        <v/>
      </c>
      <c r="CA137" s="33"/>
      <c r="CB137" s="16" t="str">
        <f>IF(AND(Table_Styles[[#This Row],[Selector]]&lt;&gt;"",Table_Styles[[#This Row],[Font Family Used]]&lt;&gt;"",Table_Styles[[#This Row],[Font Weight Used]]&lt;&gt;""),Table_Styles[[#This Row],[Font Family Used]]&amp;" "&amp;Table_Styles[[#This Row],[Font Weight Used]],"")</f>
        <v/>
      </c>
      <c r="CC137" s="16" t="str">
        <f ca="1">IF(AND(Table_Styles[[#This Row],[Selector]],COUNTIF(OFFSET(CC:CC,0,0,ROW()-1,1),"="&amp;Table_Styles[[#This Row],[Font]])=0),Table_Styles[[#This Row],[Font]],"")</f>
        <v/>
      </c>
      <c r="CD137" s="16" t="str">
        <f ca="1">IF(Table_Styles[[#This Row],[Unique Font]]&lt;&gt;"",
"{""fontFamily"":"""&amp;Table_Styles[[#This Row],[Font Family Used]]&amp;""",""fontWeight"":"&amp;Table_Styles[[#This Row],[Font Weight Used]]&amp;"}","")</f>
        <v/>
      </c>
      <c r="CE137"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7" s="16" t="str">
        <f>IF(AND(Table_Styles[[#This Row],[Selector]]&lt;&gt;"", Table_Styles[[#This Row],[Config Properties]]&lt;&gt;""),
Table_Styles[[#This Row],[Selector]]&amp;" { "&amp;Table_Styles[[#This Row],[Config Properties]]&amp;" }","")</f>
        <v/>
      </c>
      <c r="CG137" s="16" t="str">
        <f xml:space="preserve">
SUBSTITUTE(SUBSTITUTE(SUBSTITUTE(SUBSTITUTE(SUBSTITUTE(SUBSTITUTE(SUBSTITUTE(SUBSTITUTE(Table_Styles[[#This Row],[Config]],
" {","{"),
"{ ","{"),
" }","}"),
"} ","}"),
" ,",","),
", ",","),
" :",":"),
": ",":")</f>
        <v/>
      </c>
    </row>
    <row r="138" spans="2:85" ht="21" customHeight="1">
      <c r="B138" s="110" t="s">
        <v>1059</v>
      </c>
      <c r="C138" s="16" t="s">
        <v>1140</v>
      </c>
      <c r="D138" s="14"/>
      <c r="E138" s="14"/>
      <c r="F138" s="14" t="str">
        <f>IF(Table_Styles[[#This Row],[Font Family]]&lt;&gt;"",Table_Styles[[#This Row],[Font Family]],IF(Table_Styles[[#This Row],[Font Family Default]]&lt;&gt;"",Table_Styles[[#This Row],[Font Family Default]],""))</f>
        <v/>
      </c>
      <c r="G138" s="14"/>
      <c r="H138" s="14"/>
      <c r="I138" s="14" t="str">
        <f>IF(Table_Styles[[#This Row],[Font Size]]&lt;&gt;"",Table_Styles[[#This Row],[Font Size]],IF(Table_Styles[[#This Row],[Font Size Default]]&lt;&gt;"",Table_Styles[[#This Row],[Font Size Default]],""))</f>
        <v/>
      </c>
      <c r="J138" s="14"/>
      <c r="K138" s="14"/>
      <c r="L138" s="14" t="str">
        <f>IF(Table_Styles[[#This Row],[Font Weight]]&lt;&gt;"",Table_Styles[[#This Row],[Font Weight]],IF(Table_Styles[[#This Row],[Font Weight Default]]&lt;&gt;"",Table_Styles[[#This Row],[Font Weight Default]],""))</f>
        <v/>
      </c>
      <c r="M138" s="14"/>
      <c r="N138" s="14"/>
      <c r="O138" s="14" t="str">
        <f>IF(Table_Styles[[#This Row],[Colour]]&lt;&gt;"",Table_Styles[[#This Row],[Colour]],IF(Table_Styles[[#This Row],[Colour Default]]&lt;&gt;"",Table_Styles[[#This Row],[Colour Default]],""))</f>
        <v/>
      </c>
      <c r="P138" s="14"/>
      <c r="Q138" s="14"/>
      <c r="R138" s="14" t="str">
        <f>IF(Table_Styles[[#This Row],[Background]]&lt;&gt;"",Table_Styles[[#This Row],[Background]],IF(Table_Styles[[#This Row],[Background Default]]&lt;&gt;"",Table_Styles[[#This Row],[Background Default]],""))</f>
        <v/>
      </c>
      <c r="S138" s="14"/>
      <c r="T138" s="14"/>
      <c r="U138" s="14" t="str">
        <f>IF(Table_Styles[[#This Row],[Border]]&lt;&gt;"",Table_Styles[[#This Row],[Border]],IF(Table_Styles[[#This Row],[Border Default]]&lt;&gt;"",Table_Styles[[#This Row],[Border Default]],""))</f>
        <v/>
      </c>
      <c r="V138" s="14"/>
      <c r="W138" s="14"/>
      <c r="X138" s="14" t="str">
        <f>IF(Table_Styles[[#This Row],[Border Radius]]&lt;&gt;"",Table_Styles[[#This Row],[Border Radius]],IF(Table_Styles[[#This Row],[Border Radius Default]]&lt;&gt;"",Table_Styles[[#This Row],[Border Radius Default]],""))</f>
        <v/>
      </c>
      <c r="Y138" s="14"/>
      <c r="Z138" s="14"/>
      <c r="AA138" s="14" t="str">
        <f>IF(Table_Styles[[#This Row],[MT]]&lt;&gt;"",Table_Styles[[#This Row],[MT]],IF(Table_Styles[[#This Row],[MT Default]]&lt;&gt;"",Table_Styles[[#This Row],[MT Default]],""))</f>
        <v/>
      </c>
      <c r="AB138" s="14"/>
      <c r="AC138" s="14" t="s">
        <v>901</v>
      </c>
      <c r="AD138" s="14" t="str">
        <f>IF(Table_Styles[[#This Row],[MR]]&lt;&gt;"",Table_Styles[[#This Row],[MR]],IF(Table_Styles[[#This Row],[MR Default]]&lt;&gt;"",Table_Styles[[#This Row],[MR Default]],""))</f>
        <v>15px</v>
      </c>
      <c r="AE138" s="14"/>
      <c r="AF138" s="14" t="s">
        <v>901</v>
      </c>
      <c r="AG138" s="14" t="str">
        <f>IF(Table_Styles[[#This Row],[MB]]&lt;&gt;"",Table_Styles[[#This Row],[MB]],IF(Table_Styles[[#This Row],[MB Default]]&lt;&gt;"",Table_Styles[[#This Row],[MB Default]],""))</f>
        <v>15px</v>
      </c>
      <c r="AH138" s="14"/>
      <c r="AI138" s="14"/>
      <c r="AJ138" s="14" t="str">
        <f>IF(Table_Styles[[#This Row],[ML]]&lt;&gt;"",Table_Styles[[#This Row],[ML]],IF(Table_Styles[[#This Row],[ML Default]]&lt;&gt;"",Table_Styles[[#This Row],[ML Default]],""))</f>
        <v/>
      </c>
      <c r="AK138" s="14"/>
      <c r="AL138" s="108"/>
      <c r="AM138" s="14" t="str">
        <f>IF(Table_Styles[[#This Row],[PT]]&lt;&gt;"",Table_Styles[[#This Row],[PT]],IF(Table_Styles[[#This Row],[PT Default]]&lt;&gt;"",Table_Styles[[#This Row],[PT Default]],""))</f>
        <v/>
      </c>
      <c r="AN138" s="14"/>
      <c r="AO138" s="108"/>
      <c r="AP138" s="14" t="str">
        <f>IF(Table_Styles[[#This Row],[PR]]&lt;&gt;"",Table_Styles[[#This Row],[PR]],IF(Table_Styles[[#This Row],[PR Default]]&lt;&gt;"",Table_Styles[[#This Row],[PR Default]],""))</f>
        <v/>
      </c>
      <c r="AQ138" s="14"/>
      <c r="AR138" s="108"/>
      <c r="AS138" s="14" t="str">
        <f>IF(Table_Styles[[#This Row],[PB]]&lt;&gt;"",Table_Styles[[#This Row],[PB]],IF(Table_Styles[[#This Row],[PB Default]]&lt;&gt;"",Table_Styles[[#This Row],[PB Default]],""))</f>
        <v/>
      </c>
      <c r="AT138" s="14"/>
      <c r="AU138" s="108"/>
      <c r="AV138" s="14" t="str">
        <f>IF(Table_Styles[[#This Row],[PL]]&lt;&gt;"",Table_Styles[[#This Row],[PL]],IF(Table_Styles[[#This Row],[PL Default]]&lt;&gt;"",Table_Styles[[#This Row],[PL Default]],""))</f>
        <v/>
      </c>
      <c r="AW138" s="14"/>
      <c r="AX138" s="14"/>
      <c r="AY138" s="14" t="str">
        <f>IF(Table_Styles[[#This Row],[BT]]&lt;&gt;"",Table_Styles[[#This Row],[BT]],IF(Table_Styles[[#This Row],[BT Default]]&lt;&gt;"",Table_Styles[[#This Row],[BT Default]],""))</f>
        <v/>
      </c>
      <c r="AZ138" s="14"/>
      <c r="BA138" s="14"/>
      <c r="BB138" s="14" t="str">
        <f>IF(Table_Styles[[#This Row],[BR]]&lt;&gt;"",Table_Styles[[#This Row],[BR]],IF(Table_Styles[[#This Row],[BR Default]]&lt;&gt;"",Table_Styles[[#This Row],[BR Default]],""))</f>
        <v/>
      </c>
      <c r="BC138" s="14"/>
      <c r="BD138" s="14"/>
      <c r="BE138" s="14" t="str">
        <f>IF(Table_Styles[[#This Row],[BB]]&lt;&gt;"",Table_Styles[[#This Row],[BB]],IF(Table_Styles[[#This Row],[BB Default]]&lt;&gt;"",Table_Styles[[#This Row],[BB Default]],""))</f>
        <v/>
      </c>
      <c r="BF138" s="14"/>
      <c r="BG138" s="14"/>
      <c r="BH138" s="14" t="str">
        <f>IF(Table_Styles[[#This Row],[BL]]&lt;&gt;"",Table_Styles[[#This Row],[BL]],IF(Table_Styles[[#This Row],[BL Default]]&lt;&gt;"",Table_Styles[[#This Row],[BL Default]],""))</f>
        <v/>
      </c>
      <c r="BI138" s="14"/>
      <c r="BJ138" s="33"/>
      <c r="BK138" s="14" t="str">
        <f>IF(Table_Styles[[#This Row],[Width]]&lt;&gt;"",Table_Styles[[#This Row],[Width]],IF(Table_Styles[[#This Row],[Width Default]]&lt;&gt;"",Table_Styles[[#This Row],[Width Default]],""))</f>
        <v/>
      </c>
      <c r="BL138" s="14"/>
      <c r="BM138" s="14"/>
      <c r="BN138" s="14" t="str">
        <f>IF(Table_Styles[[#This Row],[Height]]&lt;&gt;"",Table_Styles[[#This Row],[Height]],IF(Table_Styles[[#This Row],[Height Default]]&lt;&gt;"",Table_Styles[[#This Row],[Height Default]],""))</f>
        <v/>
      </c>
      <c r="BO138" s="14"/>
      <c r="BP138" s="14"/>
      <c r="BQ138" s="14" t="str">
        <f>IF(Table_Styles[[#This Row],[Top]]&lt;&gt;"",Table_Styles[[#This Row],[Top]],IF(Table_Styles[[#This Row],[Top Default]]&lt;&gt;"",Table_Styles[[#This Row],[Top Default]],""))</f>
        <v/>
      </c>
      <c r="BR138" s="14"/>
      <c r="BS138" s="14"/>
      <c r="BT138" s="14" t="str">
        <f>IF(Table_Styles[[#This Row],[Right]]&lt;&gt;"",Table_Styles[[#This Row],[Right]],IF(Table_Styles[[#This Row],[Right Default]]&lt;&gt;"",Table_Styles[[#This Row],[Right Default]],""))</f>
        <v/>
      </c>
      <c r="BU138" s="14"/>
      <c r="BV138" s="14"/>
      <c r="BW138" s="14" t="str">
        <f>IF(Table_Styles[[#This Row],[Bottom]]&lt;&gt;"",Table_Styles[[#This Row],[Bottom]],IF(Table_Styles[[#This Row],[Bottom Default]]&lt;&gt;"",Table_Styles[[#This Row],[Bottom Default]],""))</f>
        <v/>
      </c>
      <c r="BX138" s="14"/>
      <c r="BY138" s="14"/>
      <c r="BZ138" s="14" t="str">
        <f>IF(Table_Styles[[#This Row],[Left]]&lt;&gt;"",Table_Styles[[#This Row],[Left]],IF(Table_Styles[[#This Row],[Left Default]]&lt;&gt;"",Table_Styles[[#This Row],[Left Default]],""))</f>
        <v/>
      </c>
      <c r="CA138" s="14"/>
      <c r="CB138" s="16" t="str">
        <f>IF(AND(Table_Styles[[#This Row],[Selector]]&lt;&gt;"",Table_Styles[[#This Row],[Font Family Used]]&lt;&gt;"",Table_Styles[[#This Row],[Font Weight Used]]&lt;&gt;""),Table_Styles[[#This Row],[Font Family Used]]&amp;" "&amp;Table_Styles[[#This Row],[Font Weight Used]],"")</f>
        <v/>
      </c>
      <c r="CC138" s="16" t="str">
        <f ca="1">IF(AND(Table_Styles[[#This Row],[Selector]],COUNTIF(OFFSET(CC:CC,0,0,ROW()-1,1),"="&amp;Table_Styles[[#This Row],[Font]])=0),Table_Styles[[#This Row],[Font]],"")</f>
        <v/>
      </c>
      <c r="CD138" s="16" t="str">
        <f ca="1">IF(Table_Styles[[#This Row],[Unique Font]]&lt;&gt;"",
"{""fontFamily"":"""&amp;Table_Styles[[#This Row],[Font Family Used]]&amp;""",""fontWeight"":"&amp;Table_Styles[[#This Row],[Font Weight Used]]&amp;"}","")</f>
        <v/>
      </c>
      <c r="CE138"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margin-right: 15px;margin-bottom: 15px</v>
      </c>
      <c r="CF138" s="16" t="str">
        <f>IF(AND(Table_Styles[[#This Row],[Selector]]&lt;&gt;"", Table_Styles[[#This Row],[Config Properties]]&lt;&gt;""),
Table_Styles[[#This Row],[Selector]]&amp;" { "&amp;Table_Styles[[#This Row],[Config Properties]]&amp;" }","")</f>
        <v>nav#footer-actions .btn { margin-right: 15px;margin-bottom: 15px }</v>
      </c>
      <c r="CG138" s="16" t="str">
        <f xml:space="preserve">
SUBSTITUTE(SUBSTITUTE(SUBSTITUTE(SUBSTITUTE(SUBSTITUTE(SUBSTITUTE(SUBSTITUTE(SUBSTITUTE(Table_Styles[[#This Row],[Config]],
" {","{"),
"{ ","{"),
" }","}"),
"} ","}"),
" ,",","),
", ",","),
" :",":"),
": ",":")</f>
        <v>nav#footer-actions .btn{margin-right:15px;margin-bottom:15px}</v>
      </c>
    </row>
    <row r="139" spans="2:85" ht="21" customHeight="1">
      <c r="B139" s="110" t="s">
        <v>1062</v>
      </c>
      <c r="C139" s="16" t="s">
        <v>1141</v>
      </c>
      <c r="D139" s="14"/>
      <c r="E139" s="14"/>
      <c r="F139" s="14" t="str">
        <f>IF(Table_Styles[[#This Row],[Font Family]]&lt;&gt;"",Table_Styles[[#This Row],[Font Family]],IF(Table_Styles[[#This Row],[Font Family Default]]&lt;&gt;"",Table_Styles[[#This Row],[Font Family Default]],""))</f>
        <v/>
      </c>
      <c r="G139" s="14"/>
      <c r="H139" s="14"/>
      <c r="I139" s="14" t="str">
        <f>IF(Table_Styles[[#This Row],[Font Size]]&lt;&gt;"",Table_Styles[[#This Row],[Font Size]],IF(Table_Styles[[#This Row],[Font Size Default]]&lt;&gt;"",Table_Styles[[#This Row],[Font Size Default]],""))</f>
        <v/>
      </c>
      <c r="J139" s="14"/>
      <c r="K139" s="14"/>
      <c r="L139" s="14" t="str">
        <f>IF(Table_Styles[[#This Row],[Font Weight]]&lt;&gt;"",Table_Styles[[#This Row],[Font Weight]],IF(Table_Styles[[#This Row],[Font Weight Default]]&lt;&gt;"",Table_Styles[[#This Row],[Font Weight Default]],""))</f>
        <v/>
      </c>
      <c r="M139" s="14"/>
      <c r="N139" s="14"/>
      <c r="O139" s="14" t="str">
        <f>IF(Table_Styles[[#This Row],[Colour]]&lt;&gt;"",Table_Styles[[#This Row],[Colour]],IF(Table_Styles[[#This Row],[Colour Default]]&lt;&gt;"",Table_Styles[[#This Row],[Colour Default]],""))</f>
        <v/>
      </c>
      <c r="P139" s="14"/>
      <c r="Q139" s="14"/>
      <c r="R139" s="14" t="str">
        <f>IF(Table_Styles[[#This Row],[Background]]&lt;&gt;"",Table_Styles[[#This Row],[Background]],IF(Table_Styles[[#This Row],[Background Default]]&lt;&gt;"",Table_Styles[[#This Row],[Background Default]],""))</f>
        <v/>
      </c>
      <c r="S139" s="14"/>
      <c r="T139" s="14"/>
      <c r="U139" s="14" t="str">
        <f>IF(Table_Styles[[#This Row],[Border]]&lt;&gt;"",Table_Styles[[#This Row],[Border]],IF(Table_Styles[[#This Row],[Border Default]]&lt;&gt;"",Table_Styles[[#This Row],[Border Default]],""))</f>
        <v/>
      </c>
      <c r="V139" s="14"/>
      <c r="W139" s="14"/>
      <c r="X139" s="14" t="str">
        <f>IF(Table_Styles[[#This Row],[Border Radius]]&lt;&gt;"",Table_Styles[[#This Row],[Border Radius]],IF(Table_Styles[[#This Row],[Border Radius Default]]&lt;&gt;"",Table_Styles[[#This Row],[Border Radius Default]],""))</f>
        <v/>
      </c>
      <c r="Y139" s="14"/>
      <c r="Z139" s="14"/>
      <c r="AA139" s="14" t="str">
        <f>IF(Table_Styles[[#This Row],[MT]]&lt;&gt;"",Table_Styles[[#This Row],[MT]],IF(Table_Styles[[#This Row],[MT Default]]&lt;&gt;"",Table_Styles[[#This Row],[MT Default]],""))</f>
        <v/>
      </c>
      <c r="AB139" s="14"/>
      <c r="AC139" s="14"/>
      <c r="AD139" s="14" t="str">
        <f>IF(Table_Styles[[#This Row],[MR]]&lt;&gt;"",Table_Styles[[#This Row],[MR]],IF(Table_Styles[[#This Row],[MR Default]]&lt;&gt;"",Table_Styles[[#This Row],[MR Default]],""))</f>
        <v/>
      </c>
      <c r="AE139" s="14"/>
      <c r="AF139" s="14"/>
      <c r="AG139" s="14" t="str">
        <f>IF(Table_Styles[[#This Row],[MB]]&lt;&gt;"",Table_Styles[[#This Row],[MB]],IF(Table_Styles[[#This Row],[MB Default]]&lt;&gt;"",Table_Styles[[#This Row],[MB Default]],""))</f>
        <v/>
      </c>
      <c r="AH139" s="14"/>
      <c r="AI139" s="14"/>
      <c r="AJ139" s="14" t="str">
        <f>IF(Table_Styles[[#This Row],[ML]]&lt;&gt;"",Table_Styles[[#This Row],[ML]],IF(Table_Styles[[#This Row],[ML Default]]&lt;&gt;"",Table_Styles[[#This Row],[ML Default]],""))</f>
        <v/>
      </c>
      <c r="AK139" s="14"/>
      <c r="AL139" s="14"/>
      <c r="AM139" s="14" t="str">
        <f>IF(Table_Styles[[#This Row],[PT]]&lt;&gt;"",Table_Styles[[#This Row],[PT]],IF(Table_Styles[[#This Row],[PT Default]]&lt;&gt;"",Table_Styles[[#This Row],[PT Default]],""))</f>
        <v/>
      </c>
      <c r="AN139" s="14"/>
      <c r="AO139" s="14"/>
      <c r="AP139" s="14" t="str">
        <f>IF(Table_Styles[[#This Row],[PR]]&lt;&gt;"",Table_Styles[[#This Row],[PR]],IF(Table_Styles[[#This Row],[PR Default]]&lt;&gt;"",Table_Styles[[#This Row],[PR Default]],""))</f>
        <v/>
      </c>
      <c r="AQ139" s="14"/>
      <c r="AR139" s="14"/>
      <c r="AS139" s="14" t="str">
        <f>IF(Table_Styles[[#This Row],[PB]]&lt;&gt;"",Table_Styles[[#This Row],[PB]],IF(Table_Styles[[#This Row],[PB Default]]&lt;&gt;"",Table_Styles[[#This Row],[PB Default]],""))</f>
        <v/>
      </c>
      <c r="AT139" s="14"/>
      <c r="AU139" s="14"/>
      <c r="AV139" s="14" t="str">
        <f>IF(Table_Styles[[#This Row],[PL]]&lt;&gt;"",Table_Styles[[#This Row],[PL]],IF(Table_Styles[[#This Row],[PL Default]]&lt;&gt;"",Table_Styles[[#This Row],[PL Default]],""))</f>
        <v/>
      </c>
      <c r="AW139" s="14"/>
      <c r="AX139" s="14"/>
      <c r="AY139" s="14" t="str">
        <f>IF(Table_Styles[[#This Row],[BT]]&lt;&gt;"",Table_Styles[[#This Row],[BT]],IF(Table_Styles[[#This Row],[BT Default]]&lt;&gt;"",Table_Styles[[#This Row],[BT Default]],""))</f>
        <v/>
      </c>
      <c r="AZ139" s="14"/>
      <c r="BA139" s="14"/>
      <c r="BB139" s="14" t="str">
        <f>IF(Table_Styles[[#This Row],[BR]]&lt;&gt;"",Table_Styles[[#This Row],[BR]],IF(Table_Styles[[#This Row],[BR Default]]&lt;&gt;"",Table_Styles[[#This Row],[BR Default]],""))</f>
        <v/>
      </c>
      <c r="BC139" s="14"/>
      <c r="BD139" s="14"/>
      <c r="BE139" s="14" t="str">
        <f>IF(Table_Styles[[#This Row],[BB]]&lt;&gt;"",Table_Styles[[#This Row],[BB]],IF(Table_Styles[[#This Row],[BB Default]]&lt;&gt;"",Table_Styles[[#This Row],[BB Default]],""))</f>
        <v/>
      </c>
      <c r="BF139" s="14"/>
      <c r="BG139" s="14"/>
      <c r="BH139" s="14" t="str">
        <f>IF(Table_Styles[[#This Row],[BL]]&lt;&gt;"",Table_Styles[[#This Row],[BL]],IF(Table_Styles[[#This Row],[BL Default]]&lt;&gt;"",Table_Styles[[#This Row],[BL Default]],""))</f>
        <v/>
      </c>
      <c r="BI139" s="14"/>
      <c r="BJ139" s="33"/>
      <c r="BK139" s="14" t="str">
        <f>IF(Table_Styles[[#This Row],[Width]]&lt;&gt;"",Table_Styles[[#This Row],[Width]],IF(Table_Styles[[#This Row],[Width Default]]&lt;&gt;"",Table_Styles[[#This Row],[Width Default]],""))</f>
        <v/>
      </c>
      <c r="BL139" s="14"/>
      <c r="BM139" s="14"/>
      <c r="BN139" s="14" t="str">
        <f>IF(Table_Styles[[#This Row],[Height]]&lt;&gt;"",Table_Styles[[#This Row],[Height]],IF(Table_Styles[[#This Row],[Height Default]]&lt;&gt;"",Table_Styles[[#This Row],[Height Default]],""))</f>
        <v/>
      </c>
      <c r="BO139" s="14"/>
      <c r="BP139" s="14"/>
      <c r="BQ139" s="14" t="str">
        <f>IF(Table_Styles[[#This Row],[Top]]&lt;&gt;"",Table_Styles[[#This Row],[Top]],IF(Table_Styles[[#This Row],[Top Default]]&lt;&gt;"",Table_Styles[[#This Row],[Top Default]],""))</f>
        <v/>
      </c>
      <c r="BR139" s="14"/>
      <c r="BS139" s="14"/>
      <c r="BT139" s="14" t="str">
        <f>IF(Table_Styles[[#This Row],[Right]]&lt;&gt;"",Table_Styles[[#This Row],[Right]],IF(Table_Styles[[#This Row],[Right Default]]&lt;&gt;"",Table_Styles[[#This Row],[Right Default]],""))</f>
        <v/>
      </c>
      <c r="BU139" s="14"/>
      <c r="BV139" s="14"/>
      <c r="BW139" s="14" t="str">
        <f>IF(Table_Styles[[#This Row],[Bottom]]&lt;&gt;"",Table_Styles[[#This Row],[Bottom]],IF(Table_Styles[[#This Row],[Bottom Default]]&lt;&gt;"",Table_Styles[[#This Row],[Bottom Default]],""))</f>
        <v/>
      </c>
      <c r="BX139" s="14"/>
      <c r="BY139" s="14"/>
      <c r="BZ139" s="14" t="str">
        <f>IF(Table_Styles[[#This Row],[Left]]&lt;&gt;"",Table_Styles[[#This Row],[Left]],IF(Table_Styles[[#This Row],[Left Default]]&lt;&gt;"",Table_Styles[[#This Row],[Left Default]],""))</f>
        <v/>
      </c>
      <c r="CA139" s="14"/>
      <c r="CB139" s="16" t="str">
        <f>IF(AND(Table_Styles[[#This Row],[Selector]]&lt;&gt;"",Table_Styles[[#This Row],[Font Family Used]]&lt;&gt;"",Table_Styles[[#This Row],[Font Weight Used]]&lt;&gt;""),Table_Styles[[#This Row],[Font Family Used]]&amp;" "&amp;Table_Styles[[#This Row],[Font Weight Used]],"")</f>
        <v/>
      </c>
      <c r="CC139" s="16" t="str">
        <f ca="1">IF(AND(Table_Styles[[#This Row],[Selector]],COUNTIF(OFFSET(CC:CC,0,0,ROW()-1,1),"="&amp;Table_Styles[[#This Row],[Font]])=0),Table_Styles[[#This Row],[Font]],"")</f>
        <v/>
      </c>
      <c r="CD139" s="16" t="str">
        <f ca="1">IF(Table_Styles[[#This Row],[Unique Font]]&lt;&gt;"",
"{""fontFamily"":"""&amp;Table_Styles[[#This Row],[Font Family Used]]&amp;""",""fontWeight"":"&amp;Table_Styles[[#This Row],[Font Weight Used]]&amp;"}","")</f>
        <v/>
      </c>
      <c r="CE139"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9" s="16" t="str">
        <f>IF(AND(Table_Styles[[#This Row],[Selector]]&lt;&gt;"", Table_Styles[[#This Row],[Config Properties]]&lt;&gt;""),
Table_Styles[[#This Row],[Selector]]&amp;" { "&amp;Table_Styles[[#This Row],[Config Properties]]&amp;" }","")</f>
        <v/>
      </c>
      <c r="CG139" s="16" t="str">
        <f xml:space="preserve">
SUBSTITUTE(SUBSTITUTE(SUBSTITUTE(SUBSTITUTE(SUBSTITUTE(SUBSTITUTE(SUBSTITUTE(SUBSTITUTE(Table_Styles[[#This Row],[Config]],
" {","{"),
"{ ","{"),
" }","}"),
"} ","}"),
" ,",","),
", ",","),
" :",":"),
": ",":")</f>
        <v/>
      </c>
    </row>
    <row r="140" spans="2:85" ht="21" customHeight="1">
      <c r="B140" s="110" t="s">
        <v>1064</v>
      </c>
      <c r="C140" s="16" t="s">
        <v>1142</v>
      </c>
      <c r="D140" s="14"/>
      <c r="E140" s="14"/>
      <c r="F140" s="14" t="str">
        <f>IF(Table_Styles[[#This Row],[Font Family]]&lt;&gt;"",Table_Styles[[#This Row],[Font Family]],IF(Table_Styles[[#This Row],[Font Family Default]]&lt;&gt;"",Table_Styles[[#This Row],[Font Family Default]],""))</f>
        <v/>
      </c>
      <c r="G140" s="14"/>
      <c r="H140" s="14"/>
      <c r="I140" s="14" t="str">
        <f>IF(Table_Styles[[#This Row],[Font Size]]&lt;&gt;"",Table_Styles[[#This Row],[Font Size]],IF(Table_Styles[[#This Row],[Font Size Default]]&lt;&gt;"",Table_Styles[[#This Row],[Font Size Default]],""))</f>
        <v/>
      </c>
      <c r="J140" s="14"/>
      <c r="K140" s="14"/>
      <c r="L140" s="14" t="str">
        <f>IF(Table_Styles[[#This Row],[Font Weight]]&lt;&gt;"",Table_Styles[[#This Row],[Font Weight]],IF(Table_Styles[[#This Row],[Font Weight Default]]&lt;&gt;"",Table_Styles[[#This Row],[Font Weight Default]],""))</f>
        <v/>
      </c>
      <c r="M140" s="14"/>
      <c r="N140" s="14"/>
      <c r="O140" s="14" t="str">
        <f>IF(Table_Styles[[#This Row],[Colour]]&lt;&gt;"",Table_Styles[[#This Row],[Colour]],IF(Table_Styles[[#This Row],[Colour Default]]&lt;&gt;"",Table_Styles[[#This Row],[Colour Default]],""))</f>
        <v/>
      </c>
      <c r="P140" s="14"/>
      <c r="Q140" s="14"/>
      <c r="R140" s="14" t="str">
        <f>IF(Table_Styles[[#This Row],[Background]]&lt;&gt;"",Table_Styles[[#This Row],[Background]],IF(Table_Styles[[#This Row],[Background Default]]&lt;&gt;"",Table_Styles[[#This Row],[Background Default]],""))</f>
        <v/>
      </c>
      <c r="S140" s="14"/>
      <c r="T140" s="14"/>
      <c r="U140" s="14" t="str">
        <f>IF(Table_Styles[[#This Row],[Border]]&lt;&gt;"",Table_Styles[[#This Row],[Border]],IF(Table_Styles[[#This Row],[Border Default]]&lt;&gt;"",Table_Styles[[#This Row],[Border Default]],""))</f>
        <v/>
      </c>
      <c r="V140" s="14"/>
      <c r="W140" s="14"/>
      <c r="X140" s="14" t="str">
        <f>IF(Table_Styles[[#This Row],[Border Radius]]&lt;&gt;"",Table_Styles[[#This Row],[Border Radius]],IF(Table_Styles[[#This Row],[Border Radius Default]]&lt;&gt;"",Table_Styles[[#This Row],[Border Radius Default]],""))</f>
        <v/>
      </c>
      <c r="Y140" s="14"/>
      <c r="Z140" s="14"/>
      <c r="AA140" s="14" t="str">
        <f>IF(Table_Styles[[#This Row],[MT]]&lt;&gt;"",Table_Styles[[#This Row],[MT]],IF(Table_Styles[[#This Row],[MT Default]]&lt;&gt;"",Table_Styles[[#This Row],[MT Default]],""))</f>
        <v/>
      </c>
      <c r="AB140" s="14"/>
      <c r="AC140" s="14"/>
      <c r="AD140" s="14" t="str">
        <f>IF(Table_Styles[[#This Row],[MR]]&lt;&gt;"",Table_Styles[[#This Row],[MR]],IF(Table_Styles[[#This Row],[MR Default]]&lt;&gt;"",Table_Styles[[#This Row],[MR Default]],""))</f>
        <v/>
      </c>
      <c r="AE140" s="14"/>
      <c r="AF140" s="14"/>
      <c r="AG140" s="14" t="str">
        <f>IF(Table_Styles[[#This Row],[MB]]&lt;&gt;"",Table_Styles[[#This Row],[MB]],IF(Table_Styles[[#This Row],[MB Default]]&lt;&gt;"",Table_Styles[[#This Row],[MB Default]],""))</f>
        <v/>
      </c>
      <c r="AH140" s="14"/>
      <c r="AI140" s="14"/>
      <c r="AJ140" s="14" t="str">
        <f>IF(Table_Styles[[#This Row],[ML]]&lt;&gt;"",Table_Styles[[#This Row],[ML]],IF(Table_Styles[[#This Row],[ML Default]]&lt;&gt;"",Table_Styles[[#This Row],[ML Default]],""))</f>
        <v/>
      </c>
      <c r="AK140" s="14"/>
      <c r="AL140" s="14"/>
      <c r="AM140" s="14" t="str">
        <f>IF(Table_Styles[[#This Row],[PT]]&lt;&gt;"",Table_Styles[[#This Row],[PT]],IF(Table_Styles[[#This Row],[PT Default]]&lt;&gt;"",Table_Styles[[#This Row],[PT Default]],""))</f>
        <v/>
      </c>
      <c r="AN140" s="14"/>
      <c r="AO140" s="14"/>
      <c r="AP140" s="14" t="str">
        <f>IF(Table_Styles[[#This Row],[PR]]&lt;&gt;"",Table_Styles[[#This Row],[PR]],IF(Table_Styles[[#This Row],[PR Default]]&lt;&gt;"",Table_Styles[[#This Row],[PR Default]],""))</f>
        <v/>
      </c>
      <c r="AQ140" s="14"/>
      <c r="AR140" s="14"/>
      <c r="AS140" s="14" t="str">
        <f>IF(Table_Styles[[#This Row],[PB]]&lt;&gt;"",Table_Styles[[#This Row],[PB]],IF(Table_Styles[[#This Row],[PB Default]]&lt;&gt;"",Table_Styles[[#This Row],[PB Default]],""))</f>
        <v/>
      </c>
      <c r="AT140" s="14"/>
      <c r="AU140" s="14"/>
      <c r="AV140" s="14" t="str">
        <f>IF(Table_Styles[[#This Row],[PL]]&lt;&gt;"",Table_Styles[[#This Row],[PL]],IF(Table_Styles[[#This Row],[PL Default]]&lt;&gt;"",Table_Styles[[#This Row],[PL Default]],""))</f>
        <v/>
      </c>
      <c r="AW140" s="14"/>
      <c r="AX140" s="14"/>
      <c r="AY140" s="14" t="str">
        <f>IF(Table_Styles[[#This Row],[BT]]&lt;&gt;"",Table_Styles[[#This Row],[BT]],IF(Table_Styles[[#This Row],[BT Default]]&lt;&gt;"",Table_Styles[[#This Row],[BT Default]],""))</f>
        <v/>
      </c>
      <c r="AZ140" s="14"/>
      <c r="BA140" s="14"/>
      <c r="BB140" s="14" t="str">
        <f>IF(Table_Styles[[#This Row],[BR]]&lt;&gt;"",Table_Styles[[#This Row],[BR]],IF(Table_Styles[[#This Row],[BR Default]]&lt;&gt;"",Table_Styles[[#This Row],[BR Default]],""))</f>
        <v/>
      </c>
      <c r="BC140" s="14"/>
      <c r="BD140" s="14"/>
      <c r="BE140" s="14" t="str">
        <f>IF(Table_Styles[[#This Row],[BB]]&lt;&gt;"",Table_Styles[[#This Row],[BB]],IF(Table_Styles[[#This Row],[BB Default]]&lt;&gt;"",Table_Styles[[#This Row],[BB Default]],""))</f>
        <v/>
      </c>
      <c r="BF140" s="14"/>
      <c r="BG140" s="14"/>
      <c r="BH140" s="14" t="str">
        <f>IF(Table_Styles[[#This Row],[BL]]&lt;&gt;"",Table_Styles[[#This Row],[BL]],IF(Table_Styles[[#This Row],[BL Default]]&lt;&gt;"",Table_Styles[[#This Row],[BL Default]],""))</f>
        <v/>
      </c>
      <c r="BI140" s="14"/>
      <c r="BJ140" s="33"/>
      <c r="BK140" s="14" t="str">
        <f>IF(Table_Styles[[#This Row],[Width]]&lt;&gt;"",Table_Styles[[#This Row],[Width]],IF(Table_Styles[[#This Row],[Width Default]]&lt;&gt;"",Table_Styles[[#This Row],[Width Default]],""))</f>
        <v/>
      </c>
      <c r="BL140" s="14"/>
      <c r="BM140" s="14"/>
      <c r="BN140" s="14" t="str">
        <f>IF(Table_Styles[[#This Row],[Height]]&lt;&gt;"",Table_Styles[[#This Row],[Height]],IF(Table_Styles[[#This Row],[Height Default]]&lt;&gt;"",Table_Styles[[#This Row],[Height Default]],""))</f>
        <v/>
      </c>
      <c r="BO140" s="14"/>
      <c r="BP140" s="14"/>
      <c r="BQ140" s="14" t="str">
        <f>IF(Table_Styles[[#This Row],[Top]]&lt;&gt;"",Table_Styles[[#This Row],[Top]],IF(Table_Styles[[#This Row],[Top Default]]&lt;&gt;"",Table_Styles[[#This Row],[Top Default]],""))</f>
        <v/>
      </c>
      <c r="BR140" s="14"/>
      <c r="BS140" s="14"/>
      <c r="BT140" s="14" t="str">
        <f>IF(Table_Styles[[#This Row],[Right]]&lt;&gt;"",Table_Styles[[#This Row],[Right]],IF(Table_Styles[[#This Row],[Right Default]]&lt;&gt;"",Table_Styles[[#This Row],[Right Default]],""))</f>
        <v/>
      </c>
      <c r="BU140" s="14"/>
      <c r="BV140" s="14"/>
      <c r="BW140" s="14" t="str">
        <f>IF(Table_Styles[[#This Row],[Bottom]]&lt;&gt;"",Table_Styles[[#This Row],[Bottom]],IF(Table_Styles[[#This Row],[Bottom Default]]&lt;&gt;"",Table_Styles[[#This Row],[Bottom Default]],""))</f>
        <v/>
      </c>
      <c r="BX140" s="14"/>
      <c r="BY140" s="14"/>
      <c r="BZ140" s="14" t="str">
        <f>IF(Table_Styles[[#This Row],[Left]]&lt;&gt;"",Table_Styles[[#This Row],[Left]],IF(Table_Styles[[#This Row],[Left Default]]&lt;&gt;"",Table_Styles[[#This Row],[Left Default]],""))</f>
        <v/>
      </c>
      <c r="CA140" s="14"/>
      <c r="CB140" s="16" t="str">
        <f>IF(AND(Table_Styles[[#This Row],[Selector]]&lt;&gt;"",Table_Styles[[#This Row],[Font Family Used]]&lt;&gt;"",Table_Styles[[#This Row],[Font Weight Used]]&lt;&gt;""),Table_Styles[[#This Row],[Font Family Used]]&amp;" "&amp;Table_Styles[[#This Row],[Font Weight Used]],"")</f>
        <v/>
      </c>
      <c r="CC140" s="16" t="str">
        <f ca="1">IF(AND(Table_Styles[[#This Row],[Selector]],COUNTIF(OFFSET(CC:CC,0,0,ROW()-1,1),"="&amp;Table_Styles[[#This Row],[Font]])=0),Table_Styles[[#This Row],[Font]],"")</f>
        <v/>
      </c>
      <c r="CD140" s="16" t="str">
        <f ca="1">IF(Table_Styles[[#This Row],[Unique Font]]&lt;&gt;"",
"{""fontFamily"":"""&amp;Table_Styles[[#This Row],[Font Family Used]]&amp;""",""fontWeight"":"&amp;Table_Styles[[#This Row],[Font Weight Used]]&amp;"}","")</f>
        <v/>
      </c>
      <c r="CE140"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0" s="16" t="str">
        <f>IF(AND(Table_Styles[[#This Row],[Selector]]&lt;&gt;"", Table_Styles[[#This Row],[Config Properties]]&lt;&gt;""),
Table_Styles[[#This Row],[Selector]]&amp;" { "&amp;Table_Styles[[#This Row],[Config Properties]]&amp;" }","")</f>
        <v/>
      </c>
      <c r="CG140" s="16" t="str">
        <f xml:space="preserve">
SUBSTITUTE(SUBSTITUTE(SUBSTITUTE(SUBSTITUTE(SUBSTITUTE(SUBSTITUTE(SUBSTITUTE(SUBSTITUTE(Table_Styles[[#This Row],[Config]],
" {","{"),
"{ ","{"),
" }","}"),
"} ","}"),
" ,",","),
", ",","),
" :",":"),
": ",":")</f>
        <v/>
      </c>
    </row>
    <row r="141" spans="2:85" ht="21" customHeight="1">
      <c r="B141" s="110" t="s">
        <v>1066</v>
      </c>
      <c r="C141" s="16" t="s">
        <v>1143</v>
      </c>
      <c r="D141" s="14"/>
      <c r="E141" s="14"/>
      <c r="F141" s="14" t="str">
        <f>IF(Table_Styles[[#This Row],[Font Family]]&lt;&gt;"",Table_Styles[[#This Row],[Font Family]],IF(Table_Styles[[#This Row],[Font Family Default]]&lt;&gt;"",Table_Styles[[#This Row],[Font Family Default]],""))</f>
        <v/>
      </c>
      <c r="G141" s="14"/>
      <c r="H141" s="14"/>
      <c r="I141" s="14" t="str">
        <f>IF(Table_Styles[[#This Row],[Font Size]]&lt;&gt;"",Table_Styles[[#This Row],[Font Size]],IF(Table_Styles[[#This Row],[Font Size Default]]&lt;&gt;"",Table_Styles[[#This Row],[Font Size Default]],""))</f>
        <v/>
      </c>
      <c r="J141" s="14"/>
      <c r="K141" s="14"/>
      <c r="L141" s="14" t="str">
        <f>IF(Table_Styles[[#This Row],[Font Weight]]&lt;&gt;"",Table_Styles[[#This Row],[Font Weight]],IF(Table_Styles[[#This Row],[Font Weight Default]]&lt;&gt;"",Table_Styles[[#This Row],[Font Weight Default]],""))</f>
        <v/>
      </c>
      <c r="M141" s="14"/>
      <c r="N141" s="14"/>
      <c r="O141" s="14" t="str">
        <f>IF(Table_Styles[[#This Row],[Colour]]&lt;&gt;"",Table_Styles[[#This Row],[Colour]],IF(Table_Styles[[#This Row],[Colour Default]]&lt;&gt;"",Table_Styles[[#This Row],[Colour Default]],""))</f>
        <v/>
      </c>
      <c r="P141" s="14"/>
      <c r="Q141" s="14"/>
      <c r="R141" s="14" t="str">
        <f>IF(Table_Styles[[#This Row],[Background]]&lt;&gt;"",Table_Styles[[#This Row],[Background]],IF(Table_Styles[[#This Row],[Background Default]]&lt;&gt;"",Table_Styles[[#This Row],[Background Default]],""))</f>
        <v/>
      </c>
      <c r="S141" s="14"/>
      <c r="T141" s="14"/>
      <c r="U141" s="14" t="str">
        <f>IF(Table_Styles[[#This Row],[Border]]&lt;&gt;"",Table_Styles[[#This Row],[Border]],IF(Table_Styles[[#This Row],[Border Default]]&lt;&gt;"",Table_Styles[[#This Row],[Border Default]],""))</f>
        <v/>
      </c>
      <c r="V141" s="14"/>
      <c r="W141" s="14"/>
      <c r="X141" s="14" t="str">
        <f>IF(Table_Styles[[#This Row],[Border Radius]]&lt;&gt;"",Table_Styles[[#This Row],[Border Radius]],IF(Table_Styles[[#This Row],[Border Radius Default]]&lt;&gt;"",Table_Styles[[#This Row],[Border Radius Default]],""))</f>
        <v/>
      </c>
      <c r="Y141" s="14"/>
      <c r="Z141" s="14"/>
      <c r="AA141" s="14" t="str">
        <f>IF(Table_Styles[[#This Row],[MT]]&lt;&gt;"",Table_Styles[[#This Row],[MT]],IF(Table_Styles[[#This Row],[MT Default]]&lt;&gt;"",Table_Styles[[#This Row],[MT Default]],""))</f>
        <v/>
      </c>
      <c r="AB141" s="14"/>
      <c r="AC141" s="14"/>
      <c r="AD141" s="14" t="str">
        <f>IF(Table_Styles[[#This Row],[MR]]&lt;&gt;"",Table_Styles[[#This Row],[MR]],IF(Table_Styles[[#This Row],[MR Default]]&lt;&gt;"",Table_Styles[[#This Row],[MR Default]],""))</f>
        <v/>
      </c>
      <c r="AE141" s="14"/>
      <c r="AF141" s="14"/>
      <c r="AG141" s="14" t="str">
        <f>IF(Table_Styles[[#This Row],[MB]]&lt;&gt;"",Table_Styles[[#This Row],[MB]],IF(Table_Styles[[#This Row],[MB Default]]&lt;&gt;"",Table_Styles[[#This Row],[MB Default]],""))</f>
        <v/>
      </c>
      <c r="AH141" s="14"/>
      <c r="AI141" s="14"/>
      <c r="AJ141" s="14" t="str">
        <f>IF(Table_Styles[[#This Row],[ML]]&lt;&gt;"",Table_Styles[[#This Row],[ML]],IF(Table_Styles[[#This Row],[ML Default]]&lt;&gt;"",Table_Styles[[#This Row],[ML Default]],""))</f>
        <v/>
      </c>
      <c r="AK141" s="14"/>
      <c r="AL141" s="14"/>
      <c r="AM141" s="14" t="str">
        <f>IF(Table_Styles[[#This Row],[PT]]&lt;&gt;"",Table_Styles[[#This Row],[PT]],IF(Table_Styles[[#This Row],[PT Default]]&lt;&gt;"",Table_Styles[[#This Row],[PT Default]],""))</f>
        <v/>
      </c>
      <c r="AN141" s="14"/>
      <c r="AO141" s="14"/>
      <c r="AP141" s="14" t="str">
        <f>IF(Table_Styles[[#This Row],[PR]]&lt;&gt;"",Table_Styles[[#This Row],[PR]],IF(Table_Styles[[#This Row],[PR Default]]&lt;&gt;"",Table_Styles[[#This Row],[PR Default]],""))</f>
        <v/>
      </c>
      <c r="AQ141" s="14"/>
      <c r="AR141" s="14"/>
      <c r="AS141" s="14" t="str">
        <f>IF(Table_Styles[[#This Row],[PB]]&lt;&gt;"",Table_Styles[[#This Row],[PB]],IF(Table_Styles[[#This Row],[PB Default]]&lt;&gt;"",Table_Styles[[#This Row],[PB Default]],""))</f>
        <v/>
      </c>
      <c r="AT141" s="14"/>
      <c r="AU141" s="14"/>
      <c r="AV141" s="14" t="str">
        <f>IF(Table_Styles[[#This Row],[PL]]&lt;&gt;"",Table_Styles[[#This Row],[PL]],IF(Table_Styles[[#This Row],[PL Default]]&lt;&gt;"",Table_Styles[[#This Row],[PL Default]],""))</f>
        <v/>
      </c>
      <c r="AW141" s="14"/>
      <c r="AX141" s="14"/>
      <c r="AY141" s="14" t="str">
        <f>IF(Table_Styles[[#This Row],[BT]]&lt;&gt;"",Table_Styles[[#This Row],[BT]],IF(Table_Styles[[#This Row],[BT Default]]&lt;&gt;"",Table_Styles[[#This Row],[BT Default]],""))</f>
        <v/>
      </c>
      <c r="AZ141" s="14"/>
      <c r="BA141" s="14"/>
      <c r="BB141" s="14" t="str">
        <f>IF(Table_Styles[[#This Row],[BR]]&lt;&gt;"",Table_Styles[[#This Row],[BR]],IF(Table_Styles[[#This Row],[BR Default]]&lt;&gt;"",Table_Styles[[#This Row],[BR Default]],""))</f>
        <v/>
      </c>
      <c r="BC141" s="14"/>
      <c r="BD141" s="14"/>
      <c r="BE141" s="14" t="str">
        <f>IF(Table_Styles[[#This Row],[BB]]&lt;&gt;"",Table_Styles[[#This Row],[BB]],IF(Table_Styles[[#This Row],[BB Default]]&lt;&gt;"",Table_Styles[[#This Row],[BB Default]],""))</f>
        <v/>
      </c>
      <c r="BF141" s="14"/>
      <c r="BG141" s="14"/>
      <c r="BH141" s="14" t="str">
        <f>IF(Table_Styles[[#This Row],[BL]]&lt;&gt;"",Table_Styles[[#This Row],[BL]],IF(Table_Styles[[#This Row],[BL Default]]&lt;&gt;"",Table_Styles[[#This Row],[BL Default]],""))</f>
        <v/>
      </c>
      <c r="BI141" s="14"/>
      <c r="BJ141" s="33"/>
      <c r="BK141" s="14" t="str">
        <f>IF(Table_Styles[[#This Row],[Width]]&lt;&gt;"",Table_Styles[[#This Row],[Width]],IF(Table_Styles[[#This Row],[Width Default]]&lt;&gt;"",Table_Styles[[#This Row],[Width Default]],""))</f>
        <v/>
      </c>
      <c r="BL141" s="14"/>
      <c r="BM141" s="14"/>
      <c r="BN141" s="14" t="str">
        <f>IF(Table_Styles[[#This Row],[Height]]&lt;&gt;"",Table_Styles[[#This Row],[Height]],IF(Table_Styles[[#This Row],[Height Default]]&lt;&gt;"",Table_Styles[[#This Row],[Height Default]],""))</f>
        <v/>
      </c>
      <c r="BO141" s="14"/>
      <c r="BP141" s="14"/>
      <c r="BQ141" s="14" t="str">
        <f>IF(Table_Styles[[#This Row],[Top]]&lt;&gt;"",Table_Styles[[#This Row],[Top]],IF(Table_Styles[[#This Row],[Top Default]]&lt;&gt;"",Table_Styles[[#This Row],[Top Default]],""))</f>
        <v/>
      </c>
      <c r="BR141" s="14"/>
      <c r="BS141" s="14"/>
      <c r="BT141" s="14" t="str">
        <f>IF(Table_Styles[[#This Row],[Right]]&lt;&gt;"",Table_Styles[[#This Row],[Right]],IF(Table_Styles[[#This Row],[Right Default]]&lt;&gt;"",Table_Styles[[#This Row],[Right Default]],""))</f>
        <v/>
      </c>
      <c r="BU141" s="14"/>
      <c r="BV141" s="14"/>
      <c r="BW141" s="14" t="str">
        <f>IF(Table_Styles[[#This Row],[Bottom]]&lt;&gt;"",Table_Styles[[#This Row],[Bottom]],IF(Table_Styles[[#This Row],[Bottom Default]]&lt;&gt;"",Table_Styles[[#This Row],[Bottom Default]],""))</f>
        <v/>
      </c>
      <c r="BX141" s="14"/>
      <c r="BY141" s="14"/>
      <c r="BZ141" s="14" t="str">
        <f>IF(Table_Styles[[#This Row],[Left]]&lt;&gt;"",Table_Styles[[#This Row],[Left]],IF(Table_Styles[[#This Row],[Left Default]]&lt;&gt;"",Table_Styles[[#This Row],[Left Default]],""))</f>
        <v/>
      </c>
      <c r="CA141" s="14"/>
      <c r="CB141" s="16" t="str">
        <f>IF(AND(Table_Styles[[#This Row],[Selector]]&lt;&gt;"",Table_Styles[[#This Row],[Font Family Used]]&lt;&gt;"",Table_Styles[[#This Row],[Font Weight Used]]&lt;&gt;""),Table_Styles[[#This Row],[Font Family Used]]&amp;" "&amp;Table_Styles[[#This Row],[Font Weight Used]],"")</f>
        <v/>
      </c>
      <c r="CC141" s="16" t="str">
        <f ca="1">IF(AND(Table_Styles[[#This Row],[Selector]],COUNTIF(OFFSET(CC:CC,0,0,ROW()-1,1),"="&amp;Table_Styles[[#This Row],[Font]])=0),Table_Styles[[#This Row],[Font]],"")</f>
        <v/>
      </c>
      <c r="CD141" s="16" t="str">
        <f ca="1">IF(Table_Styles[[#This Row],[Unique Font]]&lt;&gt;"",
"{""fontFamily"":"""&amp;Table_Styles[[#This Row],[Font Family Used]]&amp;""",""fontWeight"":"&amp;Table_Styles[[#This Row],[Font Weight Used]]&amp;"}","")</f>
        <v/>
      </c>
      <c r="CE141"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1" s="16" t="str">
        <f>IF(AND(Table_Styles[[#This Row],[Selector]]&lt;&gt;"", Table_Styles[[#This Row],[Config Properties]]&lt;&gt;""),
Table_Styles[[#This Row],[Selector]]&amp;" { "&amp;Table_Styles[[#This Row],[Config Properties]]&amp;" }","")</f>
        <v/>
      </c>
      <c r="CG141" s="16" t="str">
        <f xml:space="preserve">
SUBSTITUTE(SUBSTITUTE(SUBSTITUTE(SUBSTITUTE(SUBSTITUTE(SUBSTITUTE(SUBSTITUTE(SUBSTITUTE(Table_Styles[[#This Row],[Config]],
" {","{"),
"{ ","{"),
" }","}"),
"} ","}"),
" ,",","),
", ",","),
" :",":"),
": ",":")</f>
        <v/>
      </c>
    </row>
    <row r="142" spans="2:85" ht="21" customHeight="1">
      <c r="B142" s="110" t="s">
        <v>1068</v>
      </c>
      <c r="C142" s="16" t="s">
        <v>1144</v>
      </c>
      <c r="D142" s="14"/>
      <c r="E142" s="14"/>
      <c r="F142" s="14" t="str">
        <f>IF(Table_Styles[[#This Row],[Font Family]]&lt;&gt;"",Table_Styles[[#This Row],[Font Family]],IF(Table_Styles[[#This Row],[Font Family Default]]&lt;&gt;"",Table_Styles[[#This Row],[Font Family Default]],""))</f>
        <v/>
      </c>
      <c r="G142" s="14"/>
      <c r="H142" s="14"/>
      <c r="I142" s="14" t="str">
        <f>IF(Table_Styles[[#This Row],[Font Size]]&lt;&gt;"",Table_Styles[[#This Row],[Font Size]],IF(Table_Styles[[#This Row],[Font Size Default]]&lt;&gt;"",Table_Styles[[#This Row],[Font Size Default]],""))</f>
        <v/>
      </c>
      <c r="J142" s="14"/>
      <c r="K142" s="14"/>
      <c r="L142" s="14" t="str">
        <f>IF(Table_Styles[[#This Row],[Font Weight]]&lt;&gt;"",Table_Styles[[#This Row],[Font Weight]],IF(Table_Styles[[#This Row],[Font Weight Default]]&lt;&gt;"",Table_Styles[[#This Row],[Font Weight Default]],""))</f>
        <v/>
      </c>
      <c r="M142" s="14"/>
      <c r="N142" s="14"/>
      <c r="O142" s="14" t="str">
        <f>IF(Table_Styles[[#This Row],[Colour]]&lt;&gt;"",Table_Styles[[#This Row],[Colour]],IF(Table_Styles[[#This Row],[Colour Default]]&lt;&gt;"",Table_Styles[[#This Row],[Colour Default]],""))</f>
        <v/>
      </c>
      <c r="P142" s="14"/>
      <c r="Q142" s="14"/>
      <c r="R142" s="14" t="str">
        <f>IF(Table_Styles[[#This Row],[Background]]&lt;&gt;"",Table_Styles[[#This Row],[Background]],IF(Table_Styles[[#This Row],[Background Default]]&lt;&gt;"",Table_Styles[[#This Row],[Background Default]],""))</f>
        <v/>
      </c>
      <c r="S142" s="14"/>
      <c r="T142" s="14"/>
      <c r="U142" s="14" t="str">
        <f>IF(Table_Styles[[#This Row],[Border]]&lt;&gt;"",Table_Styles[[#This Row],[Border]],IF(Table_Styles[[#This Row],[Border Default]]&lt;&gt;"",Table_Styles[[#This Row],[Border Default]],""))</f>
        <v/>
      </c>
      <c r="V142" s="14"/>
      <c r="W142" s="14"/>
      <c r="X142" s="14" t="str">
        <f>IF(Table_Styles[[#This Row],[Border Radius]]&lt;&gt;"",Table_Styles[[#This Row],[Border Radius]],IF(Table_Styles[[#This Row],[Border Radius Default]]&lt;&gt;"",Table_Styles[[#This Row],[Border Radius Default]],""))</f>
        <v/>
      </c>
      <c r="Y142" s="14"/>
      <c r="Z142" s="14"/>
      <c r="AA142" s="14" t="str">
        <f>IF(Table_Styles[[#This Row],[MT]]&lt;&gt;"",Table_Styles[[#This Row],[MT]],IF(Table_Styles[[#This Row],[MT Default]]&lt;&gt;"",Table_Styles[[#This Row],[MT Default]],""))</f>
        <v/>
      </c>
      <c r="AB142" s="14"/>
      <c r="AC142" s="14"/>
      <c r="AD142" s="14" t="str">
        <f>IF(Table_Styles[[#This Row],[MR]]&lt;&gt;"",Table_Styles[[#This Row],[MR]],IF(Table_Styles[[#This Row],[MR Default]]&lt;&gt;"",Table_Styles[[#This Row],[MR Default]],""))</f>
        <v/>
      </c>
      <c r="AE142" s="14"/>
      <c r="AF142" s="14"/>
      <c r="AG142" s="14" t="str">
        <f>IF(Table_Styles[[#This Row],[MB]]&lt;&gt;"",Table_Styles[[#This Row],[MB]],IF(Table_Styles[[#This Row],[MB Default]]&lt;&gt;"",Table_Styles[[#This Row],[MB Default]],""))</f>
        <v/>
      </c>
      <c r="AH142" s="14"/>
      <c r="AI142" s="14"/>
      <c r="AJ142" s="14" t="str">
        <f>IF(Table_Styles[[#This Row],[ML]]&lt;&gt;"",Table_Styles[[#This Row],[ML]],IF(Table_Styles[[#This Row],[ML Default]]&lt;&gt;"",Table_Styles[[#This Row],[ML Default]],""))</f>
        <v/>
      </c>
      <c r="AK142" s="14"/>
      <c r="AL142" s="14"/>
      <c r="AM142" s="14" t="str">
        <f>IF(Table_Styles[[#This Row],[PT]]&lt;&gt;"",Table_Styles[[#This Row],[PT]],IF(Table_Styles[[#This Row],[PT Default]]&lt;&gt;"",Table_Styles[[#This Row],[PT Default]],""))</f>
        <v/>
      </c>
      <c r="AN142" s="14"/>
      <c r="AO142" s="14"/>
      <c r="AP142" s="14" t="str">
        <f>IF(Table_Styles[[#This Row],[PR]]&lt;&gt;"",Table_Styles[[#This Row],[PR]],IF(Table_Styles[[#This Row],[PR Default]]&lt;&gt;"",Table_Styles[[#This Row],[PR Default]],""))</f>
        <v/>
      </c>
      <c r="AQ142" s="14"/>
      <c r="AR142" s="14"/>
      <c r="AS142" s="14" t="str">
        <f>IF(Table_Styles[[#This Row],[PB]]&lt;&gt;"",Table_Styles[[#This Row],[PB]],IF(Table_Styles[[#This Row],[PB Default]]&lt;&gt;"",Table_Styles[[#This Row],[PB Default]],""))</f>
        <v/>
      </c>
      <c r="AT142" s="14"/>
      <c r="AU142" s="14"/>
      <c r="AV142" s="14" t="str">
        <f>IF(Table_Styles[[#This Row],[PL]]&lt;&gt;"",Table_Styles[[#This Row],[PL]],IF(Table_Styles[[#This Row],[PL Default]]&lt;&gt;"",Table_Styles[[#This Row],[PL Default]],""))</f>
        <v/>
      </c>
      <c r="AW142" s="14"/>
      <c r="AX142" s="14"/>
      <c r="AY142" s="14" t="str">
        <f>IF(Table_Styles[[#This Row],[BT]]&lt;&gt;"",Table_Styles[[#This Row],[BT]],IF(Table_Styles[[#This Row],[BT Default]]&lt;&gt;"",Table_Styles[[#This Row],[BT Default]],""))</f>
        <v/>
      </c>
      <c r="AZ142" s="14"/>
      <c r="BA142" s="14"/>
      <c r="BB142" s="14" t="str">
        <f>IF(Table_Styles[[#This Row],[BR]]&lt;&gt;"",Table_Styles[[#This Row],[BR]],IF(Table_Styles[[#This Row],[BR Default]]&lt;&gt;"",Table_Styles[[#This Row],[BR Default]],""))</f>
        <v/>
      </c>
      <c r="BC142" s="14"/>
      <c r="BD142" s="14"/>
      <c r="BE142" s="14" t="str">
        <f>IF(Table_Styles[[#This Row],[BB]]&lt;&gt;"",Table_Styles[[#This Row],[BB]],IF(Table_Styles[[#This Row],[BB Default]]&lt;&gt;"",Table_Styles[[#This Row],[BB Default]],""))</f>
        <v/>
      </c>
      <c r="BF142" s="14"/>
      <c r="BG142" s="14"/>
      <c r="BH142" s="14" t="str">
        <f>IF(Table_Styles[[#This Row],[BL]]&lt;&gt;"",Table_Styles[[#This Row],[BL]],IF(Table_Styles[[#This Row],[BL Default]]&lt;&gt;"",Table_Styles[[#This Row],[BL Default]],""))</f>
        <v/>
      </c>
      <c r="BI142" s="14"/>
      <c r="BJ142" s="33"/>
      <c r="BK142" s="14" t="str">
        <f>IF(Table_Styles[[#This Row],[Width]]&lt;&gt;"",Table_Styles[[#This Row],[Width]],IF(Table_Styles[[#This Row],[Width Default]]&lt;&gt;"",Table_Styles[[#This Row],[Width Default]],""))</f>
        <v/>
      </c>
      <c r="BL142" s="14"/>
      <c r="BM142" s="14"/>
      <c r="BN142" s="14" t="str">
        <f>IF(Table_Styles[[#This Row],[Height]]&lt;&gt;"",Table_Styles[[#This Row],[Height]],IF(Table_Styles[[#This Row],[Height Default]]&lt;&gt;"",Table_Styles[[#This Row],[Height Default]],""))</f>
        <v/>
      </c>
      <c r="BO142" s="14"/>
      <c r="BP142" s="14"/>
      <c r="BQ142" s="14" t="str">
        <f>IF(Table_Styles[[#This Row],[Top]]&lt;&gt;"",Table_Styles[[#This Row],[Top]],IF(Table_Styles[[#This Row],[Top Default]]&lt;&gt;"",Table_Styles[[#This Row],[Top Default]],""))</f>
        <v/>
      </c>
      <c r="BR142" s="14"/>
      <c r="BS142" s="14"/>
      <c r="BT142" s="14" t="str">
        <f>IF(Table_Styles[[#This Row],[Right]]&lt;&gt;"",Table_Styles[[#This Row],[Right]],IF(Table_Styles[[#This Row],[Right Default]]&lt;&gt;"",Table_Styles[[#This Row],[Right Default]],""))</f>
        <v/>
      </c>
      <c r="BU142" s="14"/>
      <c r="BV142" s="14"/>
      <c r="BW142" s="14" t="str">
        <f>IF(Table_Styles[[#This Row],[Bottom]]&lt;&gt;"",Table_Styles[[#This Row],[Bottom]],IF(Table_Styles[[#This Row],[Bottom Default]]&lt;&gt;"",Table_Styles[[#This Row],[Bottom Default]],""))</f>
        <v/>
      </c>
      <c r="BX142" s="14"/>
      <c r="BY142" s="14"/>
      <c r="BZ142" s="14" t="str">
        <f>IF(Table_Styles[[#This Row],[Left]]&lt;&gt;"",Table_Styles[[#This Row],[Left]],IF(Table_Styles[[#This Row],[Left Default]]&lt;&gt;"",Table_Styles[[#This Row],[Left Default]],""))</f>
        <v/>
      </c>
      <c r="CA142" s="14"/>
      <c r="CB142" s="16" t="str">
        <f>IF(AND(Table_Styles[[#This Row],[Selector]]&lt;&gt;"",Table_Styles[[#This Row],[Font Family Used]]&lt;&gt;"",Table_Styles[[#This Row],[Font Weight Used]]&lt;&gt;""),Table_Styles[[#This Row],[Font Family Used]]&amp;" "&amp;Table_Styles[[#This Row],[Font Weight Used]],"")</f>
        <v/>
      </c>
      <c r="CC142" s="16" t="str">
        <f ca="1">IF(AND(Table_Styles[[#This Row],[Selector]],COUNTIF(OFFSET(CC:CC,0,0,ROW()-1,1),"="&amp;Table_Styles[[#This Row],[Font]])=0),Table_Styles[[#This Row],[Font]],"")</f>
        <v/>
      </c>
      <c r="CD142" s="16" t="str">
        <f ca="1">IF(Table_Styles[[#This Row],[Unique Font]]&lt;&gt;"",
"{""fontFamily"":"""&amp;Table_Styles[[#This Row],[Font Family Used]]&amp;""",""fontWeight"":"&amp;Table_Styles[[#This Row],[Font Weight Used]]&amp;"}","")</f>
        <v/>
      </c>
      <c r="CE142"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2" s="16" t="str">
        <f>IF(AND(Table_Styles[[#This Row],[Selector]]&lt;&gt;"", Table_Styles[[#This Row],[Config Properties]]&lt;&gt;""),
Table_Styles[[#This Row],[Selector]]&amp;" { "&amp;Table_Styles[[#This Row],[Config Properties]]&amp;" }","")</f>
        <v/>
      </c>
      <c r="CG142" s="16" t="str">
        <f xml:space="preserve">
SUBSTITUTE(SUBSTITUTE(SUBSTITUTE(SUBSTITUTE(SUBSTITUTE(SUBSTITUTE(SUBSTITUTE(SUBSTITUTE(Table_Styles[[#This Row],[Config]],
" {","{"),
"{ ","{"),
" }","}"),
"} ","}"),
" ,",","),
", ",","),
" :",":"),
": ",":")</f>
        <v/>
      </c>
    </row>
    <row r="143" spans="2:85" ht="21" customHeight="1">
      <c r="B143" s="110" t="s">
        <v>1071</v>
      </c>
      <c r="C143" s="16" t="s">
        <v>1145</v>
      </c>
      <c r="D143" s="14"/>
      <c r="E143" s="14"/>
      <c r="F143" s="14" t="str">
        <f>IF(Table_Styles[[#This Row],[Font Family]]&lt;&gt;"",Table_Styles[[#This Row],[Font Family]],IF(Table_Styles[[#This Row],[Font Family Default]]&lt;&gt;"",Table_Styles[[#This Row],[Font Family Default]],""))</f>
        <v/>
      </c>
      <c r="G143" s="14"/>
      <c r="H143" s="14"/>
      <c r="I143" s="14" t="str">
        <f>IF(Table_Styles[[#This Row],[Font Size]]&lt;&gt;"",Table_Styles[[#This Row],[Font Size]],IF(Table_Styles[[#This Row],[Font Size Default]]&lt;&gt;"",Table_Styles[[#This Row],[Font Size Default]],""))</f>
        <v/>
      </c>
      <c r="J143" s="14"/>
      <c r="K143" s="14"/>
      <c r="L143" s="14" t="str">
        <f>IF(Table_Styles[[#This Row],[Font Weight]]&lt;&gt;"",Table_Styles[[#This Row],[Font Weight]],IF(Table_Styles[[#This Row],[Font Weight Default]]&lt;&gt;"",Table_Styles[[#This Row],[Font Weight Default]],""))</f>
        <v/>
      </c>
      <c r="M143" s="14"/>
      <c r="N143" s="14"/>
      <c r="O143" s="14" t="str">
        <f>IF(Table_Styles[[#This Row],[Colour]]&lt;&gt;"",Table_Styles[[#This Row],[Colour]],IF(Table_Styles[[#This Row],[Colour Default]]&lt;&gt;"",Table_Styles[[#This Row],[Colour Default]],""))</f>
        <v/>
      </c>
      <c r="P143" s="14"/>
      <c r="Q143" s="14"/>
      <c r="R143" s="14" t="str">
        <f>IF(Table_Styles[[#This Row],[Background]]&lt;&gt;"",Table_Styles[[#This Row],[Background]],IF(Table_Styles[[#This Row],[Background Default]]&lt;&gt;"",Table_Styles[[#This Row],[Background Default]],""))</f>
        <v/>
      </c>
      <c r="S143" s="14"/>
      <c r="T143" s="14"/>
      <c r="U143" s="14" t="str">
        <f>IF(Table_Styles[[#This Row],[Border]]&lt;&gt;"",Table_Styles[[#This Row],[Border]],IF(Table_Styles[[#This Row],[Border Default]]&lt;&gt;"",Table_Styles[[#This Row],[Border Default]],""))</f>
        <v/>
      </c>
      <c r="V143" s="14"/>
      <c r="W143" s="14"/>
      <c r="X143" s="14" t="str">
        <f>IF(Table_Styles[[#This Row],[Border Radius]]&lt;&gt;"",Table_Styles[[#This Row],[Border Radius]],IF(Table_Styles[[#This Row],[Border Radius Default]]&lt;&gt;"",Table_Styles[[#This Row],[Border Radius Default]],""))</f>
        <v/>
      </c>
      <c r="Y143" s="14"/>
      <c r="Z143" s="14"/>
      <c r="AA143" s="14" t="str">
        <f>IF(Table_Styles[[#This Row],[MT]]&lt;&gt;"",Table_Styles[[#This Row],[MT]],IF(Table_Styles[[#This Row],[MT Default]]&lt;&gt;"",Table_Styles[[#This Row],[MT Default]],""))</f>
        <v/>
      </c>
      <c r="AB143" s="14"/>
      <c r="AC143" s="14"/>
      <c r="AD143" s="14" t="str">
        <f>IF(Table_Styles[[#This Row],[MR]]&lt;&gt;"",Table_Styles[[#This Row],[MR]],IF(Table_Styles[[#This Row],[MR Default]]&lt;&gt;"",Table_Styles[[#This Row],[MR Default]],""))</f>
        <v/>
      </c>
      <c r="AE143" s="14"/>
      <c r="AF143" s="14"/>
      <c r="AG143" s="14" t="str">
        <f>IF(Table_Styles[[#This Row],[MB]]&lt;&gt;"",Table_Styles[[#This Row],[MB]],IF(Table_Styles[[#This Row],[MB Default]]&lt;&gt;"",Table_Styles[[#This Row],[MB Default]],""))</f>
        <v/>
      </c>
      <c r="AH143" s="14"/>
      <c r="AI143" s="14"/>
      <c r="AJ143" s="14" t="str">
        <f>IF(Table_Styles[[#This Row],[ML]]&lt;&gt;"",Table_Styles[[#This Row],[ML]],IF(Table_Styles[[#This Row],[ML Default]]&lt;&gt;"",Table_Styles[[#This Row],[ML Default]],""))</f>
        <v/>
      </c>
      <c r="AK143" s="14"/>
      <c r="AL143" s="14"/>
      <c r="AM143" s="14" t="str">
        <f>IF(Table_Styles[[#This Row],[PT]]&lt;&gt;"",Table_Styles[[#This Row],[PT]],IF(Table_Styles[[#This Row],[PT Default]]&lt;&gt;"",Table_Styles[[#This Row],[PT Default]],""))</f>
        <v/>
      </c>
      <c r="AN143" s="14"/>
      <c r="AO143" s="14"/>
      <c r="AP143" s="14" t="str">
        <f>IF(Table_Styles[[#This Row],[PR]]&lt;&gt;"",Table_Styles[[#This Row],[PR]],IF(Table_Styles[[#This Row],[PR Default]]&lt;&gt;"",Table_Styles[[#This Row],[PR Default]],""))</f>
        <v/>
      </c>
      <c r="AQ143" s="14"/>
      <c r="AR143" s="14"/>
      <c r="AS143" s="14" t="str">
        <f>IF(Table_Styles[[#This Row],[PB]]&lt;&gt;"",Table_Styles[[#This Row],[PB]],IF(Table_Styles[[#This Row],[PB Default]]&lt;&gt;"",Table_Styles[[#This Row],[PB Default]],""))</f>
        <v/>
      </c>
      <c r="AT143" s="14"/>
      <c r="AU143" s="14"/>
      <c r="AV143" s="14" t="str">
        <f>IF(Table_Styles[[#This Row],[PL]]&lt;&gt;"",Table_Styles[[#This Row],[PL]],IF(Table_Styles[[#This Row],[PL Default]]&lt;&gt;"",Table_Styles[[#This Row],[PL Default]],""))</f>
        <v/>
      </c>
      <c r="AW143" s="14"/>
      <c r="AX143" s="14"/>
      <c r="AY143" s="14" t="str">
        <f>IF(Table_Styles[[#This Row],[BT]]&lt;&gt;"",Table_Styles[[#This Row],[BT]],IF(Table_Styles[[#This Row],[BT Default]]&lt;&gt;"",Table_Styles[[#This Row],[BT Default]],""))</f>
        <v/>
      </c>
      <c r="AZ143" s="14"/>
      <c r="BA143" s="14"/>
      <c r="BB143" s="14" t="str">
        <f>IF(Table_Styles[[#This Row],[BR]]&lt;&gt;"",Table_Styles[[#This Row],[BR]],IF(Table_Styles[[#This Row],[BR Default]]&lt;&gt;"",Table_Styles[[#This Row],[BR Default]],""))</f>
        <v/>
      </c>
      <c r="BC143" s="14"/>
      <c r="BD143" s="14"/>
      <c r="BE143" s="14" t="str">
        <f>IF(Table_Styles[[#This Row],[BB]]&lt;&gt;"",Table_Styles[[#This Row],[BB]],IF(Table_Styles[[#This Row],[BB Default]]&lt;&gt;"",Table_Styles[[#This Row],[BB Default]],""))</f>
        <v/>
      </c>
      <c r="BF143" s="14"/>
      <c r="BG143" s="14"/>
      <c r="BH143" s="14" t="str">
        <f>IF(Table_Styles[[#This Row],[BL]]&lt;&gt;"",Table_Styles[[#This Row],[BL]],IF(Table_Styles[[#This Row],[BL Default]]&lt;&gt;"",Table_Styles[[#This Row],[BL Default]],""))</f>
        <v/>
      </c>
      <c r="BI143" s="14"/>
      <c r="BJ143" s="33"/>
      <c r="BK143" s="14" t="str">
        <f>IF(Table_Styles[[#This Row],[Width]]&lt;&gt;"",Table_Styles[[#This Row],[Width]],IF(Table_Styles[[#This Row],[Width Default]]&lt;&gt;"",Table_Styles[[#This Row],[Width Default]],""))</f>
        <v/>
      </c>
      <c r="BL143" s="14"/>
      <c r="BM143" s="14"/>
      <c r="BN143" s="14" t="str">
        <f>IF(Table_Styles[[#This Row],[Height]]&lt;&gt;"",Table_Styles[[#This Row],[Height]],IF(Table_Styles[[#This Row],[Height Default]]&lt;&gt;"",Table_Styles[[#This Row],[Height Default]],""))</f>
        <v/>
      </c>
      <c r="BO143" s="14"/>
      <c r="BP143" s="14"/>
      <c r="BQ143" s="14" t="str">
        <f>IF(Table_Styles[[#This Row],[Top]]&lt;&gt;"",Table_Styles[[#This Row],[Top]],IF(Table_Styles[[#This Row],[Top Default]]&lt;&gt;"",Table_Styles[[#This Row],[Top Default]],""))</f>
        <v/>
      </c>
      <c r="BR143" s="14"/>
      <c r="BS143" s="14"/>
      <c r="BT143" s="14" t="str">
        <f>IF(Table_Styles[[#This Row],[Right]]&lt;&gt;"",Table_Styles[[#This Row],[Right]],IF(Table_Styles[[#This Row],[Right Default]]&lt;&gt;"",Table_Styles[[#This Row],[Right Default]],""))</f>
        <v/>
      </c>
      <c r="BU143" s="14"/>
      <c r="BV143" s="14"/>
      <c r="BW143" s="14" t="str">
        <f>IF(Table_Styles[[#This Row],[Bottom]]&lt;&gt;"",Table_Styles[[#This Row],[Bottom]],IF(Table_Styles[[#This Row],[Bottom Default]]&lt;&gt;"",Table_Styles[[#This Row],[Bottom Default]],""))</f>
        <v/>
      </c>
      <c r="BX143" s="14"/>
      <c r="BY143" s="14"/>
      <c r="BZ143" s="14" t="str">
        <f>IF(Table_Styles[[#This Row],[Left]]&lt;&gt;"",Table_Styles[[#This Row],[Left]],IF(Table_Styles[[#This Row],[Left Default]]&lt;&gt;"",Table_Styles[[#This Row],[Left Default]],""))</f>
        <v/>
      </c>
      <c r="CA143" s="14"/>
      <c r="CB143" s="16" t="str">
        <f>IF(AND(Table_Styles[[#This Row],[Selector]]&lt;&gt;"",Table_Styles[[#This Row],[Font Family Used]]&lt;&gt;"",Table_Styles[[#This Row],[Font Weight Used]]&lt;&gt;""),Table_Styles[[#This Row],[Font Family Used]]&amp;" "&amp;Table_Styles[[#This Row],[Font Weight Used]],"")</f>
        <v/>
      </c>
      <c r="CC143" s="16" t="str">
        <f ca="1">IF(AND(Table_Styles[[#This Row],[Selector]],COUNTIF(OFFSET(CC:CC,0,0,ROW()-1,1),"="&amp;Table_Styles[[#This Row],[Font]])=0),Table_Styles[[#This Row],[Font]],"")</f>
        <v/>
      </c>
      <c r="CD143" s="16" t="str">
        <f ca="1">IF(Table_Styles[[#This Row],[Unique Font]]&lt;&gt;"",
"{""fontFamily"":"""&amp;Table_Styles[[#This Row],[Font Family Used]]&amp;""",""fontWeight"":"&amp;Table_Styles[[#This Row],[Font Weight Used]]&amp;"}","")</f>
        <v/>
      </c>
      <c r="CE143"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3" s="16" t="str">
        <f>IF(AND(Table_Styles[[#This Row],[Selector]]&lt;&gt;"", Table_Styles[[#This Row],[Config Properties]]&lt;&gt;""),
Table_Styles[[#This Row],[Selector]]&amp;" { "&amp;Table_Styles[[#This Row],[Config Properties]]&amp;" }","")</f>
        <v/>
      </c>
      <c r="CG143" s="16" t="str">
        <f xml:space="preserve">
SUBSTITUTE(SUBSTITUTE(SUBSTITUTE(SUBSTITUTE(SUBSTITUTE(SUBSTITUTE(SUBSTITUTE(SUBSTITUTE(Table_Styles[[#This Row],[Config]],
" {","{"),
"{ ","{"),
" }","}"),
"} ","}"),
" ,",","),
", ",","),
" :",":"),
": ",":")</f>
        <v/>
      </c>
    </row>
    <row r="144" spans="2:85" ht="21" customHeight="1">
      <c r="B144" s="110" t="s">
        <v>1073</v>
      </c>
      <c r="C144" s="16" t="s">
        <v>1146</v>
      </c>
      <c r="D144" s="14"/>
      <c r="E144" s="14"/>
      <c r="F144" s="14" t="str">
        <f>IF(Table_Styles[[#This Row],[Font Family]]&lt;&gt;"",Table_Styles[[#This Row],[Font Family]],IF(Table_Styles[[#This Row],[Font Family Default]]&lt;&gt;"",Table_Styles[[#This Row],[Font Family Default]],""))</f>
        <v/>
      </c>
      <c r="G144" s="14"/>
      <c r="H144" s="14"/>
      <c r="I144" s="14" t="str">
        <f>IF(Table_Styles[[#This Row],[Font Size]]&lt;&gt;"",Table_Styles[[#This Row],[Font Size]],IF(Table_Styles[[#This Row],[Font Size Default]]&lt;&gt;"",Table_Styles[[#This Row],[Font Size Default]],""))</f>
        <v/>
      </c>
      <c r="J144" s="14"/>
      <c r="K144" s="14"/>
      <c r="L144" s="14" t="str">
        <f>IF(Table_Styles[[#This Row],[Font Weight]]&lt;&gt;"",Table_Styles[[#This Row],[Font Weight]],IF(Table_Styles[[#This Row],[Font Weight Default]]&lt;&gt;"",Table_Styles[[#This Row],[Font Weight Default]],""))</f>
        <v/>
      </c>
      <c r="M144" s="14"/>
      <c r="N144" s="14"/>
      <c r="O144" s="14" t="str">
        <f>IF(Table_Styles[[#This Row],[Colour]]&lt;&gt;"",Table_Styles[[#This Row],[Colour]],IF(Table_Styles[[#This Row],[Colour Default]]&lt;&gt;"",Table_Styles[[#This Row],[Colour Default]],""))</f>
        <v/>
      </c>
      <c r="P144" s="14"/>
      <c r="Q144" s="14"/>
      <c r="R144" s="14" t="str">
        <f>IF(Table_Styles[[#This Row],[Background]]&lt;&gt;"",Table_Styles[[#This Row],[Background]],IF(Table_Styles[[#This Row],[Background Default]]&lt;&gt;"",Table_Styles[[#This Row],[Background Default]],""))</f>
        <v/>
      </c>
      <c r="S144" s="14"/>
      <c r="T144" s="14"/>
      <c r="U144" s="14" t="str">
        <f>IF(Table_Styles[[#This Row],[Border]]&lt;&gt;"",Table_Styles[[#This Row],[Border]],IF(Table_Styles[[#This Row],[Border Default]]&lt;&gt;"",Table_Styles[[#This Row],[Border Default]],""))</f>
        <v/>
      </c>
      <c r="V144" s="14"/>
      <c r="W144" s="14"/>
      <c r="X144" s="14" t="str">
        <f>IF(Table_Styles[[#This Row],[Border Radius]]&lt;&gt;"",Table_Styles[[#This Row],[Border Radius]],IF(Table_Styles[[#This Row],[Border Radius Default]]&lt;&gt;"",Table_Styles[[#This Row],[Border Radius Default]],""))</f>
        <v/>
      </c>
      <c r="Y144" s="14"/>
      <c r="Z144" s="14"/>
      <c r="AA144" s="14" t="str">
        <f>IF(Table_Styles[[#This Row],[MT]]&lt;&gt;"",Table_Styles[[#This Row],[MT]],IF(Table_Styles[[#This Row],[MT Default]]&lt;&gt;"",Table_Styles[[#This Row],[MT Default]],""))</f>
        <v/>
      </c>
      <c r="AB144" s="14"/>
      <c r="AC144" s="14"/>
      <c r="AD144" s="14" t="str">
        <f>IF(Table_Styles[[#This Row],[MR]]&lt;&gt;"",Table_Styles[[#This Row],[MR]],IF(Table_Styles[[#This Row],[MR Default]]&lt;&gt;"",Table_Styles[[#This Row],[MR Default]],""))</f>
        <v/>
      </c>
      <c r="AE144" s="14"/>
      <c r="AF144" s="14"/>
      <c r="AG144" s="14" t="str">
        <f>IF(Table_Styles[[#This Row],[MB]]&lt;&gt;"",Table_Styles[[#This Row],[MB]],IF(Table_Styles[[#This Row],[MB Default]]&lt;&gt;"",Table_Styles[[#This Row],[MB Default]],""))</f>
        <v/>
      </c>
      <c r="AH144" s="14"/>
      <c r="AI144" s="14"/>
      <c r="AJ144" s="14" t="str">
        <f>IF(Table_Styles[[#This Row],[ML]]&lt;&gt;"",Table_Styles[[#This Row],[ML]],IF(Table_Styles[[#This Row],[ML Default]]&lt;&gt;"",Table_Styles[[#This Row],[ML Default]],""))</f>
        <v/>
      </c>
      <c r="AK144" s="14"/>
      <c r="AL144" s="14"/>
      <c r="AM144" s="14" t="str">
        <f>IF(Table_Styles[[#This Row],[PT]]&lt;&gt;"",Table_Styles[[#This Row],[PT]],IF(Table_Styles[[#This Row],[PT Default]]&lt;&gt;"",Table_Styles[[#This Row],[PT Default]],""))</f>
        <v/>
      </c>
      <c r="AN144" s="14"/>
      <c r="AO144" s="14"/>
      <c r="AP144" s="14" t="str">
        <f>IF(Table_Styles[[#This Row],[PR]]&lt;&gt;"",Table_Styles[[#This Row],[PR]],IF(Table_Styles[[#This Row],[PR Default]]&lt;&gt;"",Table_Styles[[#This Row],[PR Default]],""))</f>
        <v/>
      </c>
      <c r="AQ144" s="14"/>
      <c r="AR144" s="14"/>
      <c r="AS144" s="14" t="str">
        <f>IF(Table_Styles[[#This Row],[PB]]&lt;&gt;"",Table_Styles[[#This Row],[PB]],IF(Table_Styles[[#This Row],[PB Default]]&lt;&gt;"",Table_Styles[[#This Row],[PB Default]],""))</f>
        <v/>
      </c>
      <c r="AT144" s="14"/>
      <c r="AU144" s="14"/>
      <c r="AV144" s="14" t="str">
        <f>IF(Table_Styles[[#This Row],[PL]]&lt;&gt;"",Table_Styles[[#This Row],[PL]],IF(Table_Styles[[#This Row],[PL Default]]&lt;&gt;"",Table_Styles[[#This Row],[PL Default]],""))</f>
        <v/>
      </c>
      <c r="AW144" s="14"/>
      <c r="AX144" s="14"/>
      <c r="AY144" s="14" t="str">
        <f>IF(Table_Styles[[#This Row],[BT]]&lt;&gt;"",Table_Styles[[#This Row],[BT]],IF(Table_Styles[[#This Row],[BT Default]]&lt;&gt;"",Table_Styles[[#This Row],[BT Default]],""))</f>
        <v/>
      </c>
      <c r="AZ144" s="14"/>
      <c r="BA144" s="14"/>
      <c r="BB144" s="14" t="str">
        <f>IF(Table_Styles[[#This Row],[BR]]&lt;&gt;"",Table_Styles[[#This Row],[BR]],IF(Table_Styles[[#This Row],[BR Default]]&lt;&gt;"",Table_Styles[[#This Row],[BR Default]],""))</f>
        <v/>
      </c>
      <c r="BC144" s="14"/>
      <c r="BD144" s="14"/>
      <c r="BE144" s="14" t="str">
        <f>IF(Table_Styles[[#This Row],[BB]]&lt;&gt;"",Table_Styles[[#This Row],[BB]],IF(Table_Styles[[#This Row],[BB Default]]&lt;&gt;"",Table_Styles[[#This Row],[BB Default]],""))</f>
        <v/>
      </c>
      <c r="BF144" s="14"/>
      <c r="BG144" s="14"/>
      <c r="BH144" s="14" t="str">
        <f>IF(Table_Styles[[#This Row],[BL]]&lt;&gt;"",Table_Styles[[#This Row],[BL]],IF(Table_Styles[[#This Row],[BL Default]]&lt;&gt;"",Table_Styles[[#This Row],[BL Default]],""))</f>
        <v/>
      </c>
      <c r="BI144" s="14"/>
      <c r="BJ144" s="33"/>
      <c r="BK144" s="14" t="str">
        <f>IF(Table_Styles[[#This Row],[Width]]&lt;&gt;"",Table_Styles[[#This Row],[Width]],IF(Table_Styles[[#This Row],[Width Default]]&lt;&gt;"",Table_Styles[[#This Row],[Width Default]],""))</f>
        <v/>
      </c>
      <c r="BL144" s="14"/>
      <c r="BM144" s="14"/>
      <c r="BN144" s="14" t="str">
        <f>IF(Table_Styles[[#This Row],[Height]]&lt;&gt;"",Table_Styles[[#This Row],[Height]],IF(Table_Styles[[#This Row],[Height Default]]&lt;&gt;"",Table_Styles[[#This Row],[Height Default]],""))</f>
        <v/>
      </c>
      <c r="BO144" s="14"/>
      <c r="BP144" s="14"/>
      <c r="BQ144" s="14" t="str">
        <f>IF(Table_Styles[[#This Row],[Top]]&lt;&gt;"",Table_Styles[[#This Row],[Top]],IF(Table_Styles[[#This Row],[Top Default]]&lt;&gt;"",Table_Styles[[#This Row],[Top Default]],""))</f>
        <v/>
      </c>
      <c r="BR144" s="14"/>
      <c r="BS144" s="14"/>
      <c r="BT144" s="14" t="str">
        <f>IF(Table_Styles[[#This Row],[Right]]&lt;&gt;"",Table_Styles[[#This Row],[Right]],IF(Table_Styles[[#This Row],[Right Default]]&lt;&gt;"",Table_Styles[[#This Row],[Right Default]],""))</f>
        <v/>
      </c>
      <c r="BU144" s="14"/>
      <c r="BV144" s="14"/>
      <c r="BW144" s="14" t="str">
        <f>IF(Table_Styles[[#This Row],[Bottom]]&lt;&gt;"",Table_Styles[[#This Row],[Bottom]],IF(Table_Styles[[#This Row],[Bottom Default]]&lt;&gt;"",Table_Styles[[#This Row],[Bottom Default]],""))</f>
        <v/>
      </c>
      <c r="BX144" s="14"/>
      <c r="BY144" s="14"/>
      <c r="BZ144" s="14" t="str">
        <f>IF(Table_Styles[[#This Row],[Left]]&lt;&gt;"",Table_Styles[[#This Row],[Left]],IF(Table_Styles[[#This Row],[Left Default]]&lt;&gt;"",Table_Styles[[#This Row],[Left Default]],""))</f>
        <v/>
      </c>
      <c r="CA144" s="14"/>
      <c r="CB144" s="16" t="str">
        <f>IF(AND(Table_Styles[[#This Row],[Selector]]&lt;&gt;"",Table_Styles[[#This Row],[Font Family Used]]&lt;&gt;"",Table_Styles[[#This Row],[Font Weight Used]]&lt;&gt;""),Table_Styles[[#This Row],[Font Family Used]]&amp;" "&amp;Table_Styles[[#This Row],[Font Weight Used]],"")</f>
        <v/>
      </c>
      <c r="CC144" s="16" t="str">
        <f ca="1">IF(AND(Table_Styles[[#This Row],[Selector]],COUNTIF(OFFSET(CC:CC,0,0,ROW()-1,1),"="&amp;Table_Styles[[#This Row],[Font]])=0),Table_Styles[[#This Row],[Font]],"")</f>
        <v/>
      </c>
      <c r="CD144" s="16" t="str">
        <f ca="1">IF(Table_Styles[[#This Row],[Unique Font]]&lt;&gt;"",
"{""fontFamily"":"""&amp;Table_Styles[[#This Row],[Font Family Used]]&amp;""",""fontWeight"":"&amp;Table_Styles[[#This Row],[Font Weight Used]]&amp;"}","")</f>
        <v/>
      </c>
      <c r="CE144"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4" s="16" t="str">
        <f>IF(AND(Table_Styles[[#This Row],[Selector]]&lt;&gt;"", Table_Styles[[#This Row],[Config Properties]]&lt;&gt;""),
Table_Styles[[#This Row],[Selector]]&amp;" { "&amp;Table_Styles[[#This Row],[Config Properties]]&amp;" }","")</f>
        <v/>
      </c>
      <c r="CG144" s="16" t="str">
        <f xml:space="preserve">
SUBSTITUTE(SUBSTITUTE(SUBSTITUTE(SUBSTITUTE(SUBSTITUTE(SUBSTITUTE(SUBSTITUTE(SUBSTITUTE(Table_Styles[[#This Row],[Config]],
" {","{"),
"{ ","{"),
" }","}"),
"} ","}"),
" ,",","),
", ",","),
" :",":"),
": ",":")</f>
        <v/>
      </c>
    </row>
    <row r="145" spans="2:85" ht="29.45" thickBot="1">
      <c r="B145" s="17" t="s">
        <v>893</v>
      </c>
      <c r="C145" s="17"/>
      <c r="D145" s="17"/>
      <c r="E145" s="17"/>
      <c r="F145" s="17" t="str">
        <f>IF(Table_Styles[[#This Row],[Font Family]]&lt;&gt;"",Table_Styles[[#This Row],[Font Family]],IF(Table_Styles[[#This Row],[Font Family Default]]&lt;&gt;"",Table_Styles[[#This Row],[Font Family Default]],""))</f>
        <v/>
      </c>
      <c r="G145" s="17"/>
      <c r="H145" s="17"/>
      <c r="I145" s="17" t="str">
        <f>IF(Table_Styles[[#This Row],[Font Size]]&lt;&gt;"",Table_Styles[[#This Row],[Font Size]],IF(Table_Styles[[#This Row],[Font Size Default]]&lt;&gt;"",Table_Styles[[#This Row],[Font Size Default]],""))</f>
        <v/>
      </c>
      <c r="J145" s="17"/>
      <c r="K145" s="17"/>
      <c r="L145" s="17" t="str">
        <f>IF(Table_Styles[[#This Row],[Font Weight]]&lt;&gt;"",Table_Styles[[#This Row],[Font Weight]],IF(Table_Styles[[#This Row],[Font Weight Default]]&lt;&gt;"",Table_Styles[[#This Row],[Font Weight Default]],""))</f>
        <v/>
      </c>
      <c r="M145" s="17"/>
      <c r="N145" s="17"/>
      <c r="O145" s="17" t="str">
        <f>IF(Table_Styles[[#This Row],[Colour]]&lt;&gt;"",Table_Styles[[#This Row],[Colour]],IF(Table_Styles[[#This Row],[Colour Default]]&lt;&gt;"",Table_Styles[[#This Row],[Colour Default]],""))</f>
        <v/>
      </c>
      <c r="P145" s="17"/>
      <c r="Q145" s="17"/>
      <c r="R145" s="17" t="str">
        <f>IF(Table_Styles[[#This Row],[Background]]&lt;&gt;"",Table_Styles[[#This Row],[Background]],IF(Table_Styles[[#This Row],[Background Default]]&lt;&gt;"",Table_Styles[[#This Row],[Background Default]],""))</f>
        <v/>
      </c>
      <c r="S145" s="17"/>
      <c r="T145" s="17"/>
      <c r="U145" s="17" t="str">
        <f>IF(Table_Styles[[#This Row],[Border]]&lt;&gt;"",Table_Styles[[#This Row],[Border]],IF(Table_Styles[[#This Row],[Border Default]]&lt;&gt;"",Table_Styles[[#This Row],[Border Default]],""))</f>
        <v/>
      </c>
      <c r="V145" s="17"/>
      <c r="W145" s="17"/>
      <c r="X145" s="17" t="str">
        <f>IF(Table_Styles[[#This Row],[Border Radius]]&lt;&gt;"",Table_Styles[[#This Row],[Border Radius]],IF(Table_Styles[[#This Row],[Border Radius Default]]&lt;&gt;"",Table_Styles[[#This Row],[Border Radius Default]],""))</f>
        <v/>
      </c>
      <c r="Y145" s="17"/>
      <c r="Z145" s="17"/>
      <c r="AA145" s="17" t="str">
        <f>IF(Table_Styles[[#This Row],[MT]]&lt;&gt;"",Table_Styles[[#This Row],[MT]],IF(Table_Styles[[#This Row],[MT Default]]&lt;&gt;"",Table_Styles[[#This Row],[MT Default]],""))</f>
        <v/>
      </c>
      <c r="AB145" s="17"/>
      <c r="AC145" s="17"/>
      <c r="AD145" s="17" t="str">
        <f>IF(Table_Styles[[#This Row],[MR]]&lt;&gt;"",Table_Styles[[#This Row],[MR]],IF(Table_Styles[[#This Row],[MR Default]]&lt;&gt;"",Table_Styles[[#This Row],[MR Default]],""))</f>
        <v/>
      </c>
      <c r="AE145" s="17"/>
      <c r="AF145" s="17"/>
      <c r="AG145" s="17" t="str">
        <f>IF(Table_Styles[[#This Row],[MB]]&lt;&gt;"",Table_Styles[[#This Row],[MB]],IF(Table_Styles[[#This Row],[MB Default]]&lt;&gt;"",Table_Styles[[#This Row],[MB Default]],""))</f>
        <v/>
      </c>
      <c r="AH145" s="17"/>
      <c r="AI145" s="17"/>
      <c r="AJ145" s="17" t="str">
        <f>IF(Table_Styles[[#This Row],[ML]]&lt;&gt;"",Table_Styles[[#This Row],[ML]],IF(Table_Styles[[#This Row],[ML Default]]&lt;&gt;"",Table_Styles[[#This Row],[ML Default]],""))</f>
        <v/>
      </c>
      <c r="AK145" s="17"/>
      <c r="AL145" s="17"/>
      <c r="AM145" s="17" t="str">
        <f>IF(Table_Styles[[#This Row],[PT]]&lt;&gt;"",Table_Styles[[#This Row],[PT]],IF(Table_Styles[[#This Row],[PT Default]]&lt;&gt;"",Table_Styles[[#This Row],[PT Default]],""))</f>
        <v/>
      </c>
      <c r="AN145" s="17"/>
      <c r="AO145" s="17"/>
      <c r="AP145" s="17" t="str">
        <f>IF(Table_Styles[[#This Row],[PR]]&lt;&gt;"",Table_Styles[[#This Row],[PR]],IF(Table_Styles[[#This Row],[PR Default]]&lt;&gt;"",Table_Styles[[#This Row],[PR Default]],""))</f>
        <v/>
      </c>
      <c r="AQ145" s="17"/>
      <c r="AR145" s="17"/>
      <c r="AS145" s="17" t="str">
        <f>IF(Table_Styles[[#This Row],[PB]]&lt;&gt;"",Table_Styles[[#This Row],[PB]],IF(Table_Styles[[#This Row],[PB Default]]&lt;&gt;"",Table_Styles[[#This Row],[PB Default]],""))</f>
        <v/>
      </c>
      <c r="AT145" s="17"/>
      <c r="AU145" s="17"/>
      <c r="AV145" s="17" t="str">
        <f>IF(Table_Styles[[#This Row],[PL]]&lt;&gt;"",Table_Styles[[#This Row],[PL]],IF(Table_Styles[[#This Row],[PL Default]]&lt;&gt;"",Table_Styles[[#This Row],[PL Default]],""))</f>
        <v/>
      </c>
      <c r="AW145" s="17"/>
      <c r="AX145" s="17"/>
      <c r="AY145" s="17" t="str">
        <f>IF(Table_Styles[[#This Row],[BT]]&lt;&gt;"",Table_Styles[[#This Row],[BT]],IF(Table_Styles[[#This Row],[BT Default]]&lt;&gt;"",Table_Styles[[#This Row],[BT Default]],""))</f>
        <v/>
      </c>
      <c r="AZ145" s="17"/>
      <c r="BA145" s="17"/>
      <c r="BB145" s="17" t="str">
        <f>IF(Table_Styles[[#This Row],[BR]]&lt;&gt;"",Table_Styles[[#This Row],[BR]],IF(Table_Styles[[#This Row],[BR Default]]&lt;&gt;"",Table_Styles[[#This Row],[BR Default]],""))</f>
        <v/>
      </c>
      <c r="BC145" s="17"/>
      <c r="BD145" s="17"/>
      <c r="BE145" s="17" t="str">
        <f>IF(Table_Styles[[#This Row],[BB]]&lt;&gt;"",Table_Styles[[#This Row],[BB]],IF(Table_Styles[[#This Row],[BB Default]]&lt;&gt;"",Table_Styles[[#This Row],[BB Default]],""))</f>
        <v/>
      </c>
      <c r="BF145" s="17"/>
      <c r="BG145" s="17"/>
      <c r="BH145" s="17" t="str">
        <f>IF(Table_Styles[[#This Row],[BL]]&lt;&gt;"",Table_Styles[[#This Row],[BL]],IF(Table_Styles[[#This Row],[BL Default]]&lt;&gt;"",Table_Styles[[#This Row],[BL Default]],""))</f>
        <v/>
      </c>
      <c r="BI145" s="17"/>
      <c r="BJ145" s="17"/>
      <c r="BK145" s="17" t="str">
        <f>IF(Table_Styles[[#This Row],[Width]]&lt;&gt;"",Table_Styles[[#This Row],[Width]],IF(Table_Styles[[#This Row],[Width Default]]&lt;&gt;"",Table_Styles[[#This Row],[Width Default]],""))</f>
        <v/>
      </c>
      <c r="BL145" s="17"/>
      <c r="BM145" s="17"/>
      <c r="BN145" s="17" t="str">
        <f>IF(Table_Styles[[#This Row],[Height]]&lt;&gt;"",Table_Styles[[#This Row],[Height]],IF(Table_Styles[[#This Row],[Height Default]]&lt;&gt;"",Table_Styles[[#This Row],[Height Default]],""))</f>
        <v/>
      </c>
      <c r="BO145" s="17"/>
      <c r="BP145" s="17"/>
      <c r="BQ145" s="17" t="str">
        <f>IF(Table_Styles[[#This Row],[Top]]&lt;&gt;"",Table_Styles[[#This Row],[Top]],IF(Table_Styles[[#This Row],[Top Default]]&lt;&gt;"",Table_Styles[[#This Row],[Top Default]],""))</f>
        <v/>
      </c>
      <c r="BR145" s="17"/>
      <c r="BS145" s="17"/>
      <c r="BT145" s="17" t="str">
        <f>IF(Table_Styles[[#This Row],[Right]]&lt;&gt;"",Table_Styles[[#This Row],[Right]],IF(Table_Styles[[#This Row],[Right Default]]&lt;&gt;"",Table_Styles[[#This Row],[Right Default]],""))</f>
        <v/>
      </c>
      <c r="BU145" s="17"/>
      <c r="BV145" s="17"/>
      <c r="BW145" s="17" t="str">
        <f>IF(Table_Styles[[#This Row],[Bottom]]&lt;&gt;"",Table_Styles[[#This Row],[Bottom]],IF(Table_Styles[[#This Row],[Bottom Default]]&lt;&gt;"",Table_Styles[[#This Row],[Bottom Default]],""))</f>
        <v/>
      </c>
      <c r="BX145" s="17"/>
      <c r="BY145" s="17"/>
      <c r="BZ145" s="17" t="str">
        <f>IF(Table_Styles[[#This Row],[Left]]&lt;&gt;"",Table_Styles[[#This Row],[Left]],IF(Table_Styles[[#This Row],[Left Default]]&lt;&gt;"",Table_Styles[[#This Row],[Left Default]],""))</f>
        <v/>
      </c>
      <c r="CA145" s="17"/>
      <c r="CB145" s="17" t="str">
        <f>IF(AND(Table_Styles[[#This Row],[Selector]]&lt;&gt;"",Table_Styles[[#This Row],[Font Family Used]]&lt;&gt;"",Table_Styles[[#This Row],[Font Weight Used]]&lt;&gt;""),Table_Styles[[#This Row],[Font Family Used]]&amp;" "&amp;Table_Styles[[#This Row],[Font Weight Used]],"")</f>
        <v/>
      </c>
      <c r="CC145" s="17" t="str">
        <f ca="1">IF(AND(Table_Styles[[#This Row],[Selector]],COUNTIF(OFFSET(CC:CC,0,0,ROW()-1,1),"="&amp;Table_Styles[[#This Row],[Font]])=0),Table_Styles[[#This Row],[Font]],"")</f>
        <v/>
      </c>
      <c r="CD145" s="17" t="str">
        <f ca="1">IF(Table_Styles[[#This Row],[Unique Font]]&lt;&gt;"",
"{""fontFamily"":"""&amp;Table_Styles[[#This Row],[Font Family Used]]&amp;""",""fontWeight"":"&amp;Table_Styles[[#This Row],[Font Weight Used]]&amp;"}","")</f>
        <v/>
      </c>
      <c r="CE145" s="1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5" s="17" t="str">
        <f>IF(AND(Table_Styles[[#This Row],[Selector]]&lt;&gt;"", Table_Styles[[#This Row],[Config Properties]]&lt;&gt;""),
Table_Styles[[#This Row],[Selector]]&amp;" { "&amp;Table_Styles[[#This Row],[Config Properties]]&amp;" }","")</f>
        <v/>
      </c>
      <c r="CG145" s="17" t="str">
        <f xml:space="preserve">
SUBSTITUTE(SUBSTITUTE(SUBSTITUTE(SUBSTITUTE(SUBSTITUTE(SUBSTITUTE(SUBSTITUTE(SUBSTITUTE(Table_Styles[[#This Row],[Config]],
" {","{"),
"{ ","{"),
" }","}"),
"} ","}"),
" ,",","),
", ",","),
" :",":"),
": ",":")</f>
        <v/>
      </c>
    </row>
    <row r="146" spans="2:85" ht="21" customHeight="1">
      <c r="B146" t="s">
        <v>699</v>
      </c>
      <c r="C146" t="s">
        <v>1147</v>
      </c>
      <c r="D146"/>
      <c r="E146"/>
      <c r="F146" t="str">
        <f>IF(Table_Styles[[#This Row],[Font Family]]&lt;&gt;"",Table_Styles[[#This Row],[Font Family]],IF(Table_Styles[[#This Row],[Font Family Default]]&lt;&gt;"",Table_Styles[[#This Row],[Font Family Default]],""))</f>
        <v/>
      </c>
      <c r="G146" t="s">
        <v>983</v>
      </c>
      <c r="H146"/>
      <c r="I146" t="str">
        <f>IF(Table_Styles[[#This Row],[Font Size]]&lt;&gt;"",Table_Styles[[#This Row],[Font Size]],IF(Table_Styles[[#This Row],[Font Size Default]]&lt;&gt;"",Table_Styles[[#This Row],[Font Size Default]],""))</f>
        <v>18px</v>
      </c>
      <c r="J146">
        <v>500</v>
      </c>
      <c r="K146"/>
      <c r="L146">
        <f>IF(Table_Styles[[#This Row],[Font Weight]]&lt;&gt;"",Table_Styles[[#This Row],[Font Weight]],IF(Table_Styles[[#This Row],[Font Weight Default]]&lt;&gt;"",Table_Styles[[#This Row],[Font Weight Default]],""))</f>
        <v>500</v>
      </c>
      <c r="M146"/>
      <c r="N146"/>
      <c r="O146" t="str">
        <f>IF(Table_Styles[[#This Row],[Colour]]&lt;&gt;"",Table_Styles[[#This Row],[Colour]],IF(Table_Styles[[#This Row],[Colour Default]]&lt;&gt;"",Table_Styles[[#This Row],[Colour Default]],""))</f>
        <v/>
      </c>
      <c r="P146"/>
      <c r="Q146"/>
      <c r="R146" t="str">
        <f>IF(Table_Styles[[#This Row],[Background]]&lt;&gt;"",Table_Styles[[#This Row],[Background]],IF(Table_Styles[[#This Row],[Background Default]]&lt;&gt;"",Table_Styles[[#This Row],[Background Default]],""))</f>
        <v/>
      </c>
      <c r="S146"/>
      <c r="T146"/>
      <c r="U146" t="str">
        <f>IF(Table_Styles[[#This Row],[Border]]&lt;&gt;"",Table_Styles[[#This Row],[Border]],IF(Table_Styles[[#This Row],[Border Default]]&lt;&gt;"",Table_Styles[[#This Row],[Border Default]],""))</f>
        <v/>
      </c>
      <c r="V146"/>
      <c r="W146"/>
      <c r="X146" t="str">
        <f>IF(Table_Styles[[#This Row],[Border Radius]]&lt;&gt;"",Table_Styles[[#This Row],[Border Radius]],IF(Table_Styles[[#This Row],[Border Radius Default]]&lt;&gt;"",Table_Styles[[#This Row],[Border Radius Default]],""))</f>
        <v/>
      </c>
      <c r="Y146"/>
      <c r="Z146"/>
      <c r="AA146" t="str">
        <f>IF(Table_Styles[[#This Row],[MT]]&lt;&gt;"",Table_Styles[[#This Row],[MT]],IF(Table_Styles[[#This Row],[MT Default]]&lt;&gt;"",Table_Styles[[#This Row],[MT Default]],""))</f>
        <v/>
      </c>
      <c r="AB146"/>
      <c r="AC146"/>
      <c r="AD146" t="str">
        <f>IF(Table_Styles[[#This Row],[MR]]&lt;&gt;"",Table_Styles[[#This Row],[MR]],IF(Table_Styles[[#This Row],[MR Default]]&lt;&gt;"",Table_Styles[[#This Row],[MR Default]],""))</f>
        <v/>
      </c>
      <c r="AE146"/>
      <c r="AF146"/>
      <c r="AG146" t="str">
        <f>IF(Table_Styles[[#This Row],[MB]]&lt;&gt;"",Table_Styles[[#This Row],[MB]],IF(Table_Styles[[#This Row],[MB Default]]&lt;&gt;"",Table_Styles[[#This Row],[MB Default]],""))</f>
        <v/>
      </c>
      <c r="AH146"/>
      <c r="AI146"/>
      <c r="AJ146" t="str">
        <f>IF(Table_Styles[[#This Row],[ML]]&lt;&gt;"",Table_Styles[[#This Row],[ML]],IF(Table_Styles[[#This Row],[ML Default]]&lt;&gt;"",Table_Styles[[#This Row],[ML Default]],""))</f>
        <v/>
      </c>
      <c r="AK146"/>
      <c r="AL146"/>
      <c r="AM146" t="str">
        <f>IF(Table_Styles[[#This Row],[PT]]&lt;&gt;"",Table_Styles[[#This Row],[PT]],IF(Table_Styles[[#This Row],[PT Default]]&lt;&gt;"",Table_Styles[[#This Row],[PT Default]],""))</f>
        <v/>
      </c>
      <c r="AN146"/>
      <c r="AO146"/>
      <c r="AP146" t="str">
        <f>IF(Table_Styles[[#This Row],[PR]]&lt;&gt;"",Table_Styles[[#This Row],[PR]],IF(Table_Styles[[#This Row],[PR Default]]&lt;&gt;"",Table_Styles[[#This Row],[PR Default]],""))</f>
        <v/>
      </c>
      <c r="AQ146"/>
      <c r="AR146"/>
      <c r="AS146" t="str">
        <f>IF(Table_Styles[[#This Row],[PB]]&lt;&gt;"",Table_Styles[[#This Row],[PB]],IF(Table_Styles[[#This Row],[PB Default]]&lt;&gt;"",Table_Styles[[#This Row],[PB Default]],""))</f>
        <v/>
      </c>
      <c r="AT146"/>
      <c r="AU146"/>
      <c r="AV146" t="str">
        <f>IF(Table_Styles[[#This Row],[PL]]&lt;&gt;"",Table_Styles[[#This Row],[PL]],IF(Table_Styles[[#This Row],[PL Default]]&lt;&gt;"",Table_Styles[[#This Row],[PL Default]],""))</f>
        <v/>
      </c>
      <c r="AW146"/>
      <c r="AX146"/>
      <c r="AY146" t="str">
        <f>IF(Table_Styles[[#This Row],[BT]]&lt;&gt;"",Table_Styles[[#This Row],[BT]],IF(Table_Styles[[#This Row],[BT Default]]&lt;&gt;"",Table_Styles[[#This Row],[BT Default]],""))</f>
        <v/>
      </c>
      <c r="AZ146"/>
      <c r="BA146"/>
      <c r="BB146" t="str">
        <f>IF(Table_Styles[[#This Row],[BR]]&lt;&gt;"",Table_Styles[[#This Row],[BR]],IF(Table_Styles[[#This Row],[BR Default]]&lt;&gt;"",Table_Styles[[#This Row],[BR Default]],""))</f>
        <v/>
      </c>
      <c r="BC146"/>
      <c r="BD146"/>
      <c r="BE146" t="str">
        <f>IF(Table_Styles[[#This Row],[BB]]&lt;&gt;"",Table_Styles[[#This Row],[BB]],IF(Table_Styles[[#This Row],[BB Default]]&lt;&gt;"",Table_Styles[[#This Row],[BB Default]],""))</f>
        <v/>
      </c>
      <c r="BF146"/>
      <c r="BG146"/>
      <c r="BH146" t="str">
        <f>IF(Table_Styles[[#This Row],[BL]]&lt;&gt;"",Table_Styles[[#This Row],[BL]],IF(Table_Styles[[#This Row],[BL Default]]&lt;&gt;"",Table_Styles[[#This Row],[BL Default]],""))</f>
        <v/>
      </c>
      <c r="BI146"/>
      <c r="BJ146"/>
      <c r="BK146" t="str">
        <f>IF(Table_Styles[[#This Row],[Width]]&lt;&gt;"",Table_Styles[[#This Row],[Width]],IF(Table_Styles[[#This Row],[Width Default]]&lt;&gt;"",Table_Styles[[#This Row],[Width Default]],""))</f>
        <v/>
      </c>
      <c r="BL146"/>
      <c r="BM146"/>
      <c r="BN146" t="str">
        <f>IF(Table_Styles[[#This Row],[Height]]&lt;&gt;"",Table_Styles[[#This Row],[Height]],IF(Table_Styles[[#This Row],[Height Default]]&lt;&gt;"",Table_Styles[[#This Row],[Height Default]],""))</f>
        <v/>
      </c>
      <c r="BO146"/>
      <c r="BP146"/>
      <c r="BQ146" t="str">
        <f>IF(Table_Styles[[#This Row],[Top]]&lt;&gt;"",Table_Styles[[#This Row],[Top]],IF(Table_Styles[[#This Row],[Top Default]]&lt;&gt;"",Table_Styles[[#This Row],[Top Default]],""))</f>
        <v/>
      </c>
      <c r="BR146"/>
      <c r="BS146"/>
      <c r="BT146" t="str">
        <f>IF(Table_Styles[[#This Row],[Right]]&lt;&gt;"",Table_Styles[[#This Row],[Right]],IF(Table_Styles[[#This Row],[Right Default]]&lt;&gt;"",Table_Styles[[#This Row],[Right Default]],""))</f>
        <v/>
      </c>
      <c r="BU146"/>
      <c r="BV146"/>
      <c r="BW146" t="str">
        <f>IF(Table_Styles[[#This Row],[Bottom]]&lt;&gt;"",Table_Styles[[#This Row],[Bottom]],IF(Table_Styles[[#This Row],[Bottom Default]]&lt;&gt;"",Table_Styles[[#This Row],[Bottom Default]],""))</f>
        <v/>
      </c>
      <c r="BX146"/>
      <c r="BY146"/>
      <c r="BZ146" t="str">
        <f>IF(Table_Styles[[#This Row],[Left]]&lt;&gt;"",Table_Styles[[#This Row],[Left]],IF(Table_Styles[[#This Row],[Left Default]]&lt;&gt;"",Table_Styles[[#This Row],[Left Default]],""))</f>
        <v/>
      </c>
      <c r="CA146"/>
      <c r="CB146" t="str">
        <f>IF(AND(Table_Styles[[#This Row],[Selector]]&lt;&gt;"",Table_Styles[[#This Row],[Font Family Used]]&lt;&gt;"",Table_Styles[[#This Row],[Font Weight Used]]&lt;&gt;""),Table_Styles[[#This Row],[Font Family Used]]&amp;" "&amp;Table_Styles[[#This Row],[Font Weight Used]],"")</f>
        <v/>
      </c>
      <c r="CC146" t="str">
        <f ca="1">IF(AND(Table_Styles[[#This Row],[Selector]],COUNTIF(OFFSET(CC:CC,0,0,ROW()-1,1),"="&amp;Table_Styles[[#This Row],[Font]])=0),Table_Styles[[#This Row],[Font]],"")</f>
        <v/>
      </c>
      <c r="CD146" t="str">
        <f ca="1">IF(Table_Styles[[#This Row],[Unique Font]]&lt;&gt;"",
"{""fontFamily"":"""&amp;Table_Styles[[#This Row],[Font Family Used]]&amp;""",""fontWeight"":"&amp;Table_Styles[[#This Row],[Font Weight Used]]&amp;"}","")</f>
        <v/>
      </c>
      <c r="CE14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18px;font-weight: 500</v>
      </c>
      <c r="CF146" t="str">
        <f>IF(AND(Table_Styles[[#This Row],[Selector]]&lt;&gt;"", Table_Styles[[#This Row],[Config Properties]]&lt;&gt;""),
Table_Styles[[#This Row],[Selector]]&amp;" { "&amp;Table_Styles[[#This Row],[Config Properties]]&amp;" }","")</f>
        <v>.tax-saving { font-size: 18px;font-weight: 500 }</v>
      </c>
      <c r="CG146" t="str">
        <f xml:space="preserve">
SUBSTITUTE(SUBSTITUTE(SUBSTITUTE(SUBSTITUTE(SUBSTITUTE(SUBSTITUTE(SUBSTITUTE(SUBSTITUTE(Table_Styles[[#This Row],[Config]],
" {","{"),
"{ ","{"),
" }","}"),
"} ","}"),
" ,",","),
", ",","),
" :",":"),
": ",":")</f>
        <v>.tax-saving{font-size:18px;font-weight:500}</v>
      </c>
    </row>
    <row r="147" spans="2:85" ht="21" customHeight="1">
      <c r="B147" t="s">
        <v>1148</v>
      </c>
      <c r="C147" t="s">
        <v>1149</v>
      </c>
      <c r="D147"/>
      <c r="E147"/>
      <c r="F147" t="str">
        <f>IF(Table_Styles[[#This Row],[Font Family]]&lt;&gt;"",Table_Styles[[#This Row],[Font Family]],IF(Table_Styles[[#This Row],[Font Family Default]]&lt;&gt;"",Table_Styles[[#This Row],[Font Family Default]],""))</f>
        <v/>
      </c>
      <c r="G147"/>
      <c r="H147"/>
      <c r="I147" t="str">
        <f>IF(Table_Styles[[#This Row],[Font Size]]&lt;&gt;"",Table_Styles[[#This Row],[Font Size]],IF(Table_Styles[[#This Row],[Font Size Default]]&lt;&gt;"",Table_Styles[[#This Row],[Font Size Default]],""))</f>
        <v/>
      </c>
      <c r="J147"/>
      <c r="K147"/>
      <c r="L147" t="str">
        <f>IF(Table_Styles[[#This Row],[Font Weight]]&lt;&gt;"",Table_Styles[[#This Row],[Font Weight]],IF(Table_Styles[[#This Row],[Font Weight Default]]&lt;&gt;"",Table_Styles[[#This Row],[Font Weight Default]],""))</f>
        <v/>
      </c>
      <c r="M147"/>
      <c r="N147"/>
      <c r="O147" t="str">
        <f>IF(Table_Styles[[#This Row],[Colour]]&lt;&gt;"",Table_Styles[[#This Row],[Colour]],IF(Table_Styles[[#This Row],[Colour Default]]&lt;&gt;"",Table_Styles[[#This Row],[Colour Default]],""))</f>
        <v/>
      </c>
      <c r="P147"/>
      <c r="Q147"/>
      <c r="R147" t="str">
        <f>IF(Table_Styles[[#This Row],[Background]]&lt;&gt;"",Table_Styles[[#This Row],[Background]],IF(Table_Styles[[#This Row],[Background Default]]&lt;&gt;"",Table_Styles[[#This Row],[Background Default]],""))</f>
        <v/>
      </c>
      <c r="S147"/>
      <c r="T147"/>
      <c r="U147" t="str">
        <f>IF(Table_Styles[[#This Row],[Border]]&lt;&gt;"",Table_Styles[[#This Row],[Border]],IF(Table_Styles[[#This Row],[Border Default]]&lt;&gt;"",Table_Styles[[#This Row],[Border Default]],""))</f>
        <v/>
      </c>
      <c r="V147"/>
      <c r="W147"/>
      <c r="X147" t="str">
        <f>IF(Table_Styles[[#This Row],[Border Radius]]&lt;&gt;"",Table_Styles[[#This Row],[Border Radius]],IF(Table_Styles[[#This Row],[Border Radius Default]]&lt;&gt;"",Table_Styles[[#This Row],[Border Radius Default]],""))</f>
        <v/>
      </c>
      <c r="Y147"/>
      <c r="Z147"/>
      <c r="AA147" t="str">
        <f>IF(Table_Styles[[#This Row],[MT]]&lt;&gt;"",Table_Styles[[#This Row],[MT]],IF(Table_Styles[[#This Row],[MT Default]]&lt;&gt;"",Table_Styles[[#This Row],[MT Default]],""))</f>
        <v/>
      </c>
      <c r="AB147"/>
      <c r="AC147"/>
      <c r="AD147" t="str">
        <f>IF(Table_Styles[[#This Row],[MR]]&lt;&gt;"",Table_Styles[[#This Row],[MR]],IF(Table_Styles[[#This Row],[MR Default]]&lt;&gt;"",Table_Styles[[#This Row],[MR Default]],""))</f>
        <v/>
      </c>
      <c r="AE147"/>
      <c r="AF147"/>
      <c r="AG147" t="str">
        <f>IF(Table_Styles[[#This Row],[MB]]&lt;&gt;"",Table_Styles[[#This Row],[MB]],IF(Table_Styles[[#This Row],[MB Default]]&lt;&gt;"",Table_Styles[[#This Row],[MB Default]],""))</f>
        <v/>
      </c>
      <c r="AH147"/>
      <c r="AI147"/>
      <c r="AJ147" t="str">
        <f>IF(Table_Styles[[#This Row],[ML]]&lt;&gt;"",Table_Styles[[#This Row],[ML]],IF(Table_Styles[[#This Row],[ML Default]]&lt;&gt;"",Table_Styles[[#This Row],[ML Default]],""))</f>
        <v/>
      </c>
      <c r="AK147"/>
      <c r="AL147"/>
      <c r="AM147" t="str">
        <f>IF(Table_Styles[[#This Row],[PT]]&lt;&gt;"",Table_Styles[[#This Row],[PT]],IF(Table_Styles[[#This Row],[PT Default]]&lt;&gt;"",Table_Styles[[#This Row],[PT Default]],""))</f>
        <v/>
      </c>
      <c r="AN147"/>
      <c r="AO147"/>
      <c r="AP147" t="str">
        <f>IF(Table_Styles[[#This Row],[PR]]&lt;&gt;"",Table_Styles[[#This Row],[PR]],IF(Table_Styles[[#This Row],[PR Default]]&lt;&gt;"",Table_Styles[[#This Row],[PR Default]],""))</f>
        <v/>
      </c>
      <c r="AQ147"/>
      <c r="AR147"/>
      <c r="AS147" t="str">
        <f>IF(Table_Styles[[#This Row],[PB]]&lt;&gt;"",Table_Styles[[#This Row],[PB]],IF(Table_Styles[[#This Row],[PB Default]]&lt;&gt;"",Table_Styles[[#This Row],[PB Default]],""))</f>
        <v/>
      </c>
      <c r="AT147"/>
      <c r="AU147"/>
      <c r="AV147" t="str">
        <f>IF(Table_Styles[[#This Row],[PL]]&lt;&gt;"",Table_Styles[[#This Row],[PL]],IF(Table_Styles[[#This Row],[PL Default]]&lt;&gt;"",Table_Styles[[#This Row],[PL Default]],""))</f>
        <v/>
      </c>
      <c r="AW147"/>
      <c r="AX147"/>
      <c r="AY147" t="str">
        <f>IF(Table_Styles[[#This Row],[BT]]&lt;&gt;"",Table_Styles[[#This Row],[BT]],IF(Table_Styles[[#This Row],[BT Default]]&lt;&gt;"",Table_Styles[[#This Row],[BT Default]],""))</f>
        <v/>
      </c>
      <c r="AZ147"/>
      <c r="BA147"/>
      <c r="BB147" t="str">
        <f>IF(Table_Styles[[#This Row],[BR]]&lt;&gt;"",Table_Styles[[#This Row],[BR]],IF(Table_Styles[[#This Row],[BR Default]]&lt;&gt;"",Table_Styles[[#This Row],[BR Default]],""))</f>
        <v/>
      </c>
      <c r="BC147"/>
      <c r="BD147"/>
      <c r="BE147" t="str">
        <f>IF(Table_Styles[[#This Row],[BB]]&lt;&gt;"",Table_Styles[[#This Row],[BB]],IF(Table_Styles[[#This Row],[BB Default]]&lt;&gt;"",Table_Styles[[#This Row],[BB Default]],""))</f>
        <v/>
      </c>
      <c r="BF147"/>
      <c r="BG147"/>
      <c r="BH147" t="str">
        <f>IF(Table_Styles[[#This Row],[BL]]&lt;&gt;"",Table_Styles[[#This Row],[BL]],IF(Table_Styles[[#This Row],[BL Default]]&lt;&gt;"",Table_Styles[[#This Row],[BL Default]],""))</f>
        <v/>
      </c>
      <c r="BI147"/>
      <c r="BJ147"/>
      <c r="BK147" t="str">
        <f>IF(Table_Styles[[#This Row],[Width]]&lt;&gt;"",Table_Styles[[#This Row],[Width]],IF(Table_Styles[[#This Row],[Width Default]]&lt;&gt;"",Table_Styles[[#This Row],[Width Default]],""))</f>
        <v/>
      </c>
      <c r="BL147"/>
      <c r="BM147"/>
      <c r="BN147" t="str">
        <f>IF(Table_Styles[[#This Row],[Height]]&lt;&gt;"",Table_Styles[[#This Row],[Height]],IF(Table_Styles[[#This Row],[Height Default]]&lt;&gt;"",Table_Styles[[#This Row],[Height Default]],""))</f>
        <v/>
      </c>
      <c r="BO147"/>
      <c r="BP147"/>
      <c r="BQ147" t="str">
        <f>IF(Table_Styles[[#This Row],[Top]]&lt;&gt;"",Table_Styles[[#This Row],[Top]],IF(Table_Styles[[#This Row],[Top Default]]&lt;&gt;"",Table_Styles[[#This Row],[Top Default]],""))</f>
        <v/>
      </c>
      <c r="BR147"/>
      <c r="BS147"/>
      <c r="BT147" t="str">
        <f>IF(Table_Styles[[#This Row],[Right]]&lt;&gt;"",Table_Styles[[#This Row],[Right]],IF(Table_Styles[[#This Row],[Right Default]]&lt;&gt;"",Table_Styles[[#This Row],[Right Default]],""))</f>
        <v/>
      </c>
      <c r="BU147"/>
      <c r="BV147"/>
      <c r="BW147" t="str">
        <f>IF(Table_Styles[[#This Row],[Bottom]]&lt;&gt;"",Table_Styles[[#This Row],[Bottom]],IF(Table_Styles[[#This Row],[Bottom Default]]&lt;&gt;"",Table_Styles[[#This Row],[Bottom Default]],""))</f>
        <v/>
      </c>
      <c r="BX147"/>
      <c r="BY147"/>
      <c r="BZ147" t="str">
        <f>IF(Table_Styles[[#This Row],[Left]]&lt;&gt;"",Table_Styles[[#This Row],[Left]],IF(Table_Styles[[#This Row],[Left Default]]&lt;&gt;"",Table_Styles[[#This Row],[Left Default]],""))</f>
        <v/>
      </c>
      <c r="CA147"/>
      <c r="CB147" t="str">
        <f>IF(AND(Table_Styles[[#This Row],[Selector]]&lt;&gt;"",Table_Styles[[#This Row],[Font Family Used]]&lt;&gt;"",Table_Styles[[#This Row],[Font Weight Used]]&lt;&gt;""),Table_Styles[[#This Row],[Font Family Used]]&amp;" "&amp;Table_Styles[[#This Row],[Font Weight Used]],"")</f>
        <v/>
      </c>
      <c r="CC147" t="str">
        <f ca="1">IF(AND(Table_Styles[[#This Row],[Selector]],COUNTIF(OFFSET(CC:CC,0,0,ROW()-1,1),"="&amp;Table_Styles[[#This Row],[Font]])=0),Table_Styles[[#This Row],[Font]],"")</f>
        <v/>
      </c>
      <c r="CD147" t="str">
        <f ca="1">IF(Table_Styles[[#This Row],[Unique Font]]&lt;&gt;"",
"{""fontFamily"":"""&amp;Table_Styles[[#This Row],[Font Family Used]]&amp;""",""fontWeight"":"&amp;Table_Styles[[#This Row],[Font Weight Used]]&amp;"}","")</f>
        <v/>
      </c>
      <c r="CE14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7" t="str">
        <f>IF(AND(Table_Styles[[#This Row],[Selector]]&lt;&gt;"", Table_Styles[[#This Row],[Config Properties]]&lt;&gt;""),
Table_Styles[[#This Row],[Selector]]&amp;" { "&amp;Table_Styles[[#This Row],[Config Properties]]&amp;" }","")</f>
        <v/>
      </c>
      <c r="CG147" t="str">
        <f xml:space="preserve">
SUBSTITUTE(SUBSTITUTE(SUBSTITUTE(SUBSTITUTE(SUBSTITUTE(SUBSTITUTE(SUBSTITUTE(SUBSTITUTE(Table_Styles[[#This Row],[Config]],
" {","{"),
"{ ","{"),
" }","}"),
"} ","}"),
" ,",","),
", ",","),
" :",":"),
": ",":")</f>
        <v/>
      </c>
    </row>
    <row r="148" spans="2:85" ht="21" customHeight="1">
      <c r="B148" t="s">
        <v>1150</v>
      </c>
      <c r="C148" t="s">
        <v>1151</v>
      </c>
      <c r="D148"/>
      <c r="E148"/>
      <c r="F148" t="str">
        <f>IF(Table_Styles[[#This Row],[Font Family]]&lt;&gt;"",Table_Styles[[#This Row],[Font Family]],IF(Table_Styles[[#This Row],[Font Family Default]]&lt;&gt;"",Table_Styles[[#This Row],[Font Family Default]],""))</f>
        <v/>
      </c>
      <c r="G148"/>
      <c r="H148"/>
      <c r="I148" t="str">
        <f>IF(Table_Styles[[#This Row],[Font Size]]&lt;&gt;"",Table_Styles[[#This Row],[Font Size]],IF(Table_Styles[[#This Row],[Font Size Default]]&lt;&gt;"",Table_Styles[[#This Row],[Font Size Default]],""))</f>
        <v/>
      </c>
      <c r="J148"/>
      <c r="K148"/>
      <c r="L148" t="str">
        <f>IF(Table_Styles[[#This Row],[Font Weight]]&lt;&gt;"",Table_Styles[[#This Row],[Font Weight]],IF(Table_Styles[[#This Row],[Font Weight Default]]&lt;&gt;"",Table_Styles[[#This Row],[Font Weight Default]],""))</f>
        <v/>
      </c>
      <c r="M148"/>
      <c r="N148"/>
      <c r="O148" t="str">
        <f>IF(Table_Styles[[#This Row],[Colour]]&lt;&gt;"",Table_Styles[[#This Row],[Colour]],IF(Table_Styles[[#This Row],[Colour Default]]&lt;&gt;"",Table_Styles[[#This Row],[Colour Default]],""))</f>
        <v/>
      </c>
      <c r="P148"/>
      <c r="Q148"/>
      <c r="R148" t="str">
        <f>IF(Table_Styles[[#This Row],[Background]]&lt;&gt;"",Table_Styles[[#This Row],[Background]],IF(Table_Styles[[#This Row],[Background Default]]&lt;&gt;"",Table_Styles[[#This Row],[Background Default]],""))</f>
        <v/>
      </c>
      <c r="S148"/>
      <c r="T148"/>
      <c r="U148" t="str">
        <f>IF(Table_Styles[[#This Row],[Border]]&lt;&gt;"",Table_Styles[[#This Row],[Border]],IF(Table_Styles[[#This Row],[Border Default]]&lt;&gt;"",Table_Styles[[#This Row],[Border Default]],""))</f>
        <v/>
      </c>
      <c r="V148"/>
      <c r="W148"/>
      <c r="X148" t="str">
        <f>IF(Table_Styles[[#This Row],[Border Radius]]&lt;&gt;"",Table_Styles[[#This Row],[Border Radius]],IF(Table_Styles[[#This Row],[Border Radius Default]]&lt;&gt;"",Table_Styles[[#This Row],[Border Radius Default]],""))</f>
        <v/>
      </c>
      <c r="Y148"/>
      <c r="Z148"/>
      <c r="AA148" t="str">
        <f>IF(Table_Styles[[#This Row],[MT]]&lt;&gt;"",Table_Styles[[#This Row],[MT]],IF(Table_Styles[[#This Row],[MT Default]]&lt;&gt;"",Table_Styles[[#This Row],[MT Default]],""))</f>
        <v/>
      </c>
      <c r="AB148"/>
      <c r="AC148"/>
      <c r="AD148" t="str">
        <f>IF(Table_Styles[[#This Row],[MR]]&lt;&gt;"",Table_Styles[[#This Row],[MR]],IF(Table_Styles[[#This Row],[MR Default]]&lt;&gt;"",Table_Styles[[#This Row],[MR Default]],""))</f>
        <v/>
      </c>
      <c r="AE148"/>
      <c r="AF148"/>
      <c r="AG148" t="str">
        <f>IF(Table_Styles[[#This Row],[MB]]&lt;&gt;"",Table_Styles[[#This Row],[MB]],IF(Table_Styles[[#This Row],[MB Default]]&lt;&gt;"",Table_Styles[[#This Row],[MB Default]],""))</f>
        <v/>
      </c>
      <c r="AH148"/>
      <c r="AI148"/>
      <c r="AJ148" t="str">
        <f>IF(Table_Styles[[#This Row],[ML]]&lt;&gt;"",Table_Styles[[#This Row],[ML]],IF(Table_Styles[[#This Row],[ML Default]]&lt;&gt;"",Table_Styles[[#This Row],[ML Default]],""))</f>
        <v/>
      </c>
      <c r="AK148"/>
      <c r="AL148"/>
      <c r="AM148" t="str">
        <f>IF(Table_Styles[[#This Row],[PT]]&lt;&gt;"",Table_Styles[[#This Row],[PT]],IF(Table_Styles[[#This Row],[PT Default]]&lt;&gt;"",Table_Styles[[#This Row],[PT Default]],""))</f>
        <v/>
      </c>
      <c r="AN148"/>
      <c r="AO148"/>
      <c r="AP148" t="str">
        <f>IF(Table_Styles[[#This Row],[PR]]&lt;&gt;"",Table_Styles[[#This Row],[PR]],IF(Table_Styles[[#This Row],[PR Default]]&lt;&gt;"",Table_Styles[[#This Row],[PR Default]],""))</f>
        <v/>
      </c>
      <c r="AQ148"/>
      <c r="AR148"/>
      <c r="AS148" t="str">
        <f>IF(Table_Styles[[#This Row],[PB]]&lt;&gt;"",Table_Styles[[#This Row],[PB]],IF(Table_Styles[[#This Row],[PB Default]]&lt;&gt;"",Table_Styles[[#This Row],[PB Default]],""))</f>
        <v/>
      </c>
      <c r="AT148"/>
      <c r="AU148"/>
      <c r="AV148" t="str">
        <f>IF(Table_Styles[[#This Row],[PL]]&lt;&gt;"",Table_Styles[[#This Row],[PL]],IF(Table_Styles[[#This Row],[PL Default]]&lt;&gt;"",Table_Styles[[#This Row],[PL Default]],""))</f>
        <v/>
      </c>
      <c r="AW148"/>
      <c r="AX148"/>
      <c r="AY148" t="str">
        <f>IF(Table_Styles[[#This Row],[BT]]&lt;&gt;"",Table_Styles[[#This Row],[BT]],IF(Table_Styles[[#This Row],[BT Default]]&lt;&gt;"",Table_Styles[[#This Row],[BT Default]],""))</f>
        <v/>
      </c>
      <c r="AZ148"/>
      <c r="BA148"/>
      <c r="BB148" t="str">
        <f>IF(Table_Styles[[#This Row],[BR]]&lt;&gt;"",Table_Styles[[#This Row],[BR]],IF(Table_Styles[[#This Row],[BR Default]]&lt;&gt;"",Table_Styles[[#This Row],[BR Default]],""))</f>
        <v/>
      </c>
      <c r="BC148"/>
      <c r="BD148"/>
      <c r="BE148" t="str">
        <f>IF(Table_Styles[[#This Row],[BB]]&lt;&gt;"",Table_Styles[[#This Row],[BB]],IF(Table_Styles[[#This Row],[BB Default]]&lt;&gt;"",Table_Styles[[#This Row],[BB Default]],""))</f>
        <v/>
      </c>
      <c r="BF148"/>
      <c r="BG148"/>
      <c r="BH148" t="str">
        <f>IF(Table_Styles[[#This Row],[BL]]&lt;&gt;"",Table_Styles[[#This Row],[BL]],IF(Table_Styles[[#This Row],[BL Default]]&lt;&gt;"",Table_Styles[[#This Row],[BL Default]],""))</f>
        <v/>
      </c>
      <c r="BI148"/>
      <c r="BJ148"/>
      <c r="BK148" t="str">
        <f>IF(Table_Styles[[#This Row],[Width]]&lt;&gt;"",Table_Styles[[#This Row],[Width]],IF(Table_Styles[[#This Row],[Width Default]]&lt;&gt;"",Table_Styles[[#This Row],[Width Default]],""))</f>
        <v/>
      </c>
      <c r="BL148"/>
      <c r="BM148"/>
      <c r="BN148" t="str">
        <f>IF(Table_Styles[[#This Row],[Height]]&lt;&gt;"",Table_Styles[[#This Row],[Height]],IF(Table_Styles[[#This Row],[Height Default]]&lt;&gt;"",Table_Styles[[#This Row],[Height Default]],""))</f>
        <v/>
      </c>
      <c r="BO148"/>
      <c r="BP148"/>
      <c r="BQ148" t="str">
        <f>IF(Table_Styles[[#This Row],[Top]]&lt;&gt;"",Table_Styles[[#This Row],[Top]],IF(Table_Styles[[#This Row],[Top Default]]&lt;&gt;"",Table_Styles[[#This Row],[Top Default]],""))</f>
        <v/>
      </c>
      <c r="BR148"/>
      <c r="BS148"/>
      <c r="BT148" t="str">
        <f>IF(Table_Styles[[#This Row],[Right]]&lt;&gt;"",Table_Styles[[#This Row],[Right]],IF(Table_Styles[[#This Row],[Right Default]]&lt;&gt;"",Table_Styles[[#This Row],[Right Default]],""))</f>
        <v/>
      </c>
      <c r="BU148"/>
      <c r="BV148"/>
      <c r="BW148" t="str">
        <f>IF(Table_Styles[[#This Row],[Bottom]]&lt;&gt;"",Table_Styles[[#This Row],[Bottom]],IF(Table_Styles[[#This Row],[Bottom Default]]&lt;&gt;"",Table_Styles[[#This Row],[Bottom Default]],""))</f>
        <v/>
      </c>
      <c r="BX148"/>
      <c r="BY148"/>
      <c r="BZ148" t="str">
        <f>IF(Table_Styles[[#This Row],[Left]]&lt;&gt;"",Table_Styles[[#This Row],[Left]],IF(Table_Styles[[#This Row],[Left Default]]&lt;&gt;"",Table_Styles[[#This Row],[Left Default]],""))</f>
        <v/>
      </c>
      <c r="CA148"/>
      <c r="CB148" t="str">
        <f>IF(AND(Table_Styles[[#This Row],[Selector]]&lt;&gt;"",Table_Styles[[#This Row],[Font Family Used]]&lt;&gt;"",Table_Styles[[#This Row],[Font Weight Used]]&lt;&gt;""),Table_Styles[[#This Row],[Font Family Used]]&amp;" "&amp;Table_Styles[[#This Row],[Font Weight Used]],"")</f>
        <v/>
      </c>
      <c r="CC148" t="str">
        <f ca="1">IF(AND(Table_Styles[[#This Row],[Selector]],COUNTIF(OFFSET(CC:CC,0,0,ROW()-1,1),"="&amp;Table_Styles[[#This Row],[Font]])=0),Table_Styles[[#This Row],[Font]],"")</f>
        <v/>
      </c>
      <c r="CD148" t="str">
        <f ca="1">IF(Table_Styles[[#This Row],[Unique Font]]&lt;&gt;"",
"{""fontFamily"":"""&amp;Table_Styles[[#This Row],[Font Family Used]]&amp;""",""fontWeight"":"&amp;Table_Styles[[#This Row],[Font Weight Used]]&amp;"}","")</f>
        <v/>
      </c>
      <c r="CE148"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8" t="str">
        <f>IF(AND(Table_Styles[[#This Row],[Selector]]&lt;&gt;"", Table_Styles[[#This Row],[Config Properties]]&lt;&gt;""),
Table_Styles[[#This Row],[Selector]]&amp;" { "&amp;Table_Styles[[#This Row],[Config Properties]]&amp;" }","")</f>
        <v/>
      </c>
      <c r="CG148" t="str">
        <f xml:space="preserve">
SUBSTITUTE(SUBSTITUTE(SUBSTITUTE(SUBSTITUTE(SUBSTITUTE(SUBSTITUTE(SUBSTITUTE(SUBSTITUTE(Table_Styles[[#This Row],[Config]],
" {","{"),
"{ ","{"),
" }","}"),
"} ","}"),
" ,",","),
", ",","),
" :",":"),
": ",":")</f>
        <v/>
      </c>
    </row>
    <row r="149" spans="2:85" ht="21" customHeight="1">
      <c r="B149" s="36" t="s">
        <v>1152</v>
      </c>
      <c r="C149" s="105" t="s">
        <v>1153</v>
      </c>
      <c r="D149" s="31" t="s">
        <v>1154</v>
      </c>
      <c r="E149" s="47"/>
      <c r="F149" s="16" t="str">
        <f>IF(Table_Styles[[#This Row],[Font Family]]&lt;&gt;"",Table_Styles[[#This Row],[Font Family]],IF(Table_Styles[[#This Row],[Font Family Default]]&lt;&gt;"",Table_Styles[[#This Row],[Font Family Default]],""))</f>
        <v>motorpac-vehicles</v>
      </c>
      <c r="G149" s="47"/>
      <c r="H149" s="47"/>
      <c r="I149" s="16" t="str">
        <f>IF(Table_Styles[[#This Row],[Font Size]]&lt;&gt;"",Table_Styles[[#This Row],[Font Size]],IF(Table_Styles[[#This Row],[Font Size Default]]&lt;&gt;"",Table_Styles[[#This Row],[Font Size Default]],""))</f>
        <v/>
      </c>
      <c r="J149" s="47"/>
      <c r="K149" s="47"/>
      <c r="L149" s="16" t="str">
        <f>IF(Table_Styles[[#This Row],[Font Weight]]&lt;&gt;"",Table_Styles[[#This Row],[Font Weight]],IF(Table_Styles[[#This Row],[Font Weight Default]]&lt;&gt;"",Table_Styles[[#This Row],[Font Weight Default]],""))</f>
        <v/>
      </c>
      <c r="M149" s="47"/>
      <c r="N149" s="47"/>
      <c r="O149" s="16" t="str">
        <f>IF(Table_Styles[[#This Row],[Colour]]&lt;&gt;"",Table_Styles[[#This Row],[Colour]],IF(Table_Styles[[#This Row],[Colour Default]]&lt;&gt;"",Table_Styles[[#This Row],[Colour Default]],""))</f>
        <v/>
      </c>
      <c r="P149" s="47"/>
      <c r="Q149" s="47"/>
      <c r="R149" s="16" t="str">
        <f>IF(Table_Styles[[#This Row],[Background]]&lt;&gt;"",Table_Styles[[#This Row],[Background]],IF(Table_Styles[[#This Row],[Background Default]]&lt;&gt;"",Table_Styles[[#This Row],[Background Default]],""))</f>
        <v/>
      </c>
      <c r="S149" s="47"/>
      <c r="T149" s="47"/>
      <c r="U149" s="16" t="str">
        <f>IF(Table_Styles[[#This Row],[Border]]&lt;&gt;"",Table_Styles[[#This Row],[Border]],IF(Table_Styles[[#This Row],[Border Default]]&lt;&gt;"",Table_Styles[[#This Row],[Border Default]],""))</f>
        <v/>
      </c>
      <c r="V149" s="47"/>
      <c r="W149" s="47"/>
      <c r="X149" s="16" t="str">
        <f>IF(Table_Styles[[#This Row],[Border Radius]]&lt;&gt;"",Table_Styles[[#This Row],[Border Radius]],IF(Table_Styles[[#This Row],[Border Radius Default]]&lt;&gt;"",Table_Styles[[#This Row],[Border Radius Default]],""))</f>
        <v/>
      </c>
      <c r="Y149" s="47"/>
      <c r="Z149" s="47"/>
      <c r="AA149" s="16" t="str">
        <f>IF(Table_Styles[[#This Row],[MT]]&lt;&gt;"",Table_Styles[[#This Row],[MT]],IF(Table_Styles[[#This Row],[MT Default]]&lt;&gt;"",Table_Styles[[#This Row],[MT Default]],""))</f>
        <v/>
      </c>
      <c r="AB149" s="47"/>
      <c r="AC149" s="47"/>
      <c r="AD149" s="16" t="str">
        <f>IF(Table_Styles[[#This Row],[MR]]&lt;&gt;"",Table_Styles[[#This Row],[MR]],IF(Table_Styles[[#This Row],[MR Default]]&lt;&gt;"",Table_Styles[[#This Row],[MR Default]],""))</f>
        <v/>
      </c>
      <c r="AE149" s="47"/>
      <c r="AF149" s="47"/>
      <c r="AG149" s="16" t="str">
        <f>IF(Table_Styles[[#This Row],[MB]]&lt;&gt;"",Table_Styles[[#This Row],[MB]],IF(Table_Styles[[#This Row],[MB Default]]&lt;&gt;"",Table_Styles[[#This Row],[MB Default]],""))</f>
        <v/>
      </c>
      <c r="AH149" s="47"/>
      <c r="AI149" s="47"/>
      <c r="AJ149" s="16" t="str">
        <f>IF(Table_Styles[[#This Row],[ML]]&lt;&gt;"",Table_Styles[[#This Row],[ML]],IF(Table_Styles[[#This Row],[ML Default]]&lt;&gt;"",Table_Styles[[#This Row],[ML Default]],""))</f>
        <v/>
      </c>
      <c r="AK149" s="47"/>
      <c r="AL149" s="47"/>
      <c r="AM149" s="16" t="str">
        <f>IF(Table_Styles[[#This Row],[PT]]&lt;&gt;"",Table_Styles[[#This Row],[PT]],IF(Table_Styles[[#This Row],[PT Default]]&lt;&gt;"",Table_Styles[[#This Row],[PT Default]],""))</f>
        <v/>
      </c>
      <c r="AN149" s="47"/>
      <c r="AO149" s="47"/>
      <c r="AP149" s="16" t="str">
        <f>IF(Table_Styles[[#This Row],[PR]]&lt;&gt;"",Table_Styles[[#This Row],[PR]],IF(Table_Styles[[#This Row],[PR Default]]&lt;&gt;"",Table_Styles[[#This Row],[PR Default]],""))</f>
        <v/>
      </c>
      <c r="AQ149" s="47"/>
      <c r="AR149" s="47"/>
      <c r="AS149" s="16" t="str">
        <f>IF(Table_Styles[[#This Row],[PB]]&lt;&gt;"",Table_Styles[[#This Row],[PB]],IF(Table_Styles[[#This Row],[PB Default]]&lt;&gt;"",Table_Styles[[#This Row],[PB Default]],""))</f>
        <v/>
      </c>
      <c r="AT149" s="47"/>
      <c r="AU149" s="47"/>
      <c r="AV149" s="16" t="str">
        <f>IF(Table_Styles[[#This Row],[PL]]&lt;&gt;"",Table_Styles[[#This Row],[PL]],IF(Table_Styles[[#This Row],[PL Default]]&lt;&gt;"",Table_Styles[[#This Row],[PL Default]],""))</f>
        <v/>
      </c>
      <c r="AW149" s="47"/>
      <c r="AX149" s="47"/>
      <c r="AY149" s="16" t="str">
        <f>IF(Table_Styles[[#This Row],[BT]]&lt;&gt;"",Table_Styles[[#This Row],[BT]],IF(Table_Styles[[#This Row],[BT Default]]&lt;&gt;"",Table_Styles[[#This Row],[BT Default]],""))</f>
        <v/>
      </c>
      <c r="AZ149" s="47"/>
      <c r="BA149" s="47"/>
      <c r="BB149" s="16" t="str">
        <f>IF(Table_Styles[[#This Row],[BR]]&lt;&gt;"",Table_Styles[[#This Row],[BR]],IF(Table_Styles[[#This Row],[BR Default]]&lt;&gt;"",Table_Styles[[#This Row],[BR Default]],""))</f>
        <v/>
      </c>
      <c r="BC149" s="47"/>
      <c r="BD149" s="47"/>
      <c r="BE149" s="16" t="str">
        <f>IF(Table_Styles[[#This Row],[BB]]&lt;&gt;"",Table_Styles[[#This Row],[BB]],IF(Table_Styles[[#This Row],[BB Default]]&lt;&gt;"",Table_Styles[[#This Row],[BB Default]],""))</f>
        <v/>
      </c>
      <c r="BF149" s="47"/>
      <c r="BG149" s="47"/>
      <c r="BH149" s="16" t="str">
        <f>IF(Table_Styles[[#This Row],[BL]]&lt;&gt;"",Table_Styles[[#This Row],[BL]],IF(Table_Styles[[#This Row],[BL Default]]&lt;&gt;"",Table_Styles[[#This Row],[BL Default]],""))</f>
        <v/>
      </c>
      <c r="BI149" s="47"/>
      <c r="BJ149" s="47"/>
      <c r="BK149" s="16" t="str">
        <f>IF(Table_Styles[[#This Row],[Width]]&lt;&gt;"",Table_Styles[[#This Row],[Width]],IF(Table_Styles[[#This Row],[Width Default]]&lt;&gt;"",Table_Styles[[#This Row],[Width Default]],""))</f>
        <v/>
      </c>
      <c r="BL149" s="47"/>
      <c r="BM149" s="47"/>
      <c r="BN149" s="16" t="str">
        <f>IF(Table_Styles[[#This Row],[Height]]&lt;&gt;"",Table_Styles[[#This Row],[Height]],IF(Table_Styles[[#This Row],[Height Default]]&lt;&gt;"",Table_Styles[[#This Row],[Height Default]],""))</f>
        <v/>
      </c>
      <c r="BO149" s="16"/>
      <c r="BP149" s="16"/>
      <c r="BQ149" s="16" t="str">
        <f>IF(Table_Styles[[#This Row],[Top]]&lt;&gt;"",Table_Styles[[#This Row],[Top]],IF(Table_Styles[[#This Row],[Top Default]]&lt;&gt;"",Table_Styles[[#This Row],[Top Default]],""))</f>
        <v/>
      </c>
      <c r="BR149" s="16"/>
      <c r="BS149" s="16"/>
      <c r="BT149" s="16" t="str">
        <f>IF(Table_Styles[[#This Row],[Right]]&lt;&gt;"",Table_Styles[[#This Row],[Right]],IF(Table_Styles[[#This Row],[Right Default]]&lt;&gt;"",Table_Styles[[#This Row],[Right Default]],""))</f>
        <v/>
      </c>
      <c r="BU149" s="16"/>
      <c r="BV149" s="16"/>
      <c r="BW149" s="16" t="str">
        <f>IF(Table_Styles[[#This Row],[Bottom]]&lt;&gt;"",Table_Styles[[#This Row],[Bottom]],IF(Table_Styles[[#This Row],[Bottom Default]]&lt;&gt;"",Table_Styles[[#This Row],[Bottom Default]],""))</f>
        <v/>
      </c>
      <c r="BX149" s="16"/>
      <c r="BY149" s="16"/>
      <c r="BZ149" s="16" t="str">
        <f>IF(Table_Styles[[#This Row],[Left]]&lt;&gt;"",Table_Styles[[#This Row],[Left]],IF(Table_Styles[[#This Row],[Left Default]]&lt;&gt;"",Table_Styles[[#This Row],[Left Default]],""))</f>
        <v/>
      </c>
      <c r="CA149" s="31" t="s">
        <v>1155</v>
      </c>
      <c r="CB149" s="16" t="str">
        <f>IF(AND(Table_Styles[[#This Row],[Selector]]&lt;&gt;"",Table_Styles[[#This Row],[Font Family Used]]&lt;&gt;"",Table_Styles[[#This Row],[Font Weight Used]]&lt;&gt;""),Table_Styles[[#This Row],[Font Family Used]]&amp;" "&amp;Table_Styles[[#This Row],[Font Weight Used]],"")</f>
        <v/>
      </c>
      <c r="CC149" s="16" t="str">
        <f ca="1">IF(AND(Table_Styles[[#This Row],[Selector]],COUNTIF(OFFSET(CC:CC,0,0,ROW()-1,1),"="&amp;Table_Styles[[#This Row],[Font]])=0),Table_Styles[[#This Row],[Font]],"")</f>
        <v/>
      </c>
      <c r="CD149" s="16" t="str">
        <f ca="1">IF(Table_Styles[[#This Row],[Unique Font]]&lt;&gt;"",
"{""fontFamily"":"""&amp;Table_Styles[[#This Row],[Font Family Used]]&amp;""",""fontWeight"":"&amp;Table_Styles[[#This Row],[Font Weight Used]]&amp;"}","")</f>
        <v/>
      </c>
      <c r="CE149"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'motorpac-vehicles';src: url('https://motorpac.com.au/wp-content/themes/motor-pac/dist/fontello/font/motorpac-vehicles.eot?25705852');  src: url('https://motorpac.com.au/wp-content/themes/motor-pac/dist/fontello/font/motorpac-vehicles.eot?25705852#iefix') format('embedded-opentype'), url('https://motorpac.com.au/wp-content/themes/motor-pac/dist/fontello/font/motorpac-vehicles.woff2?25705852') format('woff2'), url('https://motorpac.com.au/wp-content/themes/motor-pac/dist/fontello/font/motorpac-vehicles.woff?25705852') format('woff'), url('https://motorpac.com.au/wp-content/themes/motor-pac/dist/fontello/font/motorpac-vehicles.ttf?25705852') format('truetype'), url('https://motorpac.com.au/wp-content/themes/motor-pac/dist/fontello/font/motorpac-vehicles.svg?25705852#motorpac-vehicles') format('svg');</v>
      </c>
      <c r="CF149" s="16" t="str">
        <f>IF(AND(Table_Styles[[#This Row],[Selector]]&lt;&gt;"", Table_Styles[[#This Row],[Config Properties]]&lt;&gt;""),
Table_Styles[[#This Row],[Selector]]&amp;" { "&amp;Table_Styles[[#This Row],[Config Properties]]&amp;" }","")</f>
        <v>@font-face { font-family: 'motorpac-vehicles';src: url('https://motorpac.com.au/wp-content/themes/motor-pac/dist/fontello/font/motorpac-vehicles.eot?25705852');  src: url('https://motorpac.com.au/wp-content/themes/motor-pac/dist/fontello/font/motorpac-vehicles.eot?25705852#iefix') format('embedded-opentype'), url('https://motorpac.com.au/wp-content/themes/motor-pac/dist/fontello/font/motorpac-vehicles.woff2?25705852') format('woff2'), url('https://motorpac.com.au/wp-content/themes/motor-pac/dist/fontello/font/motorpac-vehicles.woff?25705852') format('woff'), url('https://motorpac.com.au/wp-content/themes/motor-pac/dist/fontello/font/motorpac-vehicles.ttf?25705852') format('truetype'), url('https://motorpac.com.au/wp-content/themes/motor-pac/dist/fontello/font/motorpac-vehicles.svg?25705852#motorpac-vehicles') format('svg'); }</v>
      </c>
      <c r="CG149" s="16" t="str">
        <f xml:space="preserve">
SUBSTITUTE(SUBSTITUTE(SUBSTITUTE(SUBSTITUTE(SUBSTITUTE(SUBSTITUTE(SUBSTITUTE(SUBSTITUTE(Table_Styles[[#This Row],[Config]],
" {","{"),
"{ ","{"),
" }","}"),
"} ","}"),
" ,",","),
", ",","),
" :",":"),
": ",":")</f>
        <v>@font-face{font-family:'motorpac-vehicles';src:url('https://motorpac.com.au/wp-content/themes/motor-pac/dist/fontello/font/motorpac-vehicles.eot?25705852');  src:url('https://motorpac.com.au/wp-content/themes/motor-pac/dist/fontello/font/motorpac-vehicles.eot?25705852#iefix') format('embedded-opentype'),url('https://motorpac.com.au/wp-content/themes/motor-pac/dist/fontello/font/motorpac-vehicles.woff2?25705852') format('woff2'),url('https://motorpac.com.au/wp-content/themes/motor-pac/dist/fontello/font/motorpac-vehicles.woff?25705852') format('woff'),url('https://motorpac.com.au/wp-content/themes/motor-pac/dist/fontello/font/motorpac-vehicles.ttf?25705852') format('truetype'),url('https://motorpac.com.au/wp-content/themes/motor-pac/dist/fontello/font/motorpac-vehicles.svg?25705852#motorpac-vehicles') format('svg');}</v>
      </c>
    </row>
    <row r="150" spans="2:85" ht="21" customHeight="1">
      <c r="B150" s="36" t="s">
        <v>1156</v>
      </c>
      <c r="C150" s="105" t="s">
        <v>1157</v>
      </c>
      <c r="D150" s="47" t="s">
        <v>1154</v>
      </c>
      <c r="E150" s="47"/>
      <c r="F150" s="16" t="str">
        <f>IF(Table_Styles[[#This Row],[Font Family]]&lt;&gt;"",Table_Styles[[#This Row],[Font Family]],IF(Table_Styles[[#This Row],[Font Family Default]]&lt;&gt;"",Table_Styles[[#This Row],[Font Family Default]],""))</f>
        <v>motorpac-vehicles</v>
      </c>
      <c r="G150" s="31" t="s">
        <v>909</v>
      </c>
      <c r="H150" s="47"/>
      <c r="I150" s="16" t="str">
        <f>IF(Table_Styles[[#This Row],[Font Size]]&lt;&gt;"",Table_Styles[[#This Row],[Font Size]],IF(Table_Styles[[#This Row],[Font Size Default]]&lt;&gt;"",Table_Styles[[#This Row],[Font Size Default]],""))</f>
        <v>40px</v>
      </c>
      <c r="J150" s="47"/>
      <c r="K150" s="47"/>
      <c r="L150" s="16" t="str">
        <f>IF(Table_Styles[[#This Row],[Font Weight]]&lt;&gt;"",Table_Styles[[#This Row],[Font Weight]],IF(Table_Styles[[#This Row],[Font Weight Default]]&lt;&gt;"",Table_Styles[[#This Row],[Font Weight Default]],""))</f>
        <v/>
      </c>
      <c r="M150" s="47"/>
      <c r="N150" s="47"/>
      <c r="O150" s="16" t="str">
        <f>IF(Table_Styles[[#This Row],[Colour]]&lt;&gt;"",Table_Styles[[#This Row],[Colour]],IF(Table_Styles[[#This Row],[Colour Default]]&lt;&gt;"",Table_Styles[[#This Row],[Colour Default]],""))</f>
        <v/>
      </c>
      <c r="P150" s="47"/>
      <c r="Q150" s="47"/>
      <c r="R150" s="16" t="str">
        <f>IF(Table_Styles[[#This Row],[Background]]&lt;&gt;"",Table_Styles[[#This Row],[Background]],IF(Table_Styles[[#This Row],[Background Default]]&lt;&gt;"",Table_Styles[[#This Row],[Background Default]],""))</f>
        <v/>
      </c>
      <c r="S150" s="47"/>
      <c r="T150" s="47"/>
      <c r="U150" s="16" t="str">
        <f>IF(Table_Styles[[#This Row],[Border]]&lt;&gt;"",Table_Styles[[#This Row],[Border]],IF(Table_Styles[[#This Row],[Border Default]]&lt;&gt;"",Table_Styles[[#This Row],[Border Default]],""))</f>
        <v/>
      </c>
      <c r="V150" s="47"/>
      <c r="W150" s="47"/>
      <c r="X150" s="16" t="str">
        <f>IF(Table_Styles[[#This Row],[Border Radius]]&lt;&gt;"",Table_Styles[[#This Row],[Border Radius]],IF(Table_Styles[[#This Row],[Border Radius Default]]&lt;&gt;"",Table_Styles[[#This Row],[Border Radius Default]],""))</f>
        <v/>
      </c>
      <c r="Y150" s="47"/>
      <c r="Z150" s="47"/>
      <c r="AA150" s="16" t="str">
        <f>IF(Table_Styles[[#This Row],[MT]]&lt;&gt;"",Table_Styles[[#This Row],[MT]],IF(Table_Styles[[#This Row],[MT Default]]&lt;&gt;"",Table_Styles[[#This Row],[MT Default]],""))</f>
        <v/>
      </c>
      <c r="AB150" s="47"/>
      <c r="AC150" s="47"/>
      <c r="AD150" s="16" t="str">
        <f>IF(Table_Styles[[#This Row],[MR]]&lt;&gt;"",Table_Styles[[#This Row],[MR]],IF(Table_Styles[[#This Row],[MR Default]]&lt;&gt;"",Table_Styles[[#This Row],[MR Default]],""))</f>
        <v/>
      </c>
      <c r="AE150" s="47"/>
      <c r="AF150" s="47"/>
      <c r="AG150" s="16" t="str">
        <f>IF(Table_Styles[[#This Row],[MB]]&lt;&gt;"",Table_Styles[[#This Row],[MB]],IF(Table_Styles[[#This Row],[MB Default]]&lt;&gt;"",Table_Styles[[#This Row],[MB Default]],""))</f>
        <v/>
      </c>
      <c r="AH150" s="47"/>
      <c r="AI150" s="47"/>
      <c r="AJ150" s="16" t="str">
        <f>IF(Table_Styles[[#This Row],[ML]]&lt;&gt;"",Table_Styles[[#This Row],[ML]],IF(Table_Styles[[#This Row],[ML Default]]&lt;&gt;"",Table_Styles[[#This Row],[ML Default]],""))</f>
        <v/>
      </c>
      <c r="AK150" s="47"/>
      <c r="AL150" s="47"/>
      <c r="AM150" s="16" t="str">
        <f>IF(Table_Styles[[#This Row],[PT]]&lt;&gt;"",Table_Styles[[#This Row],[PT]],IF(Table_Styles[[#This Row],[PT Default]]&lt;&gt;"",Table_Styles[[#This Row],[PT Default]],""))</f>
        <v/>
      </c>
      <c r="AN150" s="47"/>
      <c r="AO150" s="47"/>
      <c r="AP150" s="16" t="str">
        <f>IF(Table_Styles[[#This Row],[PR]]&lt;&gt;"",Table_Styles[[#This Row],[PR]],IF(Table_Styles[[#This Row],[PR Default]]&lt;&gt;"",Table_Styles[[#This Row],[PR Default]],""))</f>
        <v/>
      </c>
      <c r="AQ150" s="47"/>
      <c r="AR150" s="47"/>
      <c r="AS150" s="16" t="str">
        <f>IF(Table_Styles[[#This Row],[PB]]&lt;&gt;"",Table_Styles[[#This Row],[PB]],IF(Table_Styles[[#This Row],[PB Default]]&lt;&gt;"",Table_Styles[[#This Row],[PB Default]],""))</f>
        <v/>
      </c>
      <c r="AT150" s="47"/>
      <c r="AU150" s="47"/>
      <c r="AV150" s="16" t="str">
        <f>IF(Table_Styles[[#This Row],[PL]]&lt;&gt;"",Table_Styles[[#This Row],[PL]],IF(Table_Styles[[#This Row],[PL Default]]&lt;&gt;"",Table_Styles[[#This Row],[PL Default]],""))</f>
        <v/>
      </c>
      <c r="AW150" s="47"/>
      <c r="AX150" s="47"/>
      <c r="AY150" s="16" t="str">
        <f>IF(Table_Styles[[#This Row],[BT]]&lt;&gt;"",Table_Styles[[#This Row],[BT]],IF(Table_Styles[[#This Row],[BT Default]]&lt;&gt;"",Table_Styles[[#This Row],[BT Default]],""))</f>
        <v/>
      </c>
      <c r="AZ150" s="47"/>
      <c r="BA150" s="47"/>
      <c r="BB150" s="16" t="str">
        <f>IF(Table_Styles[[#This Row],[BR]]&lt;&gt;"",Table_Styles[[#This Row],[BR]],IF(Table_Styles[[#This Row],[BR Default]]&lt;&gt;"",Table_Styles[[#This Row],[BR Default]],""))</f>
        <v/>
      </c>
      <c r="BC150" s="47"/>
      <c r="BD150" s="47"/>
      <c r="BE150" s="16" t="str">
        <f>IF(Table_Styles[[#This Row],[BB]]&lt;&gt;"",Table_Styles[[#This Row],[BB]],IF(Table_Styles[[#This Row],[BB Default]]&lt;&gt;"",Table_Styles[[#This Row],[BB Default]],""))</f>
        <v/>
      </c>
      <c r="BF150" s="47"/>
      <c r="BG150" s="47"/>
      <c r="BH150" s="16" t="str">
        <f>IF(Table_Styles[[#This Row],[BL]]&lt;&gt;"",Table_Styles[[#This Row],[BL]],IF(Table_Styles[[#This Row],[BL Default]]&lt;&gt;"",Table_Styles[[#This Row],[BL Default]],""))</f>
        <v/>
      </c>
      <c r="BI150" s="47"/>
      <c r="BJ150" s="47"/>
      <c r="BK150" s="16" t="str">
        <f>IF(Table_Styles[[#This Row],[Width]]&lt;&gt;"",Table_Styles[[#This Row],[Width]],IF(Table_Styles[[#This Row],[Width Default]]&lt;&gt;"",Table_Styles[[#This Row],[Width Default]],""))</f>
        <v/>
      </c>
      <c r="BL150" s="47"/>
      <c r="BM150" s="47"/>
      <c r="BN150" s="16" t="str">
        <f>IF(Table_Styles[[#This Row],[Height]]&lt;&gt;"",Table_Styles[[#This Row],[Height]],IF(Table_Styles[[#This Row],[Height Default]]&lt;&gt;"",Table_Styles[[#This Row],[Height Default]],""))</f>
        <v/>
      </c>
      <c r="BO150" s="16"/>
      <c r="BP150" s="16"/>
      <c r="BQ150" s="16" t="str">
        <f>IF(Table_Styles[[#This Row],[Top]]&lt;&gt;"",Table_Styles[[#This Row],[Top]],IF(Table_Styles[[#This Row],[Top Default]]&lt;&gt;"",Table_Styles[[#This Row],[Top Default]],""))</f>
        <v/>
      </c>
      <c r="BR150" s="16"/>
      <c r="BS150" s="16"/>
      <c r="BT150" s="16" t="str">
        <f>IF(Table_Styles[[#This Row],[Right]]&lt;&gt;"",Table_Styles[[#This Row],[Right]],IF(Table_Styles[[#This Row],[Right Default]]&lt;&gt;"",Table_Styles[[#This Row],[Right Default]],""))</f>
        <v/>
      </c>
      <c r="BU150" s="16"/>
      <c r="BV150" s="16"/>
      <c r="BW150" s="16" t="str">
        <f>IF(Table_Styles[[#This Row],[Bottom]]&lt;&gt;"",Table_Styles[[#This Row],[Bottom]],IF(Table_Styles[[#This Row],[Bottom Default]]&lt;&gt;"",Table_Styles[[#This Row],[Bottom Default]],""))</f>
        <v/>
      </c>
      <c r="BX150" s="16"/>
      <c r="BY150" s="16"/>
      <c r="BZ150" s="16" t="str">
        <f>IF(Table_Styles[[#This Row],[Left]]&lt;&gt;"",Table_Styles[[#This Row],[Left]],IF(Table_Styles[[#This Row],[Left Default]]&lt;&gt;"",Table_Styles[[#This Row],[Left Default]],""))</f>
        <v/>
      </c>
      <c r="CA150" s="31" t="s">
        <v>1158</v>
      </c>
      <c r="CB150" s="16" t="str">
        <f>IF(AND(Table_Styles[[#This Row],[Selector]]&lt;&gt;"",Table_Styles[[#This Row],[Font Family Used]]&lt;&gt;"",Table_Styles[[#This Row],[Font Weight Used]]&lt;&gt;""),Table_Styles[[#This Row],[Font Family Used]]&amp;" "&amp;Table_Styles[[#This Row],[Font Weight Used]],"")</f>
        <v/>
      </c>
      <c r="CC150" s="16" t="str">
        <f ca="1">IF(AND(Table_Styles[[#This Row],[Selector]],COUNTIF(OFFSET(CC:CC,0,0,ROW()-1,1),"="&amp;Table_Styles[[#This Row],[Font]])=0),Table_Styles[[#This Row],[Font]],"")</f>
        <v/>
      </c>
      <c r="CD150" s="16" t="str">
        <f ca="1">IF(Table_Styles[[#This Row],[Unique Font]]&lt;&gt;"",
"{""fontFamily"":"""&amp;Table_Styles[[#This Row],[Font Family Used]]&amp;""",""fontWeight"":"&amp;Table_Styles[[#This Row],[Font Weight Used]]&amp;"}","")</f>
        <v/>
      </c>
      <c r="CE150"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'motorpac-vehicles';font-size: 40px;content: '\\e801';</v>
      </c>
      <c r="CF150" s="16" t="str">
        <f>IF(AND(Table_Styles[[#This Row],[Selector]]&lt;&gt;"", Table_Styles[[#This Row],[Config Properties]]&lt;&gt;""),
Table_Styles[[#This Row],[Selector]]&amp;" { "&amp;Table_Styles[[#This Row],[Config Properties]]&amp;" }","")</f>
        <v>.icon-small:before { font-family: 'motorpac-vehicles';font-size: 40px;content: '\\e801'; }</v>
      </c>
      <c r="CG150" s="16" t="str">
        <f xml:space="preserve">
SUBSTITUTE(SUBSTITUTE(SUBSTITUTE(SUBSTITUTE(SUBSTITUTE(SUBSTITUTE(SUBSTITUTE(SUBSTITUTE(Table_Styles[[#This Row],[Config]],
" {","{"),
"{ ","{"),
" }","}"),
"} ","}"),
" ,",","),
", ",","),
" :",":"),
": ",":")</f>
        <v>.icon-small:before{font-family:'motorpac-vehicles';font-size:40px;content:'\\e801';}</v>
      </c>
    </row>
    <row r="151" spans="2:85" ht="21" customHeight="1">
      <c r="B151" s="36" t="s">
        <v>1159</v>
      </c>
      <c r="C151" s="105" t="s">
        <v>1160</v>
      </c>
      <c r="D151" s="47" t="s">
        <v>1154</v>
      </c>
      <c r="E151" s="47"/>
      <c r="F151" s="16" t="str">
        <f>IF(Table_Styles[[#This Row],[Font Family]]&lt;&gt;"",Table_Styles[[#This Row],[Font Family]],IF(Table_Styles[[#This Row],[Font Family Default]]&lt;&gt;"",Table_Styles[[#This Row],[Font Family Default]],""))</f>
        <v>motorpac-vehicles</v>
      </c>
      <c r="G151" s="31" t="s">
        <v>909</v>
      </c>
      <c r="H151" s="47"/>
      <c r="I151" s="16" t="str">
        <f>IF(Table_Styles[[#This Row],[Font Size]]&lt;&gt;"",Table_Styles[[#This Row],[Font Size]],IF(Table_Styles[[#This Row],[Font Size Default]]&lt;&gt;"",Table_Styles[[#This Row],[Font Size Default]],""))</f>
        <v>40px</v>
      </c>
      <c r="J151" s="47"/>
      <c r="K151" s="47"/>
      <c r="L151" s="16" t="str">
        <f>IF(Table_Styles[[#This Row],[Font Weight]]&lt;&gt;"",Table_Styles[[#This Row],[Font Weight]],IF(Table_Styles[[#This Row],[Font Weight Default]]&lt;&gt;"",Table_Styles[[#This Row],[Font Weight Default]],""))</f>
        <v/>
      </c>
      <c r="M151" s="47"/>
      <c r="N151" s="47"/>
      <c r="O151" s="16" t="str">
        <f>IF(Table_Styles[[#This Row],[Colour]]&lt;&gt;"",Table_Styles[[#This Row],[Colour]],IF(Table_Styles[[#This Row],[Colour Default]]&lt;&gt;"",Table_Styles[[#This Row],[Colour Default]],""))</f>
        <v/>
      </c>
      <c r="P151" s="47"/>
      <c r="Q151" s="47"/>
      <c r="R151" s="16" t="str">
        <f>IF(Table_Styles[[#This Row],[Background]]&lt;&gt;"",Table_Styles[[#This Row],[Background]],IF(Table_Styles[[#This Row],[Background Default]]&lt;&gt;"",Table_Styles[[#This Row],[Background Default]],""))</f>
        <v/>
      </c>
      <c r="S151" s="47"/>
      <c r="T151" s="47"/>
      <c r="U151" s="16" t="str">
        <f>IF(Table_Styles[[#This Row],[Border]]&lt;&gt;"",Table_Styles[[#This Row],[Border]],IF(Table_Styles[[#This Row],[Border Default]]&lt;&gt;"",Table_Styles[[#This Row],[Border Default]],""))</f>
        <v/>
      </c>
      <c r="V151" s="47"/>
      <c r="W151" s="47"/>
      <c r="X151" s="16" t="str">
        <f>IF(Table_Styles[[#This Row],[Border Radius]]&lt;&gt;"",Table_Styles[[#This Row],[Border Radius]],IF(Table_Styles[[#This Row],[Border Radius Default]]&lt;&gt;"",Table_Styles[[#This Row],[Border Radius Default]],""))</f>
        <v/>
      </c>
      <c r="Y151" s="47"/>
      <c r="Z151" s="47"/>
      <c r="AA151" s="16" t="str">
        <f>IF(Table_Styles[[#This Row],[MT]]&lt;&gt;"",Table_Styles[[#This Row],[MT]],IF(Table_Styles[[#This Row],[MT Default]]&lt;&gt;"",Table_Styles[[#This Row],[MT Default]],""))</f>
        <v/>
      </c>
      <c r="AB151" s="47"/>
      <c r="AC151" s="47"/>
      <c r="AD151" s="16" t="str">
        <f>IF(Table_Styles[[#This Row],[MR]]&lt;&gt;"",Table_Styles[[#This Row],[MR]],IF(Table_Styles[[#This Row],[MR Default]]&lt;&gt;"",Table_Styles[[#This Row],[MR Default]],""))</f>
        <v/>
      </c>
      <c r="AE151" s="47"/>
      <c r="AF151" s="47"/>
      <c r="AG151" s="16" t="str">
        <f>IF(Table_Styles[[#This Row],[MB]]&lt;&gt;"",Table_Styles[[#This Row],[MB]],IF(Table_Styles[[#This Row],[MB Default]]&lt;&gt;"",Table_Styles[[#This Row],[MB Default]],""))</f>
        <v/>
      </c>
      <c r="AH151" s="47"/>
      <c r="AI151" s="47"/>
      <c r="AJ151" s="16" t="str">
        <f>IF(Table_Styles[[#This Row],[ML]]&lt;&gt;"",Table_Styles[[#This Row],[ML]],IF(Table_Styles[[#This Row],[ML Default]]&lt;&gt;"",Table_Styles[[#This Row],[ML Default]],""))</f>
        <v/>
      </c>
      <c r="AK151" s="47"/>
      <c r="AL151" s="47"/>
      <c r="AM151" s="16" t="str">
        <f>IF(Table_Styles[[#This Row],[PT]]&lt;&gt;"",Table_Styles[[#This Row],[PT]],IF(Table_Styles[[#This Row],[PT Default]]&lt;&gt;"",Table_Styles[[#This Row],[PT Default]],""))</f>
        <v/>
      </c>
      <c r="AN151" s="47"/>
      <c r="AO151" s="47"/>
      <c r="AP151" s="16" t="str">
        <f>IF(Table_Styles[[#This Row],[PR]]&lt;&gt;"",Table_Styles[[#This Row],[PR]],IF(Table_Styles[[#This Row],[PR Default]]&lt;&gt;"",Table_Styles[[#This Row],[PR Default]],""))</f>
        <v/>
      </c>
      <c r="AQ151" s="47"/>
      <c r="AR151" s="47"/>
      <c r="AS151" s="16" t="str">
        <f>IF(Table_Styles[[#This Row],[PB]]&lt;&gt;"",Table_Styles[[#This Row],[PB]],IF(Table_Styles[[#This Row],[PB Default]]&lt;&gt;"",Table_Styles[[#This Row],[PB Default]],""))</f>
        <v/>
      </c>
      <c r="AT151" s="47"/>
      <c r="AU151" s="47"/>
      <c r="AV151" s="16" t="str">
        <f>IF(Table_Styles[[#This Row],[PL]]&lt;&gt;"",Table_Styles[[#This Row],[PL]],IF(Table_Styles[[#This Row],[PL Default]]&lt;&gt;"",Table_Styles[[#This Row],[PL Default]],""))</f>
        <v/>
      </c>
      <c r="AW151" s="47"/>
      <c r="AX151" s="47"/>
      <c r="AY151" s="16" t="str">
        <f>IF(Table_Styles[[#This Row],[BT]]&lt;&gt;"",Table_Styles[[#This Row],[BT]],IF(Table_Styles[[#This Row],[BT Default]]&lt;&gt;"",Table_Styles[[#This Row],[BT Default]],""))</f>
        <v/>
      </c>
      <c r="AZ151" s="47"/>
      <c r="BA151" s="47"/>
      <c r="BB151" s="16" t="str">
        <f>IF(Table_Styles[[#This Row],[BR]]&lt;&gt;"",Table_Styles[[#This Row],[BR]],IF(Table_Styles[[#This Row],[BR Default]]&lt;&gt;"",Table_Styles[[#This Row],[BR Default]],""))</f>
        <v/>
      </c>
      <c r="BC151" s="47"/>
      <c r="BD151" s="47"/>
      <c r="BE151" s="16" t="str">
        <f>IF(Table_Styles[[#This Row],[BB]]&lt;&gt;"",Table_Styles[[#This Row],[BB]],IF(Table_Styles[[#This Row],[BB Default]]&lt;&gt;"",Table_Styles[[#This Row],[BB Default]],""))</f>
        <v/>
      </c>
      <c r="BF151" s="47"/>
      <c r="BG151" s="47"/>
      <c r="BH151" s="16" t="str">
        <f>IF(Table_Styles[[#This Row],[BL]]&lt;&gt;"",Table_Styles[[#This Row],[BL]],IF(Table_Styles[[#This Row],[BL Default]]&lt;&gt;"",Table_Styles[[#This Row],[BL Default]],""))</f>
        <v/>
      </c>
      <c r="BI151" s="47"/>
      <c r="BJ151" s="47"/>
      <c r="BK151" s="16" t="str">
        <f>IF(Table_Styles[[#This Row],[Width]]&lt;&gt;"",Table_Styles[[#This Row],[Width]],IF(Table_Styles[[#This Row],[Width Default]]&lt;&gt;"",Table_Styles[[#This Row],[Width Default]],""))</f>
        <v/>
      </c>
      <c r="BL151" s="47"/>
      <c r="BM151" s="47"/>
      <c r="BN151" s="16" t="str">
        <f>IF(Table_Styles[[#This Row],[Height]]&lt;&gt;"",Table_Styles[[#This Row],[Height]],IF(Table_Styles[[#This Row],[Height Default]]&lt;&gt;"",Table_Styles[[#This Row],[Height Default]],""))</f>
        <v/>
      </c>
      <c r="BO151" s="16"/>
      <c r="BP151" s="16"/>
      <c r="BQ151" s="16" t="str">
        <f>IF(Table_Styles[[#This Row],[Top]]&lt;&gt;"",Table_Styles[[#This Row],[Top]],IF(Table_Styles[[#This Row],[Top Default]]&lt;&gt;"",Table_Styles[[#This Row],[Top Default]],""))</f>
        <v/>
      </c>
      <c r="BR151" s="16"/>
      <c r="BS151" s="16"/>
      <c r="BT151" s="16" t="str">
        <f>IF(Table_Styles[[#This Row],[Right]]&lt;&gt;"",Table_Styles[[#This Row],[Right]],IF(Table_Styles[[#This Row],[Right Default]]&lt;&gt;"",Table_Styles[[#This Row],[Right Default]],""))</f>
        <v/>
      </c>
      <c r="BU151" s="16"/>
      <c r="BV151" s="16"/>
      <c r="BW151" s="16" t="str">
        <f>IF(Table_Styles[[#This Row],[Bottom]]&lt;&gt;"",Table_Styles[[#This Row],[Bottom]],IF(Table_Styles[[#This Row],[Bottom Default]]&lt;&gt;"",Table_Styles[[#This Row],[Bottom Default]],""))</f>
        <v/>
      </c>
      <c r="BX151" s="16"/>
      <c r="BY151" s="16"/>
      <c r="BZ151" s="16" t="str">
        <f>IF(Table_Styles[[#This Row],[Left]]&lt;&gt;"",Table_Styles[[#This Row],[Left]],IF(Table_Styles[[#This Row],[Left Default]]&lt;&gt;"",Table_Styles[[#This Row],[Left Default]],""))</f>
        <v/>
      </c>
      <c r="CA151" s="31" t="s">
        <v>1161</v>
      </c>
      <c r="CB151" s="16" t="str">
        <f>IF(AND(Table_Styles[[#This Row],[Selector]]&lt;&gt;"",Table_Styles[[#This Row],[Font Family Used]]&lt;&gt;"",Table_Styles[[#This Row],[Font Weight Used]]&lt;&gt;""),Table_Styles[[#This Row],[Font Family Used]]&amp;" "&amp;Table_Styles[[#This Row],[Font Weight Used]],"")</f>
        <v/>
      </c>
      <c r="CC151" s="16" t="str">
        <f ca="1">IF(AND(Table_Styles[[#This Row],[Selector]],COUNTIF(OFFSET(CC:CC,0,0,ROW()-1,1),"="&amp;Table_Styles[[#This Row],[Font]])=0),Table_Styles[[#This Row],[Font]],"")</f>
        <v/>
      </c>
      <c r="CD151" s="16" t="str">
        <f ca="1">IF(Table_Styles[[#This Row],[Unique Font]]&lt;&gt;"",
"{""fontFamily"":"""&amp;Table_Styles[[#This Row],[Font Family Used]]&amp;""",""fontWeight"":"&amp;Table_Styles[[#This Row],[Font Weight Used]]&amp;"}","")</f>
        <v/>
      </c>
      <c r="CE151"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'motorpac-vehicles';font-size: 40px;content: '\\e800';</v>
      </c>
      <c r="CF151" s="16" t="str">
        <f>IF(AND(Table_Styles[[#This Row],[Selector]]&lt;&gt;"", Table_Styles[[#This Row],[Config Properties]]&lt;&gt;""),
Table_Styles[[#This Row],[Selector]]&amp;" { "&amp;Table_Styles[[#This Row],[Config Properties]]&amp;" }","")</f>
        <v>.icon-medium:before { font-family: 'motorpac-vehicles';font-size: 40px;content: '\\e800'; }</v>
      </c>
      <c r="CG151" s="16" t="str">
        <f xml:space="preserve">
SUBSTITUTE(SUBSTITUTE(SUBSTITUTE(SUBSTITUTE(SUBSTITUTE(SUBSTITUTE(SUBSTITUTE(SUBSTITUTE(Table_Styles[[#This Row],[Config]],
" {","{"),
"{ ","{"),
" }","}"),
"} ","}"),
" ,",","),
", ",","),
" :",":"),
": ",":")</f>
        <v>.icon-medium:before{font-family:'motorpac-vehicles';font-size:40px;content:'\\e800';}</v>
      </c>
    </row>
    <row r="152" spans="2:85" ht="21" customHeight="1">
      <c r="B152" s="36" t="s">
        <v>1162</v>
      </c>
      <c r="C152" s="105" t="s">
        <v>1163</v>
      </c>
      <c r="D152" s="47" t="s">
        <v>1154</v>
      </c>
      <c r="E152" s="47"/>
      <c r="F152" s="16" t="str">
        <f>IF(Table_Styles[[#This Row],[Font Family]]&lt;&gt;"",Table_Styles[[#This Row],[Font Family]],IF(Table_Styles[[#This Row],[Font Family Default]]&lt;&gt;"",Table_Styles[[#This Row],[Font Family Default]],""))</f>
        <v>motorpac-vehicles</v>
      </c>
      <c r="G152" s="31" t="s">
        <v>909</v>
      </c>
      <c r="H152" s="47"/>
      <c r="I152" s="16" t="str">
        <f>IF(Table_Styles[[#This Row],[Font Size]]&lt;&gt;"",Table_Styles[[#This Row],[Font Size]],IF(Table_Styles[[#This Row],[Font Size Default]]&lt;&gt;"",Table_Styles[[#This Row],[Font Size Default]],""))</f>
        <v>40px</v>
      </c>
      <c r="J152" s="47"/>
      <c r="K152" s="47"/>
      <c r="L152" s="16" t="str">
        <f>IF(Table_Styles[[#This Row],[Font Weight]]&lt;&gt;"",Table_Styles[[#This Row],[Font Weight]],IF(Table_Styles[[#This Row],[Font Weight Default]]&lt;&gt;"",Table_Styles[[#This Row],[Font Weight Default]],""))</f>
        <v/>
      </c>
      <c r="M152" s="47"/>
      <c r="N152" s="47"/>
      <c r="O152" s="16" t="str">
        <f>IF(Table_Styles[[#This Row],[Colour]]&lt;&gt;"",Table_Styles[[#This Row],[Colour]],IF(Table_Styles[[#This Row],[Colour Default]]&lt;&gt;"",Table_Styles[[#This Row],[Colour Default]],""))</f>
        <v/>
      </c>
      <c r="P152" s="47"/>
      <c r="Q152" s="47"/>
      <c r="R152" s="16" t="str">
        <f>IF(Table_Styles[[#This Row],[Background]]&lt;&gt;"",Table_Styles[[#This Row],[Background]],IF(Table_Styles[[#This Row],[Background Default]]&lt;&gt;"",Table_Styles[[#This Row],[Background Default]],""))</f>
        <v/>
      </c>
      <c r="S152" s="47"/>
      <c r="T152" s="47"/>
      <c r="U152" s="16" t="str">
        <f>IF(Table_Styles[[#This Row],[Border]]&lt;&gt;"",Table_Styles[[#This Row],[Border]],IF(Table_Styles[[#This Row],[Border Default]]&lt;&gt;"",Table_Styles[[#This Row],[Border Default]],""))</f>
        <v/>
      </c>
      <c r="V152" s="47"/>
      <c r="W152" s="47"/>
      <c r="X152" s="16" t="str">
        <f>IF(Table_Styles[[#This Row],[Border Radius]]&lt;&gt;"",Table_Styles[[#This Row],[Border Radius]],IF(Table_Styles[[#This Row],[Border Radius Default]]&lt;&gt;"",Table_Styles[[#This Row],[Border Radius Default]],""))</f>
        <v/>
      </c>
      <c r="Y152" s="47"/>
      <c r="Z152" s="47"/>
      <c r="AA152" s="16" t="str">
        <f>IF(Table_Styles[[#This Row],[MT]]&lt;&gt;"",Table_Styles[[#This Row],[MT]],IF(Table_Styles[[#This Row],[MT Default]]&lt;&gt;"",Table_Styles[[#This Row],[MT Default]],""))</f>
        <v/>
      </c>
      <c r="AB152" s="47"/>
      <c r="AC152" s="47"/>
      <c r="AD152" s="16" t="str">
        <f>IF(Table_Styles[[#This Row],[MR]]&lt;&gt;"",Table_Styles[[#This Row],[MR]],IF(Table_Styles[[#This Row],[MR Default]]&lt;&gt;"",Table_Styles[[#This Row],[MR Default]],""))</f>
        <v/>
      </c>
      <c r="AE152" s="47"/>
      <c r="AF152" s="47"/>
      <c r="AG152" s="16" t="str">
        <f>IF(Table_Styles[[#This Row],[MB]]&lt;&gt;"",Table_Styles[[#This Row],[MB]],IF(Table_Styles[[#This Row],[MB Default]]&lt;&gt;"",Table_Styles[[#This Row],[MB Default]],""))</f>
        <v/>
      </c>
      <c r="AH152" s="47"/>
      <c r="AI152" s="47"/>
      <c r="AJ152" s="16" t="str">
        <f>IF(Table_Styles[[#This Row],[ML]]&lt;&gt;"",Table_Styles[[#This Row],[ML]],IF(Table_Styles[[#This Row],[ML Default]]&lt;&gt;"",Table_Styles[[#This Row],[ML Default]],""))</f>
        <v/>
      </c>
      <c r="AK152" s="47"/>
      <c r="AL152" s="47"/>
      <c r="AM152" s="16" t="str">
        <f>IF(Table_Styles[[#This Row],[PT]]&lt;&gt;"",Table_Styles[[#This Row],[PT]],IF(Table_Styles[[#This Row],[PT Default]]&lt;&gt;"",Table_Styles[[#This Row],[PT Default]],""))</f>
        <v/>
      </c>
      <c r="AN152" s="47"/>
      <c r="AO152" s="47"/>
      <c r="AP152" s="16" t="str">
        <f>IF(Table_Styles[[#This Row],[PR]]&lt;&gt;"",Table_Styles[[#This Row],[PR]],IF(Table_Styles[[#This Row],[PR Default]]&lt;&gt;"",Table_Styles[[#This Row],[PR Default]],""))</f>
        <v/>
      </c>
      <c r="AQ152" s="47"/>
      <c r="AR152" s="47"/>
      <c r="AS152" s="16" t="str">
        <f>IF(Table_Styles[[#This Row],[PB]]&lt;&gt;"",Table_Styles[[#This Row],[PB]],IF(Table_Styles[[#This Row],[PB Default]]&lt;&gt;"",Table_Styles[[#This Row],[PB Default]],""))</f>
        <v/>
      </c>
      <c r="AT152" s="47"/>
      <c r="AU152" s="47"/>
      <c r="AV152" s="16" t="str">
        <f>IF(Table_Styles[[#This Row],[PL]]&lt;&gt;"",Table_Styles[[#This Row],[PL]],IF(Table_Styles[[#This Row],[PL Default]]&lt;&gt;"",Table_Styles[[#This Row],[PL Default]],""))</f>
        <v/>
      </c>
      <c r="AW152" s="47"/>
      <c r="AX152" s="47"/>
      <c r="AY152" s="16" t="str">
        <f>IF(Table_Styles[[#This Row],[BT]]&lt;&gt;"",Table_Styles[[#This Row],[BT]],IF(Table_Styles[[#This Row],[BT Default]]&lt;&gt;"",Table_Styles[[#This Row],[BT Default]],""))</f>
        <v/>
      </c>
      <c r="AZ152" s="47"/>
      <c r="BA152" s="47"/>
      <c r="BB152" s="16" t="str">
        <f>IF(Table_Styles[[#This Row],[BR]]&lt;&gt;"",Table_Styles[[#This Row],[BR]],IF(Table_Styles[[#This Row],[BR Default]]&lt;&gt;"",Table_Styles[[#This Row],[BR Default]],""))</f>
        <v/>
      </c>
      <c r="BC152" s="47"/>
      <c r="BD152" s="47"/>
      <c r="BE152" s="16" t="str">
        <f>IF(Table_Styles[[#This Row],[BB]]&lt;&gt;"",Table_Styles[[#This Row],[BB]],IF(Table_Styles[[#This Row],[BB Default]]&lt;&gt;"",Table_Styles[[#This Row],[BB Default]],""))</f>
        <v/>
      </c>
      <c r="BF152" s="47"/>
      <c r="BG152" s="47"/>
      <c r="BH152" s="16" t="str">
        <f>IF(Table_Styles[[#This Row],[BL]]&lt;&gt;"",Table_Styles[[#This Row],[BL]],IF(Table_Styles[[#This Row],[BL Default]]&lt;&gt;"",Table_Styles[[#This Row],[BL Default]],""))</f>
        <v/>
      </c>
      <c r="BI152" s="47"/>
      <c r="BJ152" s="47"/>
      <c r="BK152" s="16" t="str">
        <f>IF(Table_Styles[[#This Row],[Width]]&lt;&gt;"",Table_Styles[[#This Row],[Width]],IF(Table_Styles[[#This Row],[Width Default]]&lt;&gt;"",Table_Styles[[#This Row],[Width Default]],""))</f>
        <v/>
      </c>
      <c r="BL152" s="47"/>
      <c r="BM152" s="47"/>
      <c r="BN152" s="16" t="str">
        <f>IF(Table_Styles[[#This Row],[Height]]&lt;&gt;"",Table_Styles[[#This Row],[Height]],IF(Table_Styles[[#This Row],[Height Default]]&lt;&gt;"",Table_Styles[[#This Row],[Height Default]],""))</f>
        <v/>
      </c>
      <c r="BO152" s="16"/>
      <c r="BP152" s="16"/>
      <c r="BQ152" s="16" t="str">
        <f>IF(Table_Styles[[#This Row],[Top]]&lt;&gt;"",Table_Styles[[#This Row],[Top]],IF(Table_Styles[[#This Row],[Top Default]]&lt;&gt;"",Table_Styles[[#This Row],[Top Default]],""))</f>
        <v/>
      </c>
      <c r="BR152" s="16"/>
      <c r="BS152" s="16"/>
      <c r="BT152" s="16" t="str">
        <f>IF(Table_Styles[[#This Row],[Right]]&lt;&gt;"",Table_Styles[[#This Row],[Right]],IF(Table_Styles[[#This Row],[Right Default]]&lt;&gt;"",Table_Styles[[#This Row],[Right Default]],""))</f>
        <v/>
      </c>
      <c r="BU152" s="16"/>
      <c r="BV152" s="16"/>
      <c r="BW152" s="16" t="str">
        <f>IF(Table_Styles[[#This Row],[Bottom]]&lt;&gt;"",Table_Styles[[#This Row],[Bottom]],IF(Table_Styles[[#This Row],[Bottom Default]]&lt;&gt;"",Table_Styles[[#This Row],[Bottom Default]],""))</f>
        <v/>
      </c>
      <c r="BX152" s="16"/>
      <c r="BY152" s="16"/>
      <c r="BZ152" s="16" t="str">
        <f>IF(Table_Styles[[#This Row],[Left]]&lt;&gt;"",Table_Styles[[#This Row],[Left]],IF(Table_Styles[[#This Row],[Left Default]]&lt;&gt;"",Table_Styles[[#This Row],[Left Default]],""))</f>
        <v/>
      </c>
      <c r="CA152" s="31" t="s">
        <v>1164</v>
      </c>
      <c r="CB152" s="16" t="str">
        <f>IF(AND(Table_Styles[[#This Row],[Selector]]&lt;&gt;"",Table_Styles[[#This Row],[Font Family Used]]&lt;&gt;"",Table_Styles[[#This Row],[Font Weight Used]]&lt;&gt;""),Table_Styles[[#This Row],[Font Family Used]]&amp;" "&amp;Table_Styles[[#This Row],[Font Weight Used]],"")</f>
        <v/>
      </c>
      <c r="CC152" s="16" t="str">
        <f ca="1">IF(AND(Table_Styles[[#This Row],[Selector]],COUNTIF(OFFSET(CC:CC,0,0,ROW()-1,1),"="&amp;Table_Styles[[#This Row],[Font]])=0),Table_Styles[[#This Row],[Font]],"")</f>
        <v/>
      </c>
      <c r="CD152" s="16" t="str">
        <f ca="1">IF(Table_Styles[[#This Row],[Unique Font]]&lt;&gt;"",
"{""fontFamily"":"""&amp;Table_Styles[[#This Row],[Font Family Used]]&amp;""",""fontWeight"":"&amp;Table_Styles[[#This Row],[Font Weight Used]]&amp;"}","")</f>
        <v/>
      </c>
      <c r="CE152"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'motorpac-vehicles';font-size: 40px;content: '\\e803';</v>
      </c>
      <c r="CF152" s="16" t="str">
        <f>IF(AND(Table_Styles[[#This Row],[Selector]]&lt;&gt;"", Table_Styles[[#This Row],[Config Properties]]&lt;&gt;""),
Table_Styles[[#This Row],[Selector]]&amp;" { "&amp;Table_Styles[[#This Row],[Config Properties]]&amp;" }","")</f>
        <v>.icon-large:before { font-family: 'motorpac-vehicles';font-size: 40px;content: '\\e803'; }</v>
      </c>
      <c r="CG152" s="16" t="str">
        <f xml:space="preserve">
SUBSTITUTE(SUBSTITUTE(SUBSTITUTE(SUBSTITUTE(SUBSTITUTE(SUBSTITUTE(SUBSTITUTE(SUBSTITUTE(Table_Styles[[#This Row],[Config]],
" {","{"),
"{ ","{"),
" }","}"),
"} ","}"),
" ,",","),
", ",","),
" :",":"),
": ",":")</f>
        <v>.icon-large:before{font-family:'motorpac-vehicles';font-size:40px;content:'\\e803';}</v>
      </c>
    </row>
    <row r="153" spans="2:85" ht="21" customHeight="1">
      <c r="B153" s="36" t="s">
        <v>1165</v>
      </c>
      <c r="C153" s="105" t="s">
        <v>1166</v>
      </c>
      <c r="D153" s="47" t="s">
        <v>1154</v>
      </c>
      <c r="E153" s="47"/>
      <c r="F153" s="16" t="str">
        <f>IF(Table_Styles[[#This Row],[Font Family]]&lt;&gt;"",Table_Styles[[#This Row],[Font Family]],IF(Table_Styles[[#This Row],[Font Family Default]]&lt;&gt;"",Table_Styles[[#This Row],[Font Family Default]],""))</f>
        <v>motorpac-vehicles</v>
      </c>
      <c r="G153" s="31" t="s">
        <v>909</v>
      </c>
      <c r="H153" s="47"/>
      <c r="I153" s="16" t="str">
        <f>IF(Table_Styles[[#This Row],[Font Size]]&lt;&gt;"",Table_Styles[[#This Row],[Font Size]],IF(Table_Styles[[#This Row],[Font Size Default]]&lt;&gt;"",Table_Styles[[#This Row],[Font Size Default]],""))</f>
        <v>40px</v>
      </c>
      <c r="J153" s="47"/>
      <c r="K153" s="47"/>
      <c r="L153" s="16" t="str">
        <f>IF(Table_Styles[[#This Row],[Font Weight]]&lt;&gt;"",Table_Styles[[#This Row],[Font Weight]],IF(Table_Styles[[#This Row],[Font Weight Default]]&lt;&gt;"",Table_Styles[[#This Row],[Font Weight Default]],""))</f>
        <v/>
      </c>
      <c r="M153" s="47"/>
      <c r="N153" s="47"/>
      <c r="O153" s="16" t="str">
        <f>IF(Table_Styles[[#This Row],[Colour]]&lt;&gt;"",Table_Styles[[#This Row],[Colour]],IF(Table_Styles[[#This Row],[Colour Default]]&lt;&gt;"",Table_Styles[[#This Row],[Colour Default]],""))</f>
        <v/>
      </c>
      <c r="P153" s="47"/>
      <c r="Q153" s="47"/>
      <c r="R153" s="16" t="str">
        <f>IF(Table_Styles[[#This Row],[Background]]&lt;&gt;"",Table_Styles[[#This Row],[Background]],IF(Table_Styles[[#This Row],[Background Default]]&lt;&gt;"",Table_Styles[[#This Row],[Background Default]],""))</f>
        <v/>
      </c>
      <c r="S153" s="47"/>
      <c r="T153" s="47"/>
      <c r="U153" s="16" t="str">
        <f>IF(Table_Styles[[#This Row],[Border]]&lt;&gt;"",Table_Styles[[#This Row],[Border]],IF(Table_Styles[[#This Row],[Border Default]]&lt;&gt;"",Table_Styles[[#This Row],[Border Default]],""))</f>
        <v/>
      </c>
      <c r="V153" s="47"/>
      <c r="W153" s="47"/>
      <c r="X153" s="16" t="str">
        <f>IF(Table_Styles[[#This Row],[Border Radius]]&lt;&gt;"",Table_Styles[[#This Row],[Border Radius]],IF(Table_Styles[[#This Row],[Border Radius Default]]&lt;&gt;"",Table_Styles[[#This Row],[Border Radius Default]],""))</f>
        <v/>
      </c>
      <c r="Y153" s="47"/>
      <c r="Z153" s="47"/>
      <c r="AA153" s="16" t="str">
        <f>IF(Table_Styles[[#This Row],[MT]]&lt;&gt;"",Table_Styles[[#This Row],[MT]],IF(Table_Styles[[#This Row],[MT Default]]&lt;&gt;"",Table_Styles[[#This Row],[MT Default]],""))</f>
        <v/>
      </c>
      <c r="AB153" s="47"/>
      <c r="AC153" s="47"/>
      <c r="AD153" s="16" t="str">
        <f>IF(Table_Styles[[#This Row],[MR]]&lt;&gt;"",Table_Styles[[#This Row],[MR]],IF(Table_Styles[[#This Row],[MR Default]]&lt;&gt;"",Table_Styles[[#This Row],[MR Default]],""))</f>
        <v/>
      </c>
      <c r="AE153" s="47"/>
      <c r="AF153" s="47"/>
      <c r="AG153" s="16" t="str">
        <f>IF(Table_Styles[[#This Row],[MB]]&lt;&gt;"",Table_Styles[[#This Row],[MB]],IF(Table_Styles[[#This Row],[MB Default]]&lt;&gt;"",Table_Styles[[#This Row],[MB Default]],""))</f>
        <v/>
      </c>
      <c r="AH153" s="47"/>
      <c r="AI153" s="47"/>
      <c r="AJ153" s="16" t="str">
        <f>IF(Table_Styles[[#This Row],[ML]]&lt;&gt;"",Table_Styles[[#This Row],[ML]],IF(Table_Styles[[#This Row],[ML Default]]&lt;&gt;"",Table_Styles[[#This Row],[ML Default]],""))</f>
        <v/>
      </c>
      <c r="AK153" s="47"/>
      <c r="AL153" s="47"/>
      <c r="AM153" s="16" t="str">
        <f>IF(Table_Styles[[#This Row],[PT]]&lt;&gt;"",Table_Styles[[#This Row],[PT]],IF(Table_Styles[[#This Row],[PT Default]]&lt;&gt;"",Table_Styles[[#This Row],[PT Default]],""))</f>
        <v/>
      </c>
      <c r="AN153" s="47"/>
      <c r="AO153" s="47"/>
      <c r="AP153" s="16" t="str">
        <f>IF(Table_Styles[[#This Row],[PR]]&lt;&gt;"",Table_Styles[[#This Row],[PR]],IF(Table_Styles[[#This Row],[PR Default]]&lt;&gt;"",Table_Styles[[#This Row],[PR Default]],""))</f>
        <v/>
      </c>
      <c r="AQ153" s="47"/>
      <c r="AR153" s="47"/>
      <c r="AS153" s="16" t="str">
        <f>IF(Table_Styles[[#This Row],[PB]]&lt;&gt;"",Table_Styles[[#This Row],[PB]],IF(Table_Styles[[#This Row],[PB Default]]&lt;&gt;"",Table_Styles[[#This Row],[PB Default]],""))</f>
        <v/>
      </c>
      <c r="AT153" s="47"/>
      <c r="AU153" s="47"/>
      <c r="AV153" s="16" t="str">
        <f>IF(Table_Styles[[#This Row],[PL]]&lt;&gt;"",Table_Styles[[#This Row],[PL]],IF(Table_Styles[[#This Row],[PL Default]]&lt;&gt;"",Table_Styles[[#This Row],[PL Default]],""))</f>
        <v/>
      </c>
      <c r="AW153" s="47"/>
      <c r="AX153" s="47"/>
      <c r="AY153" s="16" t="str">
        <f>IF(Table_Styles[[#This Row],[BT]]&lt;&gt;"",Table_Styles[[#This Row],[BT]],IF(Table_Styles[[#This Row],[BT Default]]&lt;&gt;"",Table_Styles[[#This Row],[BT Default]],""))</f>
        <v/>
      </c>
      <c r="AZ153" s="47"/>
      <c r="BA153" s="47"/>
      <c r="BB153" s="16" t="str">
        <f>IF(Table_Styles[[#This Row],[BR]]&lt;&gt;"",Table_Styles[[#This Row],[BR]],IF(Table_Styles[[#This Row],[BR Default]]&lt;&gt;"",Table_Styles[[#This Row],[BR Default]],""))</f>
        <v/>
      </c>
      <c r="BC153" s="47"/>
      <c r="BD153" s="47"/>
      <c r="BE153" s="16" t="str">
        <f>IF(Table_Styles[[#This Row],[BB]]&lt;&gt;"",Table_Styles[[#This Row],[BB]],IF(Table_Styles[[#This Row],[BB Default]]&lt;&gt;"",Table_Styles[[#This Row],[BB Default]],""))</f>
        <v/>
      </c>
      <c r="BF153" s="47"/>
      <c r="BG153" s="47"/>
      <c r="BH153" s="16" t="str">
        <f>IF(Table_Styles[[#This Row],[BL]]&lt;&gt;"",Table_Styles[[#This Row],[BL]],IF(Table_Styles[[#This Row],[BL Default]]&lt;&gt;"",Table_Styles[[#This Row],[BL Default]],""))</f>
        <v/>
      </c>
      <c r="BI153" s="47"/>
      <c r="BJ153" s="47"/>
      <c r="BK153" s="16" t="str">
        <f>IF(Table_Styles[[#This Row],[Width]]&lt;&gt;"",Table_Styles[[#This Row],[Width]],IF(Table_Styles[[#This Row],[Width Default]]&lt;&gt;"",Table_Styles[[#This Row],[Width Default]],""))</f>
        <v/>
      </c>
      <c r="BL153" s="47"/>
      <c r="BM153" s="47"/>
      <c r="BN153" s="16" t="str">
        <f>IF(Table_Styles[[#This Row],[Height]]&lt;&gt;"",Table_Styles[[#This Row],[Height]],IF(Table_Styles[[#This Row],[Height Default]]&lt;&gt;"",Table_Styles[[#This Row],[Height Default]],""))</f>
        <v/>
      </c>
      <c r="BO153" s="16"/>
      <c r="BP153" s="16"/>
      <c r="BQ153" s="16" t="str">
        <f>IF(Table_Styles[[#This Row],[Top]]&lt;&gt;"",Table_Styles[[#This Row],[Top]],IF(Table_Styles[[#This Row],[Top Default]]&lt;&gt;"",Table_Styles[[#This Row],[Top Default]],""))</f>
        <v/>
      </c>
      <c r="BR153" s="16"/>
      <c r="BS153" s="16"/>
      <c r="BT153" s="16" t="str">
        <f>IF(Table_Styles[[#This Row],[Right]]&lt;&gt;"",Table_Styles[[#This Row],[Right]],IF(Table_Styles[[#This Row],[Right Default]]&lt;&gt;"",Table_Styles[[#This Row],[Right Default]],""))</f>
        <v/>
      </c>
      <c r="BU153" s="16"/>
      <c r="BV153" s="16"/>
      <c r="BW153" s="16" t="str">
        <f>IF(Table_Styles[[#This Row],[Bottom]]&lt;&gt;"",Table_Styles[[#This Row],[Bottom]],IF(Table_Styles[[#This Row],[Bottom Default]]&lt;&gt;"",Table_Styles[[#This Row],[Bottom Default]],""))</f>
        <v/>
      </c>
      <c r="BX153" s="16"/>
      <c r="BY153" s="16"/>
      <c r="BZ153" s="16" t="str">
        <f>IF(Table_Styles[[#This Row],[Left]]&lt;&gt;"",Table_Styles[[#This Row],[Left]],IF(Table_Styles[[#This Row],[Left Default]]&lt;&gt;"",Table_Styles[[#This Row],[Left Default]],""))</f>
        <v/>
      </c>
      <c r="CA153" s="31" t="s">
        <v>1167</v>
      </c>
      <c r="CB153" s="16" t="str">
        <f>IF(AND(Table_Styles[[#This Row],[Selector]]&lt;&gt;"",Table_Styles[[#This Row],[Font Family Used]]&lt;&gt;"",Table_Styles[[#This Row],[Font Weight Used]]&lt;&gt;""),Table_Styles[[#This Row],[Font Family Used]]&amp;" "&amp;Table_Styles[[#This Row],[Font Weight Used]],"")</f>
        <v/>
      </c>
      <c r="CC153" s="16" t="str">
        <f ca="1">IF(AND(Table_Styles[[#This Row],[Selector]],COUNTIF(OFFSET(CC:CC,0,0,ROW()-1,1),"="&amp;Table_Styles[[#This Row],[Font]])=0),Table_Styles[[#This Row],[Font]],"")</f>
        <v/>
      </c>
      <c r="CD153" s="16" t="str">
        <f ca="1">IF(Table_Styles[[#This Row],[Unique Font]]&lt;&gt;"",
"{""fontFamily"":"""&amp;Table_Styles[[#This Row],[Font Family Used]]&amp;""",""fontWeight"":"&amp;Table_Styles[[#This Row],[Font Weight Used]]&amp;"}","")</f>
        <v/>
      </c>
      <c r="CE153"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'motorpac-vehicles';font-size: 40px;content: '\\e808';</v>
      </c>
      <c r="CF153" s="16" t="str">
        <f>IF(AND(Table_Styles[[#This Row],[Selector]]&lt;&gt;"", Table_Styles[[#This Row],[Config Properties]]&lt;&gt;""),
Table_Styles[[#This Row],[Selector]]&amp;" { "&amp;Table_Styles[[#This Row],[Config Properties]]&amp;" }","")</f>
        <v>.icon-4x4:before { font-family: 'motorpac-vehicles';font-size: 40px;content: '\\e808'; }</v>
      </c>
      <c r="CG153" s="16" t="str">
        <f xml:space="preserve">
SUBSTITUTE(SUBSTITUTE(SUBSTITUTE(SUBSTITUTE(SUBSTITUTE(SUBSTITUTE(SUBSTITUTE(SUBSTITUTE(Table_Styles[[#This Row],[Config]],
" {","{"),
"{ ","{"),
" }","}"),
"} ","}"),
" ,",","),
", ",","),
" :",":"),
": ",":")</f>
        <v>.icon-4x4:before{font-family:'motorpac-vehicles';font-size:40px;content:'\\e808';}</v>
      </c>
    </row>
    <row r="154" spans="2:85" ht="21" customHeight="1">
      <c r="B154" s="36" t="s">
        <v>1168</v>
      </c>
      <c r="C154" s="105" t="s">
        <v>1169</v>
      </c>
      <c r="D154" s="47" t="s">
        <v>1154</v>
      </c>
      <c r="E154" s="47"/>
      <c r="F154" s="16" t="str">
        <f>IF(Table_Styles[[#This Row],[Font Family]]&lt;&gt;"",Table_Styles[[#This Row],[Font Family]],IF(Table_Styles[[#This Row],[Font Family Default]]&lt;&gt;"",Table_Styles[[#This Row],[Font Family Default]],""))</f>
        <v>motorpac-vehicles</v>
      </c>
      <c r="G154" s="31" t="s">
        <v>909</v>
      </c>
      <c r="H154" s="47"/>
      <c r="I154" s="16" t="str">
        <f>IF(Table_Styles[[#This Row],[Font Size]]&lt;&gt;"",Table_Styles[[#This Row],[Font Size]],IF(Table_Styles[[#This Row],[Font Size Default]]&lt;&gt;"",Table_Styles[[#This Row],[Font Size Default]],""))</f>
        <v>40px</v>
      </c>
      <c r="J154" s="47"/>
      <c r="K154" s="47"/>
      <c r="L154" s="16" t="str">
        <f>IF(Table_Styles[[#This Row],[Font Weight]]&lt;&gt;"",Table_Styles[[#This Row],[Font Weight]],IF(Table_Styles[[#This Row],[Font Weight Default]]&lt;&gt;"",Table_Styles[[#This Row],[Font Weight Default]],""))</f>
        <v/>
      </c>
      <c r="M154" s="47"/>
      <c r="N154" s="47"/>
      <c r="O154" s="16" t="str">
        <f>IF(Table_Styles[[#This Row],[Colour]]&lt;&gt;"",Table_Styles[[#This Row],[Colour]],IF(Table_Styles[[#This Row],[Colour Default]]&lt;&gt;"",Table_Styles[[#This Row],[Colour Default]],""))</f>
        <v/>
      </c>
      <c r="P154" s="47"/>
      <c r="Q154" s="47"/>
      <c r="R154" s="16" t="str">
        <f>IF(Table_Styles[[#This Row],[Background]]&lt;&gt;"",Table_Styles[[#This Row],[Background]],IF(Table_Styles[[#This Row],[Background Default]]&lt;&gt;"",Table_Styles[[#This Row],[Background Default]],""))</f>
        <v/>
      </c>
      <c r="S154" s="47"/>
      <c r="T154" s="47"/>
      <c r="U154" s="16" t="str">
        <f>IF(Table_Styles[[#This Row],[Border]]&lt;&gt;"",Table_Styles[[#This Row],[Border]],IF(Table_Styles[[#This Row],[Border Default]]&lt;&gt;"",Table_Styles[[#This Row],[Border Default]],""))</f>
        <v/>
      </c>
      <c r="V154" s="47"/>
      <c r="W154" s="47"/>
      <c r="X154" s="16" t="str">
        <f>IF(Table_Styles[[#This Row],[Border Radius]]&lt;&gt;"",Table_Styles[[#This Row],[Border Radius]],IF(Table_Styles[[#This Row],[Border Radius Default]]&lt;&gt;"",Table_Styles[[#This Row],[Border Radius Default]],""))</f>
        <v/>
      </c>
      <c r="Y154" s="47"/>
      <c r="Z154" s="47"/>
      <c r="AA154" s="16" t="str">
        <f>IF(Table_Styles[[#This Row],[MT]]&lt;&gt;"",Table_Styles[[#This Row],[MT]],IF(Table_Styles[[#This Row],[MT Default]]&lt;&gt;"",Table_Styles[[#This Row],[MT Default]],""))</f>
        <v/>
      </c>
      <c r="AB154" s="47"/>
      <c r="AC154" s="47"/>
      <c r="AD154" s="16" t="str">
        <f>IF(Table_Styles[[#This Row],[MR]]&lt;&gt;"",Table_Styles[[#This Row],[MR]],IF(Table_Styles[[#This Row],[MR Default]]&lt;&gt;"",Table_Styles[[#This Row],[MR Default]],""))</f>
        <v/>
      </c>
      <c r="AE154" s="47"/>
      <c r="AF154" s="47"/>
      <c r="AG154" s="16" t="str">
        <f>IF(Table_Styles[[#This Row],[MB]]&lt;&gt;"",Table_Styles[[#This Row],[MB]],IF(Table_Styles[[#This Row],[MB Default]]&lt;&gt;"",Table_Styles[[#This Row],[MB Default]],""))</f>
        <v/>
      </c>
      <c r="AH154" s="47"/>
      <c r="AI154" s="47"/>
      <c r="AJ154" s="16" t="str">
        <f>IF(Table_Styles[[#This Row],[ML]]&lt;&gt;"",Table_Styles[[#This Row],[ML]],IF(Table_Styles[[#This Row],[ML Default]]&lt;&gt;"",Table_Styles[[#This Row],[ML Default]],""))</f>
        <v/>
      </c>
      <c r="AK154" s="47"/>
      <c r="AL154" s="47"/>
      <c r="AM154" s="16" t="str">
        <f>IF(Table_Styles[[#This Row],[PT]]&lt;&gt;"",Table_Styles[[#This Row],[PT]],IF(Table_Styles[[#This Row],[PT Default]]&lt;&gt;"",Table_Styles[[#This Row],[PT Default]],""))</f>
        <v/>
      </c>
      <c r="AN154" s="47"/>
      <c r="AO154" s="47"/>
      <c r="AP154" s="16" t="str">
        <f>IF(Table_Styles[[#This Row],[PR]]&lt;&gt;"",Table_Styles[[#This Row],[PR]],IF(Table_Styles[[#This Row],[PR Default]]&lt;&gt;"",Table_Styles[[#This Row],[PR Default]],""))</f>
        <v/>
      </c>
      <c r="AQ154" s="47"/>
      <c r="AR154" s="47"/>
      <c r="AS154" s="16" t="str">
        <f>IF(Table_Styles[[#This Row],[PB]]&lt;&gt;"",Table_Styles[[#This Row],[PB]],IF(Table_Styles[[#This Row],[PB Default]]&lt;&gt;"",Table_Styles[[#This Row],[PB Default]],""))</f>
        <v/>
      </c>
      <c r="AT154" s="47"/>
      <c r="AU154" s="47"/>
      <c r="AV154" s="16" t="str">
        <f>IF(Table_Styles[[#This Row],[PL]]&lt;&gt;"",Table_Styles[[#This Row],[PL]],IF(Table_Styles[[#This Row],[PL Default]]&lt;&gt;"",Table_Styles[[#This Row],[PL Default]],""))</f>
        <v/>
      </c>
      <c r="AW154" s="47"/>
      <c r="AX154" s="47"/>
      <c r="AY154" s="16" t="str">
        <f>IF(Table_Styles[[#This Row],[BT]]&lt;&gt;"",Table_Styles[[#This Row],[BT]],IF(Table_Styles[[#This Row],[BT Default]]&lt;&gt;"",Table_Styles[[#This Row],[BT Default]],""))</f>
        <v/>
      </c>
      <c r="AZ154" s="47"/>
      <c r="BA154" s="47"/>
      <c r="BB154" s="16" t="str">
        <f>IF(Table_Styles[[#This Row],[BR]]&lt;&gt;"",Table_Styles[[#This Row],[BR]],IF(Table_Styles[[#This Row],[BR Default]]&lt;&gt;"",Table_Styles[[#This Row],[BR Default]],""))</f>
        <v/>
      </c>
      <c r="BC154" s="47"/>
      <c r="BD154" s="47"/>
      <c r="BE154" s="16" t="str">
        <f>IF(Table_Styles[[#This Row],[BB]]&lt;&gt;"",Table_Styles[[#This Row],[BB]],IF(Table_Styles[[#This Row],[BB Default]]&lt;&gt;"",Table_Styles[[#This Row],[BB Default]],""))</f>
        <v/>
      </c>
      <c r="BF154" s="47"/>
      <c r="BG154" s="47"/>
      <c r="BH154" s="16" t="str">
        <f>IF(Table_Styles[[#This Row],[BL]]&lt;&gt;"",Table_Styles[[#This Row],[BL]],IF(Table_Styles[[#This Row],[BL Default]]&lt;&gt;"",Table_Styles[[#This Row],[BL Default]],""))</f>
        <v/>
      </c>
      <c r="BI154" s="47"/>
      <c r="BJ154" s="47"/>
      <c r="BK154" s="16" t="str">
        <f>IF(Table_Styles[[#This Row],[Width]]&lt;&gt;"",Table_Styles[[#This Row],[Width]],IF(Table_Styles[[#This Row],[Width Default]]&lt;&gt;"",Table_Styles[[#This Row],[Width Default]],""))</f>
        <v/>
      </c>
      <c r="BL154" s="47"/>
      <c r="BM154" s="47"/>
      <c r="BN154" s="16" t="str">
        <f>IF(Table_Styles[[#This Row],[Height]]&lt;&gt;"",Table_Styles[[#This Row],[Height]],IF(Table_Styles[[#This Row],[Height Default]]&lt;&gt;"",Table_Styles[[#This Row],[Height Default]],""))</f>
        <v/>
      </c>
      <c r="BO154" s="16"/>
      <c r="BP154" s="16"/>
      <c r="BQ154" s="16" t="str">
        <f>IF(Table_Styles[[#This Row],[Top]]&lt;&gt;"",Table_Styles[[#This Row],[Top]],IF(Table_Styles[[#This Row],[Top Default]]&lt;&gt;"",Table_Styles[[#This Row],[Top Default]],""))</f>
        <v/>
      </c>
      <c r="BR154" s="16"/>
      <c r="BS154" s="16"/>
      <c r="BT154" s="16" t="str">
        <f>IF(Table_Styles[[#This Row],[Right]]&lt;&gt;"",Table_Styles[[#This Row],[Right]],IF(Table_Styles[[#This Row],[Right Default]]&lt;&gt;"",Table_Styles[[#This Row],[Right Default]],""))</f>
        <v/>
      </c>
      <c r="BU154" s="16"/>
      <c r="BV154" s="16"/>
      <c r="BW154" s="16" t="str">
        <f>IF(Table_Styles[[#This Row],[Bottom]]&lt;&gt;"",Table_Styles[[#This Row],[Bottom]],IF(Table_Styles[[#This Row],[Bottom Default]]&lt;&gt;"",Table_Styles[[#This Row],[Bottom Default]],""))</f>
        <v/>
      </c>
      <c r="BX154" s="16"/>
      <c r="BY154" s="16"/>
      <c r="BZ154" s="16" t="str">
        <f>IF(Table_Styles[[#This Row],[Left]]&lt;&gt;"",Table_Styles[[#This Row],[Left]],IF(Table_Styles[[#This Row],[Left Default]]&lt;&gt;"",Table_Styles[[#This Row],[Left Default]],""))</f>
        <v/>
      </c>
      <c r="CA154" s="31" t="s">
        <v>1170</v>
      </c>
      <c r="CB154" s="16" t="str">
        <f>IF(AND(Table_Styles[[#This Row],[Selector]]&lt;&gt;"",Table_Styles[[#This Row],[Font Family Used]]&lt;&gt;"",Table_Styles[[#This Row],[Font Weight Used]]&lt;&gt;""),Table_Styles[[#This Row],[Font Family Used]]&amp;" "&amp;Table_Styles[[#This Row],[Font Weight Used]],"")</f>
        <v/>
      </c>
      <c r="CC154" s="16" t="str">
        <f ca="1">IF(AND(Table_Styles[[#This Row],[Selector]],COUNTIF(OFFSET(CC:CC,0,0,ROW()-1,1),"="&amp;Table_Styles[[#This Row],[Font]])=0),Table_Styles[[#This Row],[Font]],"")</f>
        <v/>
      </c>
      <c r="CD154" s="16" t="str">
        <f ca="1">IF(Table_Styles[[#This Row],[Unique Font]]&lt;&gt;"",
"{""fontFamily"":"""&amp;Table_Styles[[#This Row],[Font Family Used]]&amp;""",""fontWeight"":"&amp;Table_Styles[[#This Row],[Font Weight Used]]&amp;"}","")</f>
        <v/>
      </c>
      <c r="CE154"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'motorpac-vehicles';font-size: 40px;content: '\\e805';</v>
      </c>
      <c r="CF154" s="16" t="str">
        <f>IF(AND(Table_Styles[[#This Row],[Selector]]&lt;&gt;"", Table_Styles[[#This Row],[Config Properties]]&lt;&gt;""),
Table_Styles[[#This Row],[Selector]]&amp;" { "&amp;Table_Styles[[#This Row],[Config Properties]]&amp;" }","")</f>
        <v>.icon-luxury:before { font-family: 'motorpac-vehicles';font-size: 40px;content: '\\e805'; }</v>
      </c>
      <c r="CG154" s="16" t="str">
        <f xml:space="preserve">
SUBSTITUTE(SUBSTITUTE(SUBSTITUTE(SUBSTITUTE(SUBSTITUTE(SUBSTITUTE(SUBSTITUTE(SUBSTITUTE(Table_Styles[[#This Row],[Config]],
" {","{"),
"{ ","{"),
" }","}"),
"} ","}"),
" ,",","),
", ",","),
" :",":"),
": ",":")</f>
        <v>.icon-luxury:before{font-family:'motorpac-vehicles';font-size:40px;content:'\\e805';}</v>
      </c>
    </row>
    <row r="155" spans="2:85" ht="21" customHeight="1">
      <c r="B155" s="36" t="s">
        <v>1171</v>
      </c>
      <c r="C155" s="105" t="s">
        <v>1172</v>
      </c>
      <c r="D155" s="47" t="s">
        <v>1154</v>
      </c>
      <c r="E155" s="47"/>
      <c r="F155" s="16" t="str">
        <f>IF(Table_Styles[[#This Row],[Font Family]]&lt;&gt;"",Table_Styles[[#This Row],[Font Family]],IF(Table_Styles[[#This Row],[Font Family Default]]&lt;&gt;"",Table_Styles[[#This Row],[Font Family Default]],""))</f>
        <v>motorpac-vehicles</v>
      </c>
      <c r="G155" s="31" t="s">
        <v>909</v>
      </c>
      <c r="H155" s="47"/>
      <c r="I155" s="16" t="str">
        <f>IF(Table_Styles[[#This Row],[Font Size]]&lt;&gt;"",Table_Styles[[#This Row],[Font Size]],IF(Table_Styles[[#This Row],[Font Size Default]]&lt;&gt;"",Table_Styles[[#This Row],[Font Size Default]],""))</f>
        <v>40px</v>
      </c>
      <c r="J155" s="47"/>
      <c r="K155" s="47"/>
      <c r="L155" s="16" t="str">
        <f>IF(Table_Styles[[#This Row],[Font Weight]]&lt;&gt;"",Table_Styles[[#This Row],[Font Weight]],IF(Table_Styles[[#This Row],[Font Weight Default]]&lt;&gt;"",Table_Styles[[#This Row],[Font Weight Default]],""))</f>
        <v/>
      </c>
      <c r="M155" s="47"/>
      <c r="N155" s="47"/>
      <c r="O155" s="16" t="str">
        <f>IF(Table_Styles[[#This Row],[Colour]]&lt;&gt;"",Table_Styles[[#This Row],[Colour]],IF(Table_Styles[[#This Row],[Colour Default]]&lt;&gt;"",Table_Styles[[#This Row],[Colour Default]],""))</f>
        <v/>
      </c>
      <c r="P155" s="47"/>
      <c r="Q155" s="47"/>
      <c r="R155" s="16" t="str">
        <f>IF(Table_Styles[[#This Row],[Background]]&lt;&gt;"",Table_Styles[[#This Row],[Background]],IF(Table_Styles[[#This Row],[Background Default]]&lt;&gt;"",Table_Styles[[#This Row],[Background Default]],""))</f>
        <v/>
      </c>
      <c r="S155" s="47"/>
      <c r="T155" s="47"/>
      <c r="U155" s="16" t="str">
        <f>IF(Table_Styles[[#This Row],[Border]]&lt;&gt;"",Table_Styles[[#This Row],[Border]],IF(Table_Styles[[#This Row],[Border Default]]&lt;&gt;"",Table_Styles[[#This Row],[Border Default]],""))</f>
        <v/>
      </c>
      <c r="V155" s="47"/>
      <c r="W155" s="47"/>
      <c r="X155" s="16" t="str">
        <f>IF(Table_Styles[[#This Row],[Border Radius]]&lt;&gt;"",Table_Styles[[#This Row],[Border Radius]],IF(Table_Styles[[#This Row],[Border Radius Default]]&lt;&gt;"",Table_Styles[[#This Row],[Border Radius Default]],""))</f>
        <v/>
      </c>
      <c r="Y155" s="47"/>
      <c r="Z155" s="47"/>
      <c r="AA155" s="16" t="str">
        <f>IF(Table_Styles[[#This Row],[MT]]&lt;&gt;"",Table_Styles[[#This Row],[MT]],IF(Table_Styles[[#This Row],[MT Default]]&lt;&gt;"",Table_Styles[[#This Row],[MT Default]],""))</f>
        <v/>
      </c>
      <c r="AB155" s="47"/>
      <c r="AC155" s="47"/>
      <c r="AD155" s="16" t="str">
        <f>IF(Table_Styles[[#This Row],[MR]]&lt;&gt;"",Table_Styles[[#This Row],[MR]],IF(Table_Styles[[#This Row],[MR Default]]&lt;&gt;"",Table_Styles[[#This Row],[MR Default]],""))</f>
        <v/>
      </c>
      <c r="AE155" s="47"/>
      <c r="AF155" s="47"/>
      <c r="AG155" s="16" t="str">
        <f>IF(Table_Styles[[#This Row],[MB]]&lt;&gt;"",Table_Styles[[#This Row],[MB]],IF(Table_Styles[[#This Row],[MB Default]]&lt;&gt;"",Table_Styles[[#This Row],[MB Default]],""))</f>
        <v/>
      </c>
      <c r="AH155" s="47"/>
      <c r="AI155" s="47"/>
      <c r="AJ155" s="16" t="str">
        <f>IF(Table_Styles[[#This Row],[ML]]&lt;&gt;"",Table_Styles[[#This Row],[ML]],IF(Table_Styles[[#This Row],[ML Default]]&lt;&gt;"",Table_Styles[[#This Row],[ML Default]],""))</f>
        <v/>
      </c>
      <c r="AK155" s="47"/>
      <c r="AL155" s="47"/>
      <c r="AM155" s="16" t="str">
        <f>IF(Table_Styles[[#This Row],[PT]]&lt;&gt;"",Table_Styles[[#This Row],[PT]],IF(Table_Styles[[#This Row],[PT Default]]&lt;&gt;"",Table_Styles[[#This Row],[PT Default]],""))</f>
        <v/>
      </c>
      <c r="AN155" s="47"/>
      <c r="AO155" s="47"/>
      <c r="AP155" s="16" t="str">
        <f>IF(Table_Styles[[#This Row],[PR]]&lt;&gt;"",Table_Styles[[#This Row],[PR]],IF(Table_Styles[[#This Row],[PR Default]]&lt;&gt;"",Table_Styles[[#This Row],[PR Default]],""))</f>
        <v/>
      </c>
      <c r="AQ155" s="47"/>
      <c r="AR155" s="47"/>
      <c r="AS155" s="16" t="str">
        <f>IF(Table_Styles[[#This Row],[PB]]&lt;&gt;"",Table_Styles[[#This Row],[PB]],IF(Table_Styles[[#This Row],[PB Default]]&lt;&gt;"",Table_Styles[[#This Row],[PB Default]],""))</f>
        <v/>
      </c>
      <c r="AT155" s="47"/>
      <c r="AU155" s="47"/>
      <c r="AV155" s="16" t="str">
        <f>IF(Table_Styles[[#This Row],[PL]]&lt;&gt;"",Table_Styles[[#This Row],[PL]],IF(Table_Styles[[#This Row],[PL Default]]&lt;&gt;"",Table_Styles[[#This Row],[PL Default]],""))</f>
        <v/>
      </c>
      <c r="AW155" s="47"/>
      <c r="AX155" s="47"/>
      <c r="AY155" s="16" t="str">
        <f>IF(Table_Styles[[#This Row],[BT]]&lt;&gt;"",Table_Styles[[#This Row],[BT]],IF(Table_Styles[[#This Row],[BT Default]]&lt;&gt;"",Table_Styles[[#This Row],[BT Default]],""))</f>
        <v/>
      </c>
      <c r="AZ155" s="47"/>
      <c r="BA155" s="47"/>
      <c r="BB155" s="16" t="str">
        <f>IF(Table_Styles[[#This Row],[BR]]&lt;&gt;"",Table_Styles[[#This Row],[BR]],IF(Table_Styles[[#This Row],[BR Default]]&lt;&gt;"",Table_Styles[[#This Row],[BR Default]],""))</f>
        <v/>
      </c>
      <c r="BC155" s="47"/>
      <c r="BD155" s="47"/>
      <c r="BE155" s="16" t="str">
        <f>IF(Table_Styles[[#This Row],[BB]]&lt;&gt;"",Table_Styles[[#This Row],[BB]],IF(Table_Styles[[#This Row],[BB Default]]&lt;&gt;"",Table_Styles[[#This Row],[BB Default]],""))</f>
        <v/>
      </c>
      <c r="BF155" s="47"/>
      <c r="BG155" s="47"/>
      <c r="BH155" s="16" t="str">
        <f>IF(Table_Styles[[#This Row],[BL]]&lt;&gt;"",Table_Styles[[#This Row],[BL]],IF(Table_Styles[[#This Row],[BL Default]]&lt;&gt;"",Table_Styles[[#This Row],[BL Default]],""))</f>
        <v/>
      </c>
      <c r="BI155" s="47"/>
      <c r="BJ155" s="47"/>
      <c r="BK155" s="16" t="str">
        <f>IF(Table_Styles[[#This Row],[Width]]&lt;&gt;"",Table_Styles[[#This Row],[Width]],IF(Table_Styles[[#This Row],[Width Default]]&lt;&gt;"",Table_Styles[[#This Row],[Width Default]],""))</f>
        <v/>
      </c>
      <c r="BL155" s="47"/>
      <c r="BM155" s="47"/>
      <c r="BN155" s="16" t="str">
        <f>IF(Table_Styles[[#This Row],[Height]]&lt;&gt;"",Table_Styles[[#This Row],[Height]],IF(Table_Styles[[#This Row],[Height Default]]&lt;&gt;"",Table_Styles[[#This Row],[Height Default]],""))</f>
        <v/>
      </c>
      <c r="BO155" s="16"/>
      <c r="BP155" s="16"/>
      <c r="BQ155" s="16" t="str">
        <f>IF(Table_Styles[[#This Row],[Top]]&lt;&gt;"",Table_Styles[[#This Row],[Top]],IF(Table_Styles[[#This Row],[Top Default]]&lt;&gt;"",Table_Styles[[#This Row],[Top Default]],""))</f>
        <v/>
      </c>
      <c r="BR155" s="16"/>
      <c r="BS155" s="16"/>
      <c r="BT155" s="16" t="str">
        <f>IF(Table_Styles[[#This Row],[Right]]&lt;&gt;"",Table_Styles[[#This Row],[Right]],IF(Table_Styles[[#This Row],[Right Default]]&lt;&gt;"",Table_Styles[[#This Row],[Right Default]],""))</f>
        <v/>
      </c>
      <c r="BU155" s="16"/>
      <c r="BV155" s="16"/>
      <c r="BW155" s="16" t="str">
        <f>IF(Table_Styles[[#This Row],[Bottom]]&lt;&gt;"",Table_Styles[[#This Row],[Bottom]],IF(Table_Styles[[#This Row],[Bottom Default]]&lt;&gt;"",Table_Styles[[#This Row],[Bottom Default]],""))</f>
        <v/>
      </c>
      <c r="BX155" s="16"/>
      <c r="BY155" s="16"/>
      <c r="BZ155" s="16" t="str">
        <f>IF(Table_Styles[[#This Row],[Left]]&lt;&gt;"",Table_Styles[[#This Row],[Left]],IF(Table_Styles[[#This Row],[Left Default]]&lt;&gt;"",Table_Styles[[#This Row],[Left Default]],""))</f>
        <v/>
      </c>
      <c r="CA155" s="31" t="s">
        <v>1173</v>
      </c>
      <c r="CB155" s="16" t="str">
        <f>IF(AND(Table_Styles[[#This Row],[Selector]]&lt;&gt;"",Table_Styles[[#This Row],[Font Family Used]]&lt;&gt;"",Table_Styles[[#This Row],[Font Weight Used]]&lt;&gt;""),Table_Styles[[#This Row],[Font Family Used]]&amp;" "&amp;Table_Styles[[#This Row],[Font Weight Used]],"")</f>
        <v/>
      </c>
      <c r="CC155" s="16" t="str">
        <f ca="1">IF(AND(Table_Styles[[#This Row],[Selector]],COUNTIF(OFFSET(CC:CC,0,0,ROW()-1,1),"="&amp;Table_Styles[[#This Row],[Font]])=0),Table_Styles[[#This Row],[Font]],"")</f>
        <v/>
      </c>
      <c r="CD155" s="16" t="str">
        <f ca="1">IF(Table_Styles[[#This Row],[Unique Font]]&lt;&gt;"",
"{""fontFamily"":"""&amp;Table_Styles[[#This Row],[Font Family Used]]&amp;""",""fontWeight"":"&amp;Table_Styles[[#This Row],[Font Weight Used]]&amp;"}","")</f>
        <v/>
      </c>
      <c r="CE155"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'motorpac-vehicles';font-size: 40px;content: '\\e804';</v>
      </c>
      <c r="CF155" s="16" t="str">
        <f>IF(AND(Table_Styles[[#This Row],[Selector]]&lt;&gt;"", Table_Styles[[#This Row],[Config Properties]]&lt;&gt;""),
Table_Styles[[#This Row],[Selector]]&amp;" { "&amp;Table_Styles[[#This Row],[Config Properties]]&amp;" }","")</f>
        <v>.icon-sports:before { font-family: 'motorpac-vehicles';font-size: 40px;content: '\\e804'; }</v>
      </c>
      <c r="CG155" s="16" t="str">
        <f xml:space="preserve">
SUBSTITUTE(SUBSTITUTE(SUBSTITUTE(SUBSTITUTE(SUBSTITUTE(SUBSTITUTE(SUBSTITUTE(SUBSTITUTE(Table_Styles[[#This Row],[Config]],
" {","{"),
"{ ","{"),
" }","}"),
"} ","}"),
" ,",","),
", ",","),
" :",":"),
": ",":")</f>
        <v>.icon-sports:before{font-family:'motorpac-vehicles';font-size:40px;content:'\\e804';}</v>
      </c>
    </row>
    <row r="156" spans="2:85" ht="21" customHeight="1">
      <c r="B156" s="36" t="s">
        <v>1174</v>
      </c>
      <c r="C156" s="105" t="s">
        <v>1175</v>
      </c>
      <c r="D156" s="47" t="s">
        <v>1154</v>
      </c>
      <c r="E156" s="47"/>
      <c r="F156" s="16" t="str">
        <f>IF(Table_Styles[[#This Row],[Font Family]]&lt;&gt;"",Table_Styles[[#This Row],[Font Family]],IF(Table_Styles[[#This Row],[Font Family Default]]&lt;&gt;"",Table_Styles[[#This Row],[Font Family Default]],""))</f>
        <v>motorpac-vehicles</v>
      </c>
      <c r="G156" s="31" t="s">
        <v>909</v>
      </c>
      <c r="H156" s="47"/>
      <c r="I156" s="16" t="str">
        <f>IF(Table_Styles[[#This Row],[Font Size]]&lt;&gt;"",Table_Styles[[#This Row],[Font Size]],IF(Table_Styles[[#This Row],[Font Size Default]]&lt;&gt;"",Table_Styles[[#This Row],[Font Size Default]],""))</f>
        <v>40px</v>
      </c>
      <c r="J156" s="47"/>
      <c r="K156" s="47"/>
      <c r="L156" s="16" t="str">
        <f>IF(Table_Styles[[#This Row],[Font Weight]]&lt;&gt;"",Table_Styles[[#This Row],[Font Weight]],IF(Table_Styles[[#This Row],[Font Weight Default]]&lt;&gt;"",Table_Styles[[#This Row],[Font Weight Default]],""))</f>
        <v/>
      </c>
      <c r="M156" s="47"/>
      <c r="N156" s="47"/>
      <c r="O156" s="16" t="str">
        <f>IF(Table_Styles[[#This Row],[Colour]]&lt;&gt;"",Table_Styles[[#This Row],[Colour]],IF(Table_Styles[[#This Row],[Colour Default]]&lt;&gt;"",Table_Styles[[#This Row],[Colour Default]],""))</f>
        <v/>
      </c>
      <c r="P156" s="47"/>
      <c r="Q156" s="47"/>
      <c r="R156" s="16" t="str">
        <f>IF(Table_Styles[[#This Row],[Background]]&lt;&gt;"",Table_Styles[[#This Row],[Background]],IF(Table_Styles[[#This Row],[Background Default]]&lt;&gt;"",Table_Styles[[#This Row],[Background Default]],""))</f>
        <v/>
      </c>
      <c r="S156" s="47"/>
      <c r="T156" s="47"/>
      <c r="U156" s="16" t="str">
        <f>IF(Table_Styles[[#This Row],[Border]]&lt;&gt;"",Table_Styles[[#This Row],[Border]],IF(Table_Styles[[#This Row],[Border Default]]&lt;&gt;"",Table_Styles[[#This Row],[Border Default]],""))</f>
        <v/>
      </c>
      <c r="V156" s="47"/>
      <c r="W156" s="47"/>
      <c r="X156" s="16" t="str">
        <f>IF(Table_Styles[[#This Row],[Border Radius]]&lt;&gt;"",Table_Styles[[#This Row],[Border Radius]],IF(Table_Styles[[#This Row],[Border Radius Default]]&lt;&gt;"",Table_Styles[[#This Row],[Border Radius Default]],""))</f>
        <v/>
      </c>
      <c r="Y156" s="47"/>
      <c r="Z156" s="47"/>
      <c r="AA156" s="16" t="str">
        <f>IF(Table_Styles[[#This Row],[MT]]&lt;&gt;"",Table_Styles[[#This Row],[MT]],IF(Table_Styles[[#This Row],[MT Default]]&lt;&gt;"",Table_Styles[[#This Row],[MT Default]],""))</f>
        <v/>
      </c>
      <c r="AB156" s="47"/>
      <c r="AC156" s="47"/>
      <c r="AD156" s="16" t="str">
        <f>IF(Table_Styles[[#This Row],[MR]]&lt;&gt;"",Table_Styles[[#This Row],[MR]],IF(Table_Styles[[#This Row],[MR Default]]&lt;&gt;"",Table_Styles[[#This Row],[MR Default]],""))</f>
        <v/>
      </c>
      <c r="AE156" s="47"/>
      <c r="AF156" s="47"/>
      <c r="AG156" s="16" t="str">
        <f>IF(Table_Styles[[#This Row],[MB]]&lt;&gt;"",Table_Styles[[#This Row],[MB]],IF(Table_Styles[[#This Row],[MB Default]]&lt;&gt;"",Table_Styles[[#This Row],[MB Default]],""))</f>
        <v/>
      </c>
      <c r="AH156" s="47"/>
      <c r="AI156" s="47"/>
      <c r="AJ156" s="16" t="str">
        <f>IF(Table_Styles[[#This Row],[ML]]&lt;&gt;"",Table_Styles[[#This Row],[ML]],IF(Table_Styles[[#This Row],[ML Default]]&lt;&gt;"",Table_Styles[[#This Row],[ML Default]],""))</f>
        <v/>
      </c>
      <c r="AK156" s="47"/>
      <c r="AL156" s="47"/>
      <c r="AM156" s="16" t="str">
        <f>IF(Table_Styles[[#This Row],[PT]]&lt;&gt;"",Table_Styles[[#This Row],[PT]],IF(Table_Styles[[#This Row],[PT Default]]&lt;&gt;"",Table_Styles[[#This Row],[PT Default]],""))</f>
        <v/>
      </c>
      <c r="AN156" s="47"/>
      <c r="AO156" s="47"/>
      <c r="AP156" s="16" t="str">
        <f>IF(Table_Styles[[#This Row],[PR]]&lt;&gt;"",Table_Styles[[#This Row],[PR]],IF(Table_Styles[[#This Row],[PR Default]]&lt;&gt;"",Table_Styles[[#This Row],[PR Default]],""))</f>
        <v/>
      </c>
      <c r="AQ156" s="47"/>
      <c r="AR156" s="47"/>
      <c r="AS156" s="16" t="str">
        <f>IF(Table_Styles[[#This Row],[PB]]&lt;&gt;"",Table_Styles[[#This Row],[PB]],IF(Table_Styles[[#This Row],[PB Default]]&lt;&gt;"",Table_Styles[[#This Row],[PB Default]],""))</f>
        <v/>
      </c>
      <c r="AT156" s="47"/>
      <c r="AU156" s="47"/>
      <c r="AV156" s="16" t="str">
        <f>IF(Table_Styles[[#This Row],[PL]]&lt;&gt;"",Table_Styles[[#This Row],[PL]],IF(Table_Styles[[#This Row],[PL Default]]&lt;&gt;"",Table_Styles[[#This Row],[PL Default]],""))</f>
        <v/>
      </c>
      <c r="AW156" s="47"/>
      <c r="AX156" s="47"/>
      <c r="AY156" s="16" t="str">
        <f>IF(Table_Styles[[#This Row],[BT]]&lt;&gt;"",Table_Styles[[#This Row],[BT]],IF(Table_Styles[[#This Row],[BT Default]]&lt;&gt;"",Table_Styles[[#This Row],[BT Default]],""))</f>
        <v/>
      </c>
      <c r="AZ156" s="47"/>
      <c r="BA156" s="47"/>
      <c r="BB156" s="16" t="str">
        <f>IF(Table_Styles[[#This Row],[BR]]&lt;&gt;"",Table_Styles[[#This Row],[BR]],IF(Table_Styles[[#This Row],[BR Default]]&lt;&gt;"",Table_Styles[[#This Row],[BR Default]],""))</f>
        <v/>
      </c>
      <c r="BC156" s="47"/>
      <c r="BD156" s="47"/>
      <c r="BE156" s="16" t="str">
        <f>IF(Table_Styles[[#This Row],[BB]]&lt;&gt;"",Table_Styles[[#This Row],[BB]],IF(Table_Styles[[#This Row],[BB Default]]&lt;&gt;"",Table_Styles[[#This Row],[BB Default]],""))</f>
        <v/>
      </c>
      <c r="BF156" s="47"/>
      <c r="BG156" s="47"/>
      <c r="BH156" s="16" t="str">
        <f>IF(Table_Styles[[#This Row],[BL]]&lt;&gt;"",Table_Styles[[#This Row],[BL]],IF(Table_Styles[[#This Row],[BL Default]]&lt;&gt;"",Table_Styles[[#This Row],[BL Default]],""))</f>
        <v/>
      </c>
      <c r="BI156" s="47"/>
      <c r="BJ156" s="47"/>
      <c r="BK156" s="16" t="str">
        <f>IF(Table_Styles[[#This Row],[Width]]&lt;&gt;"",Table_Styles[[#This Row],[Width]],IF(Table_Styles[[#This Row],[Width Default]]&lt;&gt;"",Table_Styles[[#This Row],[Width Default]],""))</f>
        <v/>
      </c>
      <c r="BL156" s="47"/>
      <c r="BM156" s="47"/>
      <c r="BN156" s="16" t="str">
        <f>IF(Table_Styles[[#This Row],[Height]]&lt;&gt;"",Table_Styles[[#This Row],[Height]],IF(Table_Styles[[#This Row],[Height Default]]&lt;&gt;"",Table_Styles[[#This Row],[Height Default]],""))</f>
        <v/>
      </c>
      <c r="BO156" s="16"/>
      <c r="BP156" s="16"/>
      <c r="BQ156" s="16" t="str">
        <f>IF(Table_Styles[[#This Row],[Top]]&lt;&gt;"",Table_Styles[[#This Row],[Top]],IF(Table_Styles[[#This Row],[Top Default]]&lt;&gt;"",Table_Styles[[#This Row],[Top Default]],""))</f>
        <v/>
      </c>
      <c r="BR156" s="16"/>
      <c r="BS156" s="16"/>
      <c r="BT156" s="16" t="str">
        <f>IF(Table_Styles[[#This Row],[Right]]&lt;&gt;"",Table_Styles[[#This Row],[Right]],IF(Table_Styles[[#This Row],[Right Default]]&lt;&gt;"",Table_Styles[[#This Row],[Right Default]],""))</f>
        <v/>
      </c>
      <c r="BU156" s="16"/>
      <c r="BV156" s="16"/>
      <c r="BW156" s="16" t="str">
        <f>IF(Table_Styles[[#This Row],[Bottom]]&lt;&gt;"",Table_Styles[[#This Row],[Bottom]],IF(Table_Styles[[#This Row],[Bottom Default]]&lt;&gt;"",Table_Styles[[#This Row],[Bottom Default]],""))</f>
        <v/>
      </c>
      <c r="BX156" s="16"/>
      <c r="BY156" s="16"/>
      <c r="BZ156" s="16" t="str">
        <f>IF(Table_Styles[[#This Row],[Left]]&lt;&gt;"",Table_Styles[[#This Row],[Left]],IF(Table_Styles[[#This Row],[Left Default]]&lt;&gt;"",Table_Styles[[#This Row],[Left Default]],""))</f>
        <v/>
      </c>
      <c r="CA156" s="31" t="s">
        <v>1176</v>
      </c>
      <c r="CB156" s="16" t="str">
        <f>IF(AND(Table_Styles[[#This Row],[Selector]]&lt;&gt;"",Table_Styles[[#This Row],[Font Family Used]]&lt;&gt;"",Table_Styles[[#This Row],[Font Weight Used]]&lt;&gt;""),Table_Styles[[#This Row],[Font Family Used]]&amp;" "&amp;Table_Styles[[#This Row],[Font Weight Used]],"")</f>
        <v/>
      </c>
      <c r="CC156" s="16" t="str">
        <f ca="1">IF(AND(Table_Styles[[#This Row],[Selector]],COUNTIF(OFFSET(CC:CC,0,0,ROW()-1,1),"="&amp;Table_Styles[[#This Row],[Font]])=0),Table_Styles[[#This Row],[Font]],"")</f>
        <v/>
      </c>
      <c r="CD156" s="16" t="str">
        <f ca="1">IF(Table_Styles[[#This Row],[Unique Font]]&lt;&gt;"",
"{""fontFamily"":"""&amp;Table_Styles[[#This Row],[Font Family Used]]&amp;""",""fontWeight"":"&amp;Table_Styles[[#This Row],[Font Weight Used]]&amp;"}","")</f>
        <v/>
      </c>
      <c r="CE156"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'motorpac-vehicles';font-size: 40px;content: '\\e806';</v>
      </c>
      <c r="CF156" s="16" t="str">
        <f>IF(AND(Table_Styles[[#This Row],[Selector]]&lt;&gt;"", Table_Styles[[#This Row],[Config Properties]]&lt;&gt;""),
Table_Styles[[#This Row],[Selector]]&amp;" { "&amp;Table_Styles[[#This Row],[Config Properties]]&amp;" }","")</f>
        <v>.icon-new:before { font-family: 'motorpac-vehicles';font-size: 40px;content: '\\e806'; }</v>
      </c>
      <c r="CG156" s="16" t="str">
        <f xml:space="preserve">
SUBSTITUTE(SUBSTITUTE(SUBSTITUTE(SUBSTITUTE(SUBSTITUTE(SUBSTITUTE(SUBSTITUTE(SUBSTITUTE(Table_Styles[[#This Row],[Config]],
" {","{"),
"{ ","{"),
" }","}"),
"} ","}"),
" ,",","),
", ",","),
" :",":"),
": ",":")</f>
        <v>.icon-new:before{font-family:'motorpac-vehicles';font-size:40px;content:'\\e806';}</v>
      </c>
    </row>
    <row r="157" spans="2:85" ht="21" customHeight="1">
      <c r="B157" s="36" t="s">
        <v>1177</v>
      </c>
      <c r="C157" s="105" t="s">
        <v>1178</v>
      </c>
      <c r="D157" s="47" t="s">
        <v>1154</v>
      </c>
      <c r="E157" s="47"/>
      <c r="F157" s="16" t="str">
        <f>IF(Table_Styles[[#This Row],[Font Family]]&lt;&gt;"",Table_Styles[[#This Row],[Font Family]],IF(Table_Styles[[#This Row],[Font Family Default]]&lt;&gt;"",Table_Styles[[#This Row],[Font Family Default]],""))</f>
        <v>motorpac-vehicles</v>
      </c>
      <c r="G157" s="31" t="s">
        <v>909</v>
      </c>
      <c r="H157" s="47"/>
      <c r="I157" s="16" t="str">
        <f>IF(Table_Styles[[#This Row],[Font Size]]&lt;&gt;"",Table_Styles[[#This Row],[Font Size]],IF(Table_Styles[[#This Row],[Font Size Default]]&lt;&gt;"",Table_Styles[[#This Row],[Font Size Default]],""))</f>
        <v>40px</v>
      </c>
      <c r="J157" s="47"/>
      <c r="K157" s="47"/>
      <c r="L157" s="16" t="str">
        <f>IF(Table_Styles[[#This Row],[Font Weight]]&lt;&gt;"",Table_Styles[[#This Row],[Font Weight]],IF(Table_Styles[[#This Row],[Font Weight Default]]&lt;&gt;"",Table_Styles[[#This Row],[Font Weight Default]],""))</f>
        <v/>
      </c>
      <c r="M157" s="47"/>
      <c r="N157" s="47"/>
      <c r="O157" s="16" t="str">
        <f>IF(Table_Styles[[#This Row],[Colour]]&lt;&gt;"",Table_Styles[[#This Row],[Colour]],IF(Table_Styles[[#This Row],[Colour Default]]&lt;&gt;"",Table_Styles[[#This Row],[Colour Default]],""))</f>
        <v/>
      </c>
      <c r="P157" s="47"/>
      <c r="Q157" s="47"/>
      <c r="R157" s="16" t="str">
        <f>IF(Table_Styles[[#This Row],[Background]]&lt;&gt;"",Table_Styles[[#This Row],[Background]],IF(Table_Styles[[#This Row],[Background Default]]&lt;&gt;"",Table_Styles[[#This Row],[Background Default]],""))</f>
        <v/>
      </c>
      <c r="S157" s="47"/>
      <c r="T157" s="47"/>
      <c r="U157" s="16" t="str">
        <f>IF(Table_Styles[[#This Row],[Border]]&lt;&gt;"",Table_Styles[[#This Row],[Border]],IF(Table_Styles[[#This Row],[Border Default]]&lt;&gt;"",Table_Styles[[#This Row],[Border Default]],""))</f>
        <v/>
      </c>
      <c r="V157" s="47"/>
      <c r="W157" s="47"/>
      <c r="X157" s="16" t="str">
        <f>IF(Table_Styles[[#This Row],[Border Radius]]&lt;&gt;"",Table_Styles[[#This Row],[Border Radius]],IF(Table_Styles[[#This Row],[Border Radius Default]]&lt;&gt;"",Table_Styles[[#This Row],[Border Radius Default]],""))</f>
        <v/>
      </c>
      <c r="Y157" s="47"/>
      <c r="Z157" s="47"/>
      <c r="AA157" s="16" t="str">
        <f>IF(Table_Styles[[#This Row],[MT]]&lt;&gt;"",Table_Styles[[#This Row],[MT]],IF(Table_Styles[[#This Row],[MT Default]]&lt;&gt;"",Table_Styles[[#This Row],[MT Default]],""))</f>
        <v/>
      </c>
      <c r="AB157" s="47"/>
      <c r="AC157" s="47"/>
      <c r="AD157" s="16" t="str">
        <f>IF(Table_Styles[[#This Row],[MR]]&lt;&gt;"",Table_Styles[[#This Row],[MR]],IF(Table_Styles[[#This Row],[MR Default]]&lt;&gt;"",Table_Styles[[#This Row],[MR Default]],""))</f>
        <v/>
      </c>
      <c r="AE157" s="47"/>
      <c r="AF157" s="47"/>
      <c r="AG157" s="16" t="str">
        <f>IF(Table_Styles[[#This Row],[MB]]&lt;&gt;"",Table_Styles[[#This Row],[MB]],IF(Table_Styles[[#This Row],[MB Default]]&lt;&gt;"",Table_Styles[[#This Row],[MB Default]],""))</f>
        <v/>
      </c>
      <c r="AH157" s="47"/>
      <c r="AI157" s="47"/>
      <c r="AJ157" s="16" t="str">
        <f>IF(Table_Styles[[#This Row],[ML]]&lt;&gt;"",Table_Styles[[#This Row],[ML]],IF(Table_Styles[[#This Row],[ML Default]]&lt;&gt;"",Table_Styles[[#This Row],[ML Default]],""))</f>
        <v/>
      </c>
      <c r="AK157" s="47"/>
      <c r="AL157" s="47"/>
      <c r="AM157" s="16" t="str">
        <f>IF(Table_Styles[[#This Row],[PT]]&lt;&gt;"",Table_Styles[[#This Row],[PT]],IF(Table_Styles[[#This Row],[PT Default]]&lt;&gt;"",Table_Styles[[#This Row],[PT Default]],""))</f>
        <v/>
      </c>
      <c r="AN157" s="47"/>
      <c r="AO157" s="47"/>
      <c r="AP157" s="16" t="str">
        <f>IF(Table_Styles[[#This Row],[PR]]&lt;&gt;"",Table_Styles[[#This Row],[PR]],IF(Table_Styles[[#This Row],[PR Default]]&lt;&gt;"",Table_Styles[[#This Row],[PR Default]],""))</f>
        <v/>
      </c>
      <c r="AQ157" s="47"/>
      <c r="AR157" s="47"/>
      <c r="AS157" s="16" t="str">
        <f>IF(Table_Styles[[#This Row],[PB]]&lt;&gt;"",Table_Styles[[#This Row],[PB]],IF(Table_Styles[[#This Row],[PB Default]]&lt;&gt;"",Table_Styles[[#This Row],[PB Default]],""))</f>
        <v/>
      </c>
      <c r="AT157" s="47"/>
      <c r="AU157" s="47"/>
      <c r="AV157" s="16" t="str">
        <f>IF(Table_Styles[[#This Row],[PL]]&lt;&gt;"",Table_Styles[[#This Row],[PL]],IF(Table_Styles[[#This Row],[PL Default]]&lt;&gt;"",Table_Styles[[#This Row],[PL Default]],""))</f>
        <v/>
      </c>
      <c r="AW157" s="47"/>
      <c r="AX157" s="47"/>
      <c r="AY157" s="16" t="str">
        <f>IF(Table_Styles[[#This Row],[BT]]&lt;&gt;"",Table_Styles[[#This Row],[BT]],IF(Table_Styles[[#This Row],[BT Default]]&lt;&gt;"",Table_Styles[[#This Row],[BT Default]],""))</f>
        <v/>
      </c>
      <c r="AZ157" s="47"/>
      <c r="BA157" s="47"/>
      <c r="BB157" s="16" t="str">
        <f>IF(Table_Styles[[#This Row],[BR]]&lt;&gt;"",Table_Styles[[#This Row],[BR]],IF(Table_Styles[[#This Row],[BR Default]]&lt;&gt;"",Table_Styles[[#This Row],[BR Default]],""))</f>
        <v/>
      </c>
      <c r="BC157" s="47"/>
      <c r="BD157" s="47"/>
      <c r="BE157" s="16" t="str">
        <f>IF(Table_Styles[[#This Row],[BB]]&lt;&gt;"",Table_Styles[[#This Row],[BB]],IF(Table_Styles[[#This Row],[BB Default]]&lt;&gt;"",Table_Styles[[#This Row],[BB Default]],""))</f>
        <v/>
      </c>
      <c r="BF157" s="47"/>
      <c r="BG157" s="47"/>
      <c r="BH157" s="16" t="str">
        <f>IF(Table_Styles[[#This Row],[BL]]&lt;&gt;"",Table_Styles[[#This Row],[BL]],IF(Table_Styles[[#This Row],[BL Default]]&lt;&gt;"",Table_Styles[[#This Row],[BL Default]],""))</f>
        <v/>
      </c>
      <c r="BI157" s="47"/>
      <c r="BJ157" s="47"/>
      <c r="BK157" s="16" t="str">
        <f>IF(Table_Styles[[#This Row],[Width]]&lt;&gt;"",Table_Styles[[#This Row],[Width]],IF(Table_Styles[[#This Row],[Width Default]]&lt;&gt;"",Table_Styles[[#This Row],[Width Default]],""))</f>
        <v/>
      </c>
      <c r="BL157" s="47"/>
      <c r="BM157" s="47"/>
      <c r="BN157" s="16" t="str">
        <f>IF(Table_Styles[[#This Row],[Height]]&lt;&gt;"",Table_Styles[[#This Row],[Height]],IF(Table_Styles[[#This Row],[Height Default]]&lt;&gt;"",Table_Styles[[#This Row],[Height Default]],""))</f>
        <v/>
      </c>
      <c r="BO157" s="16"/>
      <c r="BP157" s="16"/>
      <c r="BQ157" s="16" t="str">
        <f>IF(Table_Styles[[#This Row],[Top]]&lt;&gt;"",Table_Styles[[#This Row],[Top]],IF(Table_Styles[[#This Row],[Top Default]]&lt;&gt;"",Table_Styles[[#This Row],[Top Default]],""))</f>
        <v/>
      </c>
      <c r="BR157" s="16"/>
      <c r="BS157" s="16"/>
      <c r="BT157" s="16" t="str">
        <f>IF(Table_Styles[[#This Row],[Right]]&lt;&gt;"",Table_Styles[[#This Row],[Right]],IF(Table_Styles[[#This Row],[Right Default]]&lt;&gt;"",Table_Styles[[#This Row],[Right Default]],""))</f>
        <v/>
      </c>
      <c r="BU157" s="16"/>
      <c r="BV157" s="16"/>
      <c r="BW157" s="16" t="str">
        <f>IF(Table_Styles[[#This Row],[Bottom]]&lt;&gt;"",Table_Styles[[#This Row],[Bottom]],IF(Table_Styles[[#This Row],[Bottom Default]]&lt;&gt;"",Table_Styles[[#This Row],[Bottom Default]],""))</f>
        <v/>
      </c>
      <c r="BX157" s="16"/>
      <c r="BY157" s="16"/>
      <c r="BZ157" s="16" t="str">
        <f>IF(Table_Styles[[#This Row],[Left]]&lt;&gt;"",Table_Styles[[#This Row],[Left]],IF(Table_Styles[[#This Row],[Left Default]]&lt;&gt;"",Table_Styles[[#This Row],[Left Default]],""))</f>
        <v/>
      </c>
      <c r="CA157" s="31" t="s">
        <v>1179</v>
      </c>
      <c r="CB157" s="16" t="str">
        <f>IF(AND(Table_Styles[[#This Row],[Selector]]&lt;&gt;"",Table_Styles[[#This Row],[Font Family Used]]&lt;&gt;"",Table_Styles[[#This Row],[Font Weight Used]]&lt;&gt;""),Table_Styles[[#This Row],[Font Family Used]]&amp;" "&amp;Table_Styles[[#This Row],[Font Weight Used]],"")</f>
        <v/>
      </c>
      <c r="CC157" s="16" t="str">
        <f ca="1">IF(AND(Table_Styles[[#This Row],[Selector]],COUNTIF(OFFSET(CC:CC,0,0,ROW()-1,1),"="&amp;Table_Styles[[#This Row],[Font]])=0),Table_Styles[[#This Row],[Font]],"")</f>
        <v/>
      </c>
      <c r="CD157" s="16" t="str">
        <f ca="1">IF(Table_Styles[[#This Row],[Unique Font]]&lt;&gt;"",
"{""fontFamily"":"""&amp;Table_Styles[[#This Row],[Font Family Used]]&amp;""",""fontWeight"":"&amp;Table_Styles[[#This Row],[Font Weight Used]]&amp;"}","")</f>
        <v/>
      </c>
      <c r="CE157"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'motorpac-vehicles';font-size: 40px;content: '\\e802';</v>
      </c>
      <c r="CF157" s="16" t="str">
        <f>IF(AND(Table_Styles[[#This Row],[Selector]]&lt;&gt;"", Table_Styles[[#This Row],[Config Properties]]&lt;&gt;""),
Table_Styles[[#This Row],[Selector]]&amp;" { "&amp;Table_Styles[[#This Row],[Config Properties]]&amp;" }","")</f>
        <v>.icon-used:before { font-family: 'motorpac-vehicles';font-size: 40px;content: '\\e802'; }</v>
      </c>
      <c r="CG157" s="16" t="str">
        <f xml:space="preserve">
SUBSTITUTE(SUBSTITUTE(SUBSTITUTE(SUBSTITUTE(SUBSTITUTE(SUBSTITUTE(SUBSTITUTE(SUBSTITUTE(Table_Styles[[#This Row],[Config]],
" {","{"),
"{ ","{"),
" }","}"),
"} ","}"),
" ,",","),
", ",","),
" :",":"),
": ",":")</f>
        <v>.icon-used:before{font-family:'motorpac-vehicles';font-size:40px;content:'\\e802';}</v>
      </c>
    </row>
    <row r="158" spans="2:85" ht="21" customHeight="1">
      <c r="B158" s="36" t="s">
        <v>1180</v>
      </c>
      <c r="C158" s="105" t="s">
        <v>1181</v>
      </c>
      <c r="D158" s="47" t="s">
        <v>1154</v>
      </c>
      <c r="E158" s="47"/>
      <c r="F158" s="16" t="str">
        <f>IF(Table_Styles[[#This Row],[Font Family]]&lt;&gt;"",Table_Styles[[#This Row],[Font Family]],IF(Table_Styles[[#This Row],[Font Family Default]]&lt;&gt;"",Table_Styles[[#This Row],[Font Family Default]],""))</f>
        <v>motorpac-vehicles</v>
      </c>
      <c r="G158" s="31" t="s">
        <v>909</v>
      </c>
      <c r="H158" s="47"/>
      <c r="I158" s="16" t="str">
        <f>IF(Table_Styles[[#This Row],[Font Size]]&lt;&gt;"",Table_Styles[[#This Row],[Font Size]],IF(Table_Styles[[#This Row],[Font Size Default]]&lt;&gt;"",Table_Styles[[#This Row],[Font Size Default]],""))</f>
        <v>40px</v>
      </c>
      <c r="J158" s="47"/>
      <c r="K158" s="47"/>
      <c r="L158" s="16" t="str">
        <f>IF(Table_Styles[[#This Row],[Font Weight]]&lt;&gt;"",Table_Styles[[#This Row],[Font Weight]],IF(Table_Styles[[#This Row],[Font Weight Default]]&lt;&gt;"",Table_Styles[[#This Row],[Font Weight Default]],""))</f>
        <v/>
      </c>
      <c r="M158" s="47"/>
      <c r="N158" s="47"/>
      <c r="O158" s="16" t="str">
        <f>IF(Table_Styles[[#This Row],[Colour]]&lt;&gt;"",Table_Styles[[#This Row],[Colour]],IF(Table_Styles[[#This Row],[Colour Default]]&lt;&gt;"",Table_Styles[[#This Row],[Colour Default]],""))</f>
        <v/>
      </c>
      <c r="P158" s="47"/>
      <c r="Q158" s="47"/>
      <c r="R158" s="16" t="str">
        <f>IF(Table_Styles[[#This Row],[Background]]&lt;&gt;"",Table_Styles[[#This Row],[Background]],IF(Table_Styles[[#This Row],[Background Default]]&lt;&gt;"",Table_Styles[[#This Row],[Background Default]],""))</f>
        <v/>
      </c>
      <c r="S158" s="47"/>
      <c r="T158" s="47"/>
      <c r="U158" s="16" t="str">
        <f>IF(Table_Styles[[#This Row],[Border]]&lt;&gt;"",Table_Styles[[#This Row],[Border]],IF(Table_Styles[[#This Row],[Border Default]]&lt;&gt;"",Table_Styles[[#This Row],[Border Default]],""))</f>
        <v/>
      </c>
      <c r="V158" s="47"/>
      <c r="W158" s="47"/>
      <c r="X158" s="16" t="str">
        <f>IF(Table_Styles[[#This Row],[Border Radius]]&lt;&gt;"",Table_Styles[[#This Row],[Border Radius]],IF(Table_Styles[[#This Row],[Border Radius Default]]&lt;&gt;"",Table_Styles[[#This Row],[Border Radius Default]],""))</f>
        <v/>
      </c>
      <c r="Y158" s="47"/>
      <c r="Z158" s="47"/>
      <c r="AA158" s="16" t="str">
        <f>IF(Table_Styles[[#This Row],[MT]]&lt;&gt;"",Table_Styles[[#This Row],[MT]],IF(Table_Styles[[#This Row],[MT Default]]&lt;&gt;"",Table_Styles[[#This Row],[MT Default]],""))</f>
        <v/>
      </c>
      <c r="AB158" s="47"/>
      <c r="AC158" s="47"/>
      <c r="AD158" s="16" t="str">
        <f>IF(Table_Styles[[#This Row],[MR]]&lt;&gt;"",Table_Styles[[#This Row],[MR]],IF(Table_Styles[[#This Row],[MR Default]]&lt;&gt;"",Table_Styles[[#This Row],[MR Default]],""))</f>
        <v/>
      </c>
      <c r="AE158" s="47"/>
      <c r="AF158" s="47"/>
      <c r="AG158" s="16" t="str">
        <f>IF(Table_Styles[[#This Row],[MB]]&lt;&gt;"",Table_Styles[[#This Row],[MB]],IF(Table_Styles[[#This Row],[MB Default]]&lt;&gt;"",Table_Styles[[#This Row],[MB Default]],""))</f>
        <v/>
      </c>
      <c r="AH158" s="47"/>
      <c r="AI158" s="47"/>
      <c r="AJ158" s="16" t="str">
        <f>IF(Table_Styles[[#This Row],[ML]]&lt;&gt;"",Table_Styles[[#This Row],[ML]],IF(Table_Styles[[#This Row],[ML Default]]&lt;&gt;"",Table_Styles[[#This Row],[ML Default]],""))</f>
        <v/>
      </c>
      <c r="AK158" s="47"/>
      <c r="AL158" s="47"/>
      <c r="AM158" s="16" t="str">
        <f>IF(Table_Styles[[#This Row],[PT]]&lt;&gt;"",Table_Styles[[#This Row],[PT]],IF(Table_Styles[[#This Row],[PT Default]]&lt;&gt;"",Table_Styles[[#This Row],[PT Default]],""))</f>
        <v/>
      </c>
      <c r="AN158" s="47"/>
      <c r="AO158" s="47"/>
      <c r="AP158" s="16" t="str">
        <f>IF(Table_Styles[[#This Row],[PR]]&lt;&gt;"",Table_Styles[[#This Row],[PR]],IF(Table_Styles[[#This Row],[PR Default]]&lt;&gt;"",Table_Styles[[#This Row],[PR Default]],""))</f>
        <v/>
      </c>
      <c r="AQ158" s="47"/>
      <c r="AR158" s="47"/>
      <c r="AS158" s="16" t="str">
        <f>IF(Table_Styles[[#This Row],[PB]]&lt;&gt;"",Table_Styles[[#This Row],[PB]],IF(Table_Styles[[#This Row],[PB Default]]&lt;&gt;"",Table_Styles[[#This Row],[PB Default]],""))</f>
        <v/>
      </c>
      <c r="AT158" s="47"/>
      <c r="AU158" s="47"/>
      <c r="AV158" s="16" t="str">
        <f>IF(Table_Styles[[#This Row],[PL]]&lt;&gt;"",Table_Styles[[#This Row],[PL]],IF(Table_Styles[[#This Row],[PL Default]]&lt;&gt;"",Table_Styles[[#This Row],[PL Default]],""))</f>
        <v/>
      </c>
      <c r="AW158" s="47"/>
      <c r="AX158" s="47"/>
      <c r="AY158" s="16" t="str">
        <f>IF(Table_Styles[[#This Row],[BT]]&lt;&gt;"",Table_Styles[[#This Row],[BT]],IF(Table_Styles[[#This Row],[BT Default]]&lt;&gt;"",Table_Styles[[#This Row],[BT Default]],""))</f>
        <v/>
      </c>
      <c r="AZ158" s="47"/>
      <c r="BA158" s="47"/>
      <c r="BB158" s="16" t="str">
        <f>IF(Table_Styles[[#This Row],[BR]]&lt;&gt;"",Table_Styles[[#This Row],[BR]],IF(Table_Styles[[#This Row],[BR Default]]&lt;&gt;"",Table_Styles[[#This Row],[BR Default]],""))</f>
        <v/>
      </c>
      <c r="BC158" s="47"/>
      <c r="BD158" s="47"/>
      <c r="BE158" s="16" t="str">
        <f>IF(Table_Styles[[#This Row],[BB]]&lt;&gt;"",Table_Styles[[#This Row],[BB]],IF(Table_Styles[[#This Row],[BB Default]]&lt;&gt;"",Table_Styles[[#This Row],[BB Default]],""))</f>
        <v/>
      </c>
      <c r="BF158" s="47"/>
      <c r="BG158" s="47"/>
      <c r="BH158" s="16" t="str">
        <f>IF(Table_Styles[[#This Row],[BL]]&lt;&gt;"",Table_Styles[[#This Row],[BL]],IF(Table_Styles[[#This Row],[BL Default]]&lt;&gt;"",Table_Styles[[#This Row],[BL Default]],""))</f>
        <v/>
      </c>
      <c r="BI158" s="47"/>
      <c r="BJ158" s="47"/>
      <c r="BK158" s="16" t="str">
        <f>IF(Table_Styles[[#This Row],[Width]]&lt;&gt;"",Table_Styles[[#This Row],[Width]],IF(Table_Styles[[#This Row],[Width Default]]&lt;&gt;"",Table_Styles[[#This Row],[Width Default]],""))</f>
        <v/>
      </c>
      <c r="BL158" s="47"/>
      <c r="BM158" s="47"/>
      <c r="BN158" s="16" t="str">
        <f>IF(Table_Styles[[#This Row],[Height]]&lt;&gt;"",Table_Styles[[#This Row],[Height]],IF(Table_Styles[[#This Row],[Height Default]]&lt;&gt;"",Table_Styles[[#This Row],[Height Default]],""))</f>
        <v/>
      </c>
      <c r="BO158" s="16"/>
      <c r="BP158" s="16"/>
      <c r="BQ158" s="16" t="str">
        <f>IF(Table_Styles[[#This Row],[Top]]&lt;&gt;"",Table_Styles[[#This Row],[Top]],IF(Table_Styles[[#This Row],[Top Default]]&lt;&gt;"",Table_Styles[[#This Row],[Top Default]],""))</f>
        <v/>
      </c>
      <c r="BR158" s="16"/>
      <c r="BS158" s="16"/>
      <c r="BT158" s="16" t="str">
        <f>IF(Table_Styles[[#This Row],[Right]]&lt;&gt;"",Table_Styles[[#This Row],[Right]],IF(Table_Styles[[#This Row],[Right Default]]&lt;&gt;"",Table_Styles[[#This Row],[Right Default]],""))</f>
        <v/>
      </c>
      <c r="BU158" s="16"/>
      <c r="BV158" s="16"/>
      <c r="BW158" s="16" t="str">
        <f>IF(Table_Styles[[#This Row],[Bottom]]&lt;&gt;"",Table_Styles[[#This Row],[Bottom]],IF(Table_Styles[[#This Row],[Bottom Default]]&lt;&gt;"",Table_Styles[[#This Row],[Bottom Default]],""))</f>
        <v/>
      </c>
      <c r="BX158" s="16"/>
      <c r="BY158" s="16"/>
      <c r="BZ158" s="16" t="str">
        <f>IF(Table_Styles[[#This Row],[Left]]&lt;&gt;"",Table_Styles[[#This Row],[Left]],IF(Table_Styles[[#This Row],[Left Default]]&lt;&gt;"",Table_Styles[[#This Row],[Left Default]],""))</f>
        <v/>
      </c>
      <c r="CA158" s="31" t="s">
        <v>1182</v>
      </c>
      <c r="CB158" s="16" t="str">
        <f>IF(AND(Table_Styles[[#This Row],[Selector]]&lt;&gt;"",Table_Styles[[#This Row],[Font Family Used]]&lt;&gt;"",Table_Styles[[#This Row],[Font Weight Used]]&lt;&gt;""),Table_Styles[[#This Row],[Font Family Used]]&amp;" "&amp;Table_Styles[[#This Row],[Font Weight Used]],"")</f>
        <v/>
      </c>
      <c r="CC158" s="16" t="str">
        <f ca="1">IF(AND(Table_Styles[[#This Row],[Selector]],COUNTIF(OFFSET(CC:CC,0,0,ROW()-1,1),"="&amp;Table_Styles[[#This Row],[Font]])=0),Table_Styles[[#This Row],[Font]],"")</f>
        <v/>
      </c>
      <c r="CD158" s="16" t="str">
        <f ca="1">IF(Table_Styles[[#This Row],[Unique Font]]&lt;&gt;"",
"{""fontFamily"":"""&amp;Table_Styles[[#This Row],[Font Family Used]]&amp;""",""fontWeight"":"&amp;Table_Styles[[#This Row],[Font Weight Used]]&amp;"}","")</f>
        <v/>
      </c>
      <c r="CE158"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'motorpac-vehicles';font-size: 40px;content: '\\e807';</v>
      </c>
      <c r="CF158" s="16" t="str">
        <f>IF(AND(Table_Styles[[#This Row],[Selector]]&lt;&gt;"", Table_Styles[[#This Row],[Config Properties]]&lt;&gt;""),
Table_Styles[[#This Row],[Selector]]&amp;" { "&amp;Table_Styles[[#This Row],[Config Properties]]&amp;" }","")</f>
        <v>.icon-demo:before { font-family: 'motorpac-vehicles';font-size: 40px;content: '\\e807'; }</v>
      </c>
      <c r="CG158" s="16" t="str">
        <f xml:space="preserve">
SUBSTITUTE(SUBSTITUTE(SUBSTITUTE(SUBSTITUTE(SUBSTITUTE(SUBSTITUTE(SUBSTITUTE(SUBSTITUTE(Table_Styles[[#This Row],[Config]],
" {","{"),
"{ ","{"),
" }","}"),
"} ","}"),
" ,",","),
", ",","),
" :",":"),
": ",":")</f>
        <v>.icon-demo:before{font-family:'motorpac-vehicles';font-size:40px;content:'\\e807';}</v>
      </c>
    </row>
    <row r="159" spans="2:85" ht="21" customHeight="1">
      <c r="B159" s="36" t="s">
        <v>1183</v>
      </c>
      <c r="C159" s="105" t="s">
        <v>1184</v>
      </c>
      <c r="D159" s="47" t="s">
        <v>1154</v>
      </c>
      <c r="E159" s="47"/>
      <c r="F159" s="16" t="str">
        <f>IF(Table_Styles[[#This Row],[Font Family]]&lt;&gt;"",Table_Styles[[#This Row],[Font Family]],IF(Table_Styles[[#This Row],[Font Family Default]]&lt;&gt;"",Table_Styles[[#This Row],[Font Family Default]],""))</f>
        <v>motorpac-vehicles</v>
      </c>
      <c r="G159" s="31" t="s">
        <v>909</v>
      </c>
      <c r="H159" s="47"/>
      <c r="I159" s="16" t="str">
        <f>IF(Table_Styles[[#This Row],[Font Size]]&lt;&gt;"",Table_Styles[[#This Row],[Font Size]],IF(Table_Styles[[#This Row],[Font Size Default]]&lt;&gt;"",Table_Styles[[#This Row],[Font Size Default]],""))</f>
        <v>40px</v>
      </c>
      <c r="J159" s="47"/>
      <c r="K159" s="47"/>
      <c r="L159" s="16" t="str">
        <f>IF(Table_Styles[[#This Row],[Font Weight]]&lt;&gt;"",Table_Styles[[#This Row],[Font Weight]],IF(Table_Styles[[#This Row],[Font Weight Default]]&lt;&gt;"",Table_Styles[[#This Row],[Font Weight Default]],""))</f>
        <v/>
      </c>
      <c r="M159" s="47"/>
      <c r="N159" s="47"/>
      <c r="O159" s="16" t="str">
        <f>IF(Table_Styles[[#This Row],[Colour]]&lt;&gt;"",Table_Styles[[#This Row],[Colour]],IF(Table_Styles[[#This Row],[Colour Default]]&lt;&gt;"",Table_Styles[[#This Row],[Colour Default]],""))</f>
        <v/>
      </c>
      <c r="P159" s="47"/>
      <c r="Q159" s="47"/>
      <c r="R159" s="16" t="str">
        <f>IF(Table_Styles[[#This Row],[Background]]&lt;&gt;"",Table_Styles[[#This Row],[Background]],IF(Table_Styles[[#This Row],[Background Default]]&lt;&gt;"",Table_Styles[[#This Row],[Background Default]],""))</f>
        <v/>
      </c>
      <c r="S159" s="47"/>
      <c r="T159" s="47"/>
      <c r="U159" s="16" t="str">
        <f>IF(Table_Styles[[#This Row],[Border]]&lt;&gt;"",Table_Styles[[#This Row],[Border]],IF(Table_Styles[[#This Row],[Border Default]]&lt;&gt;"",Table_Styles[[#This Row],[Border Default]],""))</f>
        <v/>
      </c>
      <c r="V159" s="47"/>
      <c r="W159" s="47"/>
      <c r="X159" s="16" t="str">
        <f>IF(Table_Styles[[#This Row],[Border Radius]]&lt;&gt;"",Table_Styles[[#This Row],[Border Radius]],IF(Table_Styles[[#This Row],[Border Radius Default]]&lt;&gt;"",Table_Styles[[#This Row],[Border Radius Default]],""))</f>
        <v/>
      </c>
      <c r="Y159" s="47"/>
      <c r="Z159" s="47"/>
      <c r="AA159" s="16" t="str">
        <f>IF(Table_Styles[[#This Row],[MT]]&lt;&gt;"",Table_Styles[[#This Row],[MT]],IF(Table_Styles[[#This Row],[MT Default]]&lt;&gt;"",Table_Styles[[#This Row],[MT Default]],""))</f>
        <v/>
      </c>
      <c r="AB159" s="47"/>
      <c r="AC159" s="47"/>
      <c r="AD159" s="16" t="str">
        <f>IF(Table_Styles[[#This Row],[MR]]&lt;&gt;"",Table_Styles[[#This Row],[MR]],IF(Table_Styles[[#This Row],[MR Default]]&lt;&gt;"",Table_Styles[[#This Row],[MR Default]],""))</f>
        <v/>
      </c>
      <c r="AE159" s="47"/>
      <c r="AF159" s="47"/>
      <c r="AG159" s="16" t="str">
        <f>IF(Table_Styles[[#This Row],[MB]]&lt;&gt;"",Table_Styles[[#This Row],[MB]],IF(Table_Styles[[#This Row],[MB Default]]&lt;&gt;"",Table_Styles[[#This Row],[MB Default]],""))</f>
        <v/>
      </c>
      <c r="AH159" s="47"/>
      <c r="AI159" s="47"/>
      <c r="AJ159" s="16" t="str">
        <f>IF(Table_Styles[[#This Row],[ML]]&lt;&gt;"",Table_Styles[[#This Row],[ML]],IF(Table_Styles[[#This Row],[ML Default]]&lt;&gt;"",Table_Styles[[#This Row],[ML Default]],""))</f>
        <v/>
      </c>
      <c r="AK159" s="47"/>
      <c r="AL159" s="47"/>
      <c r="AM159" s="16" t="str">
        <f>IF(Table_Styles[[#This Row],[PT]]&lt;&gt;"",Table_Styles[[#This Row],[PT]],IF(Table_Styles[[#This Row],[PT Default]]&lt;&gt;"",Table_Styles[[#This Row],[PT Default]],""))</f>
        <v/>
      </c>
      <c r="AN159" s="47"/>
      <c r="AO159" s="47"/>
      <c r="AP159" s="16" t="str">
        <f>IF(Table_Styles[[#This Row],[PR]]&lt;&gt;"",Table_Styles[[#This Row],[PR]],IF(Table_Styles[[#This Row],[PR Default]]&lt;&gt;"",Table_Styles[[#This Row],[PR Default]],""))</f>
        <v/>
      </c>
      <c r="AQ159" s="47"/>
      <c r="AR159" s="47"/>
      <c r="AS159" s="16" t="str">
        <f>IF(Table_Styles[[#This Row],[PB]]&lt;&gt;"",Table_Styles[[#This Row],[PB]],IF(Table_Styles[[#This Row],[PB Default]]&lt;&gt;"",Table_Styles[[#This Row],[PB Default]],""))</f>
        <v/>
      </c>
      <c r="AT159" s="47"/>
      <c r="AU159" s="47"/>
      <c r="AV159" s="16" t="str">
        <f>IF(Table_Styles[[#This Row],[PL]]&lt;&gt;"",Table_Styles[[#This Row],[PL]],IF(Table_Styles[[#This Row],[PL Default]]&lt;&gt;"",Table_Styles[[#This Row],[PL Default]],""))</f>
        <v/>
      </c>
      <c r="AW159" s="47"/>
      <c r="AX159" s="47"/>
      <c r="AY159" s="16" t="str">
        <f>IF(Table_Styles[[#This Row],[BT]]&lt;&gt;"",Table_Styles[[#This Row],[BT]],IF(Table_Styles[[#This Row],[BT Default]]&lt;&gt;"",Table_Styles[[#This Row],[BT Default]],""))</f>
        <v/>
      </c>
      <c r="AZ159" s="47"/>
      <c r="BA159" s="47"/>
      <c r="BB159" s="16" t="str">
        <f>IF(Table_Styles[[#This Row],[BR]]&lt;&gt;"",Table_Styles[[#This Row],[BR]],IF(Table_Styles[[#This Row],[BR Default]]&lt;&gt;"",Table_Styles[[#This Row],[BR Default]],""))</f>
        <v/>
      </c>
      <c r="BC159" s="47"/>
      <c r="BD159" s="47"/>
      <c r="BE159" s="16" t="str">
        <f>IF(Table_Styles[[#This Row],[BB]]&lt;&gt;"",Table_Styles[[#This Row],[BB]],IF(Table_Styles[[#This Row],[BB Default]]&lt;&gt;"",Table_Styles[[#This Row],[BB Default]],""))</f>
        <v/>
      </c>
      <c r="BF159" s="47"/>
      <c r="BG159" s="47"/>
      <c r="BH159" s="16" t="str">
        <f>IF(Table_Styles[[#This Row],[BL]]&lt;&gt;"",Table_Styles[[#This Row],[BL]],IF(Table_Styles[[#This Row],[BL Default]]&lt;&gt;"",Table_Styles[[#This Row],[BL Default]],""))</f>
        <v/>
      </c>
      <c r="BI159" s="47"/>
      <c r="BJ159" s="47"/>
      <c r="BK159" s="16" t="str">
        <f>IF(Table_Styles[[#This Row],[Width]]&lt;&gt;"",Table_Styles[[#This Row],[Width]],IF(Table_Styles[[#This Row],[Width Default]]&lt;&gt;"",Table_Styles[[#This Row],[Width Default]],""))</f>
        <v/>
      </c>
      <c r="BL159" s="47"/>
      <c r="BM159" s="47"/>
      <c r="BN159" s="16" t="str">
        <f>IF(Table_Styles[[#This Row],[Height]]&lt;&gt;"",Table_Styles[[#This Row],[Height]],IF(Table_Styles[[#This Row],[Height Default]]&lt;&gt;"",Table_Styles[[#This Row],[Height Default]],""))</f>
        <v/>
      </c>
      <c r="BO159" s="16"/>
      <c r="BP159" s="16"/>
      <c r="BQ159" s="16" t="str">
        <f>IF(Table_Styles[[#This Row],[Top]]&lt;&gt;"",Table_Styles[[#This Row],[Top]],IF(Table_Styles[[#This Row],[Top Default]]&lt;&gt;"",Table_Styles[[#This Row],[Top Default]],""))</f>
        <v/>
      </c>
      <c r="BR159" s="16"/>
      <c r="BS159" s="16"/>
      <c r="BT159" s="16" t="str">
        <f>IF(Table_Styles[[#This Row],[Right]]&lt;&gt;"",Table_Styles[[#This Row],[Right]],IF(Table_Styles[[#This Row],[Right Default]]&lt;&gt;"",Table_Styles[[#This Row],[Right Default]],""))</f>
        <v/>
      </c>
      <c r="BU159" s="16"/>
      <c r="BV159" s="16"/>
      <c r="BW159" s="16" t="str">
        <f>IF(Table_Styles[[#This Row],[Bottom]]&lt;&gt;"",Table_Styles[[#This Row],[Bottom]],IF(Table_Styles[[#This Row],[Bottom Default]]&lt;&gt;"",Table_Styles[[#This Row],[Bottom Default]],""))</f>
        <v/>
      </c>
      <c r="BX159" s="16"/>
      <c r="BY159" s="16"/>
      <c r="BZ159" s="16" t="str">
        <f>IF(Table_Styles[[#This Row],[Left]]&lt;&gt;"",Table_Styles[[#This Row],[Left]],IF(Table_Styles[[#This Row],[Left Default]]&lt;&gt;"",Table_Styles[[#This Row],[Left Default]],""))</f>
        <v/>
      </c>
      <c r="CA159" s="31" t="s">
        <v>1185</v>
      </c>
      <c r="CB159" s="16" t="str">
        <f>IF(AND(Table_Styles[[#This Row],[Selector]]&lt;&gt;"",Table_Styles[[#This Row],[Font Family Used]]&lt;&gt;"",Table_Styles[[#This Row],[Font Weight Used]]&lt;&gt;""),Table_Styles[[#This Row],[Font Family Used]]&amp;" "&amp;Table_Styles[[#This Row],[Font Weight Used]],"")</f>
        <v/>
      </c>
      <c r="CC159" s="16" t="str">
        <f ca="1">IF(AND(Table_Styles[[#This Row],[Selector]],COUNTIF(OFFSET(CC:CC,0,0,ROW()-1,1),"="&amp;Table_Styles[[#This Row],[Font]])=0),Table_Styles[[#This Row],[Font]],"")</f>
        <v/>
      </c>
      <c r="CD159" s="16" t="str">
        <f ca="1">IF(Table_Styles[[#This Row],[Unique Font]]&lt;&gt;"",
"{""fontFamily"":"""&amp;Table_Styles[[#This Row],[Font Family Used]]&amp;""",""fontWeight"":"&amp;Table_Styles[[#This Row],[Font Weight Used]]&amp;"}","")</f>
        <v/>
      </c>
      <c r="CE159"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'motorpac-vehicles';font-size: 40px;content: '\\e80c';</v>
      </c>
      <c r="CF159" s="16" t="str">
        <f>IF(AND(Table_Styles[[#This Row],[Selector]]&lt;&gt;"", Table_Styles[[#This Row],[Config Properties]]&lt;&gt;""),
Table_Styles[[#This Row],[Selector]]&amp;" { "&amp;Table_Styles[[#This Row],[Config Properties]]&amp;" }","")</f>
        <v>.icon-homeowner:before { font-family: 'motorpac-vehicles';font-size: 40px;content: '\\e80c'; }</v>
      </c>
      <c r="CG159" s="16" t="str">
        <f xml:space="preserve">
SUBSTITUTE(SUBSTITUTE(SUBSTITUTE(SUBSTITUTE(SUBSTITUTE(SUBSTITUTE(SUBSTITUTE(SUBSTITUTE(Table_Styles[[#This Row],[Config]],
" {","{"),
"{ ","{"),
" }","}"),
"} ","}"),
" ,",","),
", ",","),
" :",":"),
": ",":")</f>
        <v>.icon-homeowner:before{font-family:'motorpac-vehicles';font-size:40px;content:'\\e80c';}</v>
      </c>
    </row>
    <row r="160" spans="2:85" ht="21" customHeight="1">
      <c r="B160" s="36" t="s">
        <v>1186</v>
      </c>
      <c r="C160" s="105" t="s">
        <v>1187</v>
      </c>
      <c r="D160" s="47" t="s">
        <v>1154</v>
      </c>
      <c r="E160" s="47"/>
      <c r="F160" s="16" t="str">
        <f>IF(Table_Styles[[#This Row],[Font Family]]&lt;&gt;"",Table_Styles[[#This Row],[Font Family]],IF(Table_Styles[[#This Row],[Font Family Default]]&lt;&gt;"",Table_Styles[[#This Row],[Font Family Default]],""))</f>
        <v>motorpac-vehicles</v>
      </c>
      <c r="G160" s="31" t="s">
        <v>909</v>
      </c>
      <c r="H160" s="47"/>
      <c r="I160" s="16" t="str">
        <f>IF(Table_Styles[[#This Row],[Font Size]]&lt;&gt;"",Table_Styles[[#This Row],[Font Size]],IF(Table_Styles[[#This Row],[Font Size Default]]&lt;&gt;"",Table_Styles[[#This Row],[Font Size Default]],""))</f>
        <v>40px</v>
      </c>
      <c r="J160" s="47"/>
      <c r="K160" s="47"/>
      <c r="L160" s="16" t="str">
        <f>IF(Table_Styles[[#This Row],[Font Weight]]&lt;&gt;"",Table_Styles[[#This Row],[Font Weight]],IF(Table_Styles[[#This Row],[Font Weight Default]]&lt;&gt;"",Table_Styles[[#This Row],[Font Weight Default]],""))</f>
        <v/>
      </c>
      <c r="M160" s="47"/>
      <c r="N160" s="47"/>
      <c r="O160" s="16" t="str">
        <f>IF(Table_Styles[[#This Row],[Colour]]&lt;&gt;"",Table_Styles[[#This Row],[Colour]],IF(Table_Styles[[#This Row],[Colour Default]]&lt;&gt;"",Table_Styles[[#This Row],[Colour Default]],""))</f>
        <v/>
      </c>
      <c r="P160" s="47"/>
      <c r="Q160" s="47"/>
      <c r="R160" s="16" t="str">
        <f>IF(Table_Styles[[#This Row],[Background]]&lt;&gt;"",Table_Styles[[#This Row],[Background]],IF(Table_Styles[[#This Row],[Background Default]]&lt;&gt;"",Table_Styles[[#This Row],[Background Default]],""))</f>
        <v/>
      </c>
      <c r="S160" s="47"/>
      <c r="T160" s="47"/>
      <c r="U160" s="16" t="str">
        <f>IF(Table_Styles[[#This Row],[Border]]&lt;&gt;"",Table_Styles[[#This Row],[Border]],IF(Table_Styles[[#This Row],[Border Default]]&lt;&gt;"",Table_Styles[[#This Row],[Border Default]],""))</f>
        <v/>
      </c>
      <c r="V160" s="47"/>
      <c r="W160" s="47"/>
      <c r="X160" s="16" t="str">
        <f>IF(Table_Styles[[#This Row],[Border Radius]]&lt;&gt;"",Table_Styles[[#This Row],[Border Radius]],IF(Table_Styles[[#This Row],[Border Radius Default]]&lt;&gt;"",Table_Styles[[#This Row],[Border Radius Default]],""))</f>
        <v/>
      </c>
      <c r="Y160" s="47"/>
      <c r="Z160" s="47"/>
      <c r="AA160" s="16" t="str">
        <f>IF(Table_Styles[[#This Row],[MT]]&lt;&gt;"",Table_Styles[[#This Row],[MT]],IF(Table_Styles[[#This Row],[MT Default]]&lt;&gt;"",Table_Styles[[#This Row],[MT Default]],""))</f>
        <v/>
      </c>
      <c r="AB160" s="47"/>
      <c r="AC160" s="47"/>
      <c r="AD160" s="16" t="str">
        <f>IF(Table_Styles[[#This Row],[MR]]&lt;&gt;"",Table_Styles[[#This Row],[MR]],IF(Table_Styles[[#This Row],[MR Default]]&lt;&gt;"",Table_Styles[[#This Row],[MR Default]],""))</f>
        <v/>
      </c>
      <c r="AE160" s="47"/>
      <c r="AF160" s="47"/>
      <c r="AG160" s="16" t="str">
        <f>IF(Table_Styles[[#This Row],[MB]]&lt;&gt;"",Table_Styles[[#This Row],[MB]],IF(Table_Styles[[#This Row],[MB Default]]&lt;&gt;"",Table_Styles[[#This Row],[MB Default]],""))</f>
        <v/>
      </c>
      <c r="AH160" s="47"/>
      <c r="AI160" s="47"/>
      <c r="AJ160" s="16" t="str">
        <f>IF(Table_Styles[[#This Row],[ML]]&lt;&gt;"",Table_Styles[[#This Row],[ML]],IF(Table_Styles[[#This Row],[ML Default]]&lt;&gt;"",Table_Styles[[#This Row],[ML Default]],""))</f>
        <v/>
      </c>
      <c r="AK160" s="47"/>
      <c r="AL160" s="47"/>
      <c r="AM160" s="16" t="str">
        <f>IF(Table_Styles[[#This Row],[PT]]&lt;&gt;"",Table_Styles[[#This Row],[PT]],IF(Table_Styles[[#This Row],[PT Default]]&lt;&gt;"",Table_Styles[[#This Row],[PT Default]],""))</f>
        <v/>
      </c>
      <c r="AN160" s="47"/>
      <c r="AO160" s="47"/>
      <c r="AP160" s="16" t="str">
        <f>IF(Table_Styles[[#This Row],[PR]]&lt;&gt;"",Table_Styles[[#This Row],[PR]],IF(Table_Styles[[#This Row],[PR Default]]&lt;&gt;"",Table_Styles[[#This Row],[PR Default]],""))</f>
        <v/>
      </c>
      <c r="AQ160" s="47"/>
      <c r="AR160" s="47"/>
      <c r="AS160" s="16" t="str">
        <f>IF(Table_Styles[[#This Row],[PB]]&lt;&gt;"",Table_Styles[[#This Row],[PB]],IF(Table_Styles[[#This Row],[PB Default]]&lt;&gt;"",Table_Styles[[#This Row],[PB Default]],""))</f>
        <v/>
      </c>
      <c r="AT160" s="47"/>
      <c r="AU160" s="47"/>
      <c r="AV160" s="16" t="str">
        <f>IF(Table_Styles[[#This Row],[PL]]&lt;&gt;"",Table_Styles[[#This Row],[PL]],IF(Table_Styles[[#This Row],[PL Default]]&lt;&gt;"",Table_Styles[[#This Row],[PL Default]],""))</f>
        <v/>
      </c>
      <c r="AW160" s="47"/>
      <c r="AX160" s="47"/>
      <c r="AY160" s="16" t="str">
        <f>IF(Table_Styles[[#This Row],[BT]]&lt;&gt;"",Table_Styles[[#This Row],[BT]],IF(Table_Styles[[#This Row],[BT Default]]&lt;&gt;"",Table_Styles[[#This Row],[BT Default]],""))</f>
        <v/>
      </c>
      <c r="AZ160" s="47"/>
      <c r="BA160" s="47"/>
      <c r="BB160" s="16" t="str">
        <f>IF(Table_Styles[[#This Row],[BR]]&lt;&gt;"",Table_Styles[[#This Row],[BR]],IF(Table_Styles[[#This Row],[BR Default]]&lt;&gt;"",Table_Styles[[#This Row],[BR Default]],""))</f>
        <v/>
      </c>
      <c r="BC160" s="47"/>
      <c r="BD160" s="47"/>
      <c r="BE160" s="16" t="str">
        <f>IF(Table_Styles[[#This Row],[BB]]&lt;&gt;"",Table_Styles[[#This Row],[BB]],IF(Table_Styles[[#This Row],[BB Default]]&lt;&gt;"",Table_Styles[[#This Row],[BB Default]],""))</f>
        <v/>
      </c>
      <c r="BF160" s="47"/>
      <c r="BG160" s="47"/>
      <c r="BH160" s="16" t="str">
        <f>IF(Table_Styles[[#This Row],[BL]]&lt;&gt;"",Table_Styles[[#This Row],[BL]],IF(Table_Styles[[#This Row],[BL Default]]&lt;&gt;"",Table_Styles[[#This Row],[BL Default]],""))</f>
        <v/>
      </c>
      <c r="BI160" s="47"/>
      <c r="BJ160" s="47"/>
      <c r="BK160" s="16" t="str">
        <f>IF(Table_Styles[[#This Row],[Width]]&lt;&gt;"",Table_Styles[[#This Row],[Width]],IF(Table_Styles[[#This Row],[Width Default]]&lt;&gt;"",Table_Styles[[#This Row],[Width Default]],""))</f>
        <v/>
      </c>
      <c r="BL160" s="47"/>
      <c r="BM160" s="47"/>
      <c r="BN160" s="16" t="str">
        <f>IF(Table_Styles[[#This Row],[Height]]&lt;&gt;"",Table_Styles[[#This Row],[Height]],IF(Table_Styles[[#This Row],[Height Default]]&lt;&gt;"",Table_Styles[[#This Row],[Height Default]],""))</f>
        <v/>
      </c>
      <c r="BO160" s="16"/>
      <c r="BP160" s="16"/>
      <c r="BQ160" s="16" t="str">
        <f>IF(Table_Styles[[#This Row],[Top]]&lt;&gt;"",Table_Styles[[#This Row],[Top]],IF(Table_Styles[[#This Row],[Top Default]]&lt;&gt;"",Table_Styles[[#This Row],[Top Default]],""))</f>
        <v/>
      </c>
      <c r="BR160" s="16"/>
      <c r="BS160" s="16"/>
      <c r="BT160" s="16" t="str">
        <f>IF(Table_Styles[[#This Row],[Right]]&lt;&gt;"",Table_Styles[[#This Row],[Right]],IF(Table_Styles[[#This Row],[Right Default]]&lt;&gt;"",Table_Styles[[#This Row],[Right Default]],""))</f>
        <v/>
      </c>
      <c r="BU160" s="16"/>
      <c r="BV160" s="16"/>
      <c r="BW160" s="16" t="str">
        <f>IF(Table_Styles[[#This Row],[Bottom]]&lt;&gt;"",Table_Styles[[#This Row],[Bottom]],IF(Table_Styles[[#This Row],[Bottom Default]]&lt;&gt;"",Table_Styles[[#This Row],[Bottom Default]],""))</f>
        <v/>
      </c>
      <c r="BX160" s="16"/>
      <c r="BY160" s="16"/>
      <c r="BZ160" s="16" t="str">
        <f>IF(Table_Styles[[#This Row],[Left]]&lt;&gt;"",Table_Styles[[#This Row],[Left]],IF(Table_Styles[[#This Row],[Left Default]]&lt;&gt;"",Table_Styles[[#This Row],[Left Default]],""))</f>
        <v/>
      </c>
      <c r="CA160" s="31" t="s">
        <v>1188</v>
      </c>
      <c r="CB160" s="16" t="str">
        <f>IF(AND(Table_Styles[[#This Row],[Selector]]&lt;&gt;"",Table_Styles[[#This Row],[Font Family Used]]&lt;&gt;"",Table_Styles[[#This Row],[Font Weight Used]]&lt;&gt;""),Table_Styles[[#This Row],[Font Family Used]]&amp;" "&amp;Table_Styles[[#This Row],[Font Weight Used]],"")</f>
        <v/>
      </c>
      <c r="CC160" s="16" t="str">
        <f ca="1">IF(AND(Table_Styles[[#This Row],[Selector]],COUNTIF(OFFSET(CC:CC,0,0,ROW()-1,1),"="&amp;Table_Styles[[#This Row],[Font]])=0),Table_Styles[[#This Row],[Font]],"")</f>
        <v/>
      </c>
      <c r="CD160" s="16" t="str">
        <f ca="1">IF(Table_Styles[[#This Row],[Unique Font]]&lt;&gt;"",
"{""fontFamily"":"""&amp;Table_Styles[[#This Row],[Font Family Used]]&amp;""",""fontWeight"":"&amp;Table_Styles[[#This Row],[Font Weight Used]]&amp;"}","")</f>
        <v/>
      </c>
      <c r="CE160"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'motorpac-vehicles';font-size: 40px;content: '\\e809';</v>
      </c>
      <c r="CF160" s="16" t="str">
        <f>IF(AND(Table_Styles[[#This Row],[Selector]]&lt;&gt;"", Table_Styles[[#This Row],[Config Properties]]&lt;&gt;""),
Table_Styles[[#This Row],[Selector]]&amp;" { "&amp;Table_Styles[[#This Row],[Config Properties]]&amp;" }","")</f>
        <v>.icon-renting:before { font-family: 'motorpac-vehicles';font-size: 40px;content: '\\e809'; }</v>
      </c>
      <c r="CG160" s="16" t="str">
        <f xml:space="preserve">
SUBSTITUTE(SUBSTITUTE(SUBSTITUTE(SUBSTITUTE(SUBSTITUTE(SUBSTITUTE(SUBSTITUTE(SUBSTITUTE(Table_Styles[[#This Row],[Config]],
" {","{"),
"{ ","{"),
" }","}"),
"} ","}"),
" ,",","),
", ",","),
" :",":"),
": ",":")</f>
        <v>.icon-renting:before{font-family:'motorpac-vehicles';font-size:40px;content:'\\e809';}</v>
      </c>
    </row>
    <row r="161" spans="2:85" ht="21" customHeight="1">
      <c r="B161" s="36" t="s">
        <v>1189</v>
      </c>
      <c r="C161" s="105" t="s">
        <v>1190</v>
      </c>
      <c r="D161" s="47" t="s">
        <v>1154</v>
      </c>
      <c r="E161" s="47"/>
      <c r="F161" s="16" t="str">
        <f>IF(Table_Styles[[#This Row],[Font Family]]&lt;&gt;"",Table_Styles[[#This Row],[Font Family]],IF(Table_Styles[[#This Row],[Font Family Default]]&lt;&gt;"",Table_Styles[[#This Row],[Font Family Default]],""))</f>
        <v>motorpac-vehicles</v>
      </c>
      <c r="G161" s="31" t="s">
        <v>909</v>
      </c>
      <c r="H161" s="47"/>
      <c r="I161" s="16" t="str">
        <f>IF(Table_Styles[[#This Row],[Font Size]]&lt;&gt;"",Table_Styles[[#This Row],[Font Size]],IF(Table_Styles[[#This Row],[Font Size Default]]&lt;&gt;"",Table_Styles[[#This Row],[Font Size Default]],""))</f>
        <v>40px</v>
      </c>
      <c r="J161" s="47"/>
      <c r="K161" s="47"/>
      <c r="L161" s="16" t="str">
        <f>IF(Table_Styles[[#This Row],[Font Weight]]&lt;&gt;"",Table_Styles[[#This Row],[Font Weight]],IF(Table_Styles[[#This Row],[Font Weight Default]]&lt;&gt;"",Table_Styles[[#This Row],[Font Weight Default]],""))</f>
        <v/>
      </c>
      <c r="M161" s="47"/>
      <c r="N161" s="47"/>
      <c r="O161" s="16" t="str">
        <f>IF(Table_Styles[[#This Row],[Colour]]&lt;&gt;"",Table_Styles[[#This Row],[Colour]],IF(Table_Styles[[#This Row],[Colour Default]]&lt;&gt;"",Table_Styles[[#This Row],[Colour Default]],""))</f>
        <v/>
      </c>
      <c r="P161" s="47"/>
      <c r="Q161" s="47"/>
      <c r="R161" s="16" t="str">
        <f>IF(Table_Styles[[#This Row],[Background]]&lt;&gt;"",Table_Styles[[#This Row],[Background]],IF(Table_Styles[[#This Row],[Background Default]]&lt;&gt;"",Table_Styles[[#This Row],[Background Default]],""))</f>
        <v/>
      </c>
      <c r="S161" s="47"/>
      <c r="T161" s="47"/>
      <c r="U161" s="16" t="str">
        <f>IF(Table_Styles[[#This Row],[Border]]&lt;&gt;"",Table_Styles[[#This Row],[Border]],IF(Table_Styles[[#This Row],[Border Default]]&lt;&gt;"",Table_Styles[[#This Row],[Border Default]],""))</f>
        <v/>
      </c>
      <c r="V161" s="47"/>
      <c r="W161" s="47"/>
      <c r="X161" s="16" t="str">
        <f>IF(Table_Styles[[#This Row],[Border Radius]]&lt;&gt;"",Table_Styles[[#This Row],[Border Radius]],IF(Table_Styles[[#This Row],[Border Radius Default]]&lt;&gt;"",Table_Styles[[#This Row],[Border Radius Default]],""))</f>
        <v/>
      </c>
      <c r="Y161" s="47"/>
      <c r="Z161" s="47"/>
      <c r="AA161" s="16" t="str">
        <f>IF(Table_Styles[[#This Row],[MT]]&lt;&gt;"",Table_Styles[[#This Row],[MT]],IF(Table_Styles[[#This Row],[MT Default]]&lt;&gt;"",Table_Styles[[#This Row],[MT Default]],""))</f>
        <v/>
      </c>
      <c r="AB161" s="47"/>
      <c r="AC161" s="47"/>
      <c r="AD161" s="16" t="str">
        <f>IF(Table_Styles[[#This Row],[MR]]&lt;&gt;"",Table_Styles[[#This Row],[MR]],IF(Table_Styles[[#This Row],[MR Default]]&lt;&gt;"",Table_Styles[[#This Row],[MR Default]],""))</f>
        <v/>
      </c>
      <c r="AE161" s="47"/>
      <c r="AF161" s="47"/>
      <c r="AG161" s="16" t="str">
        <f>IF(Table_Styles[[#This Row],[MB]]&lt;&gt;"",Table_Styles[[#This Row],[MB]],IF(Table_Styles[[#This Row],[MB Default]]&lt;&gt;"",Table_Styles[[#This Row],[MB Default]],""))</f>
        <v/>
      </c>
      <c r="AH161" s="47"/>
      <c r="AI161" s="47"/>
      <c r="AJ161" s="16" t="str">
        <f>IF(Table_Styles[[#This Row],[ML]]&lt;&gt;"",Table_Styles[[#This Row],[ML]],IF(Table_Styles[[#This Row],[ML Default]]&lt;&gt;"",Table_Styles[[#This Row],[ML Default]],""))</f>
        <v/>
      </c>
      <c r="AK161" s="47"/>
      <c r="AL161" s="47"/>
      <c r="AM161" s="16" t="str">
        <f>IF(Table_Styles[[#This Row],[PT]]&lt;&gt;"",Table_Styles[[#This Row],[PT]],IF(Table_Styles[[#This Row],[PT Default]]&lt;&gt;"",Table_Styles[[#This Row],[PT Default]],""))</f>
        <v/>
      </c>
      <c r="AN161" s="47"/>
      <c r="AO161" s="47"/>
      <c r="AP161" s="16" t="str">
        <f>IF(Table_Styles[[#This Row],[PR]]&lt;&gt;"",Table_Styles[[#This Row],[PR]],IF(Table_Styles[[#This Row],[PR Default]]&lt;&gt;"",Table_Styles[[#This Row],[PR Default]],""))</f>
        <v/>
      </c>
      <c r="AQ161" s="47"/>
      <c r="AR161" s="47"/>
      <c r="AS161" s="16" t="str">
        <f>IF(Table_Styles[[#This Row],[PB]]&lt;&gt;"",Table_Styles[[#This Row],[PB]],IF(Table_Styles[[#This Row],[PB Default]]&lt;&gt;"",Table_Styles[[#This Row],[PB Default]],""))</f>
        <v/>
      </c>
      <c r="AT161" s="47"/>
      <c r="AU161" s="47"/>
      <c r="AV161" s="16" t="str">
        <f>IF(Table_Styles[[#This Row],[PL]]&lt;&gt;"",Table_Styles[[#This Row],[PL]],IF(Table_Styles[[#This Row],[PL Default]]&lt;&gt;"",Table_Styles[[#This Row],[PL Default]],""))</f>
        <v/>
      </c>
      <c r="AW161" s="47"/>
      <c r="AX161" s="47"/>
      <c r="AY161" s="16" t="str">
        <f>IF(Table_Styles[[#This Row],[BT]]&lt;&gt;"",Table_Styles[[#This Row],[BT]],IF(Table_Styles[[#This Row],[BT Default]]&lt;&gt;"",Table_Styles[[#This Row],[BT Default]],""))</f>
        <v/>
      </c>
      <c r="AZ161" s="47"/>
      <c r="BA161" s="47"/>
      <c r="BB161" s="16" t="str">
        <f>IF(Table_Styles[[#This Row],[BR]]&lt;&gt;"",Table_Styles[[#This Row],[BR]],IF(Table_Styles[[#This Row],[BR Default]]&lt;&gt;"",Table_Styles[[#This Row],[BR Default]],""))</f>
        <v/>
      </c>
      <c r="BC161" s="47"/>
      <c r="BD161" s="47"/>
      <c r="BE161" s="16" t="str">
        <f>IF(Table_Styles[[#This Row],[BB]]&lt;&gt;"",Table_Styles[[#This Row],[BB]],IF(Table_Styles[[#This Row],[BB Default]]&lt;&gt;"",Table_Styles[[#This Row],[BB Default]],""))</f>
        <v/>
      </c>
      <c r="BF161" s="47"/>
      <c r="BG161" s="47"/>
      <c r="BH161" s="16" t="str">
        <f>IF(Table_Styles[[#This Row],[BL]]&lt;&gt;"",Table_Styles[[#This Row],[BL]],IF(Table_Styles[[#This Row],[BL Default]]&lt;&gt;"",Table_Styles[[#This Row],[BL Default]],""))</f>
        <v/>
      </c>
      <c r="BI161" s="47"/>
      <c r="BJ161" s="47"/>
      <c r="BK161" s="16" t="str">
        <f>IF(Table_Styles[[#This Row],[Width]]&lt;&gt;"",Table_Styles[[#This Row],[Width]],IF(Table_Styles[[#This Row],[Width Default]]&lt;&gt;"",Table_Styles[[#This Row],[Width Default]],""))</f>
        <v/>
      </c>
      <c r="BL161" s="47"/>
      <c r="BM161" s="47"/>
      <c r="BN161" s="16" t="str">
        <f>IF(Table_Styles[[#This Row],[Height]]&lt;&gt;"",Table_Styles[[#This Row],[Height]],IF(Table_Styles[[#This Row],[Height Default]]&lt;&gt;"",Table_Styles[[#This Row],[Height Default]],""))</f>
        <v/>
      </c>
      <c r="BO161" s="16"/>
      <c r="BP161" s="16"/>
      <c r="BQ161" s="16" t="str">
        <f>IF(Table_Styles[[#This Row],[Top]]&lt;&gt;"",Table_Styles[[#This Row],[Top]],IF(Table_Styles[[#This Row],[Top Default]]&lt;&gt;"",Table_Styles[[#This Row],[Top Default]],""))</f>
        <v/>
      </c>
      <c r="BR161" s="16"/>
      <c r="BS161" s="16"/>
      <c r="BT161" s="16" t="str">
        <f>IF(Table_Styles[[#This Row],[Right]]&lt;&gt;"",Table_Styles[[#This Row],[Right]],IF(Table_Styles[[#This Row],[Right Default]]&lt;&gt;"",Table_Styles[[#This Row],[Right Default]],""))</f>
        <v/>
      </c>
      <c r="BU161" s="16"/>
      <c r="BV161" s="16"/>
      <c r="BW161" s="16" t="str">
        <f>IF(Table_Styles[[#This Row],[Bottom]]&lt;&gt;"",Table_Styles[[#This Row],[Bottom]],IF(Table_Styles[[#This Row],[Bottom Default]]&lt;&gt;"",Table_Styles[[#This Row],[Bottom Default]],""))</f>
        <v/>
      </c>
      <c r="BX161" s="16"/>
      <c r="BY161" s="16"/>
      <c r="BZ161" s="16" t="str">
        <f>IF(Table_Styles[[#This Row],[Left]]&lt;&gt;"",Table_Styles[[#This Row],[Left]],IF(Table_Styles[[#This Row],[Left Default]]&lt;&gt;"",Table_Styles[[#This Row],[Left Default]],""))</f>
        <v/>
      </c>
      <c r="CA161" s="31" t="s">
        <v>1191</v>
      </c>
      <c r="CB161" s="16" t="str">
        <f>IF(AND(Table_Styles[[#This Row],[Selector]]&lt;&gt;"",Table_Styles[[#This Row],[Font Family Used]]&lt;&gt;"",Table_Styles[[#This Row],[Font Weight Used]]&lt;&gt;""),Table_Styles[[#This Row],[Font Family Used]]&amp;" "&amp;Table_Styles[[#This Row],[Font Weight Used]],"")</f>
        <v/>
      </c>
      <c r="CC161" s="16" t="str">
        <f ca="1">IF(AND(Table_Styles[[#This Row],[Selector]],COUNTIF(OFFSET(CC:CC,0,0,ROW()-1,1),"="&amp;Table_Styles[[#This Row],[Font]])=0),Table_Styles[[#This Row],[Font]],"")</f>
        <v/>
      </c>
      <c r="CD161" s="16" t="str">
        <f ca="1">IF(Table_Styles[[#This Row],[Unique Font]]&lt;&gt;"",
"{""fontFamily"":"""&amp;Table_Styles[[#This Row],[Font Family Used]]&amp;""",""fontWeight"":"&amp;Table_Styles[[#This Row],[Font Weight Used]]&amp;"}","")</f>
        <v/>
      </c>
      <c r="CE161"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'motorpac-vehicles';font-size: 40px;content: '\\e80a';</v>
      </c>
      <c r="CF161" s="16" t="str">
        <f>IF(AND(Table_Styles[[#This Row],[Selector]]&lt;&gt;"", Table_Styles[[#This Row],[Config Properties]]&lt;&gt;""),
Table_Styles[[#This Row],[Selector]]&amp;" { "&amp;Table_Styles[[#This Row],[Config Properties]]&amp;" }","")</f>
        <v>.icon-boarding:before { font-family: 'motorpac-vehicles';font-size: 40px;content: '\\e80a'; }</v>
      </c>
      <c r="CG161" s="16" t="str">
        <f xml:space="preserve">
SUBSTITUTE(SUBSTITUTE(SUBSTITUTE(SUBSTITUTE(SUBSTITUTE(SUBSTITUTE(SUBSTITUTE(SUBSTITUTE(Table_Styles[[#This Row],[Config]],
" {","{"),
"{ ","{"),
" }","}"),
"} ","}"),
" ,",","),
", ",","),
" :",":"),
": ",":")</f>
        <v>.icon-boarding:before{font-family:'motorpac-vehicles';font-size:40px;content:'\\e80a';}</v>
      </c>
    </row>
    <row r="162" spans="2:85" ht="21" customHeight="1">
      <c r="B162" s="36" t="s">
        <v>1192</v>
      </c>
      <c r="C162" s="105" t="s">
        <v>1193</v>
      </c>
      <c r="D162" s="47" t="s">
        <v>1154</v>
      </c>
      <c r="E162" s="47"/>
      <c r="F162" s="16" t="str">
        <f>IF(Table_Styles[[#This Row],[Font Family]]&lt;&gt;"",Table_Styles[[#This Row],[Font Family]],IF(Table_Styles[[#This Row],[Font Family Default]]&lt;&gt;"",Table_Styles[[#This Row],[Font Family Default]],""))</f>
        <v>motorpac-vehicles</v>
      </c>
      <c r="G162" s="31" t="s">
        <v>909</v>
      </c>
      <c r="H162" s="47"/>
      <c r="I162" s="16" t="str">
        <f>IF(Table_Styles[[#This Row],[Font Size]]&lt;&gt;"",Table_Styles[[#This Row],[Font Size]],IF(Table_Styles[[#This Row],[Font Size Default]]&lt;&gt;"",Table_Styles[[#This Row],[Font Size Default]],""))</f>
        <v>40px</v>
      </c>
      <c r="J162" s="47"/>
      <c r="K162" s="47"/>
      <c r="L162" s="16" t="str">
        <f>IF(Table_Styles[[#This Row],[Font Weight]]&lt;&gt;"",Table_Styles[[#This Row],[Font Weight]],IF(Table_Styles[[#This Row],[Font Weight Default]]&lt;&gt;"",Table_Styles[[#This Row],[Font Weight Default]],""))</f>
        <v/>
      </c>
      <c r="M162" s="47"/>
      <c r="N162" s="47"/>
      <c r="O162" s="16" t="str">
        <f>IF(Table_Styles[[#This Row],[Colour]]&lt;&gt;"",Table_Styles[[#This Row],[Colour]],IF(Table_Styles[[#This Row],[Colour Default]]&lt;&gt;"",Table_Styles[[#This Row],[Colour Default]],""))</f>
        <v/>
      </c>
      <c r="P162" s="47"/>
      <c r="Q162" s="47"/>
      <c r="R162" s="16" t="str">
        <f>IF(Table_Styles[[#This Row],[Background]]&lt;&gt;"",Table_Styles[[#This Row],[Background]],IF(Table_Styles[[#This Row],[Background Default]]&lt;&gt;"",Table_Styles[[#This Row],[Background Default]],""))</f>
        <v/>
      </c>
      <c r="S162" s="47"/>
      <c r="T162" s="47"/>
      <c r="U162" s="16" t="str">
        <f>IF(Table_Styles[[#This Row],[Border]]&lt;&gt;"",Table_Styles[[#This Row],[Border]],IF(Table_Styles[[#This Row],[Border Default]]&lt;&gt;"",Table_Styles[[#This Row],[Border Default]],""))</f>
        <v/>
      </c>
      <c r="V162" s="47"/>
      <c r="W162" s="47"/>
      <c r="X162" s="16" t="str">
        <f>IF(Table_Styles[[#This Row],[Border Radius]]&lt;&gt;"",Table_Styles[[#This Row],[Border Radius]],IF(Table_Styles[[#This Row],[Border Radius Default]]&lt;&gt;"",Table_Styles[[#This Row],[Border Radius Default]],""))</f>
        <v/>
      </c>
      <c r="Y162" s="47"/>
      <c r="Z162" s="47"/>
      <c r="AA162" s="16" t="str">
        <f>IF(Table_Styles[[#This Row],[MT]]&lt;&gt;"",Table_Styles[[#This Row],[MT]],IF(Table_Styles[[#This Row],[MT Default]]&lt;&gt;"",Table_Styles[[#This Row],[MT Default]],""))</f>
        <v/>
      </c>
      <c r="AB162" s="47"/>
      <c r="AC162" s="47"/>
      <c r="AD162" s="16" t="str">
        <f>IF(Table_Styles[[#This Row],[MR]]&lt;&gt;"",Table_Styles[[#This Row],[MR]],IF(Table_Styles[[#This Row],[MR Default]]&lt;&gt;"",Table_Styles[[#This Row],[MR Default]],""))</f>
        <v/>
      </c>
      <c r="AE162" s="47"/>
      <c r="AF162" s="47"/>
      <c r="AG162" s="16" t="str">
        <f>IF(Table_Styles[[#This Row],[MB]]&lt;&gt;"",Table_Styles[[#This Row],[MB]],IF(Table_Styles[[#This Row],[MB Default]]&lt;&gt;"",Table_Styles[[#This Row],[MB Default]],""))</f>
        <v/>
      </c>
      <c r="AH162" s="47"/>
      <c r="AI162" s="47"/>
      <c r="AJ162" s="16" t="str">
        <f>IF(Table_Styles[[#This Row],[ML]]&lt;&gt;"",Table_Styles[[#This Row],[ML]],IF(Table_Styles[[#This Row],[ML Default]]&lt;&gt;"",Table_Styles[[#This Row],[ML Default]],""))</f>
        <v/>
      </c>
      <c r="AK162" s="47"/>
      <c r="AL162" s="47"/>
      <c r="AM162" s="16" t="str">
        <f>IF(Table_Styles[[#This Row],[PT]]&lt;&gt;"",Table_Styles[[#This Row],[PT]],IF(Table_Styles[[#This Row],[PT Default]]&lt;&gt;"",Table_Styles[[#This Row],[PT Default]],""))</f>
        <v/>
      </c>
      <c r="AN162" s="47"/>
      <c r="AO162" s="47"/>
      <c r="AP162" s="16" t="str">
        <f>IF(Table_Styles[[#This Row],[PR]]&lt;&gt;"",Table_Styles[[#This Row],[PR]],IF(Table_Styles[[#This Row],[PR Default]]&lt;&gt;"",Table_Styles[[#This Row],[PR Default]],""))</f>
        <v/>
      </c>
      <c r="AQ162" s="47"/>
      <c r="AR162" s="47"/>
      <c r="AS162" s="16" t="str">
        <f>IF(Table_Styles[[#This Row],[PB]]&lt;&gt;"",Table_Styles[[#This Row],[PB]],IF(Table_Styles[[#This Row],[PB Default]]&lt;&gt;"",Table_Styles[[#This Row],[PB Default]],""))</f>
        <v/>
      </c>
      <c r="AT162" s="47"/>
      <c r="AU162" s="47"/>
      <c r="AV162" s="16" t="str">
        <f>IF(Table_Styles[[#This Row],[PL]]&lt;&gt;"",Table_Styles[[#This Row],[PL]],IF(Table_Styles[[#This Row],[PL Default]]&lt;&gt;"",Table_Styles[[#This Row],[PL Default]],""))</f>
        <v/>
      </c>
      <c r="AW162" s="47"/>
      <c r="AX162" s="47"/>
      <c r="AY162" s="16" t="str">
        <f>IF(Table_Styles[[#This Row],[BT]]&lt;&gt;"",Table_Styles[[#This Row],[BT]],IF(Table_Styles[[#This Row],[BT Default]]&lt;&gt;"",Table_Styles[[#This Row],[BT Default]],""))</f>
        <v/>
      </c>
      <c r="AZ162" s="47"/>
      <c r="BA162" s="47"/>
      <c r="BB162" s="16" t="str">
        <f>IF(Table_Styles[[#This Row],[BR]]&lt;&gt;"",Table_Styles[[#This Row],[BR]],IF(Table_Styles[[#This Row],[BR Default]]&lt;&gt;"",Table_Styles[[#This Row],[BR Default]],""))</f>
        <v/>
      </c>
      <c r="BC162" s="47"/>
      <c r="BD162" s="47"/>
      <c r="BE162" s="16" t="str">
        <f>IF(Table_Styles[[#This Row],[BB]]&lt;&gt;"",Table_Styles[[#This Row],[BB]],IF(Table_Styles[[#This Row],[BB Default]]&lt;&gt;"",Table_Styles[[#This Row],[BB Default]],""))</f>
        <v/>
      </c>
      <c r="BF162" s="47"/>
      <c r="BG162" s="47"/>
      <c r="BH162" s="16" t="str">
        <f>IF(Table_Styles[[#This Row],[BL]]&lt;&gt;"",Table_Styles[[#This Row],[BL]],IF(Table_Styles[[#This Row],[BL Default]]&lt;&gt;"",Table_Styles[[#This Row],[BL Default]],""))</f>
        <v/>
      </c>
      <c r="BI162" s="47"/>
      <c r="BJ162" s="47"/>
      <c r="BK162" s="16" t="str">
        <f>IF(Table_Styles[[#This Row],[Width]]&lt;&gt;"",Table_Styles[[#This Row],[Width]],IF(Table_Styles[[#This Row],[Width Default]]&lt;&gt;"",Table_Styles[[#This Row],[Width Default]],""))</f>
        <v/>
      </c>
      <c r="BL162" s="47"/>
      <c r="BM162" s="47"/>
      <c r="BN162" s="16" t="str">
        <f>IF(Table_Styles[[#This Row],[Height]]&lt;&gt;"",Table_Styles[[#This Row],[Height]],IF(Table_Styles[[#This Row],[Height Default]]&lt;&gt;"",Table_Styles[[#This Row],[Height Default]],""))</f>
        <v/>
      </c>
      <c r="BO162" s="16"/>
      <c r="BP162" s="16"/>
      <c r="BQ162" s="16" t="str">
        <f>IF(Table_Styles[[#This Row],[Top]]&lt;&gt;"",Table_Styles[[#This Row],[Top]],IF(Table_Styles[[#This Row],[Top Default]]&lt;&gt;"",Table_Styles[[#This Row],[Top Default]],""))</f>
        <v/>
      </c>
      <c r="BR162" s="16"/>
      <c r="BS162" s="16"/>
      <c r="BT162" s="16" t="str">
        <f>IF(Table_Styles[[#This Row],[Right]]&lt;&gt;"",Table_Styles[[#This Row],[Right]],IF(Table_Styles[[#This Row],[Right Default]]&lt;&gt;"",Table_Styles[[#This Row],[Right Default]],""))</f>
        <v/>
      </c>
      <c r="BU162" s="16"/>
      <c r="BV162" s="16"/>
      <c r="BW162" s="16" t="str">
        <f>IF(Table_Styles[[#This Row],[Bottom]]&lt;&gt;"",Table_Styles[[#This Row],[Bottom]],IF(Table_Styles[[#This Row],[Bottom Default]]&lt;&gt;"",Table_Styles[[#This Row],[Bottom Default]],""))</f>
        <v/>
      </c>
      <c r="BX162" s="16"/>
      <c r="BY162" s="16"/>
      <c r="BZ162" s="16" t="str">
        <f>IF(Table_Styles[[#This Row],[Left]]&lt;&gt;"",Table_Styles[[#This Row],[Left]],IF(Table_Styles[[#This Row],[Left Default]]&lt;&gt;"",Table_Styles[[#This Row],[Left Default]],""))</f>
        <v/>
      </c>
      <c r="CA162" s="31" t="s">
        <v>1194</v>
      </c>
      <c r="CB162" s="16" t="str">
        <f>IF(AND(Table_Styles[[#This Row],[Selector]]&lt;&gt;"",Table_Styles[[#This Row],[Font Family Used]]&lt;&gt;"",Table_Styles[[#This Row],[Font Weight Used]]&lt;&gt;""),Table_Styles[[#This Row],[Font Family Used]]&amp;" "&amp;Table_Styles[[#This Row],[Font Weight Used]],"")</f>
        <v/>
      </c>
      <c r="CC162" s="16" t="str">
        <f ca="1">IF(AND(Table_Styles[[#This Row],[Selector]],COUNTIF(OFFSET(CC:CC,0,0,ROW()-1,1),"="&amp;Table_Styles[[#This Row],[Font]])=0),Table_Styles[[#This Row],[Font]],"")</f>
        <v/>
      </c>
      <c r="CD162" s="16" t="str">
        <f ca="1">IF(Table_Styles[[#This Row],[Unique Font]]&lt;&gt;"",
"{""fontFamily"":"""&amp;Table_Styles[[#This Row],[Font Family Used]]&amp;""",""fontWeight"":"&amp;Table_Styles[[#This Row],[Font Weight Used]]&amp;"}","")</f>
        <v/>
      </c>
      <c r="CE162"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'motorpac-vehicles';font-size: 40px;content: '\\e80b';</v>
      </c>
      <c r="CF162" s="16" t="str">
        <f>IF(AND(Table_Styles[[#This Row],[Selector]]&lt;&gt;"", Table_Styles[[#This Row],[Config Properties]]&lt;&gt;""),
Table_Styles[[#This Row],[Selector]]&amp;" { "&amp;Table_Styles[[#This Row],[Config Properties]]&amp;" }","")</f>
        <v>.icon-livingwithparents:before { font-family: 'motorpac-vehicles';font-size: 40px;content: '\\e80b'; }</v>
      </c>
      <c r="CG162" s="16" t="str">
        <f xml:space="preserve">
SUBSTITUTE(SUBSTITUTE(SUBSTITUTE(SUBSTITUTE(SUBSTITUTE(SUBSTITUTE(SUBSTITUTE(SUBSTITUTE(Table_Styles[[#This Row],[Config]],
" {","{"),
"{ ","{"),
" }","}"),
"} ","}"),
" ,",","),
", ",","),
" :",":"),
": ",":")</f>
        <v>.icon-livingwithparents:before{font-family:'motorpac-vehicles';font-size:40px;content:'\\e80b';}</v>
      </c>
    </row>
    <row r="163" spans="2:85" ht="21" customHeight="1">
      <c r="B163" s="36" t="s">
        <v>450</v>
      </c>
      <c r="C163" s="105" t="s">
        <v>1195</v>
      </c>
      <c r="D163" s="47"/>
      <c r="E163" s="47"/>
      <c r="F163" s="16" t="str">
        <f>IF(Table_Styles[[#This Row],[Font Family]]&lt;&gt;"",Table_Styles[[#This Row],[Font Family]],IF(Table_Styles[[#This Row],[Font Family Default]]&lt;&gt;"",Table_Styles[[#This Row],[Font Family Default]],""))</f>
        <v/>
      </c>
      <c r="G163" s="47"/>
      <c r="H163" s="47"/>
      <c r="I163" s="16" t="str">
        <f>IF(Table_Styles[[#This Row],[Font Size]]&lt;&gt;"",Table_Styles[[#This Row],[Font Size]],IF(Table_Styles[[#This Row],[Font Size Default]]&lt;&gt;"",Table_Styles[[#This Row],[Font Size Default]],""))</f>
        <v/>
      </c>
      <c r="J163" s="47"/>
      <c r="K163" s="47"/>
      <c r="L163" s="16" t="str">
        <f>IF(Table_Styles[[#This Row],[Font Weight]]&lt;&gt;"",Table_Styles[[#This Row],[Font Weight]],IF(Table_Styles[[#This Row],[Font Weight Default]]&lt;&gt;"",Table_Styles[[#This Row],[Font Weight Default]],""))</f>
        <v/>
      </c>
      <c r="M163" s="31" t="s">
        <v>788</v>
      </c>
      <c r="N163" s="47"/>
      <c r="O163" s="16" t="str">
        <f>IF(Table_Styles[[#This Row],[Colour]]&lt;&gt;"",Table_Styles[[#This Row],[Colour]],IF(Table_Styles[[#This Row],[Colour Default]]&lt;&gt;"",Table_Styles[[#This Row],[Colour Default]],""))</f>
        <v>#FFFFFF</v>
      </c>
      <c r="P163" s="31" t="s">
        <v>794</v>
      </c>
      <c r="Q163" s="47"/>
      <c r="R163" s="16" t="str">
        <f>IF(Table_Styles[[#This Row],[Background]]&lt;&gt;"",Table_Styles[[#This Row],[Background]],IF(Table_Styles[[#This Row],[Background Default]]&lt;&gt;"",Table_Styles[[#This Row],[Background Default]],""))</f>
        <v>#303232</v>
      </c>
      <c r="S163" s="47"/>
      <c r="T163" s="47"/>
      <c r="U163" s="16" t="str">
        <f>IF(Table_Styles[[#This Row],[Border]]&lt;&gt;"",Table_Styles[[#This Row],[Border]],IF(Table_Styles[[#This Row],[Border Default]]&lt;&gt;"",Table_Styles[[#This Row],[Border Default]],""))</f>
        <v/>
      </c>
      <c r="V163" s="47"/>
      <c r="W163" s="47"/>
      <c r="X163" s="16" t="str">
        <f>IF(Table_Styles[[#This Row],[Border Radius]]&lt;&gt;"",Table_Styles[[#This Row],[Border Radius]],IF(Table_Styles[[#This Row],[Border Radius Default]]&lt;&gt;"",Table_Styles[[#This Row],[Border Radius Default]],""))</f>
        <v/>
      </c>
      <c r="Y163" s="47"/>
      <c r="Z163" s="47"/>
      <c r="AA163" s="16" t="str">
        <f>IF(Table_Styles[[#This Row],[MT]]&lt;&gt;"",Table_Styles[[#This Row],[MT]],IF(Table_Styles[[#This Row],[MT Default]]&lt;&gt;"",Table_Styles[[#This Row],[MT Default]],""))</f>
        <v/>
      </c>
      <c r="AB163" s="47"/>
      <c r="AC163" s="47"/>
      <c r="AD163" s="16" t="str">
        <f>IF(Table_Styles[[#This Row],[MR]]&lt;&gt;"",Table_Styles[[#This Row],[MR]],IF(Table_Styles[[#This Row],[MR Default]]&lt;&gt;"",Table_Styles[[#This Row],[MR Default]],""))</f>
        <v/>
      </c>
      <c r="AE163" s="47"/>
      <c r="AF163" s="47"/>
      <c r="AG163" s="16" t="str">
        <f>IF(Table_Styles[[#This Row],[MB]]&lt;&gt;"",Table_Styles[[#This Row],[MB]],IF(Table_Styles[[#This Row],[MB Default]]&lt;&gt;"",Table_Styles[[#This Row],[MB Default]],""))</f>
        <v/>
      </c>
      <c r="AH163" s="47"/>
      <c r="AI163" s="47"/>
      <c r="AJ163" s="16" t="str">
        <f>IF(Table_Styles[[#This Row],[ML]]&lt;&gt;"",Table_Styles[[#This Row],[ML]],IF(Table_Styles[[#This Row],[ML Default]]&lt;&gt;"",Table_Styles[[#This Row],[ML Default]],""))</f>
        <v/>
      </c>
      <c r="AK163" s="31" t="s">
        <v>901</v>
      </c>
      <c r="AL163" s="47"/>
      <c r="AM163" s="16" t="str">
        <f>IF(Table_Styles[[#This Row],[PT]]&lt;&gt;"",Table_Styles[[#This Row],[PT]],IF(Table_Styles[[#This Row],[PT Default]]&lt;&gt;"",Table_Styles[[#This Row],[PT Default]],""))</f>
        <v>15px</v>
      </c>
      <c r="AN163" s="31" t="s">
        <v>918</v>
      </c>
      <c r="AO163" s="47"/>
      <c r="AP163" s="16" t="str">
        <f>IF(Table_Styles[[#This Row],[PR]]&lt;&gt;"",Table_Styles[[#This Row],[PR]],IF(Table_Styles[[#This Row],[PR Default]]&lt;&gt;"",Table_Styles[[#This Row],[PR Default]],""))</f>
        <v>20px</v>
      </c>
      <c r="AQ163" s="31" t="s">
        <v>901</v>
      </c>
      <c r="AR163" s="47"/>
      <c r="AS163" s="16" t="str">
        <f>IF(Table_Styles[[#This Row],[PB]]&lt;&gt;"",Table_Styles[[#This Row],[PB]],IF(Table_Styles[[#This Row],[PB Default]]&lt;&gt;"",Table_Styles[[#This Row],[PB Default]],""))</f>
        <v>15px</v>
      </c>
      <c r="AT163" s="31" t="s">
        <v>918</v>
      </c>
      <c r="AU163" s="47"/>
      <c r="AV163" s="16" t="str">
        <f>IF(Table_Styles[[#This Row],[PL]]&lt;&gt;"",Table_Styles[[#This Row],[PL]],IF(Table_Styles[[#This Row],[PL Default]]&lt;&gt;"",Table_Styles[[#This Row],[PL Default]],""))</f>
        <v>20px</v>
      </c>
      <c r="AW163" s="47"/>
      <c r="AX163" s="47"/>
      <c r="AY163" s="16" t="str">
        <f>IF(Table_Styles[[#This Row],[BT]]&lt;&gt;"",Table_Styles[[#This Row],[BT]],IF(Table_Styles[[#This Row],[BT Default]]&lt;&gt;"",Table_Styles[[#This Row],[BT Default]],""))</f>
        <v/>
      </c>
      <c r="AZ163" s="47"/>
      <c r="BA163" s="47"/>
      <c r="BB163" s="16" t="str">
        <f>IF(Table_Styles[[#This Row],[BR]]&lt;&gt;"",Table_Styles[[#This Row],[BR]],IF(Table_Styles[[#This Row],[BR Default]]&lt;&gt;"",Table_Styles[[#This Row],[BR Default]],""))</f>
        <v/>
      </c>
      <c r="BC163" s="47"/>
      <c r="BD163" s="47"/>
      <c r="BE163" s="16" t="str">
        <f>IF(Table_Styles[[#This Row],[BB]]&lt;&gt;"",Table_Styles[[#This Row],[BB]],IF(Table_Styles[[#This Row],[BB Default]]&lt;&gt;"",Table_Styles[[#This Row],[BB Default]],""))</f>
        <v/>
      </c>
      <c r="BF163" s="47"/>
      <c r="BG163" s="47"/>
      <c r="BH163" s="16" t="str">
        <f>IF(Table_Styles[[#This Row],[BL]]&lt;&gt;"",Table_Styles[[#This Row],[BL]],IF(Table_Styles[[#This Row],[BL Default]]&lt;&gt;"",Table_Styles[[#This Row],[BL Default]],""))</f>
        <v/>
      </c>
      <c r="BI163" s="47"/>
      <c r="BJ163" s="47"/>
      <c r="BK163" s="16" t="str">
        <f>IF(Table_Styles[[#This Row],[Width]]&lt;&gt;"",Table_Styles[[#This Row],[Width]],IF(Table_Styles[[#This Row],[Width Default]]&lt;&gt;"",Table_Styles[[#This Row],[Width Default]],""))</f>
        <v/>
      </c>
      <c r="BL163" s="47"/>
      <c r="BM163" s="47"/>
      <c r="BN163" s="16" t="str">
        <f>IF(Table_Styles[[#This Row],[Height]]&lt;&gt;"",Table_Styles[[#This Row],[Height]],IF(Table_Styles[[#This Row],[Height Default]]&lt;&gt;"",Table_Styles[[#This Row],[Height Default]],""))</f>
        <v/>
      </c>
      <c r="BO163" s="16"/>
      <c r="BP163" s="16"/>
      <c r="BQ163" s="16" t="str">
        <f>IF(Table_Styles[[#This Row],[Top]]&lt;&gt;"",Table_Styles[[#This Row],[Top]],IF(Table_Styles[[#This Row],[Top Default]]&lt;&gt;"",Table_Styles[[#This Row],[Top Default]],""))</f>
        <v/>
      </c>
      <c r="BR163" s="16"/>
      <c r="BS163" s="16"/>
      <c r="BT163" s="16" t="str">
        <f>IF(Table_Styles[[#This Row],[Right]]&lt;&gt;"",Table_Styles[[#This Row],[Right]],IF(Table_Styles[[#This Row],[Right Default]]&lt;&gt;"",Table_Styles[[#This Row],[Right Default]],""))</f>
        <v/>
      </c>
      <c r="BU163" s="16"/>
      <c r="BV163" s="16"/>
      <c r="BW163" s="16" t="str">
        <f>IF(Table_Styles[[#This Row],[Bottom]]&lt;&gt;"",Table_Styles[[#This Row],[Bottom]],IF(Table_Styles[[#This Row],[Bottom Default]]&lt;&gt;"",Table_Styles[[#This Row],[Bottom Default]],""))</f>
        <v/>
      </c>
      <c r="BX163" s="16"/>
      <c r="BY163" s="16"/>
      <c r="BZ163" s="16" t="str">
        <f>IF(Table_Styles[[#This Row],[Left]]&lt;&gt;"",Table_Styles[[#This Row],[Left]],IF(Table_Styles[[#This Row],[Left Default]]&lt;&gt;"",Table_Styles[[#This Row],[Left Default]],""))</f>
        <v/>
      </c>
      <c r="CA163" s="31" t="s">
        <v>1196</v>
      </c>
      <c r="CB163" s="16" t="str">
        <f>IF(AND(Table_Styles[[#This Row],[Selector]]&lt;&gt;"",Table_Styles[[#This Row],[Font Family Used]]&lt;&gt;"",Table_Styles[[#This Row],[Font Weight Used]]&lt;&gt;""),Table_Styles[[#This Row],[Font Family Used]]&amp;" "&amp;Table_Styles[[#This Row],[Font Weight Used]],"")</f>
        <v/>
      </c>
      <c r="CC163" s="16" t="str">
        <f ca="1">IF(AND(Table_Styles[[#This Row],[Selector]],COUNTIF(OFFSET(CC:CC,0,0,ROW()-1,1),"="&amp;Table_Styles[[#This Row],[Font]])=0),Table_Styles[[#This Row],[Font]],"")</f>
        <v/>
      </c>
      <c r="CD163" s="16" t="str">
        <f ca="1">IF(Table_Styles[[#This Row],[Unique Font]]&lt;&gt;"",
"{""fontFamily"":"""&amp;Table_Styles[[#This Row],[Font Family Used]]&amp;""",""fontWeight"":"&amp;Table_Styles[[#This Row],[Font Weight Used]]&amp;"}","")</f>
        <v/>
      </c>
      <c r="CE163"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#303232;padding-top: 15px;padding-right: 20px;padding-bottom: 15px;padding-left: 20px;display: inline-block;</v>
      </c>
      <c r="CF163" s="16" t="str">
        <f>IF(AND(Table_Styles[[#This Row],[Selector]]&lt;&gt;"", Table_Styles[[#This Row],[Config Properties]]&lt;&gt;""),
Table_Styles[[#This Row],[Selector]]&amp;" { "&amp;Table_Styles[[#This Row],[Config Properties]]&amp;" }","")</f>
        <v>.success-summary { color: #FFFFFF;background: #303232;padding-top: 15px;padding-right: 20px;padding-bottom: 15px;padding-left: 20px;display: inline-block; }</v>
      </c>
      <c r="CG163" s="16" t="str">
        <f xml:space="preserve">
SUBSTITUTE(SUBSTITUTE(SUBSTITUTE(SUBSTITUTE(SUBSTITUTE(SUBSTITUTE(SUBSTITUTE(SUBSTITUTE(Table_Styles[[#This Row],[Config]],
" {","{"),
"{ ","{"),
" }","}"),
"} ","}"),
" ,",","),
", ",","),
" :",":"),
": ",":")</f>
        <v>.success-summary{color:#FFFFFF;background:#303232;padding-top:15px;padding-right:20px;padding-bottom:15px;padding-left:20px;display:inline-block;}</v>
      </c>
    </row>
    <row r="164" spans="2:85" ht="21" customHeight="1">
      <c r="B164" s="36" t="s">
        <v>1197</v>
      </c>
      <c r="C164" s="105" t="s">
        <v>1198</v>
      </c>
      <c r="D164" s="47"/>
      <c r="E164" s="47"/>
      <c r="F164" s="16" t="str">
        <f>IF(Table_Styles[[#This Row],[Font Family]]&lt;&gt;"",Table_Styles[[#This Row],[Font Family]],IF(Table_Styles[[#This Row],[Font Family Default]]&lt;&gt;"",Table_Styles[[#This Row],[Font Family Default]],""))</f>
        <v/>
      </c>
      <c r="G164" s="31" t="s">
        <v>918</v>
      </c>
      <c r="H164" s="47"/>
      <c r="I164" s="16" t="str">
        <f>IF(Table_Styles[[#This Row],[Font Size]]&lt;&gt;"",Table_Styles[[#This Row],[Font Size]],IF(Table_Styles[[#This Row],[Font Size Default]]&lt;&gt;"",Table_Styles[[#This Row],[Font Size Default]],""))</f>
        <v>20px</v>
      </c>
      <c r="J164" s="47"/>
      <c r="K164" s="47"/>
      <c r="L164" s="16" t="str">
        <f>IF(Table_Styles[[#This Row],[Font Weight]]&lt;&gt;"",Table_Styles[[#This Row],[Font Weight]],IF(Table_Styles[[#This Row],[Font Weight Default]]&lt;&gt;"",Table_Styles[[#This Row],[Font Weight Default]],""))</f>
        <v/>
      </c>
      <c r="M164" s="31" t="s">
        <v>798</v>
      </c>
      <c r="N164" s="47"/>
      <c r="O164" s="16" t="str">
        <f>IF(Table_Styles[[#This Row],[Colour]]&lt;&gt;"",Table_Styles[[#This Row],[Colour]],IF(Table_Styles[[#This Row],[Colour Default]]&lt;&gt;"",Table_Styles[[#This Row],[Colour Default]],""))</f>
        <v>#e8b650</v>
      </c>
      <c r="P164" s="47"/>
      <c r="Q164" s="47"/>
      <c r="R164" s="16" t="str">
        <f>IF(Table_Styles[[#This Row],[Background]]&lt;&gt;"",Table_Styles[[#This Row],[Background]],IF(Table_Styles[[#This Row],[Background Default]]&lt;&gt;"",Table_Styles[[#This Row],[Background Default]],""))</f>
        <v/>
      </c>
      <c r="S164" s="47"/>
      <c r="T164" s="47"/>
      <c r="U164" s="16" t="str">
        <f>IF(Table_Styles[[#This Row],[Border]]&lt;&gt;"",Table_Styles[[#This Row],[Border]],IF(Table_Styles[[#This Row],[Border Default]]&lt;&gt;"",Table_Styles[[#This Row],[Border Default]],""))</f>
        <v/>
      </c>
      <c r="V164" s="47"/>
      <c r="W164" s="47"/>
      <c r="X164" s="16" t="str">
        <f>IF(Table_Styles[[#This Row],[Border Radius]]&lt;&gt;"",Table_Styles[[#This Row],[Border Radius]],IF(Table_Styles[[#This Row],[Border Radius Default]]&lt;&gt;"",Table_Styles[[#This Row],[Border Radius Default]],""))</f>
        <v/>
      </c>
      <c r="Y164" s="47"/>
      <c r="Z164" s="47"/>
      <c r="AA164" s="16" t="str">
        <f>IF(Table_Styles[[#This Row],[MT]]&lt;&gt;"",Table_Styles[[#This Row],[MT]],IF(Table_Styles[[#This Row],[MT Default]]&lt;&gt;"",Table_Styles[[#This Row],[MT Default]],""))</f>
        <v/>
      </c>
      <c r="AB164" s="47"/>
      <c r="AC164" s="47"/>
      <c r="AD164" s="16" t="str">
        <f>IF(Table_Styles[[#This Row],[MR]]&lt;&gt;"",Table_Styles[[#This Row],[MR]],IF(Table_Styles[[#This Row],[MR Default]]&lt;&gt;"",Table_Styles[[#This Row],[MR Default]],""))</f>
        <v/>
      </c>
      <c r="AE164" s="47"/>
      <c r="AF164" s="47"/>
      <c r="AG164" s="16" t="str">
        <f>IF(Table_Styles[[#This Row],[MB]]&lt;&gt;"",Table_Styles[[#This Row],[MB]],IF(Table_Styles[[#This Row],[MB Default]]&lt;&gt;"",Table_Styles[[#This Row],[MB Default]],""))</f>
        <v/>
      </c>
      <c r="AH164" s="47"/>
      <c r="AI164" s="47"/>
      <c r="AJ164" s="16" t="str">
        <f>IF(Table_Styles[[#This Row],[ML]]&lt;&gt;"",Table_Styles[[#This Row],[ML]],IF(Table_Styles[[#This Row],[ML Default]]&lt;&gt;"",Table_Styles[[#This Row],[ML Default]],""))</f>
        <v/>
      </c>
      <c r="AK164" s="47"/>
      <c r="AL164" s="47"/>
      <c r="AM164" s="16" t="str">
        <f>IF(Table_Styles[[#This Row],[PT]]&lt;&gt;"",Table_Styles[[#This Row],[PT]],IF(Table_Styles[[#This Row],[PT Default]]&lt;&gt;"",Table_Styles[[#This Row],[PT Default]],""))</f>
        <v/>
      </c>
      <c r="AN164" s="47"/>
      <c r="AO164" s="47"/>
      <c r="AP164" s="16" t="str">
        <f>IF(Table_Styles[[#This Row],[PR]]&lt;&gt;"",Table_Styles[[#This Row],[PR]],IF(Table_Styles[[#This Row],[PR Default]]&lt;&gt;"",Table_Styles[[#This Row],[PR Default]],""))</f>
        <v/>
      </c>
      <c r="AQ164" s="47"/>
      <c r="AR164" s="47"/>
      <c r="AS164" s="16" t="str">
        <f>IF(Table_Styles[[#This Row],[PB]]&lt;&gt;"",Table_Styles[[#This Row],[PB]],IF(Table_Styles[[#This Row],[PB Default]]&lt;&gt;"",Table_Styles[[#This Row],[PB Default]],""))</f>
        <v/>
      </c>
      <c r="AT164" s="47"/>
      <c r="AU164" s="47"/>
      <c r="AV164" s="16" t="str">
        <f>IF(Table_Styles[[#This Row],[PL]]&lt;&gt;"",Table_Styles[[#This Row],[PL]],IF(Table_Styles[[#This Row],[PL Default]]&lt;&gt;"",Table_Styles[[#This Row],[PL Default]],""))</f>
        <v/>
      </c>
      <c r="AW164" s="47"/>
      <c r="AX164" s="47"/>
      <c r="AY164" s="16" t="str">
        <f>IF(Table_Styles[[#This Row],[BT]]&lt;&gt;"",Table_Styles[[#This Row],[BT]],IF(Table_Styles[[#This Row],[BT Default]]&lt;&gt;"",Table_Styles[[#This Row],[BT Default]],""))</f>
        <v/>
      </c>
      <c r="AZ164" s="47"/>
      <c r="BA164" s="47"/>
      <c r="BB164" s="16" t="str">
        <f>IF(Table_Styles[[#This Row],[BR]]&lt;&gt;"",Table_Styles[[#This Row],[BR]],IF(Table_Styles[[#This Row],[BR Default]]&lt;&gt;"",Table_Styles[[#This Row],[BR Default]],""))</f>
        <v/>
      </c>
      <c r="BC164" s="47"/>
      <c r="BD164" s="47"/>
      <c r="BE164" s="16" t="str">
        <f>IF(Table_Styles[[#This Row],[BB]]&lt;&gt;"",Table_Styles[[#This Row],[BB]],IF(Table_Styles[[#This Row],[BB Default]]&lt;&gt;"",Table_Styles[[#This Row],[BB Default]],""))</f>
        <v/>
      </c>
      <c r="BF164" s="47"/>
      <c r="BG164" s="47"/>
      <c r="BH164" s="16" t="str">
        <f>IF(Table_Styles[[#This Row],[BL]]&lt;&gt;"",Table_Styles[[#This Row],[BL]],IF(Table_Styles[[#This Row],[BL Default]]&lt;&gt;"",Table_Styles[[#This Row],[BL Default]],""))</f>
        <v/>
      </c>
      <c r="BI164" s="47"/>
      <c r="BJ164" s="47"/>
      <c r="BK164" s="16" t="str">
        <f>IF(Table_Styles[[#This Row],[Width]]&lt;&gt;"",Table_Styles[[#This Row],[Width]],IF(Table_Styles[[#This Row],[Width Default]]&lt;&gt;"",Table_Styles[[#This Row],[Width Default]],""))</f>
        <v/>
      </c>
      <c r="BL164" s="47"/>
      <c r="BM164" s="47"/>
      <c r="BN164" s="16" t="str">
        <f>IF(Table_Styles[[#This Row],[Height]]&lt;&gt;"",Table_Styles[[#This Row],[Height]],IF(Table_Styles[[#This Row],[Height Default]]&lt;&gt;"",Table_Styles[[#This Row],[Height Default]],""))</f>
        <v/>
      </c>
      <c r="BO164" s="16"/>
      <c r="BP164" s="16"/>
      <c r="BQ164" s="16" t="str">
        <f>IF(Table_Styles[[#This Row],[Top]]&lt;&gt;"",Table_Styles[[#This Row],[Top]],IF(Table_Styles[[#This Row],[Top Default]]&lt;&gt;"",Table_Styles[[#This Row],[Top Default]],""))</f>
        <v/>
      </c>
      <c r="BR164" s="16"/>
      <c r="BS164" s="16"/>
      <c r="BT164" s="16" t="str">
        <f>IF(Table_Styles[[#This Row],[Right]]&lt;&gt;"",Table_Styles[[#This Row],[Right]],IF(Table_Styles[[#This Row],[Right Default]]&lt;&gt;"",Table_Styles[[#This Row],[Right Default]],""))</f>
        <v/>
      </c>
      <c r="BU164" s="16"/>
      <c r="BV164" s="16"/>
      <c r="BW164" s="16" t="str">
        <f>IF(Table_Styles[[#This Row],[Bottom]]&lt;&gt;"",Table_Styles[[#This Row],[Bottom]],IF(Table_Styles[[#This Row],[Bottom Default]]&lt;&gt;"",Table_Styles[[#This Row],[Bottom Default]],""))</f>
        <v/>
      </c>
      <c r="BX164" s="16"/>
      <c r="BY164" s="16"/>
      <c r="BZ164" s="16" t="str">
        <f>IF(Table_Styles[[#This Row],[Left]]&lt;&gt;"",Table_Styles[[#This Row],[Left]],IF(Table_Styles[[#This Row],[Left Default]]&lt;&gt;"",Table_Styles[[#This Row],[Left Default]],""))</f>
        <v/>
      </c>
      <c r="CA164" s="47"/>
      <c r="CB164" s="16" t="str">
        <f>IF(AND(Table_Styles[[#This Row],[Selector]]&lt;&gt;"",Table_Styles[[#This Row],[Font Family Used]]&lt;&gt;"",Table_Styles[[#This Row],[Font Weight Used]]&lt;&gt;""),Table_Styles[[#This Row],[Font Family Used]]&amp;" "&amp;Table_Styles[[#This Row],[Font Weight Used]],"")</f>
        <v/>
      </c>
      <c r="CC164" s="16" t="str">
        <f ca="1">IF(AND(Table_Styles[[#This Row],[Selector]],COUNTIF(OFFSET(CC:CC,0,0,ROW()-1,1),"="&amp;Table_Styles[[#This Row],[Font]])=0),Table_Styles[[#This Row],[Font]],"")</f>
        <v/>
      </c>
      <c r="CD164" s="16" t="str">
        <f ca="1">IF(Table_Styles[[#This Row],[Unique Font]]&lt;&gt;"",
"{""fontFamily"":"""&amp;Table_Styles[[#This Row],[Font Family Used]]&amp;""",""fontWeight"":"&amp;Table_Styles[[#This Row],[Font Weight Used]]&amp;"}","")</f>
        <v/>
      </c>
      <c r="CE164"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20px;color: #e8b650</v>
      </c>
      <c r="CF164" s="16" t="str">
        <f>IF(AND(Table_Styles[[#This Row],[Selector]]&lt;&gt;"", Table_Styles[[#This Row],[Config Properties]]&lt;&gt;""),
Table_Styles[[#This Row],[Selector]]&amp;" { "&amp;Table_Styles[[#This Row],[Config Properties]]&amp;" }","")</f>
        <v>.success-summary strong { font-size: 20px;color: #e8b650 }</v>
      </c>
      <c r="CG164" s="16" t="str">
        <f xml:space="preserve">
SUBSTITUTE(SUBSTITUTE(SUBSTITUTE(SUBSTITUTE(SUBSTITUTE(SUBSTITUTE(SUBSTITUTE(SUBSTITUTE(Table_Styles[[#This Row],[Config]],
" {","{"),
"{ ","{"),
" }","}"),
"} ","}"),
" ,",","),
", ",","),
" :",":"),
": ",":")</f>
        <v>.success-summary strong{font-size:20px;color:#e8b650}</v>
      </c>
    </row>
    <row r="165" spans="2:85" ht="21" customHeight="1">
      <c r="B165" s="16" t="s">
        <v>1199</v>
      </c>
      <c r="C165" s="105" t="s">
        <v>1200</v>
      </c>
      <c r="D165" s="47"/>
      <c r="E165" s="47"/>
      <c r="F165" s="16" t="str">
        <f>IF(Table_Styles[[#This Row],[Font Family]]&lt;&gt;"",Table_Styles[[#This Row],[Font Family]],IF(Table_Styles[[#This Row],[Font Family Default]]&lt;&gt;"",Table_Styles[[#This Row],[Font Family Default]],""))</f>
        <v/>
      </c>
      <c r="G165" s="47"/>
      <c r="H165" s="47"/>
      <c r="I165" s="16" t="str">
        <f>IF(Table_Styles[[#This Row],[Font Size]]&lt;&gt;"",Table_Styles[[#This Row],[Font Size]],IF(Table_Styles[[#This Row],[Font Size Default]]&lt;&gt;"",Table_Styles[[#This Row],[Font Size Default]],""))</f>
        <v/>
      </c>
      <c r="J165" s="47"/>
      <c r="K165" s="47"/>
      <c r="L165" s="16" t="str">
        <f>IF(Table_Styles[[#This Row],[Font Weight]]&lt;&gt;"",Table_Styles[[#This Row],[Font Weight]],IF(Table_Styles[[#This Row],[Font Weight Default]]&lt;&gt;"",Table_Styles[[#This Row],[Font Weight Default]],""))</f>
        <v/>
      </c>
      <c r="M165" s="47"/>
      <c r="N165" s="47"/>
      <c r="O165" s="16" t="str">
        <f>IF(Table_Styles[[#This Row],[Colour]]&lt;&gt;"",Table_Styles[[#This Row],[Colour]],IF(Table_Styles[[#This Row],[Colour Default]]&lt;&gt;"",Table_Styles[[#This Row],[Colour Default]],""))</f>
        <v/>
      </c>
      <c r="P165" s="47"/>
      <c r="Q165" s="47"/>
      <c r="R165" s="16" t="str">
        <f>IF(Table_Styles[[#This Row],[Background]]&lt;&gt;"",Table_Styles[[#This Row],[Background]],IF(Table_Styles[[#This Row],[Background Default]]&lt;&gt;"",Table_Styles[[#This Row],[Background Default]],""))</f>
        <v/>
      </c>
      <c r="S165" s="47"/>
      <c r="T165" s="47"/>
      <c r="U165" s="16" t="str">
        <f>IF(Table_Styles[[#This Row],[Border]]&lt;&gt;"",Table_Styles[[#This Row],[Border]],IF(Table_Styles[[#This Row],[Border Default]]&lt;&gt;"",Table_Styles[[#This Row],[Border Default]],""))</f>
        <v/>
      </c>
      <c r="V165" s="47"/>
      <c r="W165" s="47"/>
      <c r="X165" s="16" t="str">
        <f>IF(Table_Styles[[#This Row],[Border Radius]]&lt;&gt;"",Table_Styles[[#This Row],[Border Radius]],IF(Table_Styles[[#This Row],[Border Radius Default]]&lt;&gt;"",Table_Styles[[#This Row],[Border Radius Default]],""))</f>
        <v/>
      </c>
      <c r="Y165" s="47"/>
      <c r="Z165" s="47"/>
      <c r="AA165" s="16" t="str">
        <f>IF(Table_Styles[[#This Row],[MT]]&lt;&gt;"",Table_Styles[[#This Row],[MT]],IF(Table_Styles[[#This Row],[MT Default]]&lt;&gt;"",Table_Styles[[#This Row],[MT Default]],""))</f>
        <v/>
      </c>
      <c r="AB165" s="47"/>
      <c r="AC165" s="47"/>
      <c r="AD165" s="16" t="str">
        <f>IF(Table_Styles[[#This Row],[MR]]&lt;&gt;"",Table_Styles[[#This Row],[MR]],IF(Table_Styles[[#This Row],[MR Default]]&lt;&gt;"",Table_Styles[[#This Row],[MR Default]],""))</f>
        <v/>
      </c>
      <c r="AE165" s="47"/>
      <c r="AF165" s="47"/>
      <c r="AG165" s="16" t="str">
        <f>IF(Table_Styles[[#This Row],[MB]]&lt;&gt;"",Table_Styles[[#This Row],[MB]],IF(Table_Styles[[#This Row],[MB Default]]&lt;&gt;"",Table_Styles[[#This Row],[MB Default]],""))</f>
        <v/>
      </c>
      <c r="AH165" s="47"/>
      <c r="AI165" s="47"/>
      <c r="AJ165" s="16" t="str">
        <f>IF(Table_Styles[[#This Row],[ML]]&lt;&gt;"",Table_Styles[[#This Row],[ML]],IF(Table_Styles[[#This Row],[ML Default]]&lt;&gt;"",Table_Styles[[#This Row],[ML Default]],""))</f>
        <v/>
      </c>
      <c r="AK165" s="47"/>
      <c r="AL165" s="47"/>
      <c r="AM165" s="16" t="str">
        <f>IF(Table_Styles[[#This Row],[PT]]&lt;&gt;"",Table_Styles[[#This Row],[PT]],IF(Table_Styles[[#This Row],[PT Default]]&lt;&gt;"",Table_Styles[[#This Row],[PT Default]],""))</f>
        <v/>
      </c>
      <c r="AN165" s="47"/>
      <c r="AO165" s="47"/>
      <c r="AP165" s="16" t="str">
        <f>IF(Table_Styles[[#This Row],[PR]]&lt;&gt;"",Table_Styles[[#This Row],[PR]],IF(Table_Styles[[#This Row],[PR Default]]&lt;&gt;"",Table_Styles[[#This Row],[PR Default]],""))</f>
        <v/>
      </c>
      <c r="AQ165" s="47"/>
      <c r="AR165" s="47"/>
      <c r="AS165" s="16" t="str">
        <f>IF(Table_Styles[[#This Row],[PB]]&lt;&gt;"",Table_Styles[[#This Row],[PB]],IF(Table_Styles[[#This Row],[PB Default]]&lt;&gt;"",Table_Styles[[#This Row],[PB Default]],""))</f>
        <v/>
      </c>
      <c r="AT165" s="47"/>
      <c r="AU165" s="47"/>
      <c r="AV165" s="16" t="str">
        <f>IF(Table_Styles[[#This Row],[PL]]&lt;&gt;"",Table_Styles[[#This Row],[PL]],IF(Table_Styles[[#This Row],[PL Default]]&lt;&gt;"",Table_Styles[[#This Row],[PL Default]],""))</f>
        <v/>
      </c>
      <c r="AW165" s="47"/>
      <c r="AX165" s="47"/>
      <c r="AY165" s="16" t="str">
        <f>IF(Table_Styles[[#This Row],[BT]]&lt;&gt;"",Table_Styles[[#This Row],[BT]],IF(Table_Styles[[#This Row],[BT Default]]&lt;&gt;"",Table_Styles[[#This Row],[BT Default]],""))</f>
        <v/>
      </c>
      <c r="AZ165" s="47"/>
      <c r="BA165" s="47"/>
      <c r="BB165" s="16" t="str">
        <f>IF(Table_Styles[[#This Row],[BR]]&lt;&gt;"",Table_Styles[[#This Row],[BR]],IF(Table_Styles[[#This Row],[BR Default]]&lt;&gt;"",Table_Styles[[#This Row],[BR Default]],""))</f>
        <v/>
      </c>
      <c r="BC165" s="47"/>
      <c r="BD165" s="47"/>
      <c r="BE165" s="16" t="str">
        <f>IF(Table_Styles[[#This Row],[BB]]&lt;&gt;"",Table_Styles[[#This Row],[BB]],IF(Table_Styles[[#This Row],[BB Default]]&lt;&gt;"",Table_Styles[[#This Row],[BB Default]],""))</f>
        <v/>
      </c>
      <c r="BF165" s="47"/>
      <c r="BG165" s="47"/>
      <c r="BH165" s="16" t="str">
        <f>IF(Table_Styles[[#This Row],[BL]]&lt;&gt;"",Table_Styles[[#This Row],[BL]],IF(Table_Styles[[#This Row],[BL Default]]&lt;&gt;"",Table_Styles[[#This Row],[BL Default]],""))</f>
        <v/>
      </c>
      <c r="BI165" s="47"/>
      <c r="BJ165" s="47"/>
      <c r="BK165" s="16" t="str">
        <f>IF(Table_Styles[[#This Row],[Width]]&lt;&gt;"",Table_Styles[[#This Row],[Width]],IF(Table_Styles[[#This Row],[Width Default]]&lt;&gt;"",Table_Styles[[#This Row],[Width Default]],""))</f>
        <v/>
      </c>
      <c r="BL165" s="47"/>
      <c r="BM165" s="47"/>
      <c r="BN165" s="16" t="str">
        <f>IF(Table_Styles[[#This Row],[Height]]&lt;&gt;"",Table_Styles[[#This Row],[Height]],IF(Table_Styles[[#This Row],[Height Default]]&lt;&gt;"",Table_Styles[[#This Row],[Height Default]],""))</f>
        <v/>
      </c>
      <c r="BO165" s="16"/>
      <c r="BP165" s="16"/>
      <c r="BQ165" s="16" t="str">
        <f>IF(Table_Styles[[#This Row],[Top]]&lt;&gt;"",Table_Styles[[#This Row],[Top]],IF(Table_Styles[[#This Row],[Top Default]]&lt;&gt;"",Table_Styles[[#This Row],[Top Default]],""))</f>
        <v/>
      </c>
      <c r="BR165" s="16"/>
      <c r="BS165" s="16"/>
      <c r="BT165" s="16" t="str">
        <f>IF(Table_Styles[[#This Row],[Right]]&lt;&gt;"",Table_Styles[[#This Row],[Right]],IF(Table_Styles[[#This Row],[Right Default]]&lt;&gt;"",Table_Styles[[#This Row],[Right Default]],""))</f>
        <v/>
      </c>
      <c r="BU165" s="16"/>
      <c r="BV165" s="16"/>
      <c r="BW165" s="16" t="str">
        <f>IF(Table_Styles[[#This Row],[Bottom]]&lt;&gt;"",Table_Styles[[#This Row],[Bottom]],IF(Table_Styles[[#This Row],[Bottom Default]]&lt;&gt;"",Table_Styles[[#This Row],[Bottom Default]],""))</f>
        <v/>
      </c>
      <c r="BX165" s="16"/>
      <c r="BY165" s="16"/>
      <c r="BZ165" s="16" t="str">
        <f>IF(Table_Styles[[#This Row],[Left]]&lt;&gt;"",Table_Styles[[#This Row],[Left]],IF(Table_Styles[[#This Row],[Left Default]]&lt;&gt;"",Table_Styles[[#This Row],[Left Default]],""))</f>
        <v/>
      </c>
      <c r="CA165" s="106" t="s">
        <v>1201</v>
      </c>
      <c r="CB165" s="16" t="str">
        <f>IF(AND(Table_Styles[[#This Row],[Selector]]&lt;&gt;"",Table_Styles[[#This Row],[Font Family Used]]&lt;&gt;"",Table_Styles[[#This Row],[Font Weight Used]]&lt;&gt;""),Table_Styles[[#This Row],[Font Family Used]]&amp;" "&amp;Table_Styles[[#This Row],[Font Weight Used]],"")</f>
        <v/>
      </c>
      <c r="CC165" s="16" t="str">
        <f ca="1">IF(AND(Table_Styles[[#This Row],[Selector]],COUNTIF(OFFSET(CC:CC,0,0,ROW()-1,1),"="&amp;Table_Styles[[#This Row],[Font]])=0),Table_Styles[[#This Row],[Font]],"")</f>
        <v/>
      </c>
      <c r="CD165" s="16" t="str">
        <f ca="1">IF(Table_Styles[[#This Row],[Unique Font]]&lt;&gt;"",
"{""fontFamily"":"""&amp;Table_Styles[[#This Row],[Font Family Used]]&amp;""",""fontWeight"":"&amp;Table_Styles[[#This Row],[Font Weight Used]]&amp;"}","")</f>
        <v/>
      </c>
      <c r="CE165" s="1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#sidebar #calculation .price { top: -5px; transform: none; -webkit-transform: none; } #sidebar #calculation .message { display: block !important; } #sidebar #calculation .message &gt; p { display:none !important; } #sidebar #calculation .message &gt; .tax-saving { margin-top:10px; margin-top: 20px; display: inline-block; } #sidebar .body .price .dollars { font-size:35px; } #paymentOption { float: left; max-width: 110px; } #sidebar #sidebarHide { top: -40px; position: relative; }</v>
      </c>
      <c r="CF165" s="16" t="str">
        <f>IF(AND(Table_Styles[[#This Row],[Selector]]&lt;&gt;"", Table_Styles[[#This Row],[Config Properties]]&lt;&gt;""),
Table_Styles[[#This Row],[Selector]]&amp;" { "&amp;Table_Styles[[#This Row],[Config Properties]]&amp;" }","")</f>
        <v>@media screen and (max-width: 575px)  { #sidebar #calculation .price { top: -5px; transform: none; -webkit-transform: none; } #sidebar #calculation .message { display: block !important; } #sidebar #calculation .message &gt; p { display:none !important; } #sidebar #calculation .message &gt; .tax-saving { margin-top:10px; margin-top: 20px; display: inline-block; } #sidebar .body .price .dollars { font-size:35px; } #paymentOption { float: left; max-width: 110px; } #sidebar #sidebarHide { top: -40px; position: relative; } }</v>
      </c>
      <c r="CG165" s="16" t="str">
        <f xml:space="preserve">
SUBSTITUTE(SUBSTITUTE(SUBSTITUTE(SUBSTITUTE(SUBSTITUTE(SUBSTITUTE(SUBSTITUTE(SUBSTITUTE(Table_Styles[[#This Row],[Config]],
" {","{"),
"{ ","{"),
" }","}"),
"} ","}"),
" ,",","),
", ",","),
" :",":"),
": ",":")</f>
        <v>@media screen and (max-width:575px) {#sidebar #calculation .price{top:-5px; transform:none; -webkit-transform:none;}#sidebar #calculation .message{display:block !important;}#sidebar #calculation .message &gt; p{display:none !important;}#sidebar #calculation .message &gt; .tax-saving{margin-top:10px; margin-top:20px; display:inline-block;}#sidebar .body .price .dollars{font-size:35px;}#paymentOption{float:left; max-width:110px;}#sidebar #sidebarHide{top:-40px; position:relative;}}</v>
      </c>
    </row>
  </sheetData>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tint="-0.249977111117893"/>
  </sheetPr>
  <dimension ref="B2:L112"/>
  <sheetViews>
    <sheetView topLeftCell="A82" workbookViewId="0" xr3:uid="{FF0BDA26-1AD6-5648-BD9A-E01AA4DDCA7C}">
      <selection activeCell="K100" sqref="K100"/>
    </sheetView>
  </sheetViews>
  <sheetFormatPr defaultColWidth="9.125" defaultRowHeight="21" customHeight="1"/>
  <cols>
    <col min="1" max="1" width="9.125" style="2" customWidth="1"/>
    <col min="2" max="2" width="40" style="2" customWidth="1"/>
    <col min="3" max="3" width="15.5" style="2" hidden="1" customWidth="1"/>
    <col min="4" max="4" width="27.375" style="2" hidden="1" customWidth="1"/>
    <col min="5" max="5" width="56.125" style="2" hidden="1" customWidth="1"/>
    <col min="6" max="6" width="37.125" style="2" hidden="1" customWidth="1"/>
    <col min="7" max="7" width="36" style="2" hidden="1" customWidth="1"/>
    <col min="8" max="8" width="28.125" style="2" hidden="1" customWidth="1"/>
    <col min="9" max="9" width="38" style="12" hidden="1" customWidth="1"/>
    <col min="10" max="10" width="36.5" style="12" hidden="1" customWidth="1"/>
    <col min="11" max="11" width="30.375" style="2" customWidth="1"/>
    <col min="12" max="12" width="255.5" style="2" customWidth="1"/>
    <col min="13" max="14" width="9.125" style="2"/>
    <col min="15" max="15" width="20.625" style="2" customWidth="1"/>
    <col min="16" max="16384" width="9.125" style="2"/>
  </cols>
  <sheetData>
    <row r="2" spans="2:12" ht="46.9" thickBot="1">
      <c r="B2" s="10" t="s">
        <v>629</v>
      </c>
      <c r="C2" s="10"/>
      <c r="D2" s="10"/>
      <c r="E2" s="10"/>
      <c r="F2" s="10"/>
      <c r="G2" s="10"/>
      <c r="H2" s="10"/>
      <c r="I2" s="13"/>
      <c r="J2" s="13"/>
      <c r="K2" s="13"/>
      <c r="L2" s="13"/>
    </row>
    <row r="4" spans="2:12" ht="14.45">
      <c r="B4" t="s">
        <v>1</v>
      </c>
      <c r="C4" t="s">
        <v>2</v>
      </c>
      <c r="D4" t="s">
        <v>3</v>
      </c>
      <c r="E4" t="s">
        <v>4</v>
      </c>
      <c r="F4" t="s">
        <v>5</v>
      </c>
      <c r="G4" t="s">
        <v>618</v>
      </c>
      <c r="H4" t="s">
        <v>768</v>
      </c>
      <c r="I4" t="s">
        <v>1202</v>
      </c>
      <c r="J4" t="s">
        <v>1203</v>
      </c>
      <c r="K4" t="s">
        <v>32</v>
      </c>
      <c r="L4" s="110" t="s">
        <v>49</v>
      </c>
    </row>
    <row r="5" spans="2:12" ht="29.45" thickBot="1">
      <c r="B5" s="3" t="s">
        <v>1204</v>
      </c>
      <c r="C5" s="3" t="s">
        <v>73</v>
      </c>
      <c r="D5" s="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 s="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organisation</v>
      </c>
      <c r="F5" s="3" t="str">
        <f>IF(Table_Text[[#This Row],[Header]]="Yes","",IF(Table_Text[[#This Row],[Property]]&lt;&gt;"",SUBSTITUTE(Table_Text[[#This Row],[Type]]," ","")&amp;SUBSTITUTE(Table_Text[[#This Row],[Property]]," ",""),""))</f>
        <v/>
      </c>
      <c r="G5" s="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"organisation": {</v>
      </c>
      <c r="H5" s="3" t="str">
        <f ca="1">SUBSTITUTE(SUBSTITUTE(SUBSTITUTE(SUBSTITUTE(SUBSTITUTE(SUBSTITUTE(SUBSTITUTE(SUBSTITUTE(
TRIM(CLEAN(Table_Text[[#This Row],[Config]])),
" {","{"),
"{ ","{"),
" }","}"),
"} ","}"),
" [","["),
"[ ","["),
" ]","]"),
"] ","]")</f>
        <v>"organisation":{</v>
      </c>
      <c r="I5" s="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"organisation": {</v>
      </c>
      <c r="J5" s="3" t="str">
        <f ca="1">SUBSTITUTE(SUBSTITUTE(SUBSTITUTE(SUBSTITUTE(SUBSTITUTE(SUBSTITUTE(SUBSTITUTE(SUBSTITUTE(
TRIM(CLEAN(Table_Text[[#This Row],[Quote]])),
" {","{"),
"{ ","{"),
" }","}"),
"} ","}"),
" [","["),
"[ ","["),
" ]","]"),
"] ","]")</f>
        <v>"organisation":{</v>
      </c>
      <c r="K5" s="3"/>
      <c r="L5" s="17"/>
    </row>
    <row r="6" spans="2:12" s="11" customFormat="1" ht="21" hidden="1" customHeight="1">
      <c r="B6" s="7"/>
      <c r="C6" s="7"/>
      <c r="D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6"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 s="7" t="str">
        <f>IF(Table_Text[[#This Row],[Header]]="Yes","",IF(Table_Text[[#This Row],[Property]]&lt;&gt;"",SUBSTITUTE(Table_Text[[#This Row],[Type]]," ","")&amp;SUBSTITUTE(Table_Text[[#This Row],[Property]]," ",""),""))</f>
        <v/>
      </c>
      <c r="G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 s="7" t="str">
        <f ca="1">SUBSTITUTE(SUBSTITUTE(SUBSTITUTE(SUBSTITUTE(SUBSTITUTE(SUBSTITUTE(SUBSTITUTE(SUBSTITUTE(
TRIM(CLEAN(Table_Text[[#This Row],[Config]])),
" {","{"),
"{ ","{"),
" }","}"),
"} ","}"),
" [","["),
"[ ","["),
" ]","]"),
"] ","]")</f>
        <v/>
      </c>
      <c r="I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 s="7" t="str">
        <f ca="1">SUBSTITUTE(SUBSTITUTE(SUBSTITUTE(SUBSTITUTE(SUBSTITUTE(SUBSTITUTE(SUBSTITUTE(SUBSTITUTE(
TRIM(CLEAN(Table_Text[[#This Row],[Quote]])),
" {","{"),
"{ ","{"),
" }","}"),
"} ","}"),
" [","["),
"[ ","["),
" ]","]"),
"] ","]")</f>
        <v/>
      </c>
      <c r="K6" s="7"/>
      <c r="L6" s="14"/>
    </row>
    <row r="7" spans="2:12" s="11" customFormat="1" ht="21" customHeight="1">
      <c r="B7" s="7" t="s">
        <v>105</v>
      </c>
      <c r="C7" s="7"/>
      <c r="D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7"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name</v>
      </c>
      <c r="F7" s="7" t="str">
        <f ca="1">IF(Table_Text[[#This Row],[Header]]="Yes","",IF(Table_Text[[#This Row],[Property]]&lt;&gt;"",SUBSTITUTE(Table_Text[[#This Row],[Type]]," ","")&amp;SUBSTITUTE(Table_Text[[#This Row],[Property]]," ",""),""))</f>
        <v>OrganisationName</v>
      </c>
      <c r="G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"name": {
            "text": "ABC Insurance Pty Ltd"
        },</v>
      </c>
      <c r="H7" s="7" t="str">
        <f ca="1">SUBSTITUTE(SUBSTITUTE(SUBSTITUTE(SUBSTITUTE(SUBSTITUTE(SUBSTITUTE(SUBSTITUTE(SUBSTITUTE(
TRIM(CLEAN(Table_Text[[#This Row],[Config]])),
" {","{"),
"{ ","{"),
" }","}"),
"} ","}"),
" [","["),
"[ ","["),
" ]","]"),
"] ","]")</f>
        <v>"name":{"text": "ABC Insurance Pty Ltd"},</v>
      </c>
      <c r="I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"name": "ABC Insurance Pty Ltd",</v>
      </c>
      <c r="J7" s="7" t="str">
        <f ca="1">SUBSTITUTE(SUBSTITUTE(SUBSTITUTE(SUBSTITUTE(SUBSTITUTE(SUBSTITUTE(SUBSTITUTE(SUBSTITUTE(
TRIM(CLEAN(Table_Text[[#This Row],[Quote]])),
" {","{"),
"{ ","{"),
" }","}"),
"} ","}"),
" [","["),
"[ ","["),
" ]","]"),
"] ","]")</f>
        <v>"name": "ABC Insurance Pty Ltd",</v>
      </c>
      <c r="K7" s="7"/>
      <c r="L7" s="14" t="s">
        <v>1205</v>
      </c>
    </row>
    <row r="8" spans="2:12" s="11" customFormat="1" ht="21" customHeight="1">
      <c r="B8" s="7" t="s">
        <v>134</v>
      </c>
      <c r="C8" s="7"/>
      <c r="D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8"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address</v>
      </c>
      <c r="F8" s="7" t="str">
        <f ca="1">IF(Table_Text[[#This Row],[Header]]="Yes","",IF(Table_Text[[#This Row],[Property]]&lt;&gt;"",SUBSTITUTE(Table_Text[[#This Row],[Type]]," ","")&amp;SUBSTITUTE(Table_Text[[#This Row],[Property]]," ",""),""))</f>
        <v>OrganisationAddress</v>
      </c>
      <c r="G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"address": {
            "text": "1 Spring Street"
        },</v>
      </c>
      <c r="H8" s="7" t="str">
        <f ca="1">SUBSTITUTE(SUBSTITUTE(SUBSTITUTE(SUBSTITUTE(SUBSTITUTE(SUBSTITUTE(SUBSTITUTE(SUBSTITUTE(
TRIM(CLEAN(Table_Text[[#This Row],[Config]])),
" {","{"),
"{ ","{"),
" }","}"),
"} ","}"),
" [","["),
"[ ","["),
" ]","]"),
"] ","]")</f>
        <v>"address":{"text": "1 Spring Street"},</v>
      </c>
      <c r="I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"address": "1 Spring Street",</v>
      </c>
      <c r="J8" s="7" t="str">
        <f ca="1">SUBSTITUTE(SUBSTITUTE(SUBSTITUTE(SUBSTITUTE(SUBSTITUTE(SUBSTITUTE(SUBSTITUTE(SUBSTITUTE(
TRIM(CLEAN(Table_Text[[#This Row],[Quote]])),
" {","{"),
"{ ","{"),
" }","}"),
"} ","}"),
" [","["),
"[ ","["),
" ]","]"),
"] ","]")</f>
        <v>"address": "1 Spring Street",</v>
      </c>
      <c r="K8" s="7"/>
      <c r="L8" s="14" t="s">
        <v>1206</v>
      </c>
    </row>
    <row r="9" spans="2:12" s="11" customFormat="1" ht="21" customHeight="1">
      <c r="B9" s="7" t="s">
        <v>136</v>
      </c>
      <c r="C9" s="7"/>
      <c r="D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9"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town</v>
      </c>
      <c r="F9" s="7" t="str">
        <f ca="1">IF(Table_Text[[#This Row],[Header]]="Yes","",IF(Table_Text[[#This Row],[Property]]&lt;&gt;"",SUBSTITUTE(Table_Text[[#This Row],[Type]]," ","")&amp;SUBSTITUTE(Table_Text[[#This Row],[Property]]," ",""),""))</f>
        <v>OrganisationTown</v>
      </c>
      <c r="G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"town": {
            "text": "Melbourne"
        },</v>
      </c>
      <c r="H9" s="7" t="str">
        <f ca="1">SUBSTITUTE(SUBSTITUTE(SUBSTITUTE(SUBSTITUTE(SUBSTITUTE(SUBSTITUTE(SUBSTITUTE(SUBSTITUTE(
TRIM(CLEAN(Table_Text[[#This Row],[Config]])),
" {","{"),
"{ ","{"),
" }","}"),
"} ","}"),
" [","["),
"[ ","["),
" ]","]"),
"] ","]")</f>
        <v>"town":{"text": "Melbourne"},</v>
      </c>
      <c r="I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"town": "Melbourne",</v>
      </c>
      <c r="J9" s="7" t="str">
        <f ca="1">SUBSTITUTE(SUBSTITUTE(SUBSTITUTE(SUBSTITUTE(SUBSTITUTE(SUBSTITUTE(SUBSTITUTE(SUBSTITUTE(
TRIM(CLEAN(Table_Text[[#This Row],[Quote]])),
" {","{"),
"{ ","{"),
" }","}"),
"} ","}"),
" [","["),
"[ ","["),
" ]","]"),
"] ","]")</f>
        <v>"town": "Melbourne",</v>
      </c>
      <c r="K9" s="7"/>
      <c r="L9" s="14" t="s">
        <v>1207</v>
      </c>
    </row>
    <row r="10" spans="2:12" s="11" customFormat="1" ht="21" customHeight="1">
      <c r="B10" s="7" t="s">
        <v>138</v>
      </c>
      <c r="C10" s="7"/>
      <c r="D1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0"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state</v>
      </c>
      <c r="F10" s="7" t="str">
        <f ca="1">IF(Table_Text[[#This Row],[Header]]="Yes","",IF(Table_Text[[#This Row],[Property]]&lt;&gt;"",SUBSTITUTE(Table_Text[[#This Row],[Type]]," ","")&amp;SUBSTITUTE(Table_Text[[#This Row],[Property]]," ",""),""))</f>
        <v>OrganisationState</v>
      </c>
      <c r="G1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"state": {
            "text": "VIC"
        },</v>
      </c>
      <c r="H10" s="7" t="str">
        <f ca="1">SUBSTITUTE(SUBSTITUTE(SUBSTITUTE(SUBSTITUTE(SUBSTITUTE(SUBSTITUTE(SUBSTITUTE(SUBSTITUTE(
TRIM(CLEAN(Table_Text[[#This Row],[Config]])),
" {","{"),
"{ ","{"),
" }","}"),
"} ","}"),
" [","["),
"[ ","["),
" ]","]"),
"] ","]")</f>
        <v>"state":{"text": "VIC"},</v>
      </c>
      <c r="I1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"state": "VIC",</v>
      </c>
      <c r="J10" s="7" t="str">
        <f ca="1">SUBSTITUTE(SUBSTITUTE(SUBSTITUTE(SUBSTITUTE(SUBSTITUTE(SUBSTITUTE(SUBSTITUTE(SUBSTITUTE(
TRIM(CLEAN(Table_Text[[#This Row],[Quote]])),
" {","{"),
"{ ","{"),
" }","}"),
"} ","}"),
" [","["),
"[ ","["),
" ]","]"),
"] ","]")</f>
        <v>"state": "VIC",</v>
      </c>
      <c r="K10" s="7"/>
      <c r="L10" s="14" t="s">
        <v>583</v>
      </c>
    </row>
    <row r="11" spans="2:12" s="11" customFormat="1" ht="21" customHeight="1">
      <c r="B11" s="7" t="s">
        <v>140</v>
      </c>
      <c r="C11" s="7"/>
      <c r="D1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1"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postcode</v>
      </c>
      <c r="F11" s="7" t="str">
        <f ca="1">IF(Table_Text[[#This Row],[Header]]="Yes","",IF(Table_Text[[#This Row],[Property]]&lt;&gt;"",SUBSTITUTE(Table_Text[[#This Row],[Type]]," ","")&amp;SUBSTITUTE(Table_Text[[#This Row],[Property]]," ",""),""))</f>
        <v>OrganisationPostcode</v>
      </c>
      <c r="G1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"postcode": {
            "text": "3000"
        },</v>
      </c>
      <c r="H11" s="7" t="str">
        <f ca="1">SUBSTITUTE(SUBSTITUTE(SUBSTITUTE(SUBSTITUTE(SUBSTITUTE(SUBSTITUTE(SUBSTITUTE(SUBSTITUTE(
TRIM(CLEAN(Table_Text[[#This Row],[Config]])),
" {","{"),
"{ ","{"),
" }","}"),
"} ","}"),
" [","["),
"[ ","["),
" ]","]"),
"] ","]")</f>
        <v>"postcode":{"text": "3000"},</v>
      </c>
      <c r="I1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"postcode": "3000",</v>
      </c>
      <c r="J11" s="7" t="str">
        <f ca="1">SUBSTITUTE(SUBSTITUTE(SUBSTITUTE(SUBSTITUTE(SUBSTITUTE(SUBSTITUTE(SUBSTITUTE(SUBSTITUTE(
TRIM(CLEAN(Table_Text[[#This Row],[Quote]])),
" {","{"),
"{ ","{"),
" }","}"),
"} ","}"),
" [","["),
"[ ","["),
" ]","]"),
"] ","]")</f>
        <v>"postcode": "3000",</v>
      </c>
      <c r="K11" s="7"/>
      <c r="L11" s="14">
        <v>3000</v>
      </c>
    </row>
    <row r="12" spans="2:12" s="11" customFormat="1" ht="21" customHeight="1">
      <c r="B12" s="7" t="s">
        <v>220</v>
      </c>
      <c r="C12" s="7"/>
      <c r="D1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2"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ABN</v>
      </c>
      <c r="F12" s="7" t="str">
        <f ca="1">IF(Table_Text[[#This Row],[Header]]="Yes","",IF(Table_Text[[#This Row],[Property]]&lt;&gt;"",SUBSTITUTE(Table_Text[[#This Row],[Type]]," ","")&amp;SUBSTITUTE(Table_Text[[#This Row],[Property]]," ",""),""))</f>
        <v>OrganisationABN</v>
      </c>
      <c r="G1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"ABN": {
            "text": "12 456 789 423"
        },</v>
      </c>
      <c r="H12" s="7" t="str">
        <f ca="1">SUBSTITUTE(SUBSTITUTE(SUBSTITUTE(SUBSTITUTE(SUBSTITUTE(SUBSTITUTE(SUBSTITUTE(SUBSTITUTE(
TRIM(CLEAN(Table_Text[[#This Row],[Config]])),
" {","{"),
"{ ","{"),
" }","}"),
"} ","}"),
" [","["),
"[ ","["),
" ]","]"),
"] ","]")</f>
        <v>"ABN":{"text": "12 456 789 423"},</v>
      </c>
      <c r="I1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"ABN": "12 456 789 423",</v>
      </c>
      <c r="J12" s="7" t="str">
        <f ca="1">SUBSTITUTE(SUBSTITUTE(SUBSTITUTE(SUBSTITUTE(SUBSTITUTE(SUBSTITUTE(SUBSTITUTE(SUBSTITUTE(
TRIM(CLEAN(Table_Text[[#This Row],[Quote]])),
" {","{"),
"{ ","{"),
" }","}"),
"} ","}"),
" [","["),
"[ ","["),
" ]","]"),
"] ","]")</f>
        <v>"ABN": "12 456 789 423",</v>
      </c>
      <c r="K12" s="7"/>
      <c r="L12" s="14" t="s">
        <v>1208</v>
      </c>
    </row>
    <row r="13" spans="2:12" s="11" customFormat="1" ht="21" customHeight="1">
      <c r="B13" s="7" t="s">
        <v>1209</v>
      </c>
      <c r="C13" s="7"/>
      <c r="D1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3"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AFSL</v>
      </c>
      <c r="F13" s="7" t="str">
        <f ca="1">IF(Table_Text[[#This Row],[Header]]="Yes","",IF(Table_Text[[#This Row],[Property]]&lt;&gt;"",SUBSTITUTE(Table_Text[[#This Row],[Type]]," ","")&amp;SUBSTITUTE(Table_Text[[#This Row],[Property]]," ",""),""))</f>
        <v>OrganisationAFSL</v>
      </c>
      <c r="G1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"AFSL": {
            "text": "N/A"
        },</v>
      </c>
      <c r="H13" s="7" t="str">
        <f ca="1">SUBSTITUTE(SUBSTITUTE(SUBSTITUTE(SUBSTITUTE(SUBSTITUTE(SUBSTITUTE(SUBSTITUTE(SUBSTITUTE(
TRIM(CLEAN(Table_Text[[#This Row],[Config]])),
" {","{"),
"{ ","{"),
" }","}"),
"} ","}"),
" [","["),
"[ ","["),
" ]","]"),
"] ","]")</f>
        <v>"AFSL":{"text": "N/A"},</v>
      </c>
      <c r="I1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"AFSL": "N/A",</v>
      </c>
      <c r="J13" s="7" t="str">
        <f ca="1">SUBSTITUTE(SUBSTITUTE(SUBSTITUTE(SUBSTITUTE(SUBSTITUTE(SUBSTITUTE(SUBSTITUTE(SUBSTITUTE(
TRIM(CLEAN(Table_Text[[#This Row],[Quote]])),
" {","{"),
"{ ","{"),
" }","}"),
"} ","}"),
" [","["),
"[ ","["),
" ]","]"),
"] ","]")</f>
        <v>"AFSL": "N/A",</v>
      </c>
      <c r="K13" s="7"/>
      <c r="L13" s="14" t="s">
        <v>1210</v>
      </c>
    </row>
    <row r="14" spans="2:12" s="11" customFormat="1" ht="21" customHeight="1">
      <c r="B14" s="7" t="s">
        <v>110</v>
      </c>
      <c r="C14" s="7"/>
      <c r="D1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4"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phone</v>
      </c>
      <c r="F14" s="7" t="str">
        <f ca="1">IF(Table_Text[[#This Row],[Header]]="Yes","",IF(Table_Text[[#This Row],[Property]]&lt;&gt;"",SUBSTITUTE(Table_Text[[#This Row],[Type]]," ","")&amp;SUBSTITUTE(Table_Text[[#This Row],[Property]]," ",""),""))</f>
        <v>OrganisationPhone</v>
      </c>
      <c r="G1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"phone": {
            "text": "N/A"
        },</v>
      </c>
      <c r="H14" s="7" t="str">
        <f ca="1">SUBSTITUTE(SUBSTITUTE(SUBSTITUTE(SUBSTITUTE(SUBSTITUTE(SUBSTITUTE(SUBSTITUTE(SUBSTITUTE(
TRIM(CLEAN(Table_Text[[#This Row],[Config]])),
" {","{"),
"{ ","{"),
" }","}"),
"} ","}"),
" [","["),
"[ ","["),
" ]","]"),
"] ","]")</f>
        <v>"phone":{"text": "N/A"},</v>
      </c>
      <c r="I1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"phone": "N/A",</v>
      </c>
      <c r="J14" s="7" t="str">
        <f ca="1">SUBSTITUTE(SUBSTITUTE(SUBSTITUTE(SUBSTITUTE(SUBSTITUTE(SUBSTITUTE(SUBSTITUTE(SUBSTITUTE(
TRIM(CLEAN(Table_Text[[#This Row],[Quote]])),
" {","{"),
"{ ","{"),
" }","}"),
"} ","}"),
" [","["),
"[ ","["),
" ]","]"),
"] ","]")</f>
        <v>"phone": "N/A",</v>
      </c>
      <c r="K14" s="7"/>
      <c r="L14" s="14" t="s">
        <v>1210</v>
      </c>
    </row>
    <row r="15" spans="2:12" s="11" customFormat="1" ht="21" customHeight="1">
      <c r="B15" s="7" t="s">
        <v>1211</v>
      </c>
      <c r="C15" s="7"/>
      <c r="D1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5"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website</v>
      </c>
      <c r="F15" s="7" t="str">
        <f ca="1">IF(Table_Text[[#This Row],[Header]]="Yes","",IF(Table_Text[[#This Row],[Property]]&lt;&gt;"",SUBSTITUTE(Table_Text[[#This Row],[Type]]," ","")&amp;SUBSTITUTE(Table_Text[[#This Row],[Property]]," ",""),""))</f>
        <v>OrganisationWebsite</v>
      </c>
      <c r="G1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"website": {
            "text": "www.realestateinsurance.com.au"
        }
    },</v>
      </c>
      <c r="H15" s="7" t="str">
        <f ca="1">SUBSTITUTE(SUBSTITUTE(SUBSTITUTE(SUBSTITUTE(SUBSTITUTE(SUBSTITUTE(SUBSTITUTE(SUBSTITUTE(
TRIM(CLEAN(Table_Text[[#This Row],[Config]])),
" {","{"),
"{ ","{"),
" }","}"),
"} ","}"),
" [","["),
"[ ","["),
" ]","]"),
"] ","]")</f>
        <v>"website":{"text": "www.realestateinsurance.com.au"}},</v>
      </c>
      <c r="I1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"website": "www.realestateinsurance.com.au"
    },</v>
      </c>
      <c r="J15" s="7" t="str">
        <f ca="1">SUBSTITUTE(SUBSTITUTE(SUBSTITUTE(SUBSTITUTE(SUBSTITUTE(SUBSTITUTE(SUBSTITUTE(SUBSTITUTE(
TRIM(CLEAN(Table_Text[[#This Row],[Quote]])),
" {","{"),
"{ ","{"),
" }","}"),
"} ","}"),
" [","["),
"[ ","["),
" ]","]"),
"] ","]")</f>
        <v>"website": "www.realestateinsurance.com.au"},</v>
      </c>
      <c r="K15" s="7"/>
      <c r="L15" s="14" t="s">
        <v>1212</v>
      </c>
    </row>
    <row r="16" spans="2:12" ht="29.45" thickBot="1">
      <c r="B16" s="3" t="s">
        <v>1213</v>
      </c>
      <c r="C16" s="3" t="s">
        <v>73</v>
      </c>
      <c r="D16" s="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6" s="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product</v>
      </c>
      <c r="F16" s="3" t="str">
        <f>IF(Table_Text[[#This Row],[Header]]="Yes","",IF(Table_Text[[#This Row],[Property]]&lt;&gt;"",SUBSTITUTE(Table_Text[[#This Row],[Type]]," ","")&amp;SUBSTITUTE(Table_Text[[#This Row],[Property]]," ",""),""))</f>
        <v/>
      </c>
      <c r="G16" s="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"product": {</v>
      </c>
      <c r="H16" s="3" t="str">
        <f ca="1">SUBSTITUTE(SUBSTITUTE(SUBSTITUTE(SUBSTITUTE(SUBSTITUTE(SUBSTITUTE(SUBSTITUTE(SUBSTITUTE(
TRIM(CLEAN(Table_Text[[#This Row],[Config]])),
" {","{"),
"{ ","{"),
" }","}"),
"} ","}"),
" [","["),
"[ ","["),
" ]","]"),
"] ","]")</f>
        <v>"product":{</v>
      </c>
      <c r="I16" s="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"product": {</v>
      </c>
      <c r="J16" s="3" t="str">
        <f ca="1">SUBSTITUTE(SUBSTITUTE(SUBSTITUTE(SUBSTITUTE(SUBSTITUTE(SUBSTITUTE(SUBSTITUTE(SUBSTITUTE(
TRIM(CLEAN(Table_Text[[#This Row],[Quote]])),
" {","{"),
"{ ","{"),
" }","}"),
"} ","}"),
" [","["),
"[ ","["),
" ]","]"),
"] ","]")</f>
        <v>"product":{</v>
      </c>
      <c r="K16" s="3"/>
      <c r="L16" s="17"/>
    </row>
    <row r="17" spans="2:12" s="11" customFormat="1" ht="21" hidden="1" customHeight="1">
      <c r="B17" s="7"/>
      <c r="C17" s="7"/>
      <c r="D1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7"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7" s="7" t="str">
        <f>IF(Table_Text[[#This Row],[Header]]="Yes","",IF(Table_Text[[#This Row],[Property]]&lt;&gt;"",SUBSTITUTE(Table_Text[[#This Row],[Type]]," ","")&amp;SUBSTITUTE(Table_Text[[#This Row],[Property]]," ",""),""))</f>
        <v/>
      </c>
      <c r="G1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7" s="7" t="str">
        <f ca="1">SUBSTITUTE(SUBSTITUTE(SUBSTITUTE(SUBSTITUTE(SUBSTITUTE(SUBSTITUTE(SUBSTITUTE(SUBSTITUTE(
TRIM(CLEAN(Table_Text[[#This Row],[Config]])),
" {","{"),
"{ ","{"),
" }","}"),
"} ","}"),
" [","["),
"[ ","["),
" ]","]"),
"] ","]")</f>
        <v/>
      </c>
      <c r="I1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7" s="7" t="str">
        <f ca="1">SUBSTITUTE(SUBSTITUTE(SUBSTITUTE(SUBSTITUTE(SUBSTITUTE(SUBSTITUTE(SUBSTITUTE(SUBSTITUTE(
TRIM(CLEAN(Table_Text[[#This Row],[Quote]])),
" {","{"),
"{ ","{"),
" }","}"),
"} ","}"),
" [","["),
"[ ","["),
" ]","]"),
"] ","]")</f>
        <v/>
      </c>
      <c r="K17" s="7"/>
      <c r="L17" s="14"/>
    </row>
    <row r="18" spans="2:12" s="11" customFormat="1" ht="21" customHeight="1">
      <c r="B18" s="7" t="s">
        <v>118</v>
      </c>
      <c r="C18" s="7"/>
      <c r="D1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8"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title</v>
      </c>
      <c r="F18" s="7" t="str">
        <f ca="1">IF(Table_Text[[#This Row],[Header]]="Yes","",IF(Table_Text[[#This Row],[Property]]&lt;&gt;"",SUBSTITUTE(Table_Text[[#This Row],[Type]]," ","")&amp;SUBSTITUTE(Table_Text[[#This Row],[Property]]," ",""),""))</f>
        <v>ProductTitle</v>
      </c>
      <c r="G1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"title": {
            "text": "Novated Leasing Application"
        },</v>
      </c>
      <c r="H18" s="37" t="str">
        <f ca="1">SUBSTITUTE(SUBSTITUTE(SUBSTITUTE(SUBSTITUTE(SUBSTITUTE(SUBSTITUTE(SUBSTITUTE(SUBSTITUTE(
TRIM(CLEAN(Table_Text[[#This Row],[Config]])),
" {","{"),
"{ ","{"),
" }","}"),
"} ","}"),
" [","["),
"[ ","["),
" ]","]"),
"] ","]")</f>
        <v>"title":{"text": "Novated Leasing Application"},</v>
      </c>
      <c r="I1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"title": "Novated Leasing Application",</v>
      </c>
      <c r="J18" s="7" t="str">
        <f ca="1">SUBSTITUTE(SUBSTITUTE(SUBSTITUTE(SUBSTITUTE(SUBSTITUTE(SUBSTITUTE(SUBSTITUTE(SUBSTITUTE(
TRIM(CLEAN(Table_Text[[#This Row],[Quote]])),
" {","{"),
"{ ","{"),
" }","}"),
"} ","}"),
" [","["),
"[ ","["),
" ]","]"),
"] ","]")</f>
        <v>"title": "Novated Leasing Application",</v>
      </c>
      <c r="K18" s="7"/>
      <c r="L18" s="14" t="s">
        <v>1214</v>
      </c>
    </row>
    <row r="19" spans="2:12" s="11" customFormat="1" ht="21" customHeight="1">
      <c r="B19" s="7" t="s">
        <v>318</v>
      </c>
      <c r="C19" s="7"/>
      <c r="D1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9"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description</v>
      </c>
      <c r="F19" s="7" t="str">
        <f ca="1">IF(Table_Text[[#This Row],[Header]]="Yes","",IF(Table_Text[[#This Row],[Property]]&lt;&gt;"",SUBSTITUTE(Table_Text[[#This Row],[Type]]," ","")&amp;SUBSTITUTE(Table_Text[[#This Row],[Property]]," ",""),""))</f>
        <v>ProductDescription</v>
      </c>
      <c r="G1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"description": {
            "text": "N/A"
        }
    },</v>
      </c>
      <c r="H19" s="7" t="str">
        <f ca="1">SUBSTITUTE(SUBSTITUTE(SUBSTITUTE(SUBSTITUTE(SUBSTITUTE(SUBSTITUTE(SUBSTITUTE(SUBSTITUTE(
TRIM(CLEAN(Table_Text[[#This Row],[Config]])),
" {","{"),
"{ ","{"),
" }","}"),
"} ","}"),
" [","["),
"[ ","["),
" ]","]"),
"] ","]")</f>
        <v>"description":{"text": "N/A"}},</v>
      </c>
      <c r="I1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"description": "N/A"
    },</v>
      </c>
      <c r="J19" s="7" t="str">
        <f ca="1">SUBSTITUTE(SUBSTITUTE(SUBSTITUTE(SUBSTITUTE(SUBSTITUTE(SUBSTITUTE(SUBSTITUTE(SUBSTITUTE(
TRIM(CLEAN(Table_Text[[#This Row],[Quote]])),
" {","{"),
"{ ","{"),
" }","}"),
"} ","}"),
" [","["),
"[ ","["),
" ]","]"),
"] ","]")</f>
        <v>"description": "N/A"},</v>
      </c>
      <c r="K19" s="7"/>
      <c r="L19" s="14" t="s">
        <v>1210</v>
      </c>
    </row>
    <row r="20" spans="2:12" ht="29.45" thickBot="1">
      <c r="B20" s="3" t="s">
        <v>910</v>
      </c>
      <c r="C20" s="3" t="s">
        <v>73</v>
      </c>
      <c r="D20" s="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0" s="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v>
      </c>
      <c r="F20" s="3" t="str">
        <f>IF(Table_Text[[#This Row],[Header]]="Yes","",IF(Table_Text[[#This Row],[Property]]&lt;&gt;"",SUBSTITUTE(Table_Text[[#This Row],[Type]]," ","")&amp;SUBSTITUTE(Table_Text[[#This Row],[Property]]," ",""),""))</f>
        <v/>
      </c>
      <c r="G20" s="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 {</v>
      </c>
      <c r="H20" s="3" t="str">
        <f ca="1">SUBSTITUTE(SUBSTITUTE(SUBSTITUTE(SUBSTITUTE(SUBSTITUTE(SUBSTITUTE(SUBSTITUTE(SUBSTITUTE(
TRIM(CLEAN(Table_Text[[#This Row],[Config]])),
" {","{"),
"{ ","{"),
" }","}"),
"} ","}"),
" [","["),
"[ ","["),
" ]","]"),
"] ","]")</f>
        <v>"sidebar":{</v>
      </c>
      <c r="I20" s="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 {</v>
      </c>
      <c r="J20" s="3" t="str">
        <f ca="1">SUBSTITUTE(SUBSTITUTE(SUBSTITUTE(SUBSTITUTE(SUBSTITUTE(SUBSTITUTE(SUBSTITUTE(SUBSTITUTE(
TRIM(CLEAN(Table_Text[[#This Row],[Quote]])),
" {","{"),
"{ ","{"),
" }","}"),
"} ","}"),
" [","["),
"[ ","["),
" ]","]"),
"] ","]")</f>
        <v>"sidebar":{</v>
      </c>
      <c r="K20" s="3"/>
      <c r="L20" s="17"/>
    </row>
    <row r="21" spans="2:12" s="11" customFormat="1" ht="21" hidden="1" customHeight="1">
      <c r="B21" s="7"/>
      <c r="C21" s="7"/>
      <c r="D2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1"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1" s="7" t="str">
        <f>IF(Table_Text[[#This Row],[Header]]="Yes","",IF(Table_Text[[#This Row],[Property]]&lt;&gt;"",SUBSTITUTE(Table_Text[[#This Row],[Type]]," ","")&amp;SUBSTITUTE(Table_Text[[#This Row],[Property]]," ",""),""))</f>
        <v/>
      </c>
      <c r="G2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1" s="7" t="str">
        <f ca="1">SUBSTITUTE(SUBSTITUTE(SUBSTITUTE(SUBSTITUTE(SUBSTITUTE(SUBSTITUTE(SUBSTITUTE(SUBSTITUTE(
TRIM(CLEAN(Table_Text[[#This Row],[Config]])),
" {","{"),
"{ ","{"),
" }","}"),
"} ","}"),
" [","["),
"[ ","["),
" ]","]"),
"] ","]")</f>
        <v/>
      </c>
      <c r="I2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1" s="7" t="str">
        <f ca="1">SUBSTITUTE(SUBSTITUTE(SUBSTITUTE(SUBSTITUTE(SUBSTITUTE(SUBSTITUTE(SUBSTITUTE(SUBSTITUTE(
TRIM(CLEAN(Table_Text[[#This Row],[Quote]])),
" {","{"),
"{ ","{"),
" }","}"),
"} ","}"),
" [","["),
"[ ","["),
" ]","]"),
"] ","]")</f>
        <v/>
      </c>
      <c r="K21" s="7"/>
      <c r="L21" s="14"/>
    </row>
    <row r="22" spans="2:12" s="11" customFormat="1" ht="21" customHeight="1">
      <c r="B22" s="8" t="s">
        <v>1215</v>
      </c>
      <c r="C22" s="7"/>
      <c r="D2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2"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incompleteHeader</v>
      </c>
      <c r="F22" s="7" t="str">
        <f ca="1">IF(Table_Text[[#This Row],[Header]]="Yes","",IF(Table_Text[[#This Row],[Property]]&lt;&gt;"",SUBSTITUTE(Table_Text[[#This Row],[Type]]," ","")&amp;SUBSTITUTE(Table_Text[[#This Row],[Property]]," ",""),""))</f>
        <v>SidebarIncompleteHeader</v>
      </c>
      <c r="G2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"incompleteHeader": {
            "text": "Answer a few simple questions to get an estimate of your monthly savings."
        },</v>
      </c>
      <c r="H22" s="7" t="str">
        <f ca="1">SUBSTITUTE(SUBSTITUTE(SUBSTITUTE(SUBSTITUTE(SUBSTITUTE(SUBSTITUTE(SUBSTITUTE(SUBSTITUTE(
TRIM(CLEAN(Table_Text[[#This Row],[Config]])),
" {","{"),
"{ ","{"),
" }","}"),
"} ","}"),
" [","["),
"[ ","["),
" ]","]"),
"] ","]")</f>
        <v>"incompleteHeader":{"text": "Answer a few simple questions to get an estimate of your monthly savings."},</v>
      </c>
      <c r="I2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"incompleteHeader": "Answer a few simple questions to get an estimate of your monthly savings.",</v>
      </c>
      <c r="J22" s="7" t="str">
        <f ca="1">SUBSTITUTE(SUBSTITUTE(SUBSTITUTE(SUBSTITUTE(SUBSTITUTE(SUBSTITUTE(SUBSTITUTE(SUBSTITUTE(
TRIM(CLEAN(Table_Text[[#This Row],[Quote]])),
" {","{"),
"{ ","{"),
" }","}"),
"} ","}"),
" [","["),
"[ ","["),
" ]","]"),
"] ","]")</f>
        <v>"incompleteHeader": "Answer a few simple questions to get an estimate of your monthly savings.",</v>
      </c>
      <c r="K22" s="7"/>
      <c r="L22" s="28" t="s">
        <v>1216</v>
      </c>
    </row>
    <row r="23" spans="2:12" s="11" customFormat="1" ht="21" customHeight="1">
      <c r="B23" s="7" t="s">
        <v>1217</v>
      </c>
      <c r="C23" s="7"/>
      <c r="D2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3"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incompleteLabel</v>
      </c>
      <c r="F23" s="7" t="str">
        <f ca="1">IF(Table_Text[[#This Row],[Header]]="Yes","",IF(Table_Text[[#This Row],[Property]]&lt;&gt;"",SUBSTITUTE(Table_Text[[#This Row],[Type]]," ","")&amp;SUBSTITUTE(Table_Text[[#This Row],[Property]]," ",""),""))</f>
        <v>SidebarIncompleteLabel</v>
      </c>
      <c r="G2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"incompleteLabel": {
            "text": "Need Assistance?"
        },</v>
      </c>
      <c r="H23" s="37" t="str">
        <f ca="1">SUBSTITUTE(SUBSTITUTE(SUBSTITUTE(SUBSTITUTE(SUBSTITUTE(SUBSTITUTE(SUBSTITUTE(SUBSTITUTE(
TRIM(CLEAN(Table_Text[[#This Row],[Config]])),
" {","{"),
"{ ","{"),
" }","}"),
"} ","}"),
" [","["),
"[ ","["),
" ]","]"),
"] ","]")</f>
        <v>"incompleteLabel":{"text": "Need Assistance?"},</v>
      </c>
      <c r="I2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"incompleteLabel": "Need Assistance?",</v>
      </c>
      <c r="J23" s="7" t="str">
        <f ca="1">SUBSTITUTE(SUBSTITUTE(SUBSTITUTE(SUBSTITUTE(SUBSTITUTE(SUBSTITUTE(SUBSTITUTE(SUBSTITUTE(
TRIM(CLEAN(Table_Text[[#This Row],[Quote]])),
" {","{"),
"{ ","{"),
" }","}"),
"} ","}"),
" [","["),
"[ ","["),
" ]","]"),
"] ","]")</f>
        <v>"incompleteLabel": "Need Assistance?",</v>
      </c>
      <c r="K23" s="7"/>
      <c r="L23" s="28" t="s">
        <v>1218</v>
      </c>
    </row>
    <row r="24" spans="2:12" s="11" customFormat="1" ht="21" customHeight="1">
      <c r="B24" s="7" t="s">
        <v>1219</v>
      </c>
      <c r="C24" s="7"/>
      <c r="D2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4"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incompleteMessage</v>
      </c>
      <c r="F24" s="7" t="str">
        <f ca="1">IF(Table_Text[[#This Row],[Header]]="Yes","",IF(Table_Text[[#This Row],[Property]]&lt;&gt;"",SUBSTITUTE(Table_Text[[#This Row],[Type]]," ","")&amp;SUBSTITUTE(Table_Text[[#This Row],[Property]]," ",""),""))</f>
        <v>SidebarIncompleteMessage</v>
      </c>
      <c r="G2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"incompleteMessage": {
            "text": "Call 1300 61 61 43 &lt;br/&gt; (Weekdays 8:30am-5:00pm AEST)"
        },</v>
      </c>
      <c r="H24" s="7" t="str">
        <f ca="1">SUBSTITUTE(SUBSTITUTE(SUBSTITUTE(SUBSTITUTE(SUBSTITUTE(SUBSTITUTE(SUBSTITUTE(SUBSTITUTE(
TRIM(CLEAN(Table_Text[[#This Row],[Config]])),
" {","{"),
"{ ","{"),
" }","}"),
"} ","}"),
" [","["),
"[ ","["),
" ]","]"),
"] ","]")</f>
        <v>"incompleteMessage":{"text": "Call 1300 61 61 43 &lt;br/&gt; (Weekdays 8:30am-5:00pm AEST)"},</v>
      </c>
      <c r="I2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"incompleteMessage": "Call 1300 61 61 43 &lt;br/&gt; (Weekdays 8:30am-5:00pm AEST)",</v>
      </c>
      <c r="J24" s="7" t="str">
        <f ca="1">SUBSTITUTE(SUBSTITUTE(SUBSTITUTE(SUBSTITUTE(SUBSTITUTE(SUBSTITUTE(SUBSTITUTE(SUBSTITUTE(
TRIM(CLEAN(Table_Text[[#This Row],[Quote]])),
" {","{"),
"{ ","{"),
" }","}"),
"} ","}"),
" [","["),
"[ ","["),
" ]","]"),
"] ","]")</f>
        <v>"incompleteMessage": "Call 1300 61 61 43 &lt;br/&gt; (Weekdays 8:30am-5:00pm AEST)",</v>
      </c>
      <c r="K24" s="7"/>
      <c r="L24" s="61" t="s">
        <v>1220</v>
      </c>
    </row>
    <row r="25" spans="2:12" s="11" customFormat="1" ht="21" customHeight="1">
      <c r="B25" s="7" t="s">
        <v>1221</v>
      </c>
      <c r="C25" s="7"/>
      <c r="D2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5"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premiumEstimateHeader</v>
      </c>
      <c r="F25" s="7" t="str">
        <f ca="1">IF(Table_Text[[#This Row],[Header]]="Yes","",IF(Table_Text[[#This Row],[Property]]&lt;&gt;"",SUBSTITUTE(Table_Text[[#This Row],[Type]]," ","")&amp;SUBSTITUTE(Table_Text[[#This Row],[Property]]," ",""),""))</f>
        <v>SidebarPremiumEstimateHeader</v>
      </c>
      <c r="G2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"premiumEstimateHeader": {
            "text": "We have calculated an estimate based on the information provided so far."
        },</v>
      </c>
      <c r="H25" s="37" t="str">
        <f ca="1">SUBSTITUTE(SUBSTITUTE(SUBSTITUTE(SUBSTITUTE(SUBSTITUTE(SUBSTITUTE(SUBSTITUTE(SUBSTITUTE(
TRIM(CLEAN(Table_Text[[#This Row],[Config]])),
" {","{"),
"{ ","{"),
" }","}"),
"} ","}"),
" [","["),
"[ ","["),
" ]","]"),
"] ","]")</f>
        <v>"premiumEstimateHeader":{"text": "We have calculated an estimate based on the information provided so far."},</v>
      </c>
      <c r="I2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"premiumEstimateHeader": "We have calculated an estimate based on the information provided so far.",</v>
      </c>
      <c r="J25" s="7" t="str">
        <f ca="1">SUBSTITUTE(SUBSTITUTE(SUBSTITUTE(SUBSTITUTE(SUBSTITUTE(SUBSTITUTE(SUBSTITUTE(SUBSTITUTE(
TRIM(CLEAN(Table_Text[[#This Row],[Quote]])),
" {","{"),
"{ ","{"),
" }","}"),
"} ","}"),
" [","["),
"[ ","["),
" ]","]"),
"] ","]")</f>
        <v>"premiumEstimateHeader": "We have calculated an estimate based on the information provided so far.",</v>
      </c>
      <c r="K25" s="7"/>
      <c r="L25" s="28" t="s">
        <v>1222</v>
      </c>
    </row>
    <row r="26" spans="2:12" s="11" customFormat="1" ht="21" customHeight="1">
      <c r="B26" s="7" t="s">
        <v>1223</v>
      </c>
      <c r="C26" s="7"/>
      <c r="D2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6"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premiumEstimateLabel</v>
      </c>
      <c r="F26" s="7" t="str">
        <f ca="1">IF(Table_Text[[#This Row],[Header]]="Yes","",IF(Table_Text[[#This Row],[Property]]&lt;&gt;"",SUBSTITUTE(Table_Text[[#This Row],[Type]]," ","")&amp;SUBSTITUTE(Table_Text[[#This Row],[Property]]," ",""),""))</f>
        <v>SidebarPremiumEstimateLabel</v>
      </c>
      <c r="G2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"premiumEstimateLabel": {
            "text": "Effect on take home pay"
        },</v>
      </c>
      <c r="H26" s="37" t="str">
        <f ca="1">SUBSTITUTE(SUBSTITUTE(SUBSTITUTE(SUBSTITUTE(SUBSTITUTE(SUBSTITUTE(SUBSTITUTE(SUBSTITUTE(
TRIM(CLEAN(Table_Text[[#This Row],[Config]])),
" {","{"),
"{ ","{"),
" }","}"),
"} ","}"),
" [","["),
"[ ","["),
" ]","]"),
"] ","]")</f>
        <v>"premiumEstimateLabel":{"text": "Effect on take home pay"},</v>
      </c>
      <c r="I2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"premiumEstimateLabel": "Effect on take home pay",</v>
      </c>
      <c r="J26" s="7" t="str">
        <f ca="1">SUBSTITUTE(SUBSTITUTE(SUBSTITUTE(SUBSTITUTE(SUBSTITUTE(SUBSTITUTE(SUBSTITUTE(SUBSTITUTE(
TRIM(CLEAN(Table_Text[[#This Row],[Quote]])),
" {","{"),
"{ ","{"),
" }","}"),
"} ","}"),
" [","["),
"[ ","["),
" ]","]"),
"] ","]")</f>
        <v>"premiumEstimateLabel": "Effect on take home pay",</v>
      </c>
      <c r="K26" s="7"/>
      <c r="L26" s="14" t="s">
        <v>1224</v>
      </c>
    </row>
    <row r="27" spans="2:12" s="11" customFormat="1" ht="21" customHeight="1">
      <c r="B27" s="7" t="s">
        <v>1225</v>
      </c>
      <c r="C27" s="7"/>
      <c r="D2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7"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premiumEstimateMessage</v>
      </c>
      <c r="F27" s="7" t="str">
        <f ca="1">IF(Table_Text[[#This Row],[Header]]="Yes","",IF(Table_Text[[#This Row],[Property]]&lt;&gt;"",SUBSTITUTE(Table_Text[[#This Row],[Type]]," ","")&amp;SUBSTITUTE(Table_Text[[#This Row],[Property]]," ",""),""))</f>
        <v>SidebarPremiumEstimateMessage</v>
      </c>
      <c r="G2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"premiumEstimateMessage": {
            "text": "&lt;span class='tax-saving'&gt;
%{ (quoteStatus()['risk1'] &amp;&amp; quoteStatus()['risk1']['outcome'] &amp;&amp; quoteStatus()['risk1']['outcome']['taxSaving']) ? 'Annual tax saving: ' + currencyAsString(quoteStatus()['risk1']['outcome']['taxSaving'], false) : '' }%
&lt;/span&gt;&lt;/p&gt;
&lt;p class='message'&gt;To apply for pre-approval please complete the remaining questions."
        },</v>
      </c>
      <c r="H27" s="37" t="str">
        <f ca="1">SUBSTITUTE(SUBSTITUTE(SUBSTITUTE(SUBSTITUTE(SUBSTITUTE(SUBSTITUTE(SUBSTITUTE(SUBSTITUTE(
TRIM(CLEAN(Table_Text[[#This Row],[Config]])),
" {","{"),
"{ ","{"),
" }","}"),
"} ","}"),
" [","["),
"[ ","["),
" ]","]"),
"] ","]")</f>
        <v>"premiumEstimateMessage":{"text": "&lt;span class='tax-saving'&gt;%{(quoteStatus()['risk1']&amp;&amp; quoteStatus()['risk1']['outcome']&amp;&amp; quoteStatus()['risk1']['outcome']['taxSaving']) ? 'Annual tax saving: ' + currencyAsString(quoteStatus()['risk1']['outcome']['taxSaving'], false) : ''}%&lt;/span&gt;&lt;/p&gt;&lt;p class='message'&gt;To apply for pre-approval please complete the remaining questions."},</v>
      </c>
      <c r="I2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"premiumEstimateMessage": "&lt;span class='tax-saving'&gt;
%{ (quoteStatus()['risk1'] &amp;&amp; quoteStatus()['risk1']['outcome'] &amp;&amp; quoteStatus()['risk1']['outcome']['taxSaving']) ? 'Annual tax saving: ' + currencyAsString(quoteStatus()['risk1']['outcome']['taxSaving'], false) : '' }%
&lt;/span&gt;&lt;/p&gt;
&lt;p class='message'&gt;To apply for pre-approval please complete the remaining questions.",</v>
      </c>
      <c r="J27" s="7" t="str">
        <f ca="1">SUBSTITUTE(SUBSTITUTE(SUBSTITUTE(SUBSTITUTE(SUBSTITUTE(SUBSTITUTE(SUBSTITUTE(SUBSTITUTE(
TRIM(CLEAN(Table_Text[[#This Row],[Quote]])),
" {","{"),
"{ ","{"),
" }","}"),
"} ","}"),
" [","["),
"[ ","["),
" ]","]"),
"] ","]")</f>
        <v>"premiumEstimateMessage": "&lt;span class='tax-saving'&gt;%{(quoteStatus()['risk1']&amp;&amp; quoteStatus()['risk1']['outcome']&amp;&amp; quoteStatus()['risk1']['outcome']['taxSaving']) ? 'Annual tax saving: ' + currencyAsString(quoteStatus()['risk1']['outcome']['taxSaving'], false) : ''}%&lt;/span&gt;&lt;/p&gt;&lt;p class='message'&gt;To apply for pre-approval please complete the remaining questions.",</v>
      </c>
      <c r="K27" s="7"/>
      <c r="L27" s="61" t="s">
        <v>1226</v>
      </c>
    </row>
    <row r="28" spans="2:12" s="11" customFormat="1" ht="21" customHeight="1">
      <c r="B28" s="7" t="s">
        <v>1227</v>
      </c>
      <c r="C28" s="7"/>
      <c r="D2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8"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premiumCompleteHeader</v>
      </c>
      <c r="F28" s="7" t="str">
        <f ca="1">IF(Table_Text[[#This Row],[Header]]="Yes","",IF(Table_Text[[#This Row],[Property]]&lt;&gt;"",SUBSTITUTE(Table_Text[[#This Row],[Type]]," ","")&amp;SUBSTITUTE(Table_Text[[#This Row],[Property]]," ",""),""))</f>
        <v>SidebarPremiumCompleteHeader</v>
      </c>
      <c r="G2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"premiumCompleteHeader": {
            "text": "We have calculated an estimate based on the information provided so far."
        },</v>
      </c>
      <c r="H28" s="37" t="str">
        <f ca="1">SUBSTITUTE(SUBSTITUTE(SUBSTITUTE(SUBSTITUTE(SUBSTITUTE(SUBSTITUTE(SUBSTITUTE(SUBSTITUTE(
TRIM(CLEAN(Table_Text[[#This Row],[Config]])),
" {","{"),
"{ ","{"),
" }","}"),
"} ","}"),
" [","["),
"[ ","["),
" ]","]"),
"] ","]")</f>
        <v>"premiumCompleteHeader":{"text": "We have calculated an estimate based on the information provided so far."},</v>
      </c>
      <c r="I2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"premiumCompleteHeader": "We have calculated an estimate based on the information provided so far.",</v>
      </c>
      <c r="J28" s="7" t="str">
        <f ca="1">SUBSTITUTE(SUBSTITUTE(SUBSTITUTE(SUBSTITUTE(SUBSTITUTE(SUBSTITUTE(SUBSTITUTE(SUBSTITUTE(
TRIM(CLEAN(Table_Text[[#This Row],[Quote]])),
" {","{"),
"{ ","{"),
" }","}"),
"} ","}"),
" [","["),
"[ ","["),
" ]","]"),
"] ","]")</f>
        <v>"premiumCompleteHeader": "We have calculated an estimate based on the information provided so far.",</v>
      </c>
      <c r="K28" s="7"/>
      <c r="L28" s="28" t="s">
        <v>1222</v>
      </c>
    </row>
    <row r="29" spans="2:12" s="11" customFormat="1" ht="21" customHeight="1">
      <c r="B29" s="7" t="s">
        <v>1228</v>
      </c>
      <c r="C29" s="7"/>
      <c r="D2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9"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premiumCompleteLabel</v>
      </c>
      <c r="F29" s="7" t="str">
        <f ca="1">IF(Table_Text[[#This Row],[Header]]="Yes","",IF(Table_Text[[#This Row],[Property]]&lt;&gt;"",SUBSTITUTE(Table_Text[[#This Row],[Type]]," ","")&amp;SUBSTITUTE(Table_Text[[#This Row],[Property]]," ",""),""))</f>
        <v>SidebarPremiumCompleteLabel</v>
      </c>
      <c r="G2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"premiumCompleteLabel": {
            "text": "Effect on take home pay"
        },</v>
      </c>
      <c r="H29" s="7" t="str">
        <f ca="1">SUBSTITUTE(SUBSTITUTE(SUBSTITUTE(SUBSTITUTE(SUBSTITUTE(SUBSTITUTE(SUBSTITUTE(SUBSTITUTE(
TRIM(CLEAN(Table_Text[[#This Row],[Config]])),
" {","{"),
"{ ","{"),
" }","}"),
"} ","}"),
" [","["),
"[ ","["),
" ]","]"),
"] ","]")</f>
        <v>"premiumCompleteLabel":{"text": "Effect on take home pay"},</v>
      </c>
      <c r="I2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"premiumCompleteLabel": "Effect on take home pay",</v>
      </c>
      <c r="J29" s="7" t="str">
        <f ca="1">SUBSTITUTE(SUBSTITUTE(SUBSTITUTE(SUBSTITUTE(SUBSTITUTE(SUBSTITUTE(SUBSTITUTE(SUBSTITUTE(
TRIM(CLEAN(Table_Text[[#This Row],[Quote]])),
" {","{"),
"{ ","{"),
" }","}"),
"} ","}"),
" [","["),
"[ ","["),
" ]","]"),
"] ","]")</f>
        <v>"premiumCompleteLabel": "Effect on take home pay",</v>
      </c>
      <c r="K29" s="7"/>
      <c r="L29" s="14" t="s">
        <v>1224</v>
      </c>
    </row>
    <row r="30" spans="2:12" s="11" customFormat="1" ht="21" customHeight="1">
      <c r="B30" s="7" t="s">
        <v>1229</v>
      </c>
      <c r="C30" s="7"/>
      <c r="D3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0"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premiumCompleteMessage</v>
      </c>
      <c r="F30" s="7" t="str">
        <f ca="1">IF(Table_Text[[#This Row],[Header]]="Yes","",IF(Table_Text[[#This Row],[Property]]&lt;&gt;"",SUBSTITUTE(Table_Text[[#This Row],[Type]]," ","")&amp;SUBSTITUTE(Table_Text[[#This Row],[Property]]," ",""),""))</f>
        <v>SidebarPremiumCompleteMessage</v>
      </c>
      <c r="G3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"premiumCompleteMessage": {
            "text": "&lt;span class='tax-saving'&gt;
%{ (quoteStatus()['risk1'] &amp;&amp; quoteStatus()['risk1']['outcome'] &amp;&amp; quoteStatus()['risk1']['outcome']['taxSaving']) ? 'Annual tax saving: ' + currencyAsString(quoteStatus()['risk1']['outcome']['taxSaving'], false) : '' }%
&lt;/span&gt;&lt;/p&gt;
&lt;p class='message'&gt;To apply for pre-approval please complete the remaining questions."
        },</v>
      </c>
      <c r="H30" s="7" t="str">
        <f ca="1">SUBSTITUTE(SUBSTITUTE(SUBSTITUTE(SUBSTITUTE(SUBSTITUTE(SUBSTITUTE(SUBSTITUTE(SUBSTITUTE(
TRIM(CLEAN(Table_Text[[#This Row],[Config]])),
" {","{"),
"{ ","{"),
" }","}"),
"} ","}"),
" [","["),
"[ ","["),
" ]","]"),
"] ","]")</f>
        <v>"premiumCompleteMessage":{"text": "&lt;span class='tax-saving'&gt;%{(quoteStatus()['risk1']&amp;&amp; quoteStatus()['risk1']['outcome']&amp;&amp; quoteStatus()['risk1']['outcome']['taxSaving']) ? 'Annual tax saving: ' + currencyAsString(quoteStatus()['risk1']['outcome']['taxSaving'], false) : ''}%&lt;/span&gt;&lt;/p&gt;&lt;p class='message'&gt;To apply for pre-approval please complete the remaining questions."},</v>
      </c>
      <c r="I3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"premiumCompleteMessage": "&lt;span class='tax-saving'&gt;
%{ (quoteStatus()['risk1'] &amp;&amp; quoteStatus()['risk1']['outcome'] &amp;&amp; quoteStatus()['risk1']['outcome']['taxSaving']) ? 'Annual tax saving: ' + currencyAsString(quoteStatus()['risk1']['outcome']['taxSaving'], false) : '' }%
&lt;/span&gt;&lt;/p&gt;
&lt;p class='message'&gt;To apply for pre-approval please complete the remaining questions.",</v>
      </c>
      <c r="J30" s="7" t="str">
        <f ca="1">SUBSTITUTE(SUBSTITUTE(SUBSTITUTE(SUBSTITUTE(SUBSTITUTE(SUBSTITUTE(SUBSTITUTE(SUBSTITUTE(
TRIM(CLEAN(Table_Text[[#This Row],[Quote]])),
" {","{"),
"{ ","{"),
" }","}"),
"} ","}"),
" [","["),
"[ ","["),
" ]","]"),
"] ","]")</f>
        <v>"premiumCompleteMessage": "&lt;span class='tax-saving'&gt;%{(quoteStatus()['risk1']&amp;&amp; quoteStatus()['risk1']['outcome']&amp;&amp; quoteStatus()['risk1']['outcome']['taxSaving']) ? 'Annual tax saving: ' + currencyAsString(quoteStatus()['risk1']['outcome']['taxSaving'], false) : ''}%&lt;/span&gt;&lt;/p&gt;&lt;p class='message'&gt;To apply for pre-approval please complete the remaining questions.",</v>
      </c>
      <c r="K30" s="7"/>
      <c r="L30" s="61" t="s">
        <v>1226</v>
      </c>
    </row>
    <row r="31" spans="2:12" s="11" customFormat="1" ht="21" customHeight="1">
      <c r="B31" s="7" t="s">
        <v>1230</v>
      </c>
      <c r="C31" s="7"/>
      <c r="D3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1"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bindingQuoteHeader</v>
      </c>
      <c r="F31" s="7" t="str">
        <f ca="1">IF(Table_Text[[#This Row],[Header]]="Yes","",IF(Table_Text[[#This Row],[Property]]&lt;&gt;"",SUBSTITUTE(Table_Text[[#This Row],[Type]]," ","")&amp;SUBSTITUTE(Table_Text[[#This Row],[Property]]," ",""),""))</f>
        <v>SidebarBindingQuoteHeader</v>
      </c>
      <c r="G3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"bindingQuoteHeader": {
            "text": "We have calculated an estimate based on the information provided so far."
        },</v>
      </c>
      <c r="H31" s="37" t="str">
        <f ca="1">SUBSTITUTE(SUBSTITUTE(SUBSTITUTE(SUBSTITUTE(SUBSTITUTE(SUBSTITUTE(SUBSTITUTE(SUBSTITUTE(
TRIM(CLEAN(Table_Text[[#This Row],[Config]])),
" {","{"),
"{ ","{"),
" }","}"),
"} ","}"),
" [","["),
"[ ","["),
" ]","]"),
"] ","]")</f>
        <v>"bindingQuoteHeader":{"text": "We have calculated an estimate based on the information provided so far."},</v>
      </c>
      <c r="I3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"bindingQuoteHeader": "We have calculated an estimate based on the information provided so far.",</v>
      </c>
      <c r="J31" s="7" t="str">
        <f ca="1">SUBSTITUTE(SUBSTITUTE(SUBSTITUTE(SUBSTITUTE(SUBSTITUTE(SUBSTITUTE(SUBSTITUTE(SUBSTITUTE(
TRIM(CLEAN(Table_Text[[#This Row],[Quote]])),
" {","{"),
"{ ","{"),
" }","}"),
"} ","}"),
" [","["),
"[ ","["),
" ]","]"),
"] ","]")</f>
        <v>"bindingQuoteHeader": "We have calculated an estimate based on the information provided so far.",</v>
      </c>
      <c r="K31" s="7"/>
      <c r="L31" s="28" t="s">
        <v>1222</v>
      </c>
    </row>
    <row r="32" spans="2:12" s="11" customFormat="1" ht="21" customHeight="1">
      <c r="B32" s="7" t="s">
        <v>1231</v>
      </c>
      <c r="C32" s="7"/>
      <c r="D3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2"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bindingQuoteLabel</v>
      </c>
      <c r="F32" s="7" t="str">
        <f ca="1">IF(Table_Text[[#This Row],[Header]]="Yes","",IF(Table_Text[[#This Row],[Property]]&lt;&gt;"",SUBSTITUTE(Table_Text[[#This Row],[Type]]," ","")&amp;SUBSTITUTE(Table_Text[[#This Row],[Property]]," ",""),""))</f>
        <v>SidebarBindingQuoteLabel</v>
      </c>
      <c r="G3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"bindingQuoteLabel": {
            "text": "Effect on take home pay"
        },</v>
      </c>
      <c r="H32" s="37" t="str">
        <f ca="1">SUBSTITUTE(SUBSTITUTE(SUBSTITUTE(SUBSTITUTE(SUBSTITUTE(SUBSTITUTE(SUBSTITUTE(SUBSTITUTE(
TRIM(CLEAN(Table_Text[[#This Row],[Config]])),
" {","{"),
"{ ","{"),
" }","}"),
"} ","}"),
" [","["),
"[ ","["),
" ]","]"),
"] ","]")</f>
        <v>"bindingQuoteLabel":{"text": "Effect on take home pay"},</v>
      </c>
      <c r="I3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"bindingQuoteLabel": "Effect on take home pay",</v>
      </c>
      <c r="J32" s="7" t="str">
        <f ca="1">SUBSTITUTE(SUBSTITUTE(SUBSTITUTE(SUBSTITUTE(SUBSTITUTE(SUBSTITUTE(SUBSTITUTE(SUBSTITUTE(
TRIM(CLEAN(Table_Text[[#This Row],[Quote]])),
" {","{"),
"{ ","{"),
" }","}"),
"} ","}"),
" [","["),
"[ ","["),
" ]","]"),
"] ","]")</f>
        <v>"bindingQuoteLabel": "Effect on take home pay",</v>
      </c>
      <c r="K32" s="7"/>
      <c r="L32" s="14" t="s">
        <v>1224</v>
      </c>
    </row>
    <row r="33" spans="2:12" s="11" customFormat="1" ht="21" customHeight="1">
      <c r="B33" s="7" t="s">
        <v>1232</v>
      </c>
      <c r="C33" s="7"/>
      <c r="D3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3"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bindingQuoteMessage</v>
      </c>
      <c r="F33" s="7" t="str">
        <f ca="1">IF(Table_Text[[#This Row],[Header]]="Yes","",IF(Table_Text[[#This Row],[Property]]&lt;&gt;"",SUBSTITUTE(Table_Text[[#This Row],[Type]]," ","")&amp;SUBSTITUTE(Table_Text[[#This Row],[Property]]," ",""),""))</f>
        <v>SidebarBindingQuoteMessage</v>
      </c>
      <c r="G3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"bindingQuoteMessage": {
            "text": "&lt;span class='tax-saving'&gt;
%{ (quoteStatus()['risk1'] &amp;&amp; quoteStatus()['risk1']['outcome'] &amp;&amp; quoteStatus()['risk1']['outcome']['taxSaving']) ? 'Annual tax saving: ' + currencyAsString(quoteStatus()['risk1']['outcome']['taxSaving'], false) : '' }%
&lt;/span&gt;&lt;/p&gt;
&lt;p class='message'&gt;To apply for pre-approval please complete the remaining questions."
        },</v>
      </c>
      <c r="H33" s="37" t="str">
        <f ca="1">SUBSTITUTE(SUBSTITUTE(SUBSTITUTE(SUBSTITUTE(SUBSTITUTE(SUBSTITUTE(SUBSTITUTE(SUBSTITUTE(
TRIM(CLEAN(Table_Text[[#This Row],[Config]])),
" {","{"),
"{ ","{"),
" }","}"),
"} ","}"),
" [","["),
"[ ","["),
" ]","]"),
"] ","]")</f>
        <v>"bindingQuoteMessage":{"text": "&lt;span class='tax-saving'&gt;%{(quoteStatus()['risk1']&amp;&amp; quoteStatus()['risk1']['outcome']&amp;&amp; quoteStatus()['risk1']['outcome']['taxSaving']) ? 'Annual tax saving: ' + currencyAsString(quoteStatus()['risk1']['outcome']['taxSaving'], false) : ''}%&lt;/span&gt;&lt;/p&gt;&lt;p class='message'&gt;To apply for pre-approval please complete the remaining questions."},</v>
      </c>
      <c r="I3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"bindingQuoteMessage": "&lt;span class='tax-saving'&gt;
%{ (quoteStatus()['risk1'] &amp;&amp; quoteStatus()['risk1']['outcome'] &amp;&amp; quoteStatus()['risk1']['outcome']['taxSaving']) ? 'Annual tax saving: ' + currencyAsString(quoteStatus()['risk1']['outcome']['taxSaving'], false) : '' }%
&lt;/span&gt;&lt;/p&gt;
&lt;p class='message'&gt;To apply for pre-approval please complete the remaining questions.",</v>
      </c>
      <c r="J33" s="7" t="str">
        <f ca="1">SUBSTITUTE(SUBSTITUTE(SUBSTITUTE(SUBSTITUTE(SUBSTITUTE(SUBSTITUTE(SUBSTITUTE(SUBSTITUTE(
TRIM(CLEAN(Table_Text[[#This Row],[Quote]])),
" {","{"),
"{ ","{"),
" }","}"),
"} ","}"),
" [","["),
"[ ","["),
" ]","]"),
"] ","]")</f>
        <v>"bindingQuoteMessage": "&lt;span class='tax-saving'&gt;%{(quoteStatus()['risk1']&amp;&amp; quoteStatus()['risk1']['outcome']&amp;&amp; quoteStatus()['risk1']['outcome']['taxSaving']) ? 'Annual tax saving: ' + currencyAsString(quoteStatus()['risk1']['outcome']['taxSaving'], false) : ''}%&lt;/span&gt;&lt;/p&gt;&lt;p class='message'&gt;To apply for pre-approval please complete the remaining questions.",</v>
      </c>
      <c r="K33" s="7"/>
      <c r="L33" s="61" t="s">
        <v>1226</v>
      </c>
    </row>
    <row r="34" spans="2:12" s="11" customFormat="1" ht="21" customHeight="1">
      <c r="B34" s="8" t="s">
        <v>1233</v>
      </c>
      <c r="C34" s="7"/>
      <c r="D3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4"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paymentDetailsCompleteHeader</v>
      </c>
      <c r="F34" s="7" t="str">
        <f ca="1">IF(Table_Text[[#This Row],[Header]]="Yes","",IF(Table_Text[[#This Row],[Property]]&lt;&gt;"",SUBSTITUTE(Table_Text[[#This Row],[Type]]," ","")&amp;SUBSTITUTE(Table_Text[[#This Row],[Property]]," ",""),""))</f>
        <v>SidebarPaymentDetailsCompleteHeader</v>
      </c>
      <c r="G3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"paymentDetailsCompleteHeader": {
            "text": "We have calculated an estimate based on the information provided so far."
        },</v>
      </c>
      <c r="H34" s="37" t="str">
        <f ca="1">SUBSTITUTE(SUBSTITUTE(SUBSTITUTE(SUBSTITUTE(SUBSTITUTE(SUBSTITUTE(SUBSTITUTE(SUBSTITUTE(
TRIM(CLEAN(Table_Text[[#This Row],[Config]])),
" {","{"),
"{ ","{"),
" }","}"),
"} ","}"),
" [","["),
"[ ","["),
" ]","]"),
"] ","]")</f>
        <v>"paymentDetailsCompleteHeader":{"text": "We have calculated an estimate based on the information provided so far."},</v>
      </c>
      <c r="I3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"paymentDetailsCompleteHeader": "We have calculated an estimate based on the information provided so far.",</v>
      </c>
      <c r="J34" s="7" t="str">
        <f ca="1">SUBSTITUTE(SUBSTITUTE(SUBSTITUTE(SUBSTITUTE(SUBSTITUTE(SUBSTITUTE(SUBSTITUTE(SUBSTITUTE(
TRIM(CLEAN(Table_Text[[#This Row],[Quote]])),
" {","{"),
"{ ","{"),
" }","}"),
"} ","}"),
" [","["),
"[ ","["),
" ]","]"),
"] ","]")</f>
        <v>"paymentDetailsCompleteHeader": "We have calculated an estimate based on the information provided so far.",</v>
      </c>
      <c r="K34" s="7"/>
      <c r="L34" s="28" t="s">
        <v>1222</v>
      </c>
    </row>
    <row r="35" spans="2:12" s="11" customFormat="1" ht="21" customHeight="1">
      <c r="B35" s="8" t="s">
        <v>1234</v>
      </c>
      <c r="C35" s="7"/>
      <c r="D3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5"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paymentDetailsCompleteLabel</v>
      </c>
      <c r="F35" s="7" t="str">
        <f ca="1">IF(Table_Text[[#This Row],[Header]]="Yes","",IF(Table_Text[[#This Row],[Property]]&lt;&gt;"",SUBSTITUTE(Table_Text[[#This Row],[Type]]," ","")&amp;SUBSTITUTE(Table_Text[[#This Row],[Property]]," ",""),""))</f>
        <v>SidebarPaymentDetailsCompleteLabel</v>
      </c>
      <c r="G3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"paymentDetailsCompleteLabel": {
            "text": "Effect on take home pay"
        },</v>
      </c>
      <c r="H35" s="37" t="str">
        <f ca="1">SUBSTITUTE(SUBSTITUTE(SUBSTITUTE(SUBSTITUTE(SUBSTITUTE(SUBSTITUTE(SUBSTITUTE(SUBSTITUTE(
TRIM(CLEAN(Table_Text[[#This Row],[Config]])),
" {","{"),
"{ ","{"),
" }","}"),
"} ","}"),
" [","["),
"[ ","["),
" ]","]"),
"] ","]")</f>
        <v>"paymentDetailsCompleteLabel":{"text": "Effect on take home pay"},</v>
      </c>
      <c r="I3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"paymentDetailsCompleteLabel": "Effect on take home pay",</v>
      </c>
      <c r="J35" s="7" t="str">
        <f ca="1">SUBSTITUTE(SUBSTITUTE(SUBSTITUTE(SUBSTITUTE(SUBSTITUTE(SUBSTITUTE(SUBSTITUTE(SUBSTITUTE(
TRIM(CLEAN(Table_Text[[#This Row],[Quote]])),
" {","{"),
"{ ","{"),
" }","}"),
"} ","}"),
" [","["),
"[ ","["),
" ]","]"),
"] ","]")</f>
        <v>"paymentDetailsCompleteLabel": "Effect on take home pay",</v>
      </c>
      <c r="K35" s="7"/>
      <c r="L35" s="14" t="s">
        <v>1224</v>
      </c>
    </row>
    <row r="36" spans="2:12" s="11" customFormat="1" ht="21" customHeight="1">
      <c r="B36" s="8" t="s">
        <v>1235</v>
      </c>
      <c r="C36" s="7"/>
      <c r="D3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6"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paymentDetailsCompleteMessage</v>
      </c>
      <c r="F36" s="7" t="str">
        <f ca="1">IF(Table_Text[[#This Row],[Header]]="Yes","",IF(Table_Text[[#This Row],[Property]]&lt;&gt;"",SUBSTITUTE(Table_Text[[#This Row],[Type]]," ","")&amp;SUBSTITUTE(Table_Text[[#This Row],[Property]]," ",""),""))</f>
        <v>SidebarPaymentDetailsCompleteMessage</v>
      </c>
      <c r="G3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"paymentDetailsCompleteMessage": {
            "text": "&lt;span class='tax-saving'&gt;
%{ (quoteStatus()['risk1'] &amp;&amp; quoteStatus()['risk1']['outcome'] &amp;&amp; quoteStatus()['risk1']['outcome']['taxSaving']) ? 'Annual tax saving: ' + currencyAsString(quoteStatus()['risk1']['outcome']['taxSaving'], false) : '' }%
&lt;/span&gt;&lt;/p&gt;
&lt;p class='message'&gt;To apply for pre-approval please complete the remaining questions."
        },</v>
      </c>
      <c r="H36" s="37" t="str">
        <f ca="1">SUBSTITUTE(SUBSTITUTE(SUBSTITUTE(SUBSTITUTE(SUBSTITUTE(SUBSTITUTE(SUBSTITUTE(SUBSTITUTE(
TRIM(CLEAN(Table_Text[[#This Row],[Config]])),
" {","{"),
"{ ","{"),
" }","}"),
"} ","}"),
" [","["),
"[ ","["),
" ]","]"),
"] ","]")</f>
        <v>"paymentDetailsCompleteMessage":{"text": "&lt;span class='tax-saving'&gt;%{(quoteStatus()['risk1']&amp;&amp; quoteStatus()['risk1']['outcome']&amp;&amp; quoteStatus()['risk1']['outcome']['taxSaving']) ? 'Annual tax saving: ' + currencyAsString(quoteStatus()['risk1']['outcome']['taxSaving'], false) : ''}%&lt;/span&gt;&lt;/p&gt;&lt;p class='message'&gt;To apply for pre-approval please complete the remaining questions."},</v>
      </c>
      <c r="I3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"paymentDetailsCompleteMessage": "&lt;span class='tax-saving'&gt;
%{ (quoteStatus()['risk1'] &amp;&amp; quoteStatus()['risk1']['outcome'] &amp;&amp; quoteStatus()['risk1']['outcome']['taxSaving']) ? 'Annual tax saving: ' + currencyAsString(quoteStatus()['risk1']['outcome']['taxSaving'], false) : '' }%
&lt;/span&gt;&lt;/p&gt;
&lt;p class='message'&gt;To apply for pre-approval please complete the remaining questions.",</v>
      </c>
      <c r="J36" s="7" t="str">
        <f ca="1">SUBSTITUTE(SUBSTITUTE(SUBSTITUTE(SUBSTITUTE(SUBSTITUTE(SUBSTITUTE(SUBSTITUTE(SUBSTITUTE(
TRIM(CLEAN(Table_Text[[#This Row],[Quote]])),
" {","{"),
"{ ","{"),
" }","}"),
"} ","}"),
" [","["),
"[ ","["),
" ]","]"),
"] ","]")</f>
        <v>"paymentDetailsCompleteMessage": "&lt;span class='tax-saving'&gt;%{(quoteStatus()['risk1']&amp;&amp; quoteStatus()['risk1']['outcome']&amp;&amp; quoteStatus()['risk1']['outcome']['taxSaving']) ? 'Annual tax saving: ' + currencyAsString(quoteStatus()['risk1']['outcome']['taxSaving'], false) : ''}%&lt;/span&gt;&lt;/p&gt;&lt;p class='message'&gt;To apply for pre-approval please complete the remaining questions.",</v>
      </c>
      <c r="K36" s="7"/>
      <c r="L36" s="61" t="s">
        <v>1226</v>
      </c>
    </row>
    <row r="37" spans="2:12" s="11" customFormat="1" ht="21" customHeight="1">
      <c r="B37" s="8" t="s">
        <v>1236</v>
      </c>
      <c r="C37" s="7"/>
      <c r="D3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7"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legalTermsAcceptedHeader</v>
      </c>
      <c r="F37" s="7" t="str">
        <f ca="1">IF(Table_Text[[#This Row],[Header]]="Yes","",IF(Table_Text[[#This Row],[Property]]&lt;&gt;"",SUBSTITUTE(Table_Text[[#This Row],[Type]]," ","")&amp;SUBSTITUTE(Table_Text[[#This Row],[Property]]," ",""),""))</f>
        <v>SidebarLegalTermsAcceptedHeader</v>
      </c>
      <c r="G3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"legalTermsAcceptedHeader": {
            "text": "We have calculated an estimate based on the information provided so far."
        },</v>
      </c>
      <c r="H37" s="37" t="str">
        <f ca="1">SUBSTITUTE(SUBSTITUTE(SUBSTITUTE(SUBSTITUTE(SUBSTITUTE(SUBSTITUTE(SUBSTITUTE(SUBSTITUTE(
TRIM(CLEAN(Table_Text[[#This Row],[Config]])),
" {","{"),
"{ ","{"),
" }","}"),
"} ","}"),
" [","["),
"[ ","["),
" ]","]"),
"] ","]")</f>
        <v>"legalTermsAcceptedHeader":{"text": "We have calculated an estimate based on the information provided so far."},</v>
      </c>
      <c r="I3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"legalTermsAcceptedHeader": "We have calculated an estimate based on the information provided so far.",</v>
      </c>
      <c r="J37" s="7" t="str">
        <f ca="1">SUBSTITUTE(SUBSTITUTE(SUBSTITUTE(SUBSTITUTE(SUBSTITUTE(SUBSTITUTE(SUBSTITUTE(SUBSTITUTE(
TRIM(CLEAN(Table_Text[[#This Row],[Quote]])),
" {","{"),
"{ ","{"),
" }","}"),
"} ","}"),
" [","["),
"[ ","["),
" ]","]"),
"] ","]")</f>
        <v>"legalTermsAcceptedHeader": "We have calculated an estimate based on the information provided so far.",</v>
      </c>
      <c r="K37" s="7"/>
      <c r="L37" s="28" t="s">
        <v>1222</v>
      </c>
    </row>
    <row r="38" spans="2:12" s="11" customFormat="1" ht="21" customHeight="1">
      <c r="B38" s="8" t="s">
        <v>1237</v>
      </c>
      <c r="C38" s="7"/>
      <c r="D3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8"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legalTermsAcceptedLabel</v>
      </c>
      <c r="F38" s="7" t="str">
        <f ca="1">IF(Table_Text[[#This Row],[Header]]="Yes","",IF(Table_Text[[#This Row],[Property]]&lt;&gt;"",SUBSTITUTE(Table_Text[[#This Row],[Type]]," ","")&amp;SUBSTITUTE(Table_Text[[#This Row],[Property]]," ",""),""))</f>
        <v>SidebarLegalTermsAcceptedLabel</v>
      </c>
      <c r="G3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"legalTermsAcceptedLabel": {
            "text": "Effect on take home pay"
        },</v>
      </c>
      <c r="H38" s="37" t="str">
        <f ca="1">SUBSTITUTE(SUBSTITUTE(SUBSTITUTE(SUBSTITUTE(SUBSTITUTE(SUBSTITUTE(SUBSTITUTE(SUBSTITUTE(
TRIM(CLEAN(Table_Text[[#This Row],[Config]])),
" {","{"),
"{ ","{"),
" }","}"),
"} ","}"),
" [","["),
"[ ","["),
" ]","]"),
"] ","]")</f>
        <v>"legalTermsAcceptedLabel":{"text": "Effect on take home pay"},</v>
      </c>
      <c r="I3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"legalTermsAcceptedLabel": "Effect on take home pay",</v>
      </c>
      <c r="J38" s="7" t="str">
        <f ca="1">SUBSTITUTE(SUBSTITUTE(SUBSTITUTE(SUBSTITUTE(SUBSTITUTE(SUBSTITUTE(SUBSTITUTE(SUBSTITUTE(
TRIM(CLEAN(Table_Text[[#This Row],[Quote]])),
" {","{"),
"{ ","{"),
" }","}"),
"} ","}"),
" [","["),
"[ ","["),
" ]","]"),
"] ","]")</f>
        <v>"legalTermsAcceptedLabel": "Effect on take home pay",</v>
      </c>
      <c r="K38" s="7"/>
      <c r="L38" s="14" t="s">
        <v>1224</v>
      </c>
    </row>
    <row r="39" spans="2:12" s="11" customFormat="1" ht="21" customHeight="1">
      <c r="B39" s="8" t="s">
        <v>1238</v>
      </c>
      <c r="C39" s="7"/>
      <c r="D3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9"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legalTermsAcceptedMessage</v>
      </c>
      <c r="F39" s="7" t="str">
        <f ca="1">IF(Table_Text[[#This Row],[Header]]="Yes","",IF(Table_Text[[#This Row],[Property]]&lt;&gt;"",SUBSTITUTE(Table_Text[[#This Row],[Type]]," ","")&amp;SUBSTITUTE(Table_Text[[#This Row],[Property]]," ",""),""))</f>
        <v>SidebarLegalTermsAcceptedMessage</v>
      </c>
      <c r="G3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"legalTermsAcceptedMessage": {
            "text": "&lt;span class='tax-saving'&gt;
%{ (quoteStatus()['risk1'] &amp;&amp; quoteStatus()['risk1']['outcome'] &amp;&amp; quoteStatus()['risk1']['outcome']['taxSaving']) ? 'Annual tax saving: ' + currencyAsString(quoteStatus()['risk1']['outcome']['taxSaving'], false) : '' }%
&lt;/span&gt;&lt;/p&gt;
&lt;p class='message'&gt;To apply for pre-approval please complete the remaining questions."
        },</v>
      </c>
      <c r="H39" s="37" t="str">
        <f ca="1">SUBSTITUTE(SUBSTITUTE(SUBSTITUTE(SUBSTITUTE(SUBSTITUTE(SUBSTITUTE(SUBSTITUTE(SUBSTITUTE(
TRIM(CLEAN(Table_Text[[#This Row],[Config]])),
" {","{"),
"{ ","{"),
" }","}"),
"} ","}"),
" [","["),
"[ ","["),
" ]","]"),
"] ","]")</f>
        <v>"legalTermsAcceptedMessage":{"text": "&lt;span class='tax-saving'&gt;%{(quoteStatus()['risk1']&amp;&amp; quoteStatus()['risk1']['outcome']&amp;&amp; quoteStatus()['risk1']['outcome']['taxSaving']) ? 'Annual tax saving: ' + currencyAsString(quoteStatus()['risk1']['outcome']['taxSaving'], false) : ''}%&lt;/span&gt;&lt;/p&gt;&lt;p class='message'&gt;To apply for pre-approval please complete the remaining questions."},</v>
      </c>
      <c r="I3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"legalTermsAcceptedMessage": "&lt;span class='tax-saving'&gt;
%{ (quoteStatus()['risk1'] &amp;&amp; quoteStatus()['risk1']['outcome'] &amp;&amp; quoteStatus()['risk1']['outcome']['taxSaving']) ? 'Annual tax saving: ' + currencyAsString(quoteStatus()['risk1']['outcome']['taxSaving'], false) : '' }%
&lt;/span&gt;&lt;/p&gt;
&lt;p class='message'&gt;To apply for pre-approval please complete the remaining questions.",</v>
      </c>
      <c r="J39" s="7" t="str">
        <f ca="1">SUBSTITUTE(SUBSTITUTE(SUBSTITUTE(SUBSTITUTE(SUBSTITUTE(SUBSTITUTE(SUBSTITUTE(SUBSTITUTE(
TRIM(CLEAN(Table_Text[[#This Row],[Quote]])),
" {","{"),
"{ ","{"),
" }","}"),
"} ","}"),
" [","["),
"[ ","["),
" ]","]"),
"] ","]")</f>
        <v>"legalTermsAcceptedMessage": "&lt;span class='tax-saving'&gt;%{(quoteStatus()['risk1']&amp;&amp; quoteStatus()['risk1']['outcome']&amp;&amp; quoteStatus()['risk1']['outcome']['taxSaving']) ? 'Annual tax saving: ' + currencyAsString(quoteStatus()['risk1']['outcome']['taxSaving'], false) : ''}%&lt;/span&gt;&lt;/p&gt;&lt;p class='message'&gt;To apply for pre-approval please complete the remaining questions.",</v>
      </c>
      <c r="K39" s="7"/>
      <c r="L39" s="61" t="s">
        <v>1226</v>
      </c>
    </row>
    <row r="40" spans="2:12" s="11" customFormat="1" ht="21" customHeight="1">
      <c r="B40" s="7" t="s">
        <v>1239</v>
      </c>
      <c r="C40" s="7"/>
      <c r="D4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0"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softReferralHeader</v>
      </c>
      <c r="F40" s="7" t="str">
        <f ca="1">IF(Table_Text[[#This Row],[Header]]="Yes","",IF(Table_Text[[#This Row],[Property]]&lt;&gt;"",SUBSTITUTE(Table_Text[[#This Row],[Type]]," ","")&amp;SUBSTITUTE(Table_Text[[#This Row],[Property]]," ",""),""))</f>
        <v>SidebarSoftReferralHeader</v>
      </c>
      <c r="G4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"softReferralHeader": {
            "text": "We cannot complete your purchase online."
        },</v>
      </c>
      <c r="H40" s="37" t="str">
        <f ca="1">SUBSTITUTE(SUBSTITUTE(SUBSTITUTE(SUBSTITUTE(SUBSTITUTE(SUBSTITUTE(SUBSTITUTE(SUBSTITUTE(
TRIM(CLEAN(Table_Text[[#This Row],[Config]])),
" {","{"),
"{ ","{"),
" }","}"),
"} ","}"),
" [","["),
"[ ","["),
" ]","]"),
"] ","]")</f>
        <v>"softReferralHeader":{"text": "We cannot complete your purchase online."},</v>
      </c>
      <c r="I4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"softReferralHeader": "We cannot complete your purchase online.",</v>
      </c>
      <c r="J40" s="7" t="str">
        <f ca="1">SUBSTITUTE(SUBSTITUTE(SUBSTITUTE(SUBSTITUTE(SUBSTITUTE(SUBSTITUTE(SUBSTITUTE(SUBSTITUTE(
TRIM(CLEAN(Table_Text[[#This Row],[Quote]])),
" {","{"),
"{ ","{"),
" }","}"),
"} ","}"),
" [","["),
"[ ","["),
" ]","]"),
"] ","]")</f>
        <v>"softReferralHeader": "We cannot complete your purchase online.",</v>
      </c>
      <c r="K40" s="7"/>
      <c r="L40" s="14" t="s">
        <v>1240</v>
      </c>
    </row>
    <row r="41" spans="2:12" s="11" customFormat="1" ht="21" customHeight="1">
      <c r="B41" s="7" t="s">
        <v>1241</v>
      </c>
      <c r="C41" s="7"/>
      <c r="D4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1"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softReferralLabel</v>
      </c>
      <c r="F41" s="7" t="str">
        <f ca="1">IF(Table_Text[[#This Row],[Header]]="Yes","",IF(Table_Text[[#This Row],[Property]]&lt;&gt;"",SUBSTITUTE(Table_Text[[#This Row],[Type]]," ","")&amp;SUBSTITUTE(Table_Text[[#This Row],[Property]]," ",""),""))</f>
        <v>SidebarSoftReferralLabel</v>
      </c>
      <c r="G4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"softReferralLabel": {
            "text": "Quote Referral"
        },</v>
      </c>
      <c r="H41" s="7" t="str">
        <f ca="1">SUBSTITUTE(SUBSTITUTE(SUBSTITUTE(SUBSTITUTE(SUBSTITUTE(SUBSTITUTE(SUBSTITUTE(SUBSTITUTE(
TRIM(CLEAN(Table_Text[[#This Row],[Config]])),
" {","{"),
"{ ","{"),
" }","}"),
"} ","}"),
" [","["),
"[ ","["),
" ]","]"),
"] ","]")</f>
        <v>"softReferralLabel":{"text": "Quote Referral"},</v>
      </c>
      <c r="I4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"softReferralLabel": "Quote Referral",</v>
      </c>
      <c r="J41" s="7" t="str">
        <f ca="1">SUBSTITUTE(SUBSTITUTE(SUBSTITUTE(SUBSTITUTE(SUBSTITUTE(SUBSTITUTE(SUBSTITUTE(SUBSTITUTE(
TRIM(CLEAN(Table_Text[[#This Row],[Quote]])),
" {","{"),
"{ ","{"),
" }","}"),
"} ","}"),
" [","["),
"[ ","["),
" ]","]"),
"] ","]")</f>
        <v>"softReferralLabel": "Quote Referral",</v>
      </c>
      <c r="K41" s="7"/>
      <c r="L41" s="14" t="s">
        <v>1242</v>
      </c>
    </row>
    <row r="42" spans="2:12" s="11" customFormat="1" ht="21" customHeight="1">
      <c r="B42" s="111" t="s">
        <v>1243</v>
      </c>
      <c r="C42" s="7"/>
      <c r="D4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2"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softReferralMessageDefault</v>
      </c>
      <c r="F42" s="7" t="str">
        <f ca="1">IF(Table_Text[[#This Row],[Header]]="Yes","",IF(Table_Text[[#This Row],[Property]]&lt;&gt;"",SUBSTITUTE(Table_Text[[#This Row],[Type]]," ","")&amp;SUBSTITUTE(Table_Text[[#This Row],[Property]]," ",""),""))</f>
        <v>SidebarSoftReferralMessageDefault</v>
      </c>
      <c r="G4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"softReferralMessageDefault": {
            "text": "Unfortunately we are unable to complete your purchase online based on your selections."
        },</v>
      </c>
      <c r="H42" s="7" t="str">
        <f ca="1">SUBSTITUTE(SUBSTITUTE(SUBSTITUTE(SUBSTITUTE(SUBSTITUTE(SUBSTITUTE(SUBSTITUTE(SUBSTITUTE(
TRIM(CLEAN(Table_Text[[#This Row],[Config]])),
" {","{"),
"{ ","{"),
" }","}"),
"} ","}"),
" [","["),
"[ ","["),
" ]","]"),
"] ","]")</f>
        <v>"softReferralMessageDefault":{"text": "Unfortunately we are unable to complete your purchase online based on your selections."},</v>
      </c>
      <c r="I4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"softReferralMessageDefault": "Unfortunately we are unable to complete your purchase online based on your selections.",</v>
      </c>
      <c r="J42" s="7" t="str">
        <f ca="1">SUBSTITUTE(SUBSTITUTE(SUBSTITUTE(SUBSTITUTE(SUBSTITUTE(SUBSTITUTE(SUBSTITUTE(SUBSTITUTE(
TRIM(CLEAN(Table_Text[[#This Row],[Quote]])),
" {","{"),
"{ ","{"),
" }","}"),
"} ","}"),
" [","["),
"[ ","["),
" ]","]"),
"] ","]")</f>
        <v>"softReferralMessageDefault": "Unfortunately we are unable to complete your purchase online based on your selections.",</v>
      </c>
      <c r="K42" s="7"/>
      <c r="L42" s="108" t="s">
        <v>1244</v>
      </c>
    </row>
    <row r="43" spans="2:12" s="11" customFormat="1" ht="21" customHeight="1">
      <c r="B43" s="111" t="s">
        <v>1245</v>
      </c>
      <c r="C43" s="7"/>
      <c r="D4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3"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softReferralMessageAppendix</v>
      </c>
      <c r="F43" s="7" t="str">
        <f ca="1">IF(Table_Text[[#This Row],[Header]]="Yes","",IF(Table_Text[[#This Row],[Property]]&lt;&gt;"",SUBSTITUTE(Table_Text[[#This Row],[Type]]," ","")&amp;SUBSTITUTE(Table_Text[[#This Row],[Property]]," ",""),""))</f>
        <v>SidebarSoftReferralMessageAppendix</v>
      </c>
      <c r="G4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"softReferralMessageAppendix": {
            "text": "However, if you enter your contact details one of our qualified insurance experts will assist you in completing your purchase offline."
        },</v>
      </c>
      <c r="H43" s="37" t="str">
        <f ca="1">SUBSTITUTE(SUBSTITUTE(SUBSTITUTE(SUBSTITUTE(SUBSTITUTE(SUBSTITUTE(SUBSTITUTE(SUBSTITUTE(
TRIM(CLEAN(Table_Text[[#This Row],[Config]])),
" {","{"),
"{ ","{"),
" }","}"),
"} ","}"),
" [","["),
"[ ","["),
" ]","]"),
"] ","]")</f>
        <v>"softReferralMessageAppendix":{"text": "However, if you enter your contact details one of our qualified insurance experts will assist you in completing your purchase offline."},</v>
      </c>
      <c r="I4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"softReferralMessageAppendix": "However, if you enter your contact details one of our qualified insurance experts will assist you in completing your purchase offline.",</v>
      </c>
      <c r="J43" s="7" t="str">
        <f ca="1">SUBSTITUTE(SUBSTITUTE(SUBSTITUTE(SUBSTITUTE(SUBSTITUTE(SUBSTITUTE(SUBSTITUTE(SUBSTITUTE(
TRIM(CLEAN(Table_Text[[#This Row],[Quote]])),
" {","{"),
"{ ","{"),
" }","}"),
"} ","}"),
" [","["),
"[ ","["),
" ]","]"),
"] ","]")</f>
        <v>"softReferralMessageAppendix": "However, if you enter your contact details one of our qualified insurance experts will assist you in completing your purchase offline.",</v>
      </c>
      <c r="K43" s="7"/>
      <c r="L43" s="108" t="s">
        <v>1246</v>
      </c>
    </row>
    <row r="44" spans="2:12" s="11" customFormat="1" ht="21" customHeight="1">
      <c r="B44" s="7" t="s">
        <v>1247</v>
      </c>
      <c r="C44" s="7"/>
      <c r="D4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4"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hardReferralHeader</v>
      </c>
      <c r="F44" s="7" t="str">
        <f ca="1">IF(Table_Text[[#This Row],[Header]]="Yes","",IF(Table_Text[[#This Row],[Property]]&lt;&gt;"",SUBSTITUTE(Table_Text[[#This Row],[Type]]," ","")&amp;SUBSTITUTE(Table_Text[[#This Row],[Property]]," ",""),""))</f>
        <v>SidebarHardReferralHeader</v>
      </c>
      <c r="G4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"hardReferralHeader": {
            "text": "We cannot generate your quote online."
        },</v>
      </c>
      <c r="H44" s="37" t="str">
        <f ca="1">SUBSTITUTE(SUBSTITUTE(SUBSTITUTE(SUBSTITUTE(SUBSTITUTE(SUBSTITUTE(SUBSTITUTE(SUBSTITUTE(
TRIM(CLEAN(Table_Text[[#This Row],[Config]])),
" {","{"),
"{ ","{"),
" }","}"),
"} ","}"),
" [","["),
"[ ","["),
" ]","]"),
"] ","]")</f>
        <v>"hardReferralHeader":{"text": "We cannot generate your quote online."},</v>
      </c>
      <c r="I4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"hardReferralHeader": "We cannot generate your quote online.",</v>
      </c>
      <c r="J44" s="7" t="str">
        <f ca="1">SUBSTITUTE(SUBSTITUTE(SUBSTITUTE(SUBSTITUTE(SUBSTITUTE(SUBSTITUTE(SUBSTITUTE(SUBSTITUTE(
TRIM(CLEAN(Table_Text[[#This Row],[Quote]])),
" {","{"),
"{ ","{"),
" }","}"),
"} ","}"),
" [","["),
"[ ","["),
" ]","]"),
"] ","]")</f>
        <v>"hardReferralHeader": "We cannot generate your quote online.",</v>
      </c>
      <c r="K44" s="7"/>
      <c r="L44" s="14" t="s">
        <v>1248</v>
      </c>
    </row>
    <row r="45" spans="2:12" s="11" customFormat="1" ht="21" customHeight="1">
      <c r="B45" s="7" t="s">
        <v>1249</v>
      </c>
      <c r="C45" s="7"/>
      <c r="D4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5"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hardReferralLabel</v>
      </c>
      <c r="F45" s="7" t="str">
        <f ca="1">IF(Table_Text[[#This Row],[Header]]="Yes","",IF(Table_Text[[#This Row],[Property]]&lt;&gt;"",SUBSTITUTE(Table_Text[[#This Row],[Type]]," ","")&amp;SUBSTITUTE(Table_Text[[#This Row],[Property]]," ",""),""))</f>
        <v>SidebarHardReferralLabel</v>
      </c>
      <c r="G4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"hardReferralLabel": {
            "text": "Quote Referral"
        },</v>
      </c>
      <c r="H45" s="37" t="str">
        <f ca="1">SUBSTITUTE(SUBSTITUTE(SUBSTITUTE(SUBSTITUTE(SUBSTITUTE(SUBSTITUTE(SUBSTITUTE(SUBSTITUTE(
TRIM(CLEAN(Table_Text[[#This Row],[Config]])),
" {","{"),
"{ ","{"),
" }","}"),
"} ","}"),
" [","["),
"[ ","["),
" ]","]"),
"] ","]")</f>
        <v>"hardReferralLabel":{"text": "Quote Referral"},</v>
      </c>
      <c r="I4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"hardReferralLabel": "Quote Referral",</v>
      </c>
      <c r="J45" s="7" t="str">
        <f ca="1">SUBSTITUTE(SUBSTITUTE(SUBSTITUTE(SUBSTITUTE(SUBSTITUTE(SUBSTITUTE(SUBSTITUTE(SUBSTITUTE(
TRIM(CLEAN(Table_Text[[#This Row],[Quote]])),
" {","{"),
"{ ","{"),
" }","}"),
"} ","}"),
" [","["),
"[ ","["),
" ]","]"),
"] ","]")</f>
        <v>"hardReferralLabel": "Quote Referral",</v>
      </c>
      <c r="K45" s="7"/>
      <c r="L45" s="14" t="s">
        <v>1242</v>
      </c>
    </row>
    <row r="46" spans="2:12" s="11" customFormat="1" ht="21" customHeight="1">
      <c r="B46" s="111" t="s">
        <v>1250</v>
      </c>
      <c r="C46" s="7"/>
      <c r="D4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6"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hardReferralMessageDefault</v>
      </c>
      <c r="F46" s="7" t="str">
        <f ca="1">IF(Table_Text[[#This Row],[Header]]="Yes","",IF(Table_Text[[#This Row],[Property]]&lt;&gt;"",SUBSTITUTE(Table_Text[[#This Row],[Type]]," ","")&amp;SUBSTITUTE(Table_Text[[#This Row],[Property]]," ",""),""))</f>
        <v>SidebarHardReferralMessageDefault</v>
      </c>
      <c r="G4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"hardReferralMessageDefault": {
            "text": "Unfortunately our online channel cannot provide you with a quote based of your selections."
        },</v>
      </c>
      <c r="H46" s="37" t="str">
        <f ca="1">SUBSTITUTE(SUBSTITUTE(SUBSTITUTE(SUBSTITUTE(SUBSTITUTE(SUBSTITUTE(SUBSTITUTE(SUBSTITUTE(
TRIM(CLEAN(Table_Text[[#This Row],[Config]])),
" {","{"),
"{ ","{"),
" }","}"),
"} ","}"),
" [","["),
"[ ","["),
" ]","]"),
"] ","]")</f>
        <v>"hardReferralMessageDefault":{"text": "Unfortunately our online channel cannot provide you with a quote based of your selections."},</v>
      </c>
      <c r="I4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"hardReferralMessageDefault": "Unfortunately our online channel cannot provide you with a quote based of your selections.",</v>
      </c>
      <c r="J46" s="7" t="str">
        <f ca="1">SUBSTITUTE(SUBSTITUTE(SUBSTITUTE(SUBSTITUTE(SUBSTITUTE(SUBSTITUTE(SUBSTITUTE(SUBSTITUTE(
TRIM(CLEAN(Table_Text[[#This Row],[Quote]])),
" {","{"),
"{ ","{"),
" }","}"),
"} ","}"),
" [","["),
"[ ","["),
" ]","]"),
"] ","]")</f>
        <v>"hardReferralMessageDefault": "Unfortunately our online channel cannot provide you with a quote based of your selections.",</v>
      </c>
      <c r="K46" s="7"/>
      <c r="L46" s="108" t="s">
        <v>1251</v>
      </c>
    </row>
    <row r="47" spans="2:12" s="11" customFormat="1" ht="21" customHeight="1">
      <c r="B47" s="111" t="s">
        <v>1252</v>
      </c>
      <c r="C47" s="7"/>
      <c r="D4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7"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hardReferralMessageAppendix</v>
      </c>
      <c r="F47" s="7" t="str">
        <f ca="1">IF(Table_Text[[#This Row],[Header]]="Yes","",IF(Table_Text[[#This Row],[Property]]&lt;&gt;"",SUBSTITUTE(Table_Text[[#This Row],[Type]]," ","")&amp;SUBSTITUTE(Table_Text[[#This Row],[Property]]," ",""),""))</f>
        <v>SidebarHardReferralMessageAppendix</v>
      </c>
      <c r="G4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"hardReferralMessageAppendix": {
            "text": "However, if you enter your contact details one of our qualified insurance experts will assist you in completing your purchase offline."
        },</v>
      </c>
      <c r="H47" s="37" t="str">
        <f ca="1">SUBSTITUTE(SUBSTITUTE(SUBSTITUTE(SUBSTITUTE(SUBSTITUTE(SUBSTITUTE(SUBSTITUTE(SUBSTITUTE(
TRIM(CLEAN(Table_Text[[#This Row],[Config]])),
" {","{"),
"{ ","{"),
" }","}"),
"} ","}"),
" [","["),
"[ ","["),
" ]","]"),
"] ","]")</f>
        <v>"hardReferralMessageAppendix":{"text": "However, if you enter your contact details one of our qualified insurance experts will assist you in completing your purchase offline."},</v>
      </c>
      <c r="I4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"hardReferralMessageAppendix": "However, if you enter your contact details one of our qualified insurance experts will assist you in completing your purchase offline.",</v>
      </c>
      <c r="J47" s="7" t="str">
        <f ca="1">SUBSTITUTE(SUBSTITUTE(SUBSTITUTE(SUBSTITUTE(SUBSTITUTE(SUBSTITUTE(SUBSTITUTE(SUBSTITUTE(
TRIM(CLEAN(Table_Text[[#This Row],[Quote]])),
" {","{"),
"{ ","{"),
" }","}"),
"} ","}"),
" [","["),
"[ ","["),
" ]","]"),
"] ","]")</f>
        <v>"hardReferralMessageAppendix": "However, if you enter your contact details one of our qualified insurance experts will assist you in completing your purchase offline.",</v>
      </c>
      <c r="K47" s="7"/>
      <c r="L47" s="108" t="s">
        <v>1246</v>
      </c>
    </row>
    <row r="48" spans="2:12" s="11" customFormat="1" ht="21" customHeight="1">
      <c r="B48" s="7" t="s">
        <v>1253</v>
      </c>
      <c r="C48" s="7"/>
      <c r="D4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8"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declineHeader</v>
      </c>
      <c r="F48" s="7" t="str">
        <f ca="1">IF(Table_Text[[#This Row],[Header]]="Yes","",IF(Table_Text[[#This Row],[Property]]&lt;&gt;"",SUBSTITUTE(Table_Text[[#This Row],[Type]]," ","")&amp;SUBSTITUTE(Table_Text[[#This Row],[Property]]," ",""),""))</f>
        <v>SidebarDeclineHeader</v>
      </c>
      <c r="G4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"declineHeader": {
            "text": "We cannot generate your quote."
        },</v>
      </c>
      <c r="H48" s="37" t="str">
        <f ca="1">SUBSTITUTE(SUBSTITUTE(SUBSTITUTE(SUBSTITUTE(SUBSTITUTE(SUBSTITUTE(SUBSTITUTE(SUBSTITUTE(
TRIM(CLEAN(Table_Text[[#This Row],[Config]])),
" {","{"),
"{ ","{"),
" }","}"),
"} ","}"),
" [","["),
"[ ","["),
" ]","]"),
"] ","]")</f>
        <v>"declineHeader":{"text": "We cannot generate your quote."},</v>
      </c>
      <c r="I4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"declineHeader": "We cannot generate your quote.",</v>
      </c>
      <c r="J48" s="7" t="str">
        <f ca="1">SUBSTITUTE(SUBSTITUTE(SUBSTITUTE(SUBSTITUTE(SUBSTITUTE(SUBSTITUTE(SUBSTITUTE(SUBSTITUTE(
TRIM(CLEAN(Table_Text[[#This Row],[Quote]])),
" {","{"),
"{ ","{"),
" }","}"),
"} ","}"),
" [","["),
"[ ","["),
" ]","]"),
"] ","]")</f>
        <v>"declineHeader": "We cannot generate your quote.",</v>
      </c>
      <c r="K48" s="7"/>
      <c r="L48" s="14" t="s">
        <v>1254</v>
      </c>
    </row>
    <row r="49" spans="2:12" s="11" customFormat="1" ht="21" customHeight="1">
      <c r="B49" s="7" t="s">
        <v>1255</v>
      </c>
      <c r="C49" s="7"/>
      <c r="D4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9"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declineLabel</v>
      </c>
      <c r="F49" s="7" t="str">
        <f ca="1">IF(Table_Text[[#This Row],[Header]]="Yes","",IF(Table_Text[[#This Row],[Property]]&lt;&gt;"",SUBSTITUTE(Table_Text[[#This Row],[Type]]," ","")&amp;SUBSTITUTE(Table_Text[[#This Row],[Property]]," ",""),""))</f>
        <v>SidebarDeclineLabel</v>
      </c>
      <c r="G4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"declineLabel": {
            "text": "Quote Declined"
        },</v>
      </c>
      <c r="H49" s="37" t="str">
        <f ca="1">SUBSTITUTE(SUBSTITUTE(SUBSTITUTE(SUBSTITUTE(SUBSTITUTE(SUBSTITUTE(SUBSTITUTE(SUBSTITUTE(
TRIM(CLEAN(Table_Text[[#This Row],[Config]])),
" {","{"),
"{ ","{"),
" }","}"),
"} ","}"),
" [","["),
"[ ","["),
" ]","]"),
"] ","]")</f>
        <v>"declineLabel":{"text": "Quote Declined"},</v>
      </c>
      <c r="I4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"declineLabel": "Quote Declined",</v>
      </c>
      <c r="J49" s="7" t="str">
        <f ca="1">SUBSTITUTE(SUBSTITUTE(SUBSTITUTE(SUBSTITUTE(SUBSTITUTE(SUBSTITUTE(SUBSTITUTE(SUBSTITUTE(
TRIM(CLEAN(Table_Text[[#This Row],[Quote]])),
" {","{"),
"{ ","{"),
" }","}"),
"} ","}"),
" [","["),
"[ ","["),
" ]","]"),
"] ","]")</f>
        <v>"declineLabel": "Quote Declined",</v>
      </c>
      <c r="K49" s="7"/>
      <c r="L49" s="14" t="s">
        <v>1256</v>
      </c>
    </row>
    <row r="50" spans="2:12" s="11" customFormat="1" ht="21" customHeight="1">
      <c r="B50" s="7" t="s">
        <v>1257</v>
      </c>
      <c r="C50" s="7"/>
      <c r="D5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0"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declineMessageDefault</v>
      </c>
      <c r="F50" s="7" t="str">
        <f ca="1">IF(Table_Text[[#This Row],[Header]]="Yes","",IF(Table_Text[[#This Row],[Property]]&lt;&gt;"",SUBSTITUTE(Table_Text[[#This Row],[Type]]," ","")&amp;SUBSTITUTE(Table_Text[[#This Row],[Property]]," ",""),""))</f>
        <v>SidebarDeclineMessageDefault</v>
      </c>
      <c r="G5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"declineMessageDefault": {
            "text": "Unfortunately you are ineligible to purchase this insurance product based on your selections."
        },</v>
      </c>
      <c r="H50" s="37" t="str">
        <f ca="1">SUBSTITUTE(SUBSTITUTE(SUBSTITUTE(SUBSTITUTE(SUBSTITUTE(SUBSTITUTE(SUBSTITUTE(SUBSTITUTE(
TRIM(CLEAN(Table_Text[[#This Row],[Config]])),
" {","{"),
"{ ","{"),
" }","}"),
"} ","}"),
" [","["),
"[ ","["),
" ]","]"),
"] ","]")</f>
        <v>"declineMessageDefault":{"text": "Unfortunately you are ineligible to purchase this insurance product based on your selections."},</v>
      </c>
      <c r="I5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"declineMessageDefault": "Unfortunately you are ineligible to purchase this insurance product based on your selections.",</v>
      </c>
      <c r="J50" s="7" t="str">
        <f ca="1">SUBSTITUTE(SUBSTITUTE(SUBSTITUTE(SUBSTITUTE(SUBSTITUTE(SUBSTITUTE(SUBSTITUTE(SUBSTITUTE(
TRIM(CLEAN(Table_Text[[#This Row],[Quote]])),
" {","{"),
"{ ","{"),
" }","}"),
"} ","}"),
" [","["),
"[ ","["),
" ]","]"),
"] ","]")</f>
        <v>"declineMessageDefault": "Unfortunately you are ineligible to purchase this insurance product based on your selections.",</v>
      </c>
      <c r="K50" s="7"/>
      <c r="L50" s="108" t="s">
        <v>1258</v>
      </c>
    </row>
    <row r="51" spans="2:12" s="11" customFormat="1" ht="21" customHeight="1">
      <c r="B51" s="7" t="s">
        <v>1259</v>
      </c>
      <c r="C51" s="7"/>
      <c r="D5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1"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declineMessageAppendix</v>
      </c>
      <c r="F51" s="7" t="str">
        <f ca="1">IF(Table_Text[[#This Row],[Header]]="Yes","",IF(Table_Text[[#This Row],[Property]]&lt;&gt;"",SUBSTITUTE(Table_Text[[#This Row],[Type]]," ","")&amp;SUBSTITUTE(Table_Text[[#This Row],[Property]]," ",""),""))</f>
        <v>SidebarDeclineMessageAppendix</v>
      </c>
      <c r="G5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"declineMessageAppendix": {
            "text": "However, if you enter your contact details one of our qualified insurance experts will assist you in exploring alternative insurance products that may suit your situation."
        },</v>
      </c>
      <c r="H51" s="37" t="str">
        <f ca="1">SUBSTITUTE(SUBSTITUTE(SUBSTITUTE(SUBSTITUTE(SUBSTITUTE(SUBSTITUTE(SUBSTITUTE(SUBSTITUTE(
TRIM(CLEAN(Table_Text[[#This Row],[Config]])),
" {","{"),
"{ ","{"),
" }","}"),
"} ","}"),
" [","["),
"[ ","["),
" ]","]"),
"] ","]")</f>
        <v>"declineMessageAppendix":{"text": "However, if you enter your contact details one of our qualified insurance experts will assist you in exploring alternative insurance products that may suit your situation."},</v>
      </c>
      <c r="I5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"declineMessageAppendix": "However, if you enter your contact details one of our qualified insurance experts will assist you in exploring alternative insurance products that may suit your situation.",</v>
      </c>
      <c r="J51" s="7" t="str">
        <f ca="1">SUBSTITUTE(SUBSTITUTE(SUBSTITUTE(SUBSTITUTE(SUBSTITUTE(SUBSTITUTE(SUBSTITUTE(SUBSTITUTE(
TRIM(CLEAN(Table_Text[[#This Row],[Quote]])),
" {","{"),
"{ ","{"),
" }","}"),
"} ","}"),
" [","["),
"[ ","["),
" ]","]"),
"] ","]")</f>
        <v>"declineMessageAppendix": "However, if you enter your contact details one of our qualified insurance experts will assist you in exploring alternative insurance products that may suit your situation.",</v>
      </c>
      <c r="K51" s="7"/>
      <c r="L51" s="108" t="s">
        <v>1260</v>
      </c>
    </row>
    <row r="52" spans="2:12" s="11" customFormat="1" ht="21" customHeight="1">
      <c r="B52" s="7" t="s">
        <v>1261</v>
      </c>
      <c r="C52" s="7"/>
      <c r="D5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2"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errorHeader</v>
      </c>
      <c r="F52" s="7" t="str">
        <f ca="1">IF(Table_Text[[#This Row],[Header]]="Yes","",IF(Table_Text[[#This Row],[Property]]&lt;&gt;"",SUBSTITUTE(Table_Text[[#This Row],[Type]]," ","")&amp;SUBSTITUTE(Table_Text[[#This Row],[Property]]," ",""),""))</f>
        <v>SidebarErrorHeader</v>
      </c>
      <c r="G5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"errorHeader": {
            "text": "We cannot generate your quote online."
        },</v>
      </c>
      <c r="H52" s="37" t="str">
        <f ca="1">SUBSTITUTE(SUBSTITUTE(SUBSTITUTE(SUBSTITUTE(SUBSTITUTE(SUBSTITUTE(SUBSTITUTE(SUBSTITUTE(
TRIM(CLEAN(Table_Text[[#This Row],[Config]])),
" {","{"),
"{ ","{"),
" }","}"),
"} ","}"),
" [","["),
"[ ","["),
" ]","]"),
"] ","]")</f>
        <v>"errorHeader":{"text": "We cannot generate your quote online."},</v>
      </c>
      <c r="I5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"errorHeader": "We cannot generate your quote online.",</v>
      </c>
      <c r="J52" s="7" t="str">
        <f ca="1">SUBSTITUTE(SUBSTITUTE(SUBSTITUTE(SUBSTITUTE(SUBSTITUTE(SUBSTITUTE(SUBSTITUTE(SUBSTITUTE(
TRIM(CLEAN(Table_Text[[#This Row],[Quote]])),
" {","{"),
"{ ","{"),
" }","}"),
"} ","}"),
" [","["),
"[ ","["),
" ]","]"),
"] ","]")</f>
        <v>"errorHeader": "We cannot generate your quote online.",</v>
      </c>
      <c r="K52" s="7"/>
      <c r="L52" s="14" t="s">
        <v>1248</v>
      </c>
    </row>
    <row r="53" spans="2:12" s="11" customFormat="1" ht="21" customHeight="1">
      <c r="B53" s="7" t="s">
        <v>1262</v>
      </c>
      <c r="C53" s="7"/>
      <c r="D5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3"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errorLabel</v>
      </c>
      <c r="F53" s="7" t="str">
        <f ca="1">IF(Table_Text[[#This Row],[Header]]="Yes","",IF(Table_Text[[#This Row],[Property]]&lt;&gt;"",SUBSTITUTE(Table_Text[[#This Row],[Type]]," ","")&amp;SUBSTITUTE(Table_Text[[#This Row],[Property]]," ",""),""))</f>
        <v>SidebarErrorLabel</v>
      </c>
      <c r="G5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"errorLabel": {
            "text": "Calculation Error"
        },</v>
      </c>
      <c r="H53" s="37" t="str">
        <f ca="1">SUBSTITUTE(SUBSTITUTE(SUBSTITUTE(SUBSTITUTE(SUBSTITUTE(SUBSTITUTE(SUBSTITUTE(SUBSTITUTE(
TRIM(CLEAN(Table_Text[[#This Row],[Config]])),
" {","{"),
"{ ","{"),
" }","}"),
"} ","}"),
" [","["),
"[ ","["),
" ]","]"),
"] ","]")</f>
        <v>"errorLabel":{"text": "Calculation Error"},</v>
      </c>
      <c r="I5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"errorLabel": "Calculation Error",</v>
      </c>
      <c r="J53" s="7" t="str">
        <f ca="1">SUBSTITUTE(SUBSTITUTE(SUBSTITUTE(SUBSTITUTE(SUBSTITUTE(SUBSTITUTE(SUBSTITUTE(SUBSTITUTE(
TRIM(CLEAN(Table_Text[[#This Row],[Quote]])),
" {","{"),
"{ ","{"),
" }","}"),
"} ","}"),
" [","["),
"[ ","["),
" ]","]"),
"] ","]")</f>
        <v>"errorLabel": "Calculation Error",</v>
      </c>
      <c r="K53" s="7"/>
      <c r="L53" s="14" t="s">
        <v>1263</v>
      </c>
    </row>
    <row r="54" spans="2:12" s="11" customFormat="1" ht="21" customHeight="1">
      <c r="B54" s="7" t="s">
        <v>1264</v>
      </c>
      <c r="C54" s="7"/>
      <c r="D5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4"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errorMessageDefault</v>
      </c>
      <c r="F54" s="7" t="str">
        <f ca="1">IF(Table_Text[[#This Row],[Header]]="Yes","",IF(Table_Text[[#This Row],[Property]]&lt;&gt;"",SUBSTITUTE(Table_Text[[#This Row],[Type]]," ","")&amp;SUBSTITUTE(Table_Text[[#This Row],[Property]]," ",""),""))</f>
        <v>SidebarErrorMessageDefault</v>
      </c>
      <c r="G5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"errorMessageDefault": {
            "text": "Unfortunately our online channel cannot provide you with a quote based of your selections."
        },</v>
      </c>
      <c r="H54" s="37" t="str">
        <f ca="1">SUBSTITUTE(SUBSTITUTE(SUBSTITUTE(SUBSTITUTE(SUBSTITUTE(SUBSTITUTE(SUBSTITUTE(SUBSTITUTE(
TRIM(CLEAN(Table_Text[[#This Row],[Config]])),
" {","{"),
"{ ","{"),
" }","}"),
"} ","}"),
" [","["),
"[ ","["),
" ]","]"),
"] ","]")</f>
        <v>"errorMessageDefault":{"text": "Unfortunately our online channel cannot provide you with a quote based of your selections."},</v>
      </c>
      <c r="I5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"errorMessageDefault": "Unfortunately our online channel cannot provide you with a quote based of your selections.",</v>
      </c>
      <c r="J54" s="7" t="str">
        <f ca="1">SUBSTITUTE(SUBSTITUTE(SUBSTITUTE(SUBSTITUTE(SUBSTITUTE(SUBSTITUTE(SUBSTITUTE(SUBSTITUTE(
TRIM(CLEAN(Table_Text[[#This Row],[Quote]])),
" {","{"),
"{ ","{"),
" }","}"),
"} ","}"),
" [","["),
"[ ","["),
" ]","]"),
"] ","]")</f>
        <v>"errorMessageDefault": "Unfortunately our online channel cannot provide you with a quote based of your selections.",</v>
      </c>
      <c r="K54" s="7"/>
      <c r="L54" s="108" t="s">
        <v>1251</v>
      </c>
    </row>
    <row r="55" spans="2:12" s="11" customFormat="1" ht="21" customHeight="1">
      <c r="B55" s="7" t="s">
        <v>1265</v>
      </c>
      <c r="C55" s="7"/>
      <c r="D5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5"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errorMessageAppendix</v>
      </c>
      <c r="F55" s="7" t="str">
        <f ca="1">IF(Table_Text[[#This Row],[Header]]="Yes","",IF(Table_Text[[#This Row],[Property]]&lt;&gt;"",SUBSTITUTE(Table_Text[[#This Row],[Type]]," ","")&amp;SUBSTITUTE(Table_Text[[#This Row],[Property]]," ",""),""))</f>
        <v>SidebarErrorMessageAppendix</v>
      </c>
      <c r="G5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"errorMessageAppendix": {
            "text": "However, if you enter your contact details one of our qualified insurance experts will assist you in completing your purchase offline."
        },</v>
      </c>
      <c r="H55" s="37" t="str">
        <f ca="1">SUBSTITUTE(SUBSTITUTE(SUBSTITUTE(SUBSTITUTE(SUBSTITUTE(SUBSTITUTE(SUBSTITUTE(SUBSTITUTE(
TRIM(CLEAN(Table_Text[[#This Row],[Config]])),
" {","{"),
"{ ","{"),
" }","}"),
"} ","}"),
" [","["),
"[ ","["),
" ]","]"),
"] ","]")</f>
        <v>"errorMessageAppendix":{"text": "However, if you enter your contact details one of our qualified insurance experts will assist you in completing your purchase offline."},</v>
      </c>
      <c r="I5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"errorMessageAppendix": "However, if you enter your contact details one of our qualified insurance experts will assist you in completing your purchase offline.",</v>
      </c>
      <c r="J55" s="7" t="str">
        <f ca="1">SUBSTITUTE(SUBSTITUTE(SUBSTITUTE(SUBSTITUTE(SUBSTITUTE(SUBSTITUTE(SUBSTITUTE(SUBSTITUTE(
TRIM(CLEAN(Table_Text[[#This Row],[Quote]])),
" {","{"),
"{ ","{"),
" }","}"),
"} ","}"),
" [","["),
"[ ","["),
" ]","]"),
"] ","]")</f>
        <v>"errorMessageAppendix": "However, if you enter your contact details one of our qualified insurance experts will assist you in completing your purchase offline.",</v>
      </c>
      <c r="K55" s="7"/>
      <c r="L55" s="108" t="s">
        <v>1246</v>
      </c>
    </row>
    <row r="56" spans="2:12" s="11" customFormat="1" ht="21" customHeight="1">
      <c r="B56" s="7" t="s">
        <v>43</v>
      </c>
      <c r="C56" s="7"/>
      <c r="D5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6"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summaryLabel</v>
      </c>
      <c r="F56" s="7" t="str">
        <f ca="1">IF(Table_Text[[#This Row],[Header]]="Yes","",IF(Table_Text[[#This Row],[Property]]&lt;&gt;"",SUBSTITUTE(Table_Text[[#This Row],[Type]]," ","")&amp;SUBSTITUTE(Table_Text[[#This Row],[Property]]," ",""),""))</f>
        <v>SidebarSummaryLabel</v>
      </c>
      <c r="G5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"summaryLabel": {
            "text": "Estimate Based On"
        }
    },</v>
      </c>
      <c r="H56" s="7" t="str">
        <f ca="1">SUBSTITUTE(SUBSTITUTE(SUBSTITUTE(SUBSTITUTE(SUBSTITUTE(SUBSTITUTE(SUBSTITUTE(SUBSTITUTE(
TRIM(CLEAN(Table_Text[[#This Row],[Config]])),
" {","{"),
"{ ","{"),
" }","}"),
"} ","}"),
" [","["),
"[ ","["),
" ]","]"),
"] ","]")</f>
        <v>"summaryLabel":{"text": "Estimate Based On"}},</v>
      </c>
      <c r="I5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"summaryLabel": "Estimate Based On"
    },</v>
      </c>
      <c r="J56" s="7" t="str">
        <f ca="1">SUBSTITUTE(SUBSTITUTE(SUBSTITUTE(SUBSTITUTE(SUBSTITUTE(SUBSTITUTE(SUBSTITUTE(SUBSTITUTE(
TRIM(CLEAN(Table_Text[[#This Row],[Quote]])),
" {","{"),
"{ ","{"),
" }","}"),
"} ","}"),
" [","["),
"[ ","["),
" ]","]"),
"] ","]")</f>
        <v>"summaryLabel": "Estimate Based On"},</v>
      </c>
      <c r="K56" s="7"/>
      <c r="L56" s="14" t="s">
        <v>1266</v>
      </c>
    </row>
    <row r="57" spans="2:12" ht="29.45" thickBot="1">
      <c r="B57" s="3" t="s">
        <v>1267</v>
      </c>
      <c r="C57" s="3" t="s">
        <v>73</v>
      </c>
      <c r="D57" s="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7" s="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formElements</v>
      </c>
      <c r="F57" s="3" t="str">
        <f>IF(Table_Text[[#This Row],[Header]]="Yes","",IF(Table_Text[[#This Row],[Property]]&lt;&gt;"",SUBSTITUTE(Table_Text[[#This Row],[Type]]," ","")&amp;SUBSTITUTE(Table_Text[[#This Row],[Property]]," ",""),""))</f>
        <v/>
      </c>
      <c r="G57" s="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"formElements": {</v>
      </c>
      <c r="H57" s="3" t="str">
        <f ca="1">SUBSTITUTE(SUBSTITUTE(SUBSTITUTE(SUBSTITUTE(SUBSTITUTE(SUBSTITUTE(SUBSTITUTE(SUBSTITUTE(
TRIM(CLEAN(Table_Text[[#This Row],[Config]])),
" {","{"),
"{ ","{"),
" }","}"),
"} ","}"),
" [","["),
"[ ","["),
" ]","]"),
"] ","]")</f>
        <v>"formElements":{</v>
      </c>
      <c r="I57" s="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"formElements": {</v>
      </c>
      <c r="J57" s="3" t="str">
        <f ca="1">SUBSTITUTE(SUBSTITUTE(SUBSTITUTE(SUBSTITUTE(SUBSTITUTE(SUBSTITUTE(SUBSTITUTE(SUBSTITUTE(
TRIM(CLEAN(Table_Text[[#This Row],[Quote]])),
" {","{"),
"{ ","{"),
" }","}"),
"} ","}"),
" [","["),
"[ ","["),
" ]","]"),
"] ","]")</f>
        <v>"formElements":{</v>
      </c>
      <c r="K57" s="3"/>
      <c r="L57" s="17"/>
    </row>
    <row r="58" spans="2:12" s="11" customFormat="1" ht="21" hidden="1" customHeight="1">
      <c r="B58" s="7"/>
      <c r="C58" s="7"/>
      <c r="D5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58"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58" s="7" t="str">
        <f>IF(Table_Text[[#This Row],[Header]]="Yes","",IF(Table_Text[[#This Row],[Property]]&lt;&gt;"",SUBSTITUTE(Table_Text[[#This Row],[Type]]," ","")&amp;SUBSTITUTE(Table_Text[[#This Row],[Property]]," ",""),""))</f>
        <v/>
      </c>
      <c r="G5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58" s="7" t="str">
        <f ca="1">SUBSTITUTE(SUBSTITUTE(SUBSTITUTE(SUBSTITUTE(SUBSTITUTE(SUBSTITUTE(SUBSTITUTE(SUBSTITUTE(
TRIM(CLEAN(Table_Text[[#This Row],[Config]])),
" {","{"),
"{ ","{"),
" }","}"),
"} ","}"),
" [","["),
"[ ","["),
" ]","]"),
"] ","]")</f>
        <v/>
      </c>
      <c r="I5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58" s="7" t="str">
        <f ca="1">SUBSTITUTE(SUBSTITUTE(SUBSTITUTE(SUBSTITUTE(SUBSTITUTE(SUBSTITUTE(SUBSTITUTE(SUBSTITUTE(
TRIM(CLEAN(Table_Text[[#This Row],[Quote]])),
" {","{"),
"{ ","{"),
" }","}"),
"} ","}"),
" [","["),
"[ ","["),
" ]","]"),
"] ","]")</f>
        <v/>
      </c>
      <c r="K58" s="7"/>
      <c r="L58" s="14"/>
    </row>
    <row r="59" spans="2:12" s="11" customFormat="1" ht="21" customHeight="1">
      <c r="B59" s="7" t="s">
        <v>1268</v>
      </c>
      <c r="C59" s="7"/>
      <c r="D5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59"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helpMessageLabel</v>
      </c>
      <c r="F59" s="7" t="str">
        <f ca="1">IF(Table_Text[[#This Row],[Header]]="Yes","",IF(Table_Text[[#This Row],[Property]]&lt;&gt;"",SUBSTITUTE(Table_Text[[#This Row],[Type]]," ","")&amp;SUBSTITUTE(Table_Text[[#This Row],[Property]]," ",""),""))</f>
        <v>FormElementHelpMessageLabel</v>
      </c>
      <c r="G5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"helpMessageLabel": {
            "text": "What doest this mean and why is it important?"
        },</v>
      </c>
      <c r="H59" s="7" t="str">
        <f ca="1">SUBSTITUTE(SUBSTITUTE(SUBSTITUTE(SUBSTITUTE(SUBSTITUTE(SUBSTITUTE(SUBSTITUTE(SUBSTITUTE(
TRIM(CLEAN(Table_Text[[#This Row],[Config]])),
" {","{"),
"{ ","{"),
" }","}"),
"} ","}"),
" [","["),
"[ ","["),
" ]","]"),
"] ","]")</f>
        <v>"helpMessageLabel":{"text": "What doest this mean and why is it important?"},</v>
      </c>
      <c r="I5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"helpMessageLabel": "What doest this mean and why is it important?",</v>
      </c>
      <c r="J59" s="7" t="str">
        <f ca="1">SUBSTITUTE(SUBSTITUTE(SUBSTITUTE(SUBSTITUTE(SUBSTITUTE(SUBSTITUTE(SUBSTITUTE(SUBSTITUTE(
TRIM(CLEAN(Table_Text[[#This Row],[Quote]])),
" {","{"),
"{ ","{"),
" }","}"),
"} ","}"),
" [","["),
"[ ","["),
" ]","]"),
"] ","]")</f>
        <v>"helpMessageLabel": "What doest this mean and why is it important?",</v>
      </c>
      <c r="K59" s="7"/>
      <c r="L59" s="28" t="s">
        <v>1269</v>
      </c>
    </row>
    <row r="60" spans="2:12" s="11" customFormat="1" ht="21" customHeight="1">
      <c r="B60" s="111" t="s">
        <v>1270</v>
      </c>
      <c r="C60" s="7"/>
      <c r="D6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60"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repeatingAddItemButton</v>
      </c>
      <c r="F60" s="7" t="str">
        <f ca="1">IF(Table_Text[[#This Row],[Header]]="Yes","",IF(Table_Text[[#This Row],[Property]]&lt;&gt;"",SUBSTITUTE(Table_Text[[#This Row],[Type]]," ","")&amp;SUBSTITUTE(Table_Text[[#This Row],[Property]]," ",""),""))</f>
        <v>FormElementRepeatingAddItemButton</v>
      </c>
      <c r="G6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"repeatingAddItemButton": {
            "text": "Add",
            "icon": "glyphicon glyphicon-plus"
        },</v>
      </c>
      <c r="H60" s="37" t="str">
        <f ca="1">SUBSTITUTE(SUBSTITUTE(SUBSTITUTE(SUBSTITUTE(SUBSTITUTE(SUBSTITUTE(SUBSTITUTE(SUBSTITUTE(
TRIM(CLEAN(Table_Text[[#This Row],[Config]])),
" {","{"),
"{ ","{"),
" }","}"),
"} ","}"),
" [","["),
"[ ","["),
" ]","]"),
"] ","]")</f>
        <v>"repeatingAddItemButton":{"text": "Add", "icon": "glyphicon glyphicon-plus"},</v>
      </c>
      <c r="I6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"repeatingAddItemButton": "Add",</v>
      </c>
      <c r="J60" s="7" t="str">
        <f ca="1">SUBSTITUTE(SUBSTITUTE(SUBSTITUTE(SUBSTITUTE(SUBSTITUTE(SUBSTITUTE(SUBSTITUTE(SUBSTITUTE(
TRIM(CLEAN(Table_Text[[#This Row],[Quote]])),
" {","{"),
"{ ","{"),
" }","}"),
"} ","}"),
" [","["),
"[ ","["),
" ]","]"),
"] ","]")</f>
        <v>"repeatingAddItemButton": "Add",</v>
      </c>
      <c r="K60" s="111" t="s">
        <v>1271</v>
      </c>
      <c r="L60" s="108" t="s">
        <v>1272</v>
      </c>
    </row>
    <row r="61" spans="2:12" s="11" customFormat="1" ht="21" customHeight="1">
      <c r="B61" s="111" t="s">
        <v>1273</v>
      </c>
      <c r="C61" s="7"/>
      <c r="D6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61"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repeatingRemoveItemButton</v>
      </c>
      <c r="F61" s="7" t="str">
        <f ca="1">IF(Table_Text[[#This Row],[Header]]="Yes","",IF(Table_Text[[#This Row],[Property]]&lt;&gt;"",SUBSTITUTE(Table_Text[[#This Row],[Type]]," ","")&amp;SUBSTITUTE(Table_Text[[#This Row],[Property]]," ",""),""))</f>
        <v>FormElementRepeatingRemoveItemButton</v>
      </c>
      <c r="G6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"repeatingRemoveItemButton": {
            "text": "Remove",
            "icon": "glyphicon glyphicon-remove"
        }
    },</v>
      </c>
      <c r="H61" s="37" t="str">
        <f ca="1">SUBSTITUTE(SUBSTITUTE(SUBSTITUTE(SUBSTITUTE(SUBSTITUTE(SUBSTITUTE(SUBSTITUTE(SUBSTITUTE(
TRIM(CLEAN(Table_Text[[#This Row],[Config]])),
" {","{"),
"{ ","{"),
" }","}"),
"} ","}"),
" [","["),
"[ ","["),
" ]","]"),
"] ","]")</f>
        <v>"repeatingRemoveItemButton":{"text": "Remove", "icon": "glyphicon glyphicon-remove"}},</v>
      </c>
      <c r="I6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"repeatingRemoveItemButton": "Remove"
    },</v>
      </c>
      <c r="J61" s="7" t="str">
        <f ca="1">SUBSTITUTE(SUBSTITUTE(SUBSTITUTE(SUBSTITUTE(SUBSTITUTE(SUBSTITUTE(SUBSTITUTE(SUBSTITUTE(
TRIM(CLEAN(Table_Text[[#This Row],[Quote]])),
" {","{"),
"{ ","{"),
" }","}"),
"} ","}"),
" [","["),
"[ ","["),
" ]","]"),
"] ","]")</f>
        <v>"repeatingRemoveItemButton": "Remove"},</v>
      </c>
      <c r="K61" s="111" t="s">
        <v>1274</v>
      </c>
      <c r="L61" s="108" t="s">
        <v>1275</v>
      </c>
    </row>
    <row r="62" spans="2:12" s="11" customFormat="1" ht="29.45" thickBot="1">
      <c r="B62" s="27" t="s">
        <v>1276</v>
      </c>
      <c r="C62" s="3" t="s">
        <v>73</v>
      </c>
      <c r="D62" s="2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2" s="2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sidebarPanels</v>
      </c>
      <c r="F62" s="27" t="str">
        <f>IF(Table_Text[[#This Row],[Header]]="Yes","",IF(Table_Text[[#This Row],[Property]]&lt;&gt;"",SUBSTITUTE(Table_Text[[#This Row],[Type]]," ","")&amp;SUBSTITUTE(Table_Text[[#This Row],[Property]]," ",""),""))</f>
        <v/>
      </c>
      <c r="G62" s="2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"sidebarPanels": {</v>
      </c>
      <c r="H62" s="27" t="str">
        <f ca="1">SUBSTITUTE(SUBSTITUTE(SUBSTITUTE(SUBSTITUTE(SUBSTITUTE(SUBSTITUTE(SUBSTITUTE(SUBSTITUTE(
TRIM(CLEAN(Table_Text[[#This Row],[Config]])),
" {","{"),
"{ ","{"),
" }","}"),
"} ","}"),
" [","["),
"[ ","["),
" ]","]"),
"] ","]")</f>
        <v>"sidebarPanels":{</v>
      </c>
      <c r="I62" s="2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"sidebarPanels": {</v>
      </c>
      <c r="J62" s="27" t="str">
        <f ca="1">SUBSTITUTE(SUBSTITUTE(SUBSTITUTE(SUBSTITUTE(SUBSTITUTE(SUBSTITUTE(SUBSTITUTE(SUBSTITUTE(
TRIM(CLEAN(Table_Text[[#This Row],[Quote]])),
" {","{"),
"{ ","{"),
" }","}"),
"} ","}"),
" [","["),
"[ ","["),
" ]","]"),
"] ","]")</f>
        <v>"sidebarPanels":{</v>
      </c>
      <c r="K62" s="27"/>
      <c r="L62" s="26"/>
    </row>
    <row r="63" spans="2:12" s="11" customFormat="1" ht="21" customHeight="1">
      <c r="B63" t="s">
        <v>1277</v>
      </c>
      <c r="C63" s="7"/>
      <c r="D6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3"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test1Header</v>
      </c>
      <c r="F63" s="7" t="str">
        <f ca="1">IF(Table_Text[[#This Row],[Header]]="Yes","",IF(Table_Text[[#This Row],[Property]]&lt;&gt;"",SUBSTITUTE(Table_Text[[#This Row],[Type]]," ","")&amp;SUBSTITUTE(Table_Text[[#This Row],[Property]]," ",""),""))</f>
        <v>SidebarPanelTest1Header</v>
      </c>
      <c r="G6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"test1Header": {
            "text": "Test Header"
        },</v>
      </c>
      <c r="H63" s="37" t="str">
        <f ca="1">SUBSTITUTE(SUBSTITUTE(SUBSTITUTE(SUBSTITUTE(SUBSTITUTE(SUBSTITUTE(SUBSTITUTE(SUBSTITUTE(
TRIM(CLEAN(Table_Text[[#This Row],[Config]])),
" {","{"),
"{ ","{"),
" }","}"),
"} ","}"),
" [","["),
"[ ","["),
" ]","]"),
"] ","]")</f>
        <v>"test1Header":{"text": "Test Header"},</v>
      </c>
      <c r="I6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"test1Header": "Test Header",</v>
      </c>
      <c r="J63" s="7" t="str">
        <f ca="1">SUBSTITUTE(SUBSTITUTE(SUBSTITUTE(SUBSTITUTE(SUBSTITUTE(SUBSTITUTE(SUBSTITUTE(SUBSTITUTE(
TRIM(CLEAN(Table_Text[[#This Row],[Quote]])),
" {","{"),
"{ ","{"),
" }","}"),
"} ","}"),
" [","["),
"[ ","["),
" ]","]"),
"] ","]")</f>
        <v>"test1Header": "Test Header",</v>
      </c>
      <c r="K63" s="7"/>
      <c r="L63" s="108" t="s">
        <v>1278</v>
      </c>
    </row>
    <row r="64" spans="2:12" s="11" customFormat="1" ht="21" customHeight="1">
      <c r="B64" s="7" t="s">
        <v>1279</v>
      </c>
      <c r="C64" s="7"/>
      <c r="D6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4"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test1Body</v>
      </c>
      <c r="F64" s="7" t="str">
        <f ca="1">IF(Table_Text[[#This Row],[Header]]="Yes","",IF(Table_Text[[#This Row],[Property]]&lt;&gt;"",SUBSTITUTE(Table_Text[[#This Row],[Type]]," ","")&amp;SUBSTITUTE(Table_Text[[#This Row],[Property]]," ",""),""))</f>
        <v>SidebarPanelTest1Body</v>
      </c>
      <c r="G6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"test1Body": {
            "text": "Test Body"
        },</v>
      </c>
      <c r="H64" s="37" t="str">
        <f ca="1">SUBSTITUTE(SUBSTITUTE(SUBSTITUTE(SUBSTITUTE(SUBSTITUTE(SUBSTITUTE(SUBSTITUTE(SUBSTITUTE(
TRIM(CLEAN(Table_Text[[#This Row],[Config]])),
" {","{"),
"{ ","{"),
" }","}"),
"} ","}"),
" [","["),
"[ ","["),
" ]","]"),
"] ","]")</f>
        <v>"test1Body":{"text": "Test Body"},</v>
      </c>
      <c r="I6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"test1Body": "Test Body",</v>
      </c>
      <c r="J64" s="7" t="str">
        <f ca="1">SUBSTITUTE(SUBSTITUTE(SUBSTITUTE(SUBSTITUTE(SUBSTITUTE(SUBSTITUTE(SUBSTITUTE(SUBSTITUTE(
TRIM(CLEAN(Table_Text[[#This Row],[Quote]])),
" {","{"),
"{ ","{"),
" }","}"),
"} ","}"),
" [","["),
"[ ","["),
" ]","]"),
"] ","]")</f>
        <v>"test1Body": "Test Body",</v>
      </c>
      <c r="K64" s="7"/>
      <c r="L64" s="108" t="s">
        <v>1280</v>
      </c>
    </row>
    <row r="65" spans="2:12" s="11" customFormat="1" ht="21" customHeight="1">
      <c r="B65" s="7" t="s">
        <v>1281</v>
      </c>
      <c r="C65" s="7"/>
      <c r="D6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5"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test1Footer</v>
      </c>
      <c r="F65" s="7" t="str">
        <f ca="1">IF(Table_Text[[#This Row],[Header]]="Yes","",IF(Table_Text[[#This Row],[Property]]&lt;&gt;"",SUBSTITUTE(Table_Text[[#This Row],[Type]]," ","")&amp;SUBSTITUTE(Table_Text[[#This Row],[Property]]," ",""),""))</f>
        <v>SidebarPanelTest1Footer</v>
      </c>
      <c r="G6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"test1Footer": {
            "text": "Test Footer"
        }
    },</v>
      </c>
      <c r="H65" s="37" t="str">
        <f ca="1">SUBSTITUTE(SUBSTITUTE(SUBSTITUTE(SUBSTITUTE(SUBSTITUTE(SUBSTITUTE(SUBSTITUTE(SUBSTITUTE(
TRIM(CLEAN(Table_Text[[#This Row],[Config]])),
" {","{"),
"{ ","{"),
" }","}"),
"} ","}"),
" [","["),
"[ ","["),
" ]","]"),
"] ","]")</f>
        <v>"test1Footer":{"text": "Test Footer"}},</v>
      </c>
      <c r="I6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"test1Footer": "Test Footer"
    },</v>
      </c>
      <c r="J65" s="7" t="str">
        <f ca="1">SUBSTITUTE(SUBSTITUTE(SUBSTITUTE(SUBSTITUTE(SUBSTITUTE(SUBSTITUTE(SUBSTITUTE(SUBSTITUTE(
TRIM(CLEAN(Table_Text[[#This Row],[Quote]])),
" {","{"),
"{ ","{"),
" }","}"),
"} ","}"),
" [","["),
"[ ","["),
" ]","]"),
"] ","]")</f>
        <v>"test1Footer": "Test Footer"},</v>
      </c>
      <c r="K65" s="7"/>
      <c r="L65" s="14" t="s">
        <v>1282</v>
      </c>
    </row>
    <row r="66" spans="2:12" ht="29.45" thickBot="1">
      <c r="B66" s="3" t="s">
        <v>1283</v>
      </c>
      <c r="C66" s="3" t="s">
        <v>73</v>
      </c>
      <c r="D66" s="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6" s="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workflow</v>
      </c>
      <c r="F66" s="3" t="str">
        <f>IF(Table_Text[[#This Row],[Header]]="Yes","",IF(Table_Text[[#This Row],[Property]]&lt;&gt;"",SUBSTITUTE(Table_Text[[#This Row],[Type]]," ","")&amp;SUBSTITUTE(Table_Text[[#This Row],[Property]]," ",""),""))</f>
        <v/>
      </c>
      <c r="G66" s="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"workflow": {</v>
      </c>
      <c r="H66" s="3" t="str">
        <f ca="1">SUBSTITUTE(SUBSTITUTE(SUBSTITUTE(SUBSTITUTE(SUBSTITUTE(SUBSTITUTE(SUBSTITUTE(SUBSTITUTE(
TRIM(CLEAN(Table_Text[[#This Row],[Config]])),
" {","{"),
"{ ","{"),
" }","}"),
"} ","}"),
" [","["),
"[ ","["),
" ]","]"),
"] ","]")</f>
        <v>"workflow":{</v>
      </c>
      <c r="I66" s="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"workflow": {</v>
      </c>
      <c r="J66" s="3" t="str">
        <f ca="1">SUBSTITUTE(SUBSTITUTE(SUBSTITUTE(SUBSTITUTE(SUBSTITUTE(SUBSTITUTE(SUBSTITUTE(SUBSTITUTE(
TRIM(CLEAN(Table_Text[[#This Row],[Quote]])),
" {","{"),
"{ ","{"),
" }","}"),
"} ","}"),
" [","["),
"[ ","["),
" ]","]"),
"] ","]")</f>
        <v>"workflow":{</v>
      </c>
      <c r="K66" s="3"/>
      <c r="L66" s="17"/>
    </row>
    <row r="67" spans="2:12" ht="21.6" thickBot="1">
      <c r="B67" s="51" t="s">
        <v>1284</v>
      </c>
      <c r="C67" s="51" t="s">
        <v>73</v>
      </c>
      <c r="D67" s="5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7" s="5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step1</v>
      </c>
      <c r="F67" s="51" t="str">
        <f>IF(Table_Text[[#This Row],[Header]]="Yes","",IF(Table_Text[[#This Row],[Property]]&lt;&gt;"",SUBSTITUTE(Table_Text[[#This Row],[Type]]," ","")&amp;SUBSTITUTE(Table_Text[[#This Row],[Property]]," ",""),""))</f>
        <v/>
      </c>
      <c r="G67" s="5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"step1": {</v>
      </c>
      <c r="H67" s="51" t="str">
        <f ca="1">SUBSTITUTE(SUBSTITUTE(SUBSTITUTE(SUBSTITUTE(SUBSTITUTE(SUBSTITUTE(SUBSTITUTE(SUBSTITUTE(
TRIM(CLEAN(Table_Text[[#This Row],[Config]])),
" {","{"),
"{ ","{"),
" }","}"),
"} ","}"),
" [","["),
"[ ","["),
" ]","]"),
"] ","]")</f>
        <v>"step1":{</v>
      </c>
      <c r="I67" s="5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"step1": {</v>
      </c>
      <c r="J67" s="51" t="str">
        <f ca="1">SUBSTITUTE(SUBSTITUTE(SUBSTITUTE(SUBSTITUTE(SUBSTITUTE(SUBSTITUTE(SUBSTITUTE(SUBSTITUTE(
TRIM(CLEAN(Table_Text[[#This Row],[Quote]])),
" {","{"),
"{ ","{"),
" }","}"),
"} ","}"),
" [","["),
"[ ","["),
" ]","]"),
"] ","]")</f>
        <v>"step1":{</v>
      </c>
      <c r="K67" s="51"/>
      <c r="L67" s="52"/>
    </row>
    <row r="68" spans="2:12" s="11" customFormat="1" ht="21" hidden="1" customHeight="1">
      <c r="B68" s="7"/>
      <c r="C68" s="7"/>
      <c r="D6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68"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8" s="7" t="str">
        <f>IF(Table_Text[[#This Row],[Header]]="Yes","",IF(Table_Text[[#This Row],[Property]]&lt;&gt;"",SUBSTITUTE(Table_Text[[#This Row],[Type]]," ","")&amp;SUBSTITUTE(Table_Text[[#This Row],[Property]]," ",""),""))</f>
        <v/>
      </c>
      <c r="G6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8" s="7" t="str">
        <f ca="1">SUBSTITUTE(SUBSTITUTE(SUBSTITUTE(SUBSTITUTE(SUBSTITUTE(SUBSTITUTE(SUBSTITUTE(SUBSTITUTE(
TRIM(CLEAN(Table_Text[[#This Row],[Config]])),
" {","{"),
"{ ","{"),
" }","}"),
"} ","}"),
" [","["),
"[ ","["),
" ]","]"),
"] ","]")</f>
        <v/>
      </c>
      <c r="I6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8" s="7" t="str">
        <f ca="1">SUBSTITUTE(SUBSTITUTE(SUBSTITUTE(SUBSTITUTE(SUBSTITUTE(SUBSTITUTE(SUBSTITUTE(SUBSTITUTE(
TRIM(CLEAN(Table_Text[[#This Row],[Quote]])),
" {","{"),
"{ ","{"),
" }","}"),
"} ","}"),
" [","["),
"[ ","["),
" ]","]"),
"] ","]")</f>
        <v/>
      </c>
      <c r="K68" s="7"/>
      <c r="L68" s="14"/>
    </row>
    <row r="69" spans="2:12" s="11" customFormat="1" ht="21" customHeight="1">
      <c r="B69" s="111" t="s">
        <v>1285</v>
      </c>
      <c r="C69" s="7"/>
      <c r="D6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69"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69" s="7" t="str">
        <f ca="1">IF(Table_Text[[#This Row],[Header]]="Yes","",IF(Table_Text[[#This Row],[Property]]&lt;&gt;"",SUBSTITUTE(Table_Text[[#This Row],[Type]]," ","")&amp;SUBSTITUTE(Table_Text[[#This Row],[Property]]," ",""),""))</f>
        <v>Step1TabLabel</v>
      </c>
      <c r="G6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"Calculate savings"
        },</v>
      </c>
      <c r="H69" s="37" t="str">
        <f ca="1">SUBSTITUTE(SUBSTITUTE(SUBSTITUTE(SUBSTITUTE(SUBSTITUTE(SUBSTITUTE(SUBSTITUTE(SUBSTITUTE(
TRIM(CLEAN(Table_Text[[#This Row],[Config]])),
" {","{"),
"{ ","{"),
" }","}"),
"} ","}"),
" [","["),
"[ ","["),
" ]","]"),
"] ","]")</f>
        <v>"tabLabel":{"text": "Calculate savings"},</v>
      </c>
      <c r="I6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"Calculate savings",</v>
      </c>
      <c r="J69" s="7" t="str">
        <f ca="1">SUBSTITUTE(SUBSTITUTE(SUBSTITUTE(SUBSTITUTE(SUBSTITUTE(SUBSTITUTE(SUBSTITUTE(SUBSTITUTE(
TRIM(CLEAN(Table_Text[[#This Row],[Quote]])),
" {","{"),
"{ ","{"),
" }","}"),
"} ","}"),
" [","["),
"[ ","["),
" ]","]"),
"] ","]")</f>
        <v>"tabLabel": "Calculate savings",</v>
      </c>
      <c r="K69" s="7"/>
      <c r="L69" s="28" t="s">
        <v>1286</v>
      </c>
    </row>
    <row r="70" spans="2:12" s="11" customFormat="1" ht="21" customHeight="1">
      <c r="B70" s="111" t="s">
        <v>1287</v>
      </c>
      <c r="C70" s="7"/>
      <c r="D7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70"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70" s="7" t="str">
        <f ca="1">IF(Table_Text[[#This Row],[Header]]="Yes","",IF(Table_Text[[#This Row],[Property]]&lt;&gt;"",SUBSTITUTE(Table_Text[[#This Row],[Type]]," ","")&amp;SUBSTITUTE(Table_Text[[#This Row],[Property]]," ",""),""))</f>
        <v>Step1TopHeading</v>
      </c>
      <c r="G7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"Find out how much you could save"
        },</v>
      </c>
      <c r="H70" s="37" t="str">
        <f ca="1">SUBSTITUTE(SUBSTITUTE(SUBSTITUTE(SUBSTITUTE(SUBSTITUTE(SUBSTITUTE(SUBSTITUTE(SUBSTITUTE(
TRIM(CLEAN(Table_Text[[#This Row],[Config]])),
" {","{"),
"{ ","{"),
" }","}"),
"} ","}"),
" [","["),
"[ ","["),
" ]","]"),
"] ","]")</f>
        <v>"topHeading":{"text": "Find out how much you could save"},</v>
      </c>
      <c r="I7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"Find out how much you could save",</v>
      </c>
      <c r="J70" s="7" t="str">
        <f ca="1">SUBSTITUTE(SUBSTITUTE(SUBSTITUTE(SUBSTITUTE(SUBSTITUTE(SUBSTITUTE(SUBSTITUTE(SUBSTITUTE(
TRIM(CLEAN(Table_Text[[#This Row],[Quote]])),
" {","{"),
"{ ","{"),
" }","}"),
"} ","}"),
" [","["),
"[ ","["),
" ]","]"),
"] ","]")</f>
        <v>"topHeading": "Find out how much you could save",</v>
      </c>
      <c r="K70" s="7"/>
      <c r="L70" s="14" t="s">
        <v>1288</v>
      </c>
    </row>
    <row r="71" spans="2:12" s="11" customFormat="1" ht="21" customHeight="1">
      <c r="B71" s="111" t="s">
        <v>1289</v>
      </c>
      <c r="C71" s="7"/>
      <c r="D7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71"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ratingHeading</v>
      </c>
      <c r="F71" s="7" t="str">
        <f ca="1">IF(Table_Text[[#This Row],[Header]]="Yes","",IF(Table_Text[[#This Row],[Property]]&lt;&gt;"",SUBSTITUTE(Table_Text[[#This Row],[Type]]," ","")&amp;SUBSTITUTE(Table_Text[[#This Row],[Property]]," ",""),""))</f>
        <v>Step1RatingHeading</v>
      </c>
      <c r="G7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"ratingHeading": {
            "text": "Your Vehicle"
        },</v>
      </c>
      <c r="H71" s="37" t="str">
        <f ca="1">SUBSTITUTE(SUBSTITUTE(SUBSTITUTE(SUBSTITUTE(SUBSTITUTE(SUBSTITUTE(SUBSTITUTE(SUBSTITUTE(
TRIM(CLEAN(Table_Text[[#This Row],[Config]])),
" {","{"),
"{ ","{"),
" }","}"),
"} ","}"),
" [","["),
"[ ","["),
" ]","]"),
"] ","]")</f>
        <v>"ratingHeading":{"text": "Your Vehicle"},</v>
      </c>
      <c r="I7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"ratingHeading": "Your Vehicle",</v>
      </c>
      <c r="J71" s="7" t="str">
        <f ca="1">SUBSTITUTE(SUBSTITUTE(SUBSTITUTE(SUBSTITUTE(SUBSTITUTE(SUBSTITUTE(SUBSTITUTE(SUBSTITUTE(
TRIM(CLEAN(Table_Text[[#This Row],[Quote]])),
" {","{"),
"{ ","{"),
" }","}"),
"} ","}"),
" [","["),
"[ ","["),
" ]","]"),
"] ","]")</f>
        <v>"ratingHeading": "Your Vehicle",</v>
      </c>
      <c r="K71" s="7"/>
      <c r="L71" s="14" t="s">
        <v>1290</v>
      </c>
    </row>
    <row r="72" spans="2:12" s="11" customFormat="1" ht="21" customHeight="1">
      <c r="B72" s="111" t="s">
        <v>1291</v>
      </c>
      <c r="C72" s="7"/>
      <c r="D7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72"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ratingText</v>
      </c>
      <c r="F72" s="7" t="str">
        <f ca="1">IF(Table_Text[[#This Row],[Header]]="Yes","",IF(Table_Text[[#This Row],[Property]]&lt;&gt;"",SUBSTITUTE(Table_Text[[#This Row],[Type]]," ","")&amp;SUBSTITUTE(Table_Text[[#This Row],[Property]]," ",""),""))</f>
        <v>Step1RatingText</v>
      </c>
      <c r="G7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72" s="37" t="str">
        <f ca="1">SUBSTITUTE(SUBSTITUTE(SUBSTITUTE(SUBSTITUTE(SUBSTITUTE(SUBSTITUTE(SUBSTITUTE(SUBSTITUTE(
TRIM(CLEAN(Table_Text[[#This Row],[Config]])),
" {","{"),
"{ ","{"),
" }","}"),
"} ","}"),
" [","["),
"[ ","["),
" ]","]"),
"] ","]")</f>
        <v/>
      </c>
      <c r="I7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72" s="7" t="str">
        <f ca="1">SUBSTITUTE(SUBSTITUTE(SUBSTITUTE(SUBSTITUTE(SUBSTITUTE(SUBSTITUTE(SUBSTITUTE(SUBSTITUTE(
TRIM(CLEAN(Table_Text[[#This Row],[Quote]])),
" {","{"),
"{ ","{"),
" }","}"),
"} ","}"),
" [","["),
"[ ","["),
" ]","]"),
"] ","]")</f>
        <v/>
      </c>
      <c r="K72" s="7"/>
      <c r="L72" s="14"/>
    </row>
    <row r="73" spans="2:12" s="11" customFormat="1" ht="21" customHeight="1">
      <c r="B73" s="7" t="s">
        <v>1292</v>
      </c>
      <c r="C73" s="7"/>
      <c r="D7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73"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contactHeading</v>
      </c>
      <c r="F73" s="7" t="str">
        <f ca="1">IF(Table_Text[[#This Row],[Header]]="Yes","",IF(Table_Text[[#This Row],[Property]]&lt;&gt;"",SUBSTITUTE(Table_Text[[#This Row],[Type]]," ","")&amp;SUBSTITUTE(Table_Text[[#This Row],[Property]]," ",""),""))</f>
        <v>Step1ContactHeading</v>
      </c>
      <c r="G7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"contactHeading": {
            "text": "Contact Details"
        },</v>
      </c>
      <c r="H73" s="37" t="str">
        <f ca="1">SUBSTITUTE(SUBSTITUTE(SUBSTITUTE(SUBSTITUTE(SUBSTITUTE(SUBSTITUTE(SUBSTITUTE(SUBSTITUTE(
TRIM(CLEAN(Table_Text[[#This Row],[Config]])),
" {","{"),
"{ ","{"),
" }","}"),
"} ","}"),
" [","["),
"[ ","["),
" ]","]"),
"] ","]")</f>
        <v>"contactHeading":{"text": "Contact Details"},</v>
      </c>
      <c r="I7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"contactHeading": "Contact Details",</v>
      </c>
      <c r="J73" s="7" t="str">
        <f ca="1">SUBSTITUTE(SUBSTITUTE(SUBSTITUTE(SUBSTITUTE(SUBSTITUTE(SUBSTITUTE(SUBSTITUTE(SUBSTITUTE(
TRIM(CLEAN(Table_Text[[#This Row],[Quote]])),
" {","{"),
"{ ","{"),
" }","}"),
"} ","}"),
" [","["),
"[ ","["),
" ]","]"),
"] ","]")</f>
        <v>"contactHeading": "Contact Details",</v>
      </c>
      <c r="K73" s="7"/>
      <c r="L73" s="14" t="s">
        <v>1293</v>
      </c>
    </row>
    <row r="74" spans="2:12" s="11" customFormat="1" ht="21" customHeight="1">
      <c r="B74" s="7" t="s">
        <v>1294</v>
      </c>
      <c r="C74" s="7"/>
      <c r="D7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74"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contactText</v>
      </c>
      <c r="F74" s="7" t="str">
        <f ca="1">IF(Table_Text[[#This Row],[Header]]="Yes","",IF(Table_Text[[#This Row],[Property]]&lt;&gt;"",SUBSTITUTE(Table_Text[[#This Row],[Type]]," ","")&amp;SUBSTITUTE(Table_Text[[#This Row],[Property]]," ",""),""))</f>
        <v>Step1ContactText</v>
      </c>
      <c r="G7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74" s="37" t="str">
        <f ca="1">SUBSTITUTE(SUBSTITUTE(SUBSTITUTE(SUBSTITUTE(SUBSTITUTE(SUBSTITUTE(SUBSTITUTE(SUBSTITUTE(
TRIM(CLEAN(Table_Text[[#This Row],[Config]])),
" {","{"),
"{ ","{"),
" }","}"),
"} ","}"),
" [","["),
"[ ","["),
" ]","]"),
"] ","]")</f>
        <v/>
      </c>
      <c r="I7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74" s="7" t="str">
        <f ca="1">SUBSTITUTE(SUBSTITUTE(SUBSTITUTE(SUBSTITUTE(SUBSTITUTE(SUBSTITUTE(SUBSTITUTE(SUBSTITUTE(
TRIM(CLEAN(Table_Text[[#This Row],[Quote]])),
" {","{"),
"{ ","{"),
" }","}"),
"} ","}"),
" [","["),
"[ ","["),
" ]","]"),
"] ","]")</f>
        <v/>
      </c>
      <c r="K74" s="7"/>
      <c r="L74" s="14"/>
    </row>
    <row r="75" spans="2:12" s="11" customFormat="1" ht="21" customHeight="1">
      <c r="B75" s="111" t="s">
        <v>1295</v>
      </c>
      <c r="C75" s="7"/>
      <c r="D7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75"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75" s="7" t="str">
        <f ca="1">IF(Table_Text[[#This Row],[Header]]="Yes","",IF(Table_Text[[#This Row],[Property]]&lt;&gt;"",SUBSTITUTE(Table_Text[[#This Row],[Type]]," ","")&amp;SUBSTITUTE(Table_Text[[#This Row],[Property]]," ",""),""))</f>
        <v>Step1NextButton</v>
      </c>
      <c r="G7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"Get Pre-Approval",
            "icon": "glyphicon glyphicon-arrow-right"
        },</v>
      </c>
      <c r="H75" s="37" t="str">
        <f ca="1">SUBSTITUTE(SUBSTITUTE(SUBSTITUTE(SUBSTITUTE(SUBSTITUTE(SUBSTITUTE(SUBSTITUTE(SUBSTITUTE(
TRIM(CLEAN(Table_Text[[#This Row],[Config]])),
" {","{"),
"{ ","{"),
" }","}"),
"} ","}"),
" [","["),
"[ ","["),
" ]","]"),
"] ","]")</f>
        <v>"nextButton":{"text": "Get Pre-Approval", "icon": "glyphicon glyphicon-arrow-right"},</v>
      </c>
      <c r="I7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"Get Pre-Approval",</v>
      </c>
      <c r="J75" s="7" t="str">
        <f ca="1">SUBSTITUTE(SUBSTITUTE(SUBSTITUTE(SUBSTITUTE(SUBSTITUTE(SUBSTITUTE(SUBSTITUTE(SUBSTITUTE(
TRIM(CLEAN(Table_Text[[#This Row],[Quote]])),
" {","{"),
"{ ","{"),
" }","}"),
"} ","}"),
" [","["),
"[ ","["),
" ]","]"),
"] ","]")</f>
        <v>"nextButton": "Get Pre-Approval",</v>
      </c>
      <c r="K75" s="111" t="s">
        <v>1296</v>
      </c>
      <c r="L75" s="108" t="s">
        <v>1297</v>
      </c>
    </row>
    <row r="76" spans="2:12" s="11" customFormat="1" ht="21" customHeight="1">
      <c r="B76" s="111" t="s">
        <v>1298</v>
      </c>
      <c r="C76" s="111" t="s">
        <v>1299</v>
      </c>
      <c r="D7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76"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76" s="7" t="str">
        <f ca="1">IF(Table_Text[[#This Row],[Header]]="Yes","",IF(Table_Text[[#This Row],[Property]]&lt;&gt;"",SUBSTITUTE(Table_Text[[#This Row],[Type]]," ","")&amp;SUBSTITUTE(Table_Text[[#This Row],[Property]]," ",""),""))</f>
        <v>Step1EnquiryButton</v>
      </c>
      <c r="G7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Quote"
        }
    },</v>
      </c>
      <c r="H76" s="37" t="str">
        <f ca="1">SUBSTITUTE(SUBSTITUTE(SUBSTITUTE(SUBSTITUTE(SUBSTITUTE(SUBSTITUTE(SUBSTITUTE(SUBSTITUTE(
TRIM(CLEAN(Table_Text[[#This Row],[Config]])),
" {","{"),
"{ ","{"),
" }","}"),
"} ","}"),
" [","["),
"[ ","["),
" ]","]"),
"] ","]")</f>
        <v>"enquiryButton":{"text": "Request a Quote"}},</v>
      </c>
      <c r="I7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Quote"
    },</v>
      </c>
      <c r="J76" s="7" t="str">
        <f ca="1">SUBSTITUTE(SUBSTITUTE(SUBSTITUTE(SUBSTITUTE(SUBSTITUTE(SUBSTITUTE(SUBSTITUTE(SUBSTITUTE(
TRIM(CLEAN(Table_Text[[#This Row],[Quote]])),
" {","{"),
"{ ","{"),
" }","}"),
"} ","}"),
" [","["),
"[ ","["),
" ]","]"),
"] ","]")</f>
        <v>"enquiryButton": "Request a Quote"},</v>
      </c>
      <c r="K76" s="111"/>
      <c r="L76" s="108" t="s">
        <v>1300</v>
      </c>
    </row>
    <row r="77" spans="2:12" ht="21" customHeight="1" thickBot="1">
      <c r="B77" s="51" t="s">
        <v>1301</v>
      </c>
      <c r="C77" s="51" t="s">
        <v>73</v>
      </c>
      <c r="D77" s="5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77" s="5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step2</v>
      </c>
      <c r="F77" s="51" t="str">
        <f>IF(Table_Text[[#This Row],[Header]]="Yes","",IF(Table_Text[[#This Row],[Property]]&lt;&gt;"",SUBSTITUTE(Table_Text[[#This Row],[Type]]," ","")&amp;SUBSTITUTE(Table_Text[[#This Row],[Property]]," ",""),""))</f>
        <v/>
      </c>
      <c r="G77" s="5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"step2": {</v>
      </c>
      <c r="H77" s="51" t="str">
        <f ca="1">SUBSTITUTE(SUBSTITUTE(SUBSTITUTE(SUBSTITUTE(SUBSTITUTE(SUBSTITUTE(SUBSTITUTE(SUBSTITUTE(
TRIM(CLEAN(Table_Text[[#This Row],[Config]])),
" {","{"),
"{ ","{"),
" }","}"),
"} ","}"),
" [","["),
"[ ","["),
" ]","]"),
"] ","]")</f>
        <v>"step2":{</v>
      </c>
      <c r="I77" s="5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"step2": {</v>
      </c>
      <c r="J77" s="51" t="str">
        <f ca="1">SUBSTITUTE(SUBSTITUTE(SUBSTITUTE(SUBSTITUTE(SUBSTITUTE(SUBSTITUTE(SUBSTITUTE(SUBSTITUTE(
TRIM(CLEAN(Table_Text[[#This Row],[Quote]])),
" {","{"),
"{ ","{"),
" }","}"),
"} ","}"),
" [","["),
"[ ","["),
" ]","]"),
"] ","]")</f>
        <v>"step2":{</v>
      </c>
      <c r="K77" s="51"/>
      <c r="L77" s="52"/>
    </row>
    <row r="78" spans="2:12" s="11" customFormat="1" ht="21" hidden="1" customHeight="1">
      <c r="B78" s="7"/>
      <c r="C78" s="7"/>
      <c r="D7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78"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78" s="7" t="str">
        <f>IF(Table_Text[[#This Row],[Header]]="Yes","",IF(Table_Text[[#This Row],[Property]]&lt;&gt;"",SUBSTITUTE(Table_Text[[#This Row],[Type]]," ","")&amp;SUBSTITUTE(Table_Text[[#This Row],[Property]]," ",""),""))</f>
        <v/>
      </c>
      <c r="G7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78" s="37" t="str">
        <f ca="1">SUBSTITUTE(SUBSTITUTE(SUBSTITUTE(SUBSTITUTE(SUBSTITUTE(SUBSTITUTE(SUBSTITUTE(SUBSTITUTE(
TRIM(CLEAN(Table_Text[[#This Row],[Config]])),
" {","{"),
"{ ","{"),
" }","}"),
"} ","}"),
" [","["),
"[ ","["),
" ]","]"),
"] ","]")</f>
        <v/>
      </c>
      <c r="I7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78" s="7" t="str">
        <f ca="1">SUBSTITUTE(SUBSTITUTE(SUBSTITUTE(SUBSTITUTE(SUBSTITUTE(SUBSTITUTE(SUBSTITUTE(SUBSTITUTE(
TRIM(CLEAN(Table_Text[[#This Row],[Quote]])),
" {","{"),
"{ ","{"),
" }","}"),
"} ","}"),
" [","["),
"[ ","["),
" ]","]"),
"] ","]")</f>
        <v/>
      </c>
      <c r="K78" s="7"/>
      <c r="L78" s="14"/>
    </row>
    <row r="79" spans="2:12" s="11" customFormat="1" ht="21" customHeight="1">
      <c r="B79" s="111" t="s">
        <v>1285</v>
      </c>
      <c r="C79" s="7"/>
      <c r="D7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79"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79" s="7" t="str">
        <f ca="1">IF(Table_Text[[#This Row],[Header]]="Yes","",IF(Table_Text[[#This Row],[Property]]&lt;&gt;"",SUBSTITUTE(Table_Text[[#This Row],[Type]]," ","")&amp;SUBSTITUTE(Table_Text[[#This Row],[Property]]," ",""),""))</f>
        <v>Step2TabLabel</v>
      </c>
      <c r="G7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"Your details"
        },</v>
      </c>
      <c r="H79" s="37" t="str">
        <f ca="1">SUBSTITUTE(SUBSTITUTE(SUBSTITUTE(SUBSTITUTE(SUBSTITUTE(SUBSTITUTE(SUBSTITUTE(SUBSTITUTE(
TRIM(CLEAN(Table_Text[[#This Row],[Config]])),
" {","{"),
"{ ","{"),
" }","}"),
"} ","}"),
" [","["),
"[ ","["),
" ]","]"),
"] ","]")</f>
        <v>"tabLabel":{"text": "Your details"},</v>
      </c>
      <c r="I7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"Your details",</v>
      </c>
      <c r="J79" s="7" t="str">
        <f ca="1">SUBSTITUTE(SUBSTITUTE(SUBSTITUTE(SUBSTITUTE(SUBSTITUTE(SUBSTITUTE(SUBSTITUTE(SUBSTITUTE(
TRIM(CLEAN(Table_Text[[#This Row],[Quote]])),
" {","{"),
"{ ","{"),
" }","}"),
"} ","}"),
" [","["),
"[ ","["),
" ]","]"),
"] ","]")</f>
        <v>"tabLabel": "Your details",</v>
      </c>
      <c r="K79" s="7"/>
      <c r="L79" s="28" t="s">
        <v>1302</v>
      </c>
    </row>
    <row r="80" spans="2:12" s="11" customFormat="1" ht="21" customHeight="1">
      <c r="B80" s="111" t="s">
        <v>1287</v>
      </c>
      <c r="C80" s="7"/>
      <c r="D8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80"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80" s="7" t="str">
        <f ca="1">IF(Table_Text[[#This Row],[Header]]="Yes","",IF(Table_Text[[#This Row],[Property]]&lt;&gt;"",SUBSTITUTE(Table_Text[[#This Row],[Type]]," ","")&amp;SUBSTITUTE(Table_Text[[#This Row],[Property]]," ",""),""))</f>
        <v>Step2TopHeading</v>
      </c>
      <c r="G8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"Novated Leasing Application"
        },</v>
      </c>
      <c r="H80" s="37" t="str">
        <f ca="1">SUBSTITUTE(SUBSTITUTE(SUBSTITUTE(SUBSTITUTE(SUBSTITUTE(SUBSTITUTE(SUBSTITUTE(SUBSTITUTE(
TRIM(CLEAN(Table_Text[[#This Row],[Config]])),
" {","{"),
"{ ","{"),
" }","}"),
"} ","}"),
" [","["),
"[ ","["),
" ]","]"),
"] ","]")</f>
        <v>"topHeading":{"text": "Novated Leasing Application"},</v>
      </c>
      <c r="I8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"Novated Leasing Application",</v>
      </c>
      <c r="J80" s="7" t="str">
        <f ca="1">SUBSTITUTE(SUBSTITUTE(SUBSTITUTE(SUBSTITUTE(SUBSTITUTE(SUBSTITUTE(SUBSTITUTE(SUBSTITUTE(
TRIM(CLEAN(Table_Text[[#This Row],[Quote]])),
" {","{"),
"{ ","{"),
" }","}"),
"} ","}"),
" [","["),
"[ ","["),
" ]","]"),
"] ","]")</f>
        <v>"topHeading": "Novated Leasing Application",</v>
      </c>
      <c r="K80" s="7"/>
      <c r="L80" s="14" t="str">
        <f>L18</f>
        <v>Novated Leasing Application</v>
      </c>
    </row>
    <row r="81" spans="2:12" s="11" customFormat="1" ht="21" customHeight="1">
      <c r="B81" s="111" t="s">
        <v>1295</v>
      </c>
      <c r="C81" s="7"/>
      <c r="D8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81"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81" s="7" t="str">
        <f ca="1">IF(Table_Text[[#This Row],[Header]]="Yes","",IF(Table_Text[[#This Row],[Property]]&lt;&gt;"",SUBSTITUTE(Table_Text[[#This Row],[Type]]," ","")&amp;SUBSTITUTE(Table_Text[[#This Row],[Property]]," ",""),""))</f>
        <v>Step2NextButton</v>
      </c>
      <c r="G8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81" s="37" t="str">
        <f ca="1">SUBSTITUTE(SUBSTITUTE(SUBSTITUTE(SUBSTITUTE(SUBSTITUTE(SUBSTITUTE(SUBSTITUTE(SUBSTITUTE(
TRIM(CLEAN(Table_Text[[#This Row],[Config]])),
" {","{"),
"{ ","{"),
" }","}"),
"} ","}"),
" [","["),
"[ ","["),
" ]","]"),
"] ","]")</f>
        <v>"nextButton":{"text": "Next", "icon": "glyphicon glyphicon-arrow-right"},</v>
      </c>
      <c r="I8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81" s="7" t="str">
        <f ca="1">SUBSTITUTE(SUBSTITUTE(SUBSTITUTE(SUBSTITUTE(SUBSTITUTE(SUBSTITUTE(SUBSTITUTE(SUBSTITUTE(
TRIM(CLEAN(Table_Text[[#This Row],[Quote]])),
" {","{"),
"{ ","{"),
" }","}"),
"} ","}"),
" [","["),
"[ ","["),
" ]","]"),
"] ","]")</f>
        <v>"nextButton": "Next",</v>
      </c>
      <c r="K81" s="111" t="s">
        <v>1296</v>
      </c>
      <c r="L81" s="108" t="s">
        <v>1303</v>
      </c>
    </row>
    <row r="82" spans="2:12" s="11" customFormat="1" ht="21" customHeight="1">
      <c r="B82" s="111" t="s">
        <v>1304</v>
      </c>
      <c r="C82" s="7"/>
      <c r="D8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82"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82" s="7" t="str">
        <f ca="1">IF(Table_Text[[#This Row],[Header]]="Yes","",IF(Table_Text[[#This Row],[Property]]&lt;&gt;"",SUBSTITUTE(Table_Text[[#This Row],[Type]]," ","")&amp;SUBSTITUTE(Table_Text[[#This Row],[Property]]," ",""),""))</f>
        <v>Step2BackButton</v>
      </c>
      <c r="G8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"Savings Calculator",
            "icon": "glyphicon glyphicon-arrow-left"
        },</v>
      </c>
      <c r="H82" s="37" t="str">
        <f ca="1">SUBSTITUTE(SUBSTITUTE(SUBSTITUTE(SUBSTITUTE(SUBSTITUTE(SUBSTITUTE(SUBSTITUTE(SUBSTITUTE(
TRIM(CLEAN(Table_Text[[#This Row],[Config]])),
" {","{"),
"{ ","{"),
" }","}"),
"} ","}"),
" [","["),
"[ ","["),
" ]","]"),
"] ","]")</f>
        <v>"backButton":{"text": "Savings Calculator", "icon": "glyphicon glyphicon-arrow-left"},</v>
      </c>
      <c r="I8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"Savings Calculator",</v>
      </c>
      <c r="J82" s="7" t="str">
        <f ca="1">SUBSTITUTE(SUBSTITUTE(SUBSTITUTE(SUBSTITUTE(SUBSTITUTE(SUBSTITUTE(SUBSTITUTE(SUBSTITUTE(
TRIM(CLEAN(Table_Text[[#This Row],[Quote]])),
" {","{"),
"{ ","{"),
" }","}"),
"} ","}"),
" [","["),
"[ ","["),
" ]","]"),
"] ","]")</f>
        <v>"backButton": "Savings Calculator",</v>
      </c>
      <c r="K82" s="111" t="s">
        <v>1305</v>
      </c>
      <c r="L82" s="108" t="s">
        <v>1306</v>
      </c>
    </row>
    <row r="83" spans="2:12" s="11" customFormat="1" ht="21" customHeight="1">
      <c r="B83" s="111" t="s">
        <v>1298</v>
      </c>
      <c r="C83" s="7"/>
      <c r="D8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83"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83" s="7" t="str">
        <f ca="1">IF(Table_Text[[#This Row],[Header]]="Yes","",IF(Table_Text[[#This Row],[Property]]&lt;&gt;"",SUBSTITUTE(Table_Text[[#This Row],[Type]]," ","")&amp;SUBSTITUTE(Table_Text[[#This Row],[Property]]," ",""),""))</f>
        <v>Step2EnquiryButton</v>
      </c>
      <c r="G8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Quote"
        }
    },</v>
      </c>
      <c r="H83" s="37" t="str">
        <f ca="1">SUBSTITUTE(SUBSTITUTE(SUBSTITUTE(SUBSTITUTE(SUBSTITUTE(SUBSTITUTE(SUBSTITUTE(SUBSTITUTE(
TRIM(CLEAN(Table_Text[[#This Row],[Config]])),
" {","{"),
"{ ","{"),
" }","}"),
"} ","}"),
" [","["),
"[ ","["),
" ]","]"),
"] ","]")</f>
        <v>"enquiryButton":{"text": "Request a Quote"}},</v>
      </c>
      <c r="I8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Quote"
    },</v>
      </c>
      <c r="J83" s="7" t="str">
        <f ca="1">SUBSTITUTE(SUBSTITUTE(SUBSTITUTE(SUBSTITUTE(SUBSTITUTE(SUBSTITUTE(SUBSTITUTE(SUBSTITUTE(
TRIM(CLEAN(Table_Text[[#This Row],[Quote]])),
" {","{"),
"{ ","{"),
" }","}"),
"} ","}"),
" [","["),
"[ ","["),
" ]","]"),
"] ","]")</f>
        <v>"enquiryButton": "Request a Quote"},</v>
      </c>
      <c r="K83" s="111"/>
      <c r="L83" s="108" t="s">
        <v>1300</v>
      </c>
    </row>
    <row r="84" spans="2:12" ht="21" customHeight="1" thickBot="1">
      <c r="B84" s="51" t="s">
        <v>1307</v>
      </c>
      <c r="C84" s="51" t="s">
        <v>73</v>
      </c>
      <c r="D84" s="5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84" s="5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step3</v>
      </c>
      <c r="F84" s="51" t="str">
        <f>IF(Table_Text[[#This Row],[Header]]="Yes","",IF(Table_Text[[#This Row],[Property]]&lt;&gt;"",SUBSTITUTE(Table_Text[[#This Row],[Type]]," ","")&amp;SUBSTITUTE(Table_Text[[#This Row],[Property]]," ",""),""))</f>
        <v/>
      </c>
      <c r="G84" s="5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"step3": {</v>
      </c>
      <c r="H84" s="51" t="str">
        <f ca="1">SUBSTITUTE(SUBSTITUTE(SUBSTITUTE(SUBSTITUTE(SUBSTITUTE(SUBSTITUTE(SUBSTITUTE(SUBSTITUTE(
TRIM(CLEAN(Table_Text[[#This Row],[Config]])),
" {","{"),
"{ ","{"),
" }","}"),
"} ","}"),
" [","["),
"[ ","["),
" ]","]"),
"] ","]")</f>
        <v>"step3":{</v>
      </c>
      <c r="I84" s="5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"step3": {</v>
      </c>
      <c r="J84" s="51" t="str">
        <f ca="1">SUBSTITUTE(SUBSTITUTE(SUBSTITUTE(SUBSTITUTE(SUBSTITUTE(SUBSTITUTE(SUBSTITUTE(SUBSTITUTE(
TRIM(CLEAN(Table_Text[[#This Row],[Quote]])),
" {","{"),
"{ ","{"),
" }","}"),
"} ","}"),
" [","["),
"[ ","["),
" ]","]"),
"] ","]")</f>
        <v>"step3":{</v>
      </c>
      <c r="K84" s="51"/>
      <c r="L84" s="52"/>
    </row>
    <row r="85" spans="2:12" s="11" customFormat="1" ht="21" hidden="1" customHeight="1">
      <c r="B85" s="7"/>
      <c r="C85" s="7"/>
      <c r="D8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85"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85" s="7" t="str">
        <f>IF(Table_Text[[#This Row],[Header]]="Yes","",IF(Table_Text[[#This Row],[Property]]&lt;&gt;"",SUBSTITUTE(Table_Text[[#This Row],[Type]]," ","")&amp;SUBSTITUTE(Table_Text[[#This Row],[Property]]," ",""),""))</f>
        <v/>
      </c>
      <c r="G8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85" s="37" t="str">
        <f ca="1">SUBSTITUTE(SUBSTITUTE(SUBSTITUTE(SUBSTITUTE(SUBSTITUTE(SUBSTITUTE(SUBSTITUTE(SUBSTITUTE(
TRIM(CLEAN(Table_Text[[#This Row],[Config]])),
" {","{"),
"{ ","{"),
" }","}"),
"} ","}"),
" [","["),
"[ ","["),
" ]","]"),
"] ","]")</f>
        <v/>
      </c>
      <c r="I8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85" s="7" t="str">
        <f ca="1">SUBSTITUTE(SUBSTITUTE(SUBSTITUTE(SUBSTITUTE(SUBSTITUTE(SUBSTITUTE(SUBSTITUTE(SUBSTITUTE(
TRIM(CLEAN(Table_Text[[#This Row],[Quote]])),
" {","{"),
"{ ","{"),
" }","}"),
"} ","}"),
" [","["),
"[ ","["),
" ]","]"),
"] ","]")</f>
        <v/>
      </c>
      <c r="K85" s="7"/>
      <c r="L85" s="14"/>
    </row>
    <row r="86" spans="2:12" s="11" customFormat="1" ht="21" customHeight="1">
      <c r="B86" s="111" t="s">
        <v>1285</v>
      </c>
      <c r="C86" s="7"/>
      <c r="D8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86"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86" s="7" t="str">
        <f ca="1">IF(Table_Text[[#This Row],[Header]]="Yes","",IF(Table_Text[[#This Row],[Property]]&lt;&gt;"",SUBSTITUTE(Table_Text[[#This Row],[Type]]," ","")&amp;SUBSTITUTE(Table_Text[[#This Row],[Property]]," ",""),""))</f>
        <v>Step3TabLabel</v>
      </c>
      <c r="G8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"Financial position"
        },</v>
      </c>
      <c r="H86" s="37" t="str">
        <f ca="1">SUBSTITUTE(SUBSTITUTE(SUBSTITUTE(SUBSTITUTE(SUBSTITUTE(SUBSTITUTE(SUBSTITUTE(SUBSTITUTE(
TRIM(CLEAN(Table_Text[[#This Row],[Config]])),
" {","{"),
"{ ","{"),
" }","}"),
"} ","}"),
" [","["),
"[ ","["),
" ]","]"),
"] ","]")</f>
        <v>"tabLabel":{"text": "Financial position"},</v>
      </c>
      <c r="I8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"Financial position",</v>
      </c>
      <c r="J86" s="7" t="str">
        <f ca="1">SUBSTITUTE(SUBSTITUTE(SUBSTITUTE(SUBSTITUTE(SUBSTITUTE(SUBSTITUTE(SUBSTITUTE(SUBSTITUTE(
TRIM(CLEAN(Table_Text[[#This Row],[Quote]])),
" {","{"),
"{ ","{"),
" }","}"),
"} ","}"),
" [","["),
"[ ","["),
" ]","]"),
"] ","]")</f>
        <v>"tabLabel": "Financial position",</v>
      </c>
      <c r="K86" s="7"/>
      <c r="L86" s="28" t="s">
        <v>1308</v>
      </c>
    </row>
    <row r="87" spans="2:12" s="11" customFormat="1" ht="21" customHeight="1">
      <c r="B87" s="111" t="s">
        <v>1287</v>
      </c>
      <c r="C87" s="7"/>
      <c r="D8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87"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87" s="7" t="str">
        <f ca="1">IF(Table_Text[[#This Row],[Header]]="Yes","",IF(Table_Text[[#This Row],[Property]]&lt;&gt;"",SUBSTITUTE(Table_Text[[#This Row],[Type]]," ","")&amp;SUBSTITUTE(Table_Text[[#This Row],[Property]]," ",""),""))</f>
        <v>Step3TopHeading</v>
      </c>
      <c r="G8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"Novated Leasing Application"
        },</v>
      </c>
      <c r="H87" s="37" t="str">
        <f ca="1">SUBSTITUTE(SUBSTITUTE(SUBSTITUTE(SUBSTITUTE(SUBSTITUTE(SUBSTITUTE(SUBSTITUTE(SUBSTITUTE(
TRIM(CLEAN(Table_Text[[#This Row],[Config]])),
" {","{"),
"{ ","{"),
" }","}"),
"} ","}"),
" [","["),
"[ ","["),
" ]","]"),
"] ","]")</f>
        <v>"topHeading":{"text": "Novated Leasing Application"},</v>
      </c>
      <c r="I8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"Novated Leasing Application",</v>
      </c>
      <c r="J87" s="7" t="str">
        <f ca="1">SUBSTITUTE(SUBSTITUTE(SUBSTITUTE(SUBSTITUTE(SUBSTITUTE(SUBSTITUTE(SUBSTITUTE(SUBSTITUTE(
TRIM(CLEAN(Table_Text[[#This Row],[Quote]])),
" {","{"),
"{ ","{"),
" }","}"),
"} ","}"),
" [","["),
"[ ","["),
" ]","]"),
"] ","]")</f>
        <v>"topHeading": "Novated Leasing Application",</v>
      </c>
      <c r="K87" s="7"/>
      <c r="L87" s="14" t="str">
        <f>L18</f>
        <v>Novated Leasing Application</v>
      </c>
    </row>
    <row r="88" spans="2:12" s="11" customFormat="1" ht="21" customHeight="1">
      <c r="B88" s="111" t="s">
        <v>1295</v>
      </c>
      <c r="C88" s="7"/>
      <c r="D8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88"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88" s="7" t="str">
        <f ca="1">IF(Table_Text[[#This Row],[Header]]="Yes","",IF(Table_Text[[#This Row],[Property]]&lt;&gt;"",SUBSTITUTE(Table_Text[[#This Row],[Type]]," ","")&amp;SUBSTITUTE(Table_Text[[#This Row],[Property]]," ",""),""))</f>
        <v>Step3NextButton</v>
      </c>
      <c r="G8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"Submit application",
            "icon": "fa fa-check"
        },</v>
      </c>
      <c r="H88" s="37" t="str">
        <f ca="1">SUBSTITUTE(SUBSTITUTE(SUBSTITUTE(SUBSTITUTE(SUBSTITUTE(SUBSTITUTE(SUBSTITUTE(SUBSTITUTE(
TRIM(CLEAN(Table_Text[[#This Row],[Config]])),
" {","{"),
"{ ","{"),
" }","}"),
"} ","}"),
" [","["),
"[ ","["),
" ]","]"),
"] ","]")</f>
        <v>"nextButton":{"text": "Submit application", "icon": "fa fa-check"},</v>
      </c>
      <c r="I8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"Submit application",</v>
      </c>
      <c r="J88" s="7" t="str">
        <f ca="1">SUBSTITUTE(SUBSTITUTE(SUBSTITUTE(SUBSTITUTE(SUBSTITUTE(SUBSTITUTE(SUBSTITUTE(SUBSTITUTE(
TRIM(CLEAN(Table_Text[[#This Row],[Quote]])),
" {","{"),
"{ ","{"),
" }","}"),
"} ","}"),
" [","["),
"[ ","["),
" ]","]"),
"] ","]")</f>
        <v>"nextButton": "Submit application",</v>
      </c>
      <c r="K88" s="111" t="s">
        <v>1309</v>
      </c>
      <c r="L88" s="108" t="s">
        <v>1310</v>
      </c>
    </row>
    <row r="89" spans="2:12" s="11" customFormat="1" ht="21" customHeight="1">
      <c r="B89" s="111" t="s">
        <v>1304</v>
      </c>
      <c r="C89" s="7"/>
      <c r="D8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89"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89" s="7" t="str">
        <f ca="1">IF(Table_Text[[#This Row],[Header]]="Yes","",IF(Table_Text[[#This Row],[Property]]&lt;&gt;"",SUBSTITUTE(Table_Text[[#This Row],[Type]]," ","")&amp;SUBSTITUTE(Table_Text[[#This Row],[Property]]," ",""),""))</f>
        <v>Step3BackButton</v>
      </c>
      <c r="G8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v>
      </c>
      <c r="H89" s="37" t="str">
        <f ca="1">SUBSTITUTE(SUBSTITUTE(SUBSTITUTE(SUBSTITUTE(SUBSTITUTE(SUBSTITUTE(SUBSTITUTE(SUBSTITUTE(
TRIM(CLEAN(Table_Text[[#This Row],[Config]])),
" {","{"),
"{ ","{"),
" }","}"),
"} ","}"),
" [","["),
"[ ","["),
" ]","]"),
"] ","]")</f>
        <v>"backButton":{"text": "Back", "icon": "glyphicon glyphicon-arrow-left"},</v>
      </c>
      <c r="I8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v>
      </c>
      <c r="J89" s="7" t="str">
        <f ca="1">SUBSTITUTE(SUBSTITUTE(SUBSTITUTE(SUBSTITUTE(SUBSTITUTE(SUBSTITUTE(SUBSTITUTE(SUBSTITUTE(
TRIM(CLEAN(Table_Text[[#This Row],[Quote]])),
" {","{"),
"{ ","{"),
" }","}"),
"} ","}"),
" [","["),
"[ ","["),
" ]","]"),
"] ","]")</f>
        <v>"backButton": "Back",</v>
      </c>
      <c r="K89" s="111" t="s">
        <v>1305</v>
      </c>
      <c r="L89" s="108" t="s">
        <v>1311</v>
      </c>
    </row>
    <row r="90" spans="2:12" s="11" customFormat="1" ht="21" customHeight="1">
      <c r="B90" s="111" t="s">
        <v>1298</v>
      </c>
      <c r="C90" s="7"/>
      <c r="D9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90"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90" s="7" t="str">
        <f ca="1">IF(Table_Text[[#This Row],[Header]]="Yes","",IF(Table_Text[[#This Row],[Property]]&lt;&gt;"",SUBSTITUTE(Table_Text[[#This Row],[Type]]," ","")&amp;SUBSTITUTE(Table_Text[[#This Row],[Property]]," ",""),""))</f>
        <v>Step3EnquiryButton</v>
      </c>
      <c r="G9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Quote"
        }
    },</v>
      </c>
      <c r="H90" s="37" t="str">
        <f ca="1">SUBSTITUTE(SUBSTITUTE(SUBSTITUTE(SUBSTITUTE(SUBSTITUTE(SUBSTITUTE(SUBSTITUTE(SUBSTITUTE(
TRIM(CLEAN(Table_Text[[#This Row],[Config]])),
" {","{"),
"{ ","{"),
" }","}"),
"} ","}"),
" [","["),
"[ ","["),
" ]","]"),
"] ","]")</f>
        <v>"enquiryButton":{"text": "Request a Quote"}},</v>
      </c>
      <c r="I9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Quote"
    },</v>
      </c>
      <c r="J90" s="7" t="str">
        <f ca="1">SUBSTITUTE(SUBSTITUTE(SUBSTITUTE(SUBSTITUTE(SUBSTITUTE(SUBSTITUTE(SUBSTITUTE(SUBSTITUTE(
TRIM(CLEAN(Table_Text[[#This Row],[Quote]])),
" {","{"),
"{ ","{"),
" }","}"),
"} ","}"),
" [","["),
"[ ","["),
" ]","]"),
"] ","]")</f>
        <v>"enquiryButton": "Request a Quote"},</v>
      </c>
      <c r="K90" s="111"/>
      <c r="L90" s="108" t="s">
        <v>1300</v>
      </c>
    </row>
    <row r="91" spans="2:12" ht="21" customHeight="1" thickBot="1">
      <c r="B91" s="51" t="s">
        <v>1312</v>
      </c>
      <c r="C91" s="51" t="s">
        <v>73</v>
      </c>
      <c r="D91" s="5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91" s="5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successPage</v>
      </c>
      <c r="F91" s="51" t="str">
        <f>IF(Table_Text[[#This Row],[Header]]="Yes","",IF(Table_Text[[#This Row],[Property]]&lt;&gt;"",SUBSTITUTE(Table_Text[[#This Row],[Type]]," ","")&amp;SUBSTITUTE(Table_Text[[#This Row],[Property]]," ",""),""))</f>
        <v/>
      </c>
      <c r="G91" s="5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"successPage": {</v>
      </c>
      <c r="H91" s="51" t="str">
        <f ca="1">SUBSTITUTE(SUBSTITUTE(SUBSTITUTE(SUBSTITUTE(SUBSTITUTE(SUBSTITUTE(SUBSTITUTE(SUBSTITUTE(
TRIM(CLEAN(Table_Text[[#This Row],[Config]])),
" {","{"),
"{ ","{"),
" }","}"),
"} ","}"),
" [","["),
"[ ","["),
" ]","]"),
"] ","]")</f>
        <v>"successPage":{</v>
      </c>
      <c r="I91" s="5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"successPage": {</v>
      </c>
      <c r="J91" s="51" t="str">
        <f ca="1">SUBSTITUTE(SUBSTITUTE(SUBSTITUTE(SUBSTITUTE(SUBSTITUTE(SUBSTITUTE(SUBSTITUTE(SUBSTITUTE(
TRIM(CLEAN(Table_Text[[#This Row],[Quote]])),
" {","{"),
"{ ","{"),
" }","}"),
"} ","}"),
" [","["),
"[ ","["),
" ]","]"),
"] ","]")</f>
        <v>"successPage":{</v>
      </c>
      <c r="K91" s="51"/>
      <c r="L91" s="52"/>
    </row>
    <row r="92" spans="2:12" s="11" customFormat="1" ht="21" hidden="1" customHeight="1">
      <c r="B92" s="7"/>
      <c r="C92" s="7"/>
      <c r="D9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92"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92" s="7" t="str">
        <f>IF(Table_Text[[#This Row],[Header]]="Yes","",IF(Table_Text[[#This Row],[Property]]&lt;&gt;"",SUBSTITUTE(Table_Text[[#This Row],[Type]]," ","")&amp;SUBSTITUTE(Table_Text[[#This Row],[Property]]," ",""),""))</f>
        <v/>
      </c>
      <c r="G9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92" s="37" t="str">
        <f ca="1">SUBSTITUTE(SUBSTITUTE(SUBSTITUTE(SUBSTITUTE(SUBSTITUTE(SUBSTITUTE(SUBSTITUTE(SUBSTITUTE(
TRIM(CLEAN(Table_Text[[#This Row],[Config]])),
" {","{"),
"{ ","{"),
" }","}"),
"} ","}"),
" [","["),
"[ ","["),
" ]","]"),
"] ","]")</f>
        <v/>
      </c>
      <c r="I9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92" s="7" t="str">
        <f ca="1">SUBSTITUTE(SUBSTITUTE(SUBSTITUTE(SUBSTITUTE(SUBSTITUTE(SUBSTITUTE(SUBSTITUTE(SUBSTITUTE(
TRIM(CLEAN(Table_Text[[#This Row],[Quote]])),
" {","{"),
"{ ","{"),
" }","}"),
"} ","}"),
" [","["),
"[ ","["),
" ]","]"),
"] ","]")</f>
        <v/>
      </c>
      <c r="K92" s="7"/>
      <c r="L92" s="14"/>
    </row>
    <row r="93" spans="2:12" s="11" customFormat="1" ht="21" customHeight="1">
      <c r="B93" s="111" t="s">
        <v>1287</v>
      </c>
      <c r="C93" s="7"/>
      <c r="D9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93"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93" s="7" t="str">
        <f ca="1">IF(Table_Text[[#This Row],[Header]]="Yes","",IF(Table_Text[[#This Row],[Property]]&lt;&gt;"",SUBSTITUTE(Table_Text[[#This Row],[Type]]," ","")&amp;SUBSTITUTE(Table_Text[[#This Row],[Property]]," ",""),""))</f>
        <v>SuccessPageTopHeading</v>
      </c>
      <c r="G9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"Novated Leasing Application"
        },</v>
      </c>
      <c r="H93" s="37" t="str">
        <f ca="1">SUBSTITUTE(SUBSTITUTE(SUBSTITUTE(SUBSTITUTE(SUBSTITUTE(SUBSTITUTE(SUBSTITUTE(SUBSTITUTE(
TRIM(CLEAN(Table_Text[[#This Row],[Config]])),
" {","{"),
"{ ","{"),
" }","}"),
"} ","}"),
" [","["),
"[ ","["),
" ]","]"),
"] ","]")</f>
        <v>"topHeading":{"text": "Novated Leasing Application"},</v>
      </c>
      <c r="I9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"Novated Leasing Application",</v>
      </c>
      <c r="J93" s="7" t="str">
        <f ca="1">SUBSTITUTE(SUBSTITUTE(SUBSTITUTE(SUBSTITUTE(SUBSTITUTE(SUBSTITUTE(SUBSTITUTE(SUBSTITUTE(
TRIM(CLEAN(Table_Text[[#This Row],[Quote]])),
" {","{"),
"{ ","{"),
" }","}"),
"} ","}"),
" [","["),
"[ ","["),
" ]","]"),
"] ","]")</f>
        <v>"topHeading": "Novated Leasing Application",</v>
      </c>
      <c r="K93" s="7"/>
      <c r="L93" s="28" t="str">
        <f>L18</f>
        <v>Novated Leasing Application</v>
      </c>
    </row>
    <row r="94" spans="2:12" s="11" customFormat="1" ht="21" customHeight="1">
      <c r="B94" s="111" t="s">
        <v>1313</v>
      </c>
      <c r="C94" s="7"/>
      <c r="D9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94"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successHeading</v>
      </c>
      <c r="F94" s="7" t="str">
        <f ca="1">IF(Table_Text[[#This Row],[Header]]="Yes","",IF(Table_Text[[#This Row],[Property]]&lt;&gt;"",SUBSTITUTE(Table_Text[[#This Row],[Type]]," ","")&amp;SUBSTITUTE(Table_Text[[#This Row],[Property]]," ",""),""))</f>
        <v>SuccessPageSuccessHeading</v>
      </c>
      <c r="G9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"successHeading": {
            "text": "Application submitted"
        },</v>
      </c>
      <c r="H94" s="37" t="str">
        <f ca="1">SUBSTITUTE(SUBSTITUTE(SUBSTITUTE(SUBSTITUTE(SUBSTITUTE(SUBSTITUTE(SUBSTITUTE(SUBSTITUTE(
TRIM(CLEAN(Table_Text[[#This Row],[Config]])),
" {","{"),
"{ ","{"),
" }","}"),
"} ","}"),
" [","["),
"[ ","["),
" ]","]"),
"] ","]")</f>
        <v>"successHeading":{"text": "Application submitted"},</v>
      </c>
      <c r="I9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"successHeading": "Application submitted",</v>
      </c>
      <c r="J94" s="7" t="str">
        <f ca="1">SUBSTITUTE(SUBSTITUTE(SUBSTITUTE(SUBSTITUTE(SUBSTITUTE(SUBSTITUTE(SUBSTITUTE(SUBSTITUTE(
TRIM(CLEAN(Table_Text[[#This Row],[Quote]])),
" {","{"),
"{ ","{"),
" }","}"),
"} ","}"),
" [","["),
"[ ","["),
" ]","]"),
"] ","]")</f>
        <v>"successHeading": "Application submitted",</v>
      </c>
      <c r="K94" s="7"/>
      <c r="L94" s="28" t="s">
        <v>1314</v>
      </c>
    </row>
    <row r="95" spans="2:12" s="11" customFormat="1" ht="21" customHeight="1">
      <c r="B95" s="111" t="s">
        <v>1315</v>
      </c>
      <c r="C95" s="7"/>
      <c r="D9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95"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successText</v>
      </c>
      <c r="F95" s="7" t="str">
        <f ca="1">IF(Table_Text[[#This Row],[Header]]="Yes","",IF(Table_Text[[#This Row],[Property]]&lt;&gt;"",SUBSTITUTE(Table_Text[[#This Row],[Type]]," ","")&amp;SUBSTITUTE(Table_Text[[#This Row],[Property]]," ",""),""))</f>
        <v>SuccessPageSuccessText</v>
      </c>
      <c r="G9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"successText": {
            "text": "An email will be sent to you shortly with an attached PDF form that has been populated with the information you have entered using our online application service. A consultant will be in contact with you within the next 24-48 hours."
        }
    },</v>
      </c>
      <c r="H95" s="37" t="str">
        <f ca="1">SUBSTITUTE(SUBSTITUTE(SUBSTITUTE(SUBSTITUTE(SUBSTITUTE(SUBSTITUTE(SUBSTITUTE(SUBSTITUTE(
TRIM(CLEAN(Table_Text[[#This Row],[Config]])),
" {","{"),
"{ ","{"),
" }","}"),
"} ","}"),
" [","["),
"[ ","["),
" ]","]"),
"] ","]")</f>
        <v>"successText":{"text": "An email will be sent to you shortly with an attached PDF form that has been populated with the information you have entered using our online application service. A consultant will be in contact with you within the next 24-48 hours."}},</v>
      </c>
      <c r="I9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"successText": "An email will be sent to you shortly with an attached PDF form that has been populated with the information you have entered using our online application service. A consultant will be in contact with you within the next 24-48 hours."
    },</v>
      </c>
      <c r="J95" s="7" t="str">
        <f ca="1">SUBSTITUTE(SUBSTITUTE(SUBSTITUTE(SUBSTITUTE(SUBSTITUTE(SUBSTITUTE(SUBSTITUTE(SUBSTITUTE(
TRIM(CLEAN(Table_Text[[#This Row],[Quote]])),
" {","{"),
"{ ","{"),
" }","}"),
"} ","}"),
" [","["),
"[ ","["),
" ]","]"),
"] ","]")</f>
        <v>"successText": "An email will be sent to you shortly with an attached PDF form that has been populated with the information you have entered using our online application service. A consultant will be in contact with you within the next 24-48 hours."},</v>
      </c>
      <c r="K95" s="7"/>
      <c r="L95" s="28" t="s">
        <v>1316</v>
      </c>
    </row>
    <row r="96" spans="2:12" ht="21" customHeight="1" thickBot="1">
      <c r="B96" s="51" t="s">
        <v>1317</v>
      </c>
      <c r="C96" s="51" t="s">
        <v>73</v>
      </c>
      <c r="D96" s="5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96" s="5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enquiryPage</v>
      </c>
      <c r="F96" s="51" t="str">
        <f>IF(Table_Text[[#This Row],[Header]]="Yes","",IF(Table_Text[[#This Row],[Property]]&lt;&gt;"",SUBSTITUTE(Table_Text[[#This Row],[Type]]," ","")&amp;SUBSTITUTE(Table_Text[[#This Row],[Property]]," ",""),""))</f>
        <v/>
      </c>
      <c r="G96" s="5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"enquiryPage": {</v>
      </c>
      <c r="H96" s="51" t="str">
        <f ca="1">SUBSTITUTE(SUBSTITUTE(SUBSTITUTE(SUBSTITUTE(SUBSTITUTE(SUBSTITUTE(SUBSTITUTE(SUBSTITUTE(
TRIM(CLEAN(Table_Text[[#This Row],[Config]])),
" {","{"),
"{ ","{"),
" }","}"),
"} ","}"),
" [","["),
"[ ","["),
" ]","]"),
"] ","]")</f>
        <v>"enquiryPage":{</v>
      </c>
      <c r="I96" s="5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"enquiryPage": {</v>
      </c>
      <c r="J96" s="51" t="str">
        <f ca="1">SUBSTITUTE(SUBSTITUTE(SUBSTITUTE(SUBSTITUTE(SUBSTITUTE(SUBSTITUTE(SUBSTITUTE(SUBSTITUTE(
TRIM(CLEAN(Table_Text[[#This Row],[Quote]])),
" {","{"),
"{ ","{"),
" }","}"),
"} ","}"),
" [","["),
"[ ","["),
" ]","]"),
"] ","]")</f>
        <v>"enquiryPage":{</v>
      </c>
      <c r="K96" s="51"/>
      <c r="L96" s="52"/>
    </row>
    <row r="97" spans="2:12" s="11" customFormat="1" ht="21" hidden="1" customHeight="1">
      <c r="B97" s="7"/>
      <c r="C97" s="7"/>
      <c r="D9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97"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97" s="7" t="str">
        <f>IF(Table_Text[[#This Row],[Header]]="Yes","",IF(Table_Text[[#This Row],[Property]]&lt;&gt;"",SUBSTITUTE(Table_Text[[#This Row],[Type]]," ","")&amp;SUBSTITUTE(Table_Text[[#This Row],[Property]]," ",""),""))</f>
        <v/>
      </c>
      <c r="G9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97" s="37" t="str">
        <f ca="1">SUBSTITUTE(SUBSTITUTE(SUBSTITUTE(SUBSTITUTE(SUBSTITUTE(SUBSTITUTE(SUBSTITUTE(SUBSTITUTE(
TRIM(CLEAN(Table_Text[[#This Row],[Config]])),
" {","{"),
"{ ","{"),
" }","}"),
"} ","}"),
" [","["),
"[ ","["),
" ]","]"),
"] ","]")</f>
        <v/>
      </c>
      <c r="I9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97" s="7" t="str">
        <f ca="1">SUBSTITUTE(SUBSTITUTE(SUBSTITUTE(SUBSTITUTE(SUBSTITUTE(SUBSTITUTE(SUBSTITUTE(SUBSTITUTE(
TRIM(CLEAN(Table_Text[[#This Row],[Quote]])),
" {","{"),
"{ ","{"),
" }","}"),
"} ","}"),
" [","["),
"[ ","["),
" ]","]"),
"] ","]")</f>
        <v/>
      </c>
      <c r="K97" s="7"/>
      <c r="L97" s="14"/>
    </row>
    <row r="98" spans="2:12" s="11" customFormat="1" ht="21" customHeight="1">
      <c r="B98" s="111" t="s">
        <v>1287</v>
      </c>
      <c r="C98" s="7"/>
      <c r="D9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98"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98" s="7" t="str">
        <f ca="1">IF(Table_Text[[#This Row],[Header]]="Yes","",IF(Table_Text[[#This Row],[Property]]&lt;&gt;"",SUBSTITUTE(Table_Text[[#This Row],[Type]]," ","")&amp;SUBSTITUTE(Table_Text[[#This Row],[Property]]," ",""),""))</f>
        <v>EnquiryPageTopHeading</v>
      </c>
      <c r="G9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"Find out how much you could save"
        },</v>
      </c>
      <c r="H98" s="37" t="str">
        <f ca="1">SUBSTITUTE(SUBSTITUTE(SUBSTITUTE(SUBSTITUTE(SUBSTITUTE(SUBSTITUTE(SUBSTITUTE(SUBSTITUTE(
TRIM(CLEAN(Table_Text[[#This Row],[Config]])),
" {","{"),
"{ ","{"),
" }","}"),
"} ","}"),
" [","["),
"[ ","["),
" ]","]"),
"] ","]")</f>
        <v>"topHeading":{"text": "Find out how much you could save"},</v>
      </c>
      <c r="I9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"Find out how much you could save",</v>
      </c>
      <c r="J98" s="7" t="str">
        <f ca="1">SUBSTITUTE(SUBSTITUTE(SUBSTITUTE(SUBSTITUTE(SUBSTITUTE(SUBSTITUTE(SUBSTITUTE(SUBSTITUTE(
TRIM(CLEAN(Table_Text[[#This Row],[Quote]])),
" {","{"),
"{ ","{"),
" }","}"),
"} ","}"),
" [","["),
"[ ","["),
" ]","]"),
"] ","]")</f>
        <v>"topHeading": "Find out how much you could save",</v>
      </c>
      <c r="K98" s="7"/>
      <c r="L98" s="14" t="s">
        <v>1288</v>
      </c>
    </row>
    <row r="99" spans="2:12" s="11" customFormat="1" ht="21" customHeight="1">
      <c r="B99" s="111" t="s">
        <v>1318</v>
      </c>
      <c r="C99" s="7"/>
      <c r="D9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99"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enquiryHeading</v>
      </c>
      <c r="F99" s="7" t="str">
        <f ca="1">IF(Table_Text[[#This Row],[Header]]="Yes","",IF(Table_Text[[#This Row],[Property]]&lt;&gt;"",SUBSTITUTE(Table_Text[[#This Row],[Type]]," ","")&amp;SUBSTITUTE(Table_Text[[#This Row],[Property]]," ",""),""))</f>
        <v>EnquiryPageEnquiryHeading</v>
      </c>
      <c r="G9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"enquiryHeading": {
            "text": "Call-back requested"
        },</v>
      </c>
      <c r="H99" s="37" t="str">
        <f ca="1">SUBSTITUTE(SUBSTITUTE(SUBSTITUTE(SUBSTITUTE(SUBSTITUTE(SUBSTITUTE(SUBSTITUTE(SUBSTITUTE(
TRIM(CLEAN(Table_Text[[#This Row],[Config]])),
" {","{"),
"{ ","{"),
" }","}"),
"} ","}"),
" [","["),
"[ ","["),
" ]","]"),
"] ","]")</f>
        <v>"enquiryHeading":{"text": "Call-back requested"},</v>
      </c>
      <c r="I9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"enquiryHeading": "Call-back requested",</v>
      </c>
      <c r="J99" s="7" t="str">
        <f ca="1">SUBSTITUTE(SUBSTITUTE(SUBSTITUTE(SUBSTITUTE(SUBSTITUTE(SUBSTITUTE(SUBSTITUTE(SUBSTITUTE(
TRIM(CLEAN(Table_Text[[#This Row],[Quote]])),
" {","{"),
"{ ","{"),
" }","}"),
"} ","}"),
" [","["),
"[ ","["),
" ]","]"),
"] ","]")</f>
        <v>"enquiryHeading": "Call-back requested",</v>
      </c>
      <c r="K99" s="7"/>
      <c r="L99" s="108" t="s">
        <v>1319</v>
      </c>
    </row>
    <row r="100" spans="2:12" s="11" customFormat="1" ht="21" customHeight="1">
      <c r="B100" s="111" t="s">
        <v>1320</v>
      </c>
      <c r="C100" s="7"/>
      <c r="D10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00"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enquiryText</v>
      </c>
      <c r="F100" s="7" t="str">
        <f ca="1">IF(Table_Text[[#This Row],[Header]]="Yes","",IF(Table_Text[[#This Row],[Property]]&lt;&gt;"",SUBSTITUTE(Table_Text[[#This Row],[Type]]," ","")&amp;SUBSTITUTE(Table_Text[[#This Row],[Property]]," ",""),""))</f>
        <v>EnquiryPageEnquiryText</v>
      </c>
      <c r="G10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"enquiryText": {
            "text": "Thank you for registering your interest. Your details have been passed on to one of our qualified consultants who will contact you shortly to discuss your Novated Lease enquiry further."
        },</v>
      </c>
      <c r="H100" s="37" t="str">
        <f ca="1">SUBSTITUTE(SUBSTITUTE(SUBSTITUTE(SUBSTITUTE(SUBSTITUTE(SUBSTITUTE(SUBSTITUTE(SUBSTITUTE(
TRIM(CLEAN(Table_Text[[#This Row],[Config]])),
" {","{"),
"{ ","{"),
" }","}"),
"} ","}"),
" [","["),
"[ ","["),
" ]","]"),
"] ","]")</f>
        <v>"enquiryText":{"text": "Thank you for registering your interest. Your details have been passed on to one of our qualified consultants who will contact you shortly to discuss your Novated Lease enquiry further."},</v>
      </c>
      <c r="I10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"enquiryText": "Thank you for registering your interest. Your details have been passed on to one of our qualified consultants who will contact you shortly to discuss your Novated Lease enquiry further.",</v>
      </c>
      <c r="J100" s="7" t="str">
        <f ca="1">SUBSTITUTE(SUBSTITUTE(SUBSTITUTE(SUBSTITUTE(SUBSTITUTE(SUBSTITUTE(SUBSTITUTE(SUBSTITUTE(
TRIM(CLEAN(Table_Text[[#This Row],[Quote]])),
" {","{"),
"{ ","{"),
" }","}"),
"} ","}"),
" [","["),
"[ ","["),
" ]","]"),
"] ","]")</f>
        <v>"enquiryText": "Thank you for registering your interest. Your details have been passed on to one of our qualified consultants who will contact you shortly to discuss your Novated Lease enquiry further.",</v>
      </c>
      <c r="K100" s="7"/>
      <c r="L100" s="108" t="s">
        <v>1321</v>
      </c>
    </row>
    <row r="101" spans="2:12" s="11" customFormat="1" ht="21" customHeight="1">
      <c r="B101" s="111" t="s">
        <v>1304</v>
      </c>
      <c r="C101" s="7"/>
      <c r="D10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01"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01" s="7" t="str">
        <f ca="1">IF(Table_Text[[#This Row],[Header]]="Yes","",IF(Table_Text[[#This Row],[Property]]&lt;&gt;"",SUBSTITUTE(Table_Text[[#This Row],[Type]]," ","")&amp;SUBSTITUTE(Table_Text[[#This Row],[Property]]," ",""),""))</f>
        <v>EnquiryPageBackButton</v>
      </c>
      <c r="G10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"Return to your quote",
            "icon": "glyphicon glyphicon-arrow-left"
        }
    },</v>
      </c>
      <c r="H101" s="37" t="str">
        <f ca="1">SUBSTITUTE(SUBSTITUTE(SUBSTITUTE(SUBSTITUTE(SUBSTITUTE(SUBSTITUTE(SUBSTITUTE(SUBSTITUTE(
TRIM(CLEAN(Table_Text[[#This Row],[Config]])),
" {","{"),
"{ ","{"),
" }","}"),
"} ","}"),
" [","["),
"[ ","["),
" ]","]"),
"] ","]")</f>
        <v>"backButton":{"text": "Return to your quote", "icon": "glyphicon glyphicon-arrow-left"}},</v>
      </c>
      <c r="I10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"Return to your quote"
    },</v>
      </c>
      <c r="J101" s="7" t="str">
        <f ca="1">SUBSTITUTE(SUBSTITUTE(SUBSTITUTE(SUBSTITUTE(SUBSTITUTE(SUBSTITUTE(SUBSTITUTE(SUBSTITUTE(
TRIM(CLEAN(Table_Text[[#This Row],[Quote]])),
" {","{"),
"{ ","{"),
" }","}"),
"} ","}"),
" [","["),
"[ ","["),
" ]","]"),
"] ","]")</f>
        <v>"backButton": "Return to your quote"},</v>
      </c>
      <c r="K101" s="111" t="s">
        <v>1305</v>
      </c>
      <c r="L101" s="108" t="s">
        <v>1322</v>
      </c>
    </row>
    <row r="102" spans="2:12" ht="21" customHeight="1" thickBot="1">
      <c r="B102" s="51" t="s">
        <v>1323</v>
      </c>
      <c r="C102" s="51" t="s">
        <v>73</v>
      </c>
      <c r="D102" s="5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02" s="5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referralPage</v>
      </c>
      <c r="F102" s="51" t="str">
        <f>IF(Table_Text[[#This Row],[Header]]="Yes","",IF(Table_Text[[#This Row],[Property]]&lt;&gt;"",SUBSTITUTE(Table_Text[[#This Row],[Type]]," ","")&amp;SUBSTITUTE(Table_Text[[#This Row],[Property]]," ",""),""))</f>
        <v/>
      </c>
      <c r="G102" s="5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"referralPage": {</v>
      </c>
      <c r="H102" s="51" t="str">
        <f ca="1">SUBSTITUTE(SUBSTITUTE(SUBSTITUTE(SUBSTITUTE(SUBSTITUTE(SUBSTITUTE(SUBSTITUTE(SUBSTITUTE(
TRIM(CLEAN(Table_Text[[#This Row],[Config]])),
" {","{"),
"{ ","{"),
" }","}"),
"} ","}"),
" [","["),
"[ ","["),
" ]","]"),
"] ","]")</f>
        <v>"referralPage":{</v>
      </c>
      <c r="I102" s="5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"referralPage": {</v>
      </c>
      <c r="J102" s="51" t="str">
        <f ca="1">SUBSTITUTE(SUBSTITUTE(SUBSTITUTE(SUBSTITUTE(SUBSTITUTE(SUBSTITUTE(SUBSTITUTE(SUBSTITUTE(
TRIM(CLEAN(Table_Text[[#This Row],[Quote]])),
" {","{"),
"{ ","{"),
" }","}"),
"} ","}"),
" [","["),
"[ ","["),
" ]","]"),
"] ","]")</f>
        <v>"referralPage":{</v>
      </c>
      <c r="K102" s="51"/>
      <c r="L102" s="52"/>
    </row>
    <row r="103" spans="2:12" s="11" customFormat="1" ht="21" hidden="1" customHeight="1">
      <c r="B103" s="7"/>
      <c r="C103" s="7"/>
      <c r="D10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03"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03" s="7" t="str">
        <f>IF(Table_Text[[#This Row],[Header]]="Yes","",IF(Table_Text[[#This Row],[Property]]&lt;&gt;"",SUBSTITUTE(Table_Text[[#This Row],[Type]]," ","")&amp;SUBSTITUTE(Table_Text[[#This Row],[Property]]," ",""),""))</f>
        <v/>
      </c>
      <c r="G10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03" s="37" t="str">
        <f ca="1">SUBSTITUTE(SUBSTITUTE(SUBSTITUTE(SUBSTITUTE(SUBSTITUTE(SUBSTITUTE(SUBSTITUTE(SUBSTITUTE(
TRIM(CLEAN(Table_Text[[#This Row],[Config]])),
" {","{"),
"{ ","{"),
" }","}"),
"} ","}"),
" [","["),
"[ ","["),
" ]","]"),
"] ","]")</f>
        <v/>
      </c>
      <c r="I10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03" s="7" t="str">
        <f ca="1">SUBSTITUTE(SUBSTITUTE(SUBSTITUTE(SUBSTITUTE(SUBSTITUTE(SUBSTITUTE(SUBSTITUTE(SUBSTITUTE(
TRIM(CLEAN(Table_Text[[#This Row],[Quote]])),
" {","{"),
"{ ","{"),
" }","}"),
"} ","}"),
" [","["),
"[ ","["),
" ]","]"),
"] ","]")</f>
        <v/>
      </c>
      <c r="K103" s="7"/>
      <c r="L103" s="14"/>
    </row>
    <row r="104" spans="2:12" s="11" customFormat="1" ht="21" customHeight="1">
      <c r="B104" s="111" t="s">
        <v>1287</v>
      </c>
      <c r="C104" s="7"/>
      <c r="D10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04"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04" s="7" t="str">
        <f ca="1">IF(Table_Text[[#This Row],[Header]]="Yes","",IF(Table_Text[[#This Row],[Property]]&lt;&gt;"",SUBSTITUTE(Table_Text[[#This Row],[Type]]," ","")&amp;SUBSTITUTE(Table_Text[[#This Row],[Property]]," ",""),""))</f>
        <v>ReferralPageTopHeading</v>
      </c>
      <c r="G10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"Novated Leasing Application"
        },</v>
      </c>
      <c r="H104" s="37" t="str">
        <f ca="1">SUBSTITUTE(SUBSTITUTE(SUBSTITUTE(SUBSTITUTE(SUBSTITUTE(SUBSTITUTE(SUBSTITUTE(SUBSTITUTE(
TRIM(CLEAN(Table_Text[[#This Row],[Config]])),
" {","{"),
"{ ","{"),
" }","}"),
"} ","}"),
" [","["),
"[ ","["),
" ]","]"),
"] ","]")</f>
        <v>"topHeading":{"text": "Novated Leasing Application"},</v>
      </c>
      <c r="I10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"Novated Leasing Application",</v>
      </c>
      <c r="J104" s="7" t="str">
        <f ca="1">SUBSTITUTE(SUBSTITUTE(SUBSTITUTE(SUBSTITUTE(SUBSTITUTE(SUBSTITUTE(SUBSTITUTE(SUBSTITUTE(
TRIM(CLEAN(Table_Text[[#This Row],[Quote]])),
" {","{"),
"{ ","{"),
" }","}"),
"} ","}"),
" [","["),
"[ ","["),
" ]","]"),
"] ","]")</f>
        <v>"topHeading": "Novated Leasing Application",</v>
      </c>
      <c r="K104" s="7"/>
      <c r="L104" s="14" t="str">
        <f>L18</f>
        <v>Novated Leasing Application</v>
      </c>
    </row>
    <row r="105" spans="2:12" s="11" customFormat="1" ht="21" customHeight="1">
      <c r="B105" s="111" t="s">
        <v>1324</v>
      </c>
      <c r="C105" s="7"/>
      <c r="D10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05"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referralHeading</v>
      </c>
      <c r="F105" s="7" t="str">
        <f ca="1">IF(Table_Text[[#This Row],[Header]]="Yes","",IF(Table_Text[[#This Row],[Property]]&lt;&gt;"",SUBSTITUTE(Table_Text[[#This Row],[Type]]," ","")&amp;SUBSTITUTE(Table_Text[[#This Row],[Property]]," ",""),""))</f>
        <v>ReferralPageReferralHeading</v>
      </c>
      <c r="G10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"referralHeading": {
            "text": "Quote Referred"
        },</v>
      </c>
      <c r="H105" s="37" t="str">
        <f ca="1">SUBSTITUTE(SUBSTITUTE(SUBSTITUTE(SUBSTITUTE(SUBSTITUTE(SUBSTITUTE(SUBSTITUTE(SUBSTITUTE(
TRIM(CLEAN(Table_Text[[#This Row],[Config]])),
" {","{"),
"{ ","{"),
" }","}"),
"} ","}"),
" [","["),
"[ ","["),
" ]","]"),
"] ","]")</f>
        <v>"referralHeading":{"text": "Quote Referred"},</v>
      </c>
      <c r="I10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"referralHeading": "Quote Referred",</v>
      </c>
      <c r="J105" s="7" t="str">
        <f ca="1">SUBSTITUTE(SUBSTITUTE(SUBSTITUTE(SUBSTITUTE(SUBSTITUTE(SUBSTITUTE(SUBSTITUTE(SUBSTITUTE(
TRIM(CLEAN(Table_Text[[#This Row],[Quote]])),
" {","{"),
"{ ","{"),
" }","}"),
"} ","}"),
" [","["),
"[ ","["),
" ]","]"),
"] ","]")</f>
        <v>"referralHeading": "Quote Referred",</v>
      </c>
      <c r="K105" s="7"/>
      <c r="L105" s="14" t="s">
        <v>1325</v>
      </c>
    </row>
    <row r="106" spans="2:12" s="11" customFormat="1" ht="21" customHeight="1">
      <c r="B106" s="111" t="s">
        <v>1326</v>
      </c>
      <c r="C106" s="7"/>
      <c r="D10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06"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referralText</v>
      </c>
      <c r="F106" s="7" t="str">
        <f ca="1">IF(Table_Text[[#This Row],[Header]]="Yes","",IF(Table_Text[[#This Row],[Property]]&lt;&gt;"",SUBSTITUTE(Table_Text[[#This Row],[Type]]," ","")&amp;SUBSTITUTE(Table_Text[[#This Row],[Property]]," ",""),""))</f>
        <v>ReferralPageReferralText</v>
      </c>
      <c r="G10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"referralText": {
            "text": "However, your details have been passed on to one of our qualified insurance specialists, who will contact you shortly and assist you in obtaining the right cover."
        }
    },</v>
      </c>
      <c r="H106" s="37" t="str">
        <f ca="1">SUBSTITUTE(SUBSTITUTE(SUBSTITUTE(SUBSTITUTE(SUBSTITUTE(SUBSTITUTE(SUBSTITUTE(SUBSTITUTE(
TRIM(CLEAN(Table_Text[[#This Row],[Config]])),
" {","{"),
"{ ","{"),
" }","}"),
"} ","}"),
" [","["),
"[ ","["),
" ]","]"),
"] ","]")</f>
        <v>"referralText":{"text": "However, your details have been passed on to one of our qualified insurance specialists, who will contact you shortly and assist you in obtaining the right cover."}},</v>
      </c>
      <c r="I10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"referralText": "However, your details have been passed on to one of our qualified insurance specialists, who will contact you shortly and assist you in obtaining the right cover."
    },</v>
      </c>
      <c r="J106" s="7" t="str">
        <f ca="1">SUBSTITUTE(SUBSTITUTE(SUBSTITUTE(SUBSTITUTE(SUBSTITUTE(SUBSTITUTE(SUBSTITUTE(SUBSTITUTE(
TRIM(CLEAN(Table_Text[[#This Row],[Quote]])),
" {","{"),
"{ ","{"),
" }","}"),
"} ","}"),
" [","["),
"[ ","["),
" ]","]"),
"] ","]")</f>
        <v>"referralText": "However, your details have been passed on to one of our qualified insurance specialists, who will contact you shortly and assist you in obtaining the right cover."},</v>
      </c>
      <c r="K106" s="7"/>
      <c r="L106" s="14" t="s">
        <v>1327</v>
      </c>
    </row>
    <row r="107" spans="2:12" ht="21" customHeight="1" thickBot="1">
      <c r="B107" s="51" t="s">
        <v>1328</v>
      </c>
      <c r="C107" s="51" t="s">
        <v>73</v>
      </c>
      <c r="D107" s="5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07" s="51"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declinePage</v>
      </c>
      <c r="F107" s="51" t="str">
        <f>IF(Table_Text[[#This Row],[Header]]="Yes","",IF(Table_Text[[#This Row],[Property]]&lt;&gt;"",SUBSTITUTE(Table_Text[[#This Row],[Type]]," ","")&amp;SUBSTITUTE(Table_Text[[#This Row],[Property]]," ",""),""))</f>
        <v/>
      </c>
      <c r="G107" s="5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"declinePage": {</v>
      </c>
      <c r="H107" s="51" t="str">
        <f ca="1">SUBSTITUTE(SUBSTITUTE(SUBSTITUTE(SUBSTITUTE(SUBSTITUTE(SUBSTITUTE(SUBSTITUTE(SUBSTITUTE(
TRIM(CLEAN(Table_Text[[#This Row],[Config]])),
" {","{"),
"{ ","{"),
" }","}"),
"} ","}"),
" [","["),
"[ ","["),
" ]","]"),
"] ","]")</f>
        <v>"declinePage":{</v>
      </c>
      <c r="I107" s="5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"declinePage": {</v>
      </c>
      <c r="J107" s="51" t="str">
        <f ca="1">SUBSTITUTE(SUBSTITUTE(SUBSTITUTE(SUBSTITUTE(SUBSTITUTE(SUBSTITUTE(SUBSTITUTE(SUBSTITUTE(
TRIM(CLEAN(Table_Text[[#This Row],[Quote]])),
" {","{"),
"{ ","{"),
" }","}"),
"} ","}"),
" [","["),
"[ ","["),
" ]","]"),
"] ","]")</f>
        <v>"declinePage":{</v>
      </c>
      <c r="K107" s="51"/>
      <c r="L107" s="52"/>
    </row>
    <row r="108" spans="2:12" s="11" customFormat="1" ht="21" hidden="1" customHeight="1">
      <c r="B108" s="7"/>
      <c r="C108" s="7"/>
      <c r="D10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08"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08" s="7" t="str">
        <f>IF(Table_Text[[#This Row],[Header]]="Yes","",IF(Table_Text[[#This Row],[Property]]&lt;&gt;"",SUBSTITUTE(Table_Text[[#This Row],[Type]]," ","")&amp;SUBSTITUTE(Table_Text[[#This Row],[Property]]," ",""),""))</f>
        <v/>
      </c>
      <c r="G10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08" s="37" t="str">
        <f ca="1">SUBSTITUTE(SUBSTITUTE(SUBSTITUTE(SUBSTITUTE(SUBSTITUTE(SUBSTITUTE(SUBSTITUTE(SUBSTITUTE(
TRIM(CLEAN(Table_Text[[#This Row],[Config]])),
" {","{"),
"{ ","{"),
" }","}"),
"} ","}"),
" [","["),
"[ ","["),
" ]","]"),
"] ","]")</f>
        <v/>
      </c>
      <c r="I10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08" s="7" t="str">
        <f ca="1">SUBSTITUTE(SUBSTITUTE(SUBSTITUTE(SUBSTITUTE(SUBSTITUTE(SUBSTITUTE(SUBSTITUTE(SUBSTITUTE(
TRIM(CLEAN(Table_Text[[#This Row],[Quote]])),
" {","{"),
"{ ","{"),
" }","}"),
"} ","}"),
" [","["),
"[ ","["),
" ]","]"),
"] ","]")</f>
        <v/>
      </c>
      <c r="K108" s="7"/>
      <c r="L108" s="14"/>
    </row>
    <row r="109" spans="2:12" s="11" customFormat="1" ht="21" customHeight="1">
      <c r="B109" s="111" t="s">
        <v>1287</v>
      </c>
      <c r="C109" s="7"/>
      <c r="D10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09"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09" s="7" t="str">
        <f ca="1">IF(Table_Text[[#This Row],[Header]]="Yes","",IF(Table_Text[[#This Row],[Property]]&lt;&gt;"",SUBSTITUTE(Table_Text[[#This Row],[Type]]," ","")&amp;SUBSTITUTE(Table_Text[[#This Row],[Property]]," ",""),""))</f>
        <v>DeclinePageTopHeading</v>
      </c>
      <c r="G10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"Novated Leasing Application"
        },</v>
      </c>
      <c r="H109" s="37" t="str">
        <f ca="1">SUBSTITUTE(SUBSTITUTE(SUBSTITUTE(SUBSTITUTE(SUBSTITUTE(SUBSTITUTE(SUBSTITUTE(SUBSTITUTE(
TRIM(CLEAN(Table_Text[[#This Row],[Config]])),
" {","{"),
"{ ","{"),
" }","}"),
"} ","}"),
" [","["),
"[ ","["),
" ]","]"),
"] ","]")</f>
        <v>"topHeading":{"text": "Novated Leasing Application"},</v>
      </c>
      <c r="I10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"Novated Leasing Application",</v>
      </c>
      <c r="J109" s="7" t="str">
        <f ca="1">SUBSTITUTE(SUBSTITUTE(SUBSTITUTE(SUBSTITUTE(SUBSTITUTE(SUBSTITUTE(SUBSTITUTE(SUBSTITUTE(
TRIM(CLEAN(Table_Text[[#This Row],[Quote]])),
" {","{"),
"{ ","{"),
" }","}"),
"} ","}"),
" [","["),
"[ ","["),
" ]","]"),
"] ","]")</f>
        <v>"topHeading": "Novated Leasing Application",</v>
      </c>
      <c r="K109" s="7"/>
      <c r="L109" s="14" t="str">
        <f>L18</f>
        <v>Novated Leasing Application</v>
      </c>
    </row>
    <row r="110" spans="2:12" s="11" customFormat="1" ht="21" customHeight="1">
      <c r="B110" s="111" t="s">
        <v>1329</v>
      </c>
      <c r="C110" s="7"/>
      <c r="D11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10"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declineHeading</v>
      </c>
      <c r="F110" s="7" t="str">
        <f ca="1">IF(Table_Text[[#This Row],[Header]]="Yes","",IF(Table_Text[[#This Row],[Property]]&lt;&gt;"",SUBSTITUTE(Table_Text[[#This Row],[Type]]," ","")&amp;SUBSTITUTE(Table_Text[[#This Row],[Property]]," ",""),""))</f>
        <v>DeclinePageDeclineHeading</v>
      </c>
      <c r="G11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"declineHeading": {
            "text": "Quote declined"
        },</v>
      </c>
      <c r="H110" s="37" t="str">
        <f ca="1">SUBSTITUTE(SUBSTITUTE(SUBSTITUTE(SUBSTITUTE(SUBSTITUTE(SUBSTITUTE(SUBSTITUTE(SUBSTITUTE(
TRIM(CLEAN(Table_Text[[#This Row],[Config]])),
" {","{"),
"{ ","{"),
" }","}"),
"} ","}"),
" [","["),
"[ ","["),
" ]","]"),
"] ","]")</f>
        <v>"declineHeading":{"text": "Quote declined"},</v>
      </c>
      <c r="I11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"declineHeading": "Quote declined",</v>
      </c>
      <c r="J110" s="7" t="str">
        <f ca="1">SUBSTITUTE(SUBSTITUTE(SUBSTITUTE(SUBSTITUTE(SUBSTITUTE(SUBSTITUTE(SUBSTITUTE(SUBSTITUTE(
TRIM(CLEAN(Table_Text[[#This Row],[Quote]])),
" {","{"),
"{ ","{"),
" }","}"),
"} ","}"),
" [","["),
"[ ","["),
" ]","]"),
"] ","]")</f>
        <v>"declineHeading": "Quote declined",</v>
      </c>
      <c r="K110" s="7"/>
      <c r="L110" s="108" t="s">
        <v>1330</v>
      </c>
    </row>
    <row r="111" spans="2:12" s="11" customFormat="1" ht="21" customHeight="1">
      <c r="B111" s="111" t="s">
        <v>1331</v>
      </c>
      <c r="C111" s="7"/>
      <c r="D11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11"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declineText</v>
      </c>
      <c r="F111" s="7" t="str">
        <f ca="1">IF(Table_Text[[#This Row],[Header]]="Yes","",IF(Table_Text[[#This Row],[Property]]&lt;&gt;"",SUBSTITUTE(Table_Text[[#This Row],[Type]]," ","")&amp;SUBSTITUTE(Table_Text[[#This Row],[Property]]," ",""),""))</f>
        <v>DeclinePageDeclineText</v>
      </c>
      <c r="G11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"declineText": {
            "text": "However, one of our qualified insurance specialists may be able to recommend a different type of insurance product to provide the cover you need. If this would be of interest, please feel free to contact us today."
        },</v>
      </c>
      <c r="H111" s="37" t="str">
        <f ca="1">SUBSTITUTE(SUBSTITUTE(SUBSTITUTE(SUBSTITUTE(SUBSTITUTE(SUBSTITUTE(SUBSTITUTE(SUBSTITUTE(
TRIM(CLEAN(Table_Text[[#This Row],[Config]])),
" {","{"),
"{ ","{"),
" }","}"),
"} ","}"),
" [","["),
"[ ","["),
" ]","]"),
"] ","]")</f>
        <v>"declineText":{"text": "However, one of our qualified insurance specialists may be able to recommend a different type of insurance product to provide the cover you need. If this would be of interest, please feel free to contact us today."},</v>
      </c>
      <c r="I11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"declineText": "However, one of our qualified insurance specialists may be able to recommend a different type of insurance product to provide the cover you need. If this would be of interest, please feel free to contact us today.",</v>
      </c>
      <c r="J111" s="7" t="str">
        <f ca="1">SUBSTITUTE(SUBSTITUTE(SUBSTITUTE(SUBSTITUTE(SUBSTITUTE(SUBSTITUTE(SUBSTITUTE(SUBSTITUTE(
TRIM(CLEAN(Table_Text[[#This Row],[Quote]])),
" {","{"),
"{ ","{"),
" }","}"),
"} ","}"),
" [","["),
"[ ","["),
" ]","]"),
"] ","]")</f>
        <v>"declineText": "However, one of our qualified insurance specialists may be able to recommend a different type of insurance product to provide the cover you need. If this would be of interest, please feel free to contact us today.",</v>
      </c>
      <c r="K111" s="7"/>
      <c r="L111" s="108" t="s">
        <v>1332</v>
      </c>
    </row>
    <row r="112" spans="2:12" s="11" customFormat="1" ht="21" customHeight="1">
      <c r="B112" s="111" t="s">
        <v>1298</v>
      </c>
      <c r="C112" s="7"/>
      <c r="D11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12" s="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12" s="7" t="str">
        <f ca="1">IF(Table_Text[[#This Row],[Header]]="Yes","",IF(Table_Text[[#This Row],[Property]]&lt;&gt;"",SUBSTITUTE(Table_Text[[#This Row],[Type]]," ","")&amp;SUBSTITUTE(Table_Text[[#This Row],[Property]]," ",""),""))</f>
        <v>DeclinePageEnquiryButton</v>
      </c>
      <c r="G11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Quote"
        }
    }}</v>
      </c>
      <c r="H112" s="37" t="str">
        <f ca="1">SUBSTITUTE(SUBSTITUTE(SUBSTITUTE(SUBSTITUTE(SUBSTITUTE(SUBSTITUTE(SUBSTITUTE(SUBSTITUTE(
TRIM(CLEAN(Table_Text[[#This Row],[Config]])),
" {","{"),
"{ ","{"),
" }","}"),
"} ","}"),
" [","["),
"[ ","["),
" ]","]"),
"] ","]")</f>
        <v>"enquiryButton":{"text": "Request a Quote"}}}</v>
      </c>
      <c r="I11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Quote"
    }}</v>
      </c>
      <c r="J112" s="7" t="str">
        <f ca="1">SUBSTITUTE(SUBSTITUTE(SUBSTITUTE(SUBSTITUTE(SUBSTITUTE(SUBSTITUTE(SUBSTITUTE(SUBSTITUTE(
TRIM(CLEAN(Table_Text[[#This Row],[Quote]])),
" {","{"),
"{ ","{"),
" }","}"),
"} ","}"),
" [","["),
"[ ","["),
" ]","]"),
"] ","]")</f>
        <v>"enquiryButton": "Request a Quote"}}</v>
      </c>
      <c r="K112" s="111"/>
      <c r="L112" s="108" t="s">
        <v>1300</v>
      </c>
    </row>
  </sheetData>
  <sheetProtection insertRows="0" deleteRows="0"/>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249977111117893"/>
  </sheetPr>
  <dimension ref="B2:N77"/>
  <sheetViews>
    <sheetView workbookViewId="0" xr3:uid="{C67EF94B-0B3B-5838-830C-E3A509766221}">
      <selection activeCell="B48" sqref="B48:B49"/>
    </sheetView>
  </sheetViews>
  <sheetFormatPr defaultColWidth="9.125" defaultRowHeight="21" customHeight="1"/>
  <cols>
    <col min="1" max="1" width="9.125" style="2"/>
    <col min="2" max="2" width="42.5" style="12" customWidth="1"/>
    <col min="3" max="3" width="27" style="20" customWidth="1"/>
    <col min="4" max="11" width="19.625" style="2" customWidth="1"/>
    <col min="12" max="13" width="9.125" style="2"/>
    <col min="14" max="14" width="20.875" style="2" customWidth="1"/>
    <col min="15" max="16384" width="9.125" style="2"/>
  </cols>
  <sheetData>
    <row r="2" spans="2:14" ht="46.9" thickBot="1">
      <c r="B2" s="13" t="s">
        <v>1333</v>
      </c>
      <c r="C2" s="19"/>
      <c r="D2" s="10"/>
      <c r="E2" s="10"/>
      <c r="F2" s="10"/>
      <c r="G2" s="10"/>
      <c r="H2" s="10"/>
      <c r="I2" s="10"/>
      <c r="J2" s="10"/>
      <c r="K2" s="10"/>
    </row>
    <row r="4" spans="2:14" ht="14.45">
      <c r="B4" t="s">
        <v>6</v>
      </c>
    </row>
    <row r="5" spans="2:14" ht="29.45" thickBot="1">
      <c r="B5" s="3" t="s">
        <v>1334</v>
      </c>
    </row>
    <row r="6" spans="2:14" ht="21" hidden="1" customHeight="1">
      <c r="B6"/>
    </row>
    <row r="7" spans="2:14" ht="21" customHeight="1">
      <c r="B7" t="s">
        <v>49</v>
      </c>
    </row>
    <row r="8" spans="2:14" ht="21" customHeight="1">
      <c r="B8" t="s">
        <v>85</v>
      </c>
    </row>
    <row r="9" spans="2:14" ht="21" customHeight="1">
      <c r="B9" t="s">
        <v>93</v>
      </c>
    </row>
    <row r="10" spans="2:14" ht="21" customHeight="1">
      <c r="B10" s="1" t="s">
        <v>265</v>
      </c>
    </row>
    <row r="11" spans="2:14" s="12" customFormat="1" ht="21" customHeight="1">
      <c r="B11" t="s">
        <v>173</v>
      </c>
      <c r="C11" s="20"/>
      <c r="D11" s="2"/>
      <c r="E11" s="2"/>
      <c r="F11" s="2"/>
      <c r="G11" s="2"/>
      <c r="H11" s="2"/>
      <c r="I11" s="2"/>
      <c r="J11" s="2"/>
      <c r="K11" s="2"/>
      <c r="L11" s="2"/>
      <c r="M11" s="2"/>
      <c r="N11" s="2"/>
    </row>
    <row r="12" spans="2:14" s="12" customFormat="1" ht="21" customHeight="1">
      <c r="B12" t="s">
        <v>997</v>
      </c>
      <c r="C12" s="20"/>
      <c r="D12" s="2"/>
      <c r="E12" s="2"/>
      <c r="F12" s="2"/>
      <c r="G12" s="2"/>
      <c r="H12" s="2"/>
      <c r="I12" s="2"/>
      <c r="J12" s="2"/>
      <c r="K12" s="2"/>
      <c r="L12" s="2"/>
      <c r="M12" s="2"/>
      <c r="N12" s="2"/>
    </row>
    <row r="13" spans="2:14" s="12" customFormat="1" ht="21" customHeight="1">
      <c r="B13" t="s">
        <v>1335</v>
      </c>
      <c r="C13" s="20"/>
      <c r="D13" s="2"/>
      <c r="E13" s="2"/>
      <c r="F13" s="2"/>
      <c r="G13" s="2"/>
      <c r="H13" s="2"/>
      <c r="I13" s="2"/>
      <c r="J13" s="2"/>
      <c r="K13" s="2"/>
      <c r="L13" s="2"/>
      <c r="M13" s="2"/>
      <c r="N13" s="2"/>
    </row>
    <row r="14" spans="2:14" s="12" customFormat="1" ht="21" customHeight="1">
      <c r="B14" t="s">
        <v>108</v>
      </c>
      <c r="C14" s="20"/>
      <c r="D14" s="2"/>
      <c r="E14" s="2"/>
      <c r="F14" s="2"/>
      <c r="G14" s="2"/>
      <c r="H14" s="2"/>
      <c r="I14" s="2"/>
      <c r="J14" s="2"/>
      <c r="K14" s="2"/>
      <c r="L14" s="2"/>
      <c r="M14" s="2"/>
      <c r="N14" s="2"/>
    </row>
    <row r="15" spans="2:14" s="12" customFormat="1" ht="21" customHeight="1">
      <c r="B15" t="s">
        <v>110</v>
      </c>
      <c r="C15" s="20"/>
      <c r="D15" s="2"/>
      <c r="E15" s="2"/>
      <c r="F15" s="2"/>
      <c r="G15" s="2"/>
      <c r="H15" s="2"/>
      <c r="I15" s="2"/>
      <c r="J15" s="2"/>
      <c r="K15" s="2"/>
      <c r="L15" s="2"/>
      <c r="M15" s="2"/>
      <c r="N15" s="2"/>
    </row>
    <row r="16" spans="2:14" s="12" customFormat="1" ht="21" customHeight="1">
      <c r="B16" t="s">
        <v>140</v>
      </c>
      <c r="C16" s="20"/>
      <c r="D16" s="2"/>
      <c r="E16" s="2"/>
      <c r="F16" s="2"/>
      <c r="G16" s="2"/>
      <c r="H16" s="2"/>
      <c r="I16" s="2"/>
      <c r="J16" s="2"/>
      <c r="K16" s="2"/>
      <c r="L16" s="2"/>
      <c r="M16" s="2"/>
      <c r="N16" s="2"/>
    </row>
    <row r="17" spans="2:14" s="12" customFormat="1" ht="21" customHeight="1">
      <c r="B17" t="s">
        <v>1336</v>
      </c>
      <c r="C17" s="20"/>
      <c r="D17" s="2"/>
      <c r="E17" s="2"/>
      <c r="F17" s="2"/>
      <c r="G17" s="2"/>
      <c r="H17" s="2"/>
      <c r="I17" s="2"/>
      <c r="J17" s="2"/>
      <c r="K17" s="2"/>
      <c r="L17" s="2"/>
      <c r="M17" s="2"/>
      <c r="N17" s="2"/>
    </row>
    <row r="18" spans="2:14" s="12" customFormat="1" ht="21" customHeight="1">
      <c r="B18" t="s">
        <v>220</v>
      </c>
      <c r="C18" s="20"/>
      <c r="D18" s="2"/>
      <c r="E18" s="2"/>
      <c r="F18" s="2"/>
      <c r="G18" s="2"/>
      <c r="H18" s="2"/>
      <c r="I18" s="2"/>
      <c r="J18" s="2"/>
      <c r="K18" s="2"/>
      <c r="L18" s="2"/>
      <c r="M18" s="2"/>
      <c r="N18" s="2"/>
    </row>
    <row r="19" spans="2:14" s="12" customFormat="1" ht="21" customHeight="1">
      <c r="B19" t="s">
        <v>1337</v>
      </c>
      <c r="C19" s="20"/>
      <c r="D19" s="2"/>
      <c r="E19" s="2"/>
      <c r="F19" s="2"/>
      <c r="G19" s="2"/>
      <c r="H19" s="2"/>
      <c r="I19" s="2"/>
      <c r="J19" s="2"/>
      <c r="K19" s="2"/>
      <c r="L19" s="2"/>
      <c r="M19" s="2"/>
      <c r="N19" s="2"/>
    </row>
    <row r="20" spans="2:14" s="12" customFormat="1" ht="21" customHeight="1">
      <c r="B20" t="s">
        <v>103</v>
      </c>
      <c r="C20" s="20"/>
      <c r="D20" s="2"/>
      <c r="E20" s="2"/>
      <c r="F20" s="2"/>
      <c r="G20" s="2"/>
      <c r="H20" s="2"/>
      <c r="I20" s="2"/>
      <c r="J20" s="2"/>
      <c r="K20" s="2"/>
      <c r="L20" s="2"/>
      <c r="M20" s="2"/>
      <c r="N20" s="2"/>
    </row>
    <row r="21" spans="2:14" s="12" customFormat="1" ht="29.45" thickBot="1">
      <c r="B21" s="3" t="s">
        <v>1338</v>
      </c>
      <c r="C21" s="20"/>
      <c r="D21" s="2"/>
      <c r="E21" s="2"/>
      <c r="F21" s="2"/>
      <c r="G21" s="2"/>
      <c r="H21" s="2"/>
      <c r="I21" s="2"/>
      <c r="J21" s="2"/>
      <c r="K21" s="2"/>
      <c r="L21" s="2"/>
      <c r="M21" s="2"/>
      <c r="N21" s="2"/>
    </row>
    <row r="22" spans="2:14" ht="21" hidden="1" customHeight="1">
      <c r="B22"/>
    </row>
    <row r="23" spans="2:14" ht="21" customHeight="1">
      <c r="B23" t="s">
        <v>49</v>
      </c>
    </row>
    <row r="24" spans="2:14" ht="21" customHeight="1">
      <c r="B24" t="s">
        <v>85</v>
      </c>
    </row>
    <row r="25" spans="2:14" ht="21" customHeight="1">
      <c r="B25" t="s">
        <v>93</v>
      </c>
    </row>
    <row r="26" spans="2:14" ht="21" customHeight="1">
      <c r="B26" s="1" t="s">
        <v>265</v>
      </c>
    </row>
    <row r="27" spans="2:14" ht="21" customHeight="1">
      <c r="B27" t="s">
        <v>173</v>
      </c>
    </row>
    <row r="28" spans="2:14" ht="21" customHeight="1">
      <c r="B28" t="s">
        <v>1335</v>
      </c>
    </row>
    <row r="29" spans="2:14" s="12" customFormat="1" ht="21" customHeight="1">
      <c r="B29" t="s">
        <v>108</v>
      </c>
      <c r="C29" s="20"/>
      <c r="D29" s="2"/>
      <c r="E29" s="2"/>
      <c r="F29" s="2"/>
      <c r="G29" s="2"/>
      <c r="H29" s="2"/>
      <c r="I29" s="2"/>
      <c r="J29" s="2"/>
      <c r="K29" s="2"/>
      <c r="L29" s="2"/>
      <c r="M29" s="2"/>
      <c r="N29" s="2"/>
    </row>
    <row r="30" spans="2:14" s="12" customFormat="1" ht="21" customHeight="1">
      <c r="B30" t="s">
        <v>110</v>
      </c>
      <c r="C30" s="20"/>
      <c r="D30" s="2"/>
      <c r="E30" s="2"/>
      <c r="F30" s="2"/>
      <c r="G30" s="2"/>
      <c r="H30" s="2"/>
      <c r="I30" s="2"/>
      <c r="J30" s="2"/>
      <c r="K30" s="2"/>
      <c r="L30" s="2"/>
      <c r="M30" s="2"/>
      <c r="N30" s="2"/>
    </row>
    <row r="31" spans="2:14" s="12" customFormat="1" ht="21" customHeight="1">
      <c r="B31" t="s">
        <v>140</v>
      </c>
      <c r="C31" s="20"/>
      <c r="D31" s="2"/>
      <c r="E31" s="2"/>
      <c r="F31" s="2"/>
      <c r="G31" s="2"/>
      <c r="H31" s="2"/>
      <c r="I31" s="2"/>
      <c r="J31" s="2"/>
      <c r="K31" s="2"/>
      <c r="L31" s="2"/>
      <c r="M31" s="2"/>
      <c r="N31" s="2"/>
    </row>
    <row r="32" spans="2:14" s="12" customFormat="1" ht="21" customHeight="1">
      <c r="B32" t="s">
        <v>1336</v>
      </c>
      <c r="C32" s="20"/>
      <c r="D32" s="2"/>
      <c r="E32" s="2"/>
      <c r="F32" s="2"/>
      <c r="G32" s="2"/>
      <c r="H32" s="2"/>
      <c r="I32" s="2"/>
      <c r="J32" s="2"/>
      <c r="K32" s="2"/>
      <c r="L32" s="2"/>
      <c r="M32" s="2"/>
      <c r="N32" s="2"/>
    </row>
    <row r="33" spans="2:14" s="12" customFormat="1" ht="21" customHeight="1">
      <c r="B33" t="s">
        <v>220</v>
      </c>
      <c r="C33" s="20"/>
      <c r="D33" s="2"/>
      <c r="E33" s="2"/>
      <c r="F33" s="2"/>
      <c r="G33" s="2"/>
      <c r="H33" s="2"/>
      <c r="I33" s="2"/>
      <c r="J33" s="2"/>
      <c r="K33" s="2"/>
      <c r="L33" s="2"/>
      <c r="M33" s="2"/>
      <c r="N33" s="2"/>
    </row>
    <row r="34" spans="2:14" s="12" customFormat="1" ht="21" customHeight="1">
      <c r="B34" t="s">
        <v>1337</v>
      </c>
      <c r="C34" s="20"/>
      <c r="D34" s="2"/>
      <c r="E34" s="2"/>
      <c r="F34" s="2"/>
      <c r="G34" s="2"/>
      <c r="H34" s="2"/>
      <c r="I34" s="2"/>
      <c r="J34" s="2"/>
      <c r="K34" s="2"/>
      <c r="L34" s="2"/>
      <c r="M34" s="2"/>
      <c r="N34" s="2"/>
    </row>
    <row r="35" spans="2:14" s="12" customFormat="1" ht="21" customHeight="1">
      <c r="B35" t="s">
        <v>103</v>
      </c>
      <c r="C35" s="20"/>
      <c r="D35" s="2"/>
      <c r="E35" s="2"/>
      <c r="F35" s="2"/>
      <c r="G35" s="2"/>
      <c r="H35" s="2"/>
      <c r="I35" s="2"/>
      <c r="J35" s="2"/>
      <c r="K35" s="2"/>
      <c r="L35" s="2"/>
      <c r="M35" s="2"/>
      <c r="N35" s="2"/>
    </row>
    <row r="36" spans="2:14" s="12" customFormat="1" ht="29.45" thickBot="1">
      <c r="B36" s="3" t="s">
        <v>1339</v>
      </c>
      <c r="C36" s="20"/>
      <c r="D36" s="2"/>
      <c r="E36" s="2"/>
      <c r="F36" s="2"/>
      <c r="G36" s="2"/>
      <c r="H36" s="2"/>
      <c r="I36" s="2"/>
      <c r="J36" s="2"/>
      <c r="K36" s="2"/>
      <c r="L36" s="2"/>
      <c r="M36" s="2"/>
      <c r="N36" s="2"/>
    </row>
    <row r="37" spans="2:14" s="12" customFormat="1" ht="21" hidden="1" customHeight="1">
      <c r="B37"/>
      <c r="C37" s="20"/>
      <c r="D37" s="2"/>
      <c r="E37" s="2"/>
      <c r="F37" s="2"/>
      <c r="G37" s="2"/>
      <c r="H37" s="2"/>
      <c r="I37" s="2"/>
      <c r="J37" s="2"/>
      <c r="K37" s="2"/>
      <c r="L37" s="2"/>
      <c r="M37" s="2"/>
      <c r="N37" s="2"/>
    </row>
    <row r="38" spans="2:14" s="12" customFormat="1" ht="21" customHeight="1">
      <c r="B38" t="s">
        <v>119</v>
      </c>
      <c r="C38" s="20"/>
      <c r="D38" s="2"/>
      <c r="E38" s="2"/>
      <c r="F38" s="2"/>
      <c r="G38" s="2"/>
      <c r="H38" s="2"/>
      <c r="I38" s="2"/>
      <c r="J38" s="2"/>
      <c r="K38" s="2"/>
      <c r="L38" s="2"/>
      <c r="M38" s="2"/>
      <c r="N38" s="2"/>
    </row>
    <row r="39" spans="2:14" ht="21" customHeight="1">
      <c r="B39" t="s">
        <v>76</v>
      </c>
    </row>
    <row r="40" spans="2:14" s="12" customFormat="1" ht="21" customHeight="1">
      <c r="B40" t="s">
        <v>49</v>
      </c>
      <c r="C40" s="20"/>
      <c r="D40" s="2"/>
      <c r="E40" s="2"/>
      <c r="F40" s="2"/>
      <c r="G40" s="2"/>
      <c r="H40" s="2"/>
      <c r="I40" s="2"/>
      <c r="J40" s="2"/>
      <c r="K40" s="2"/>
      <c r="L40" s="2"/>
      <c r="M40" s="2"/>
      <c r="N40" s="2"/>
    </row>
    <row r="41" spans="2:14" ht="21" customHeight="1">
      <c r="B41" t="s">
        <v>249</v>
      </c>
    </row>
    <row r="42" spans="2:14" s="12" customFormat="1" ht="21" customHeight="1">
      <c r="B42" t="s">
        <v>173</v>
      </c>
      <c r="C42" s="20"/>
      <c r="D42" s="2"/>
      <c r="E42" s="2"/>
      <c r="F42" s="2"/>
      <c r="G42" s="2"/>
      <c r="H42" s="2"/>
      <c r="I42" s="2"/>
      <c r="J42" s="2"/>
      <c r="K42" s="2"/>
      <c r="L42" s="2"/>
      <c r="M42" s="2"/>
      <c r="N42" s="2"/>
    </row>
    <row r="43" spans="2:14" s="12" customFormat="1" ht="21" customHeight="1">
      <c r="B43" t="s">
        <v>85</v>
      </c>
      <c r="C43" s="20"/>
      <c r="D43" s="2"/>
      <c r="E43" s="2"/>
      <c r="F43" s="2"/>
      <c r="G43" s="2"/>
      <c r="H43" s="2"/>
      <c r="I43" s="2"/>
      <c r="J43" s="2"/>
      <c r="K43" s="2"/>
      <c r="L43" s="2"/>
      <c r="M43" s="2"/>
      <c r="N43" s="2"/>
    </row>
    <row r="44" spans="2:14" s="12" customFormat="1" ht="21" customHeight="1">
      <c r="B44" t="s">
        <v>184</v>
      </c>
      <c r="C44" s="20"/>
      <c r="D44" s="2"/>
      <c r="E44" s="2"/>
      <c r="F44" s="2"/>
      <c r="G44" s="2"/>
      <c r="H44" s="2"/>
      <c r="I44" s="2"/>
      <c r="J44" s="2"/>
      <c r="K44" s="2"/>
      <c r="L44" s="2"/>
      <c r="M44" s="2"/>
      <c r="N44" s="2"/>
    </row>
    <row r="45" spans="2:14" s="12" customFormat="1" ht="21" customHeight="1">
      <c r="B45" t="s">
        <v>1045</v>
      </c>
      <c r="C45" s="20"/>
      <c r="D45" s="2"/>
      <c r="E45" s="2"/>
      <c r="F45" s="2"/>
      <c r="G45" s="2"/>
      <c r="H45" s="2"/>
      <c r="I45" s="2"/>
      <c r="J45" s="2"/>
      <c r="K45" s="2"/>
      <c r="L45" s="2"/>
      <c r="M45" s="2"/>
      <c r="N45" s="2"/>
    </row>
    <row r="46" spans="2:14" s="12" customFormat="1" ht="21" customHeight="1">
      <c r="B46" t="s">
        <v>1340</v>
      </c>
      <c r="C46" s="20"/>
      <c r="D46" s="2"/>
      <c r="E46" s="2"/>
      <c r="F46" s="2"/>
      <c r="G46" s="2"/>
      <c r="H46" s="2"/>
      <c r="I46" s="2"/>
      <c r="J46" s="2"/>
      <c r="K46" s="2"/>
      <c r="L46" s="2"/>
      <c r="M46" s="2"/>
      <c r="N46" s="2"/>
    </row>
    <row r="47" spans="2:14" s="12" customFormat="1" ht="21" customHeight="1">
      <c r="B47" t="s">
        <v>1341</v>
      </c>
      <c r="C47" s="20"/>
      <c r="D47" s="2"/>
      <c r="E47" s="2"/>
      <c r="F47" s="2"/>
      <c r="G47" s="2"/>
      <c r="H47" s="2"/>
      <c r="I47" s="2"/>
      <c r="J47" s="2"/>
      <c r="K47" s="2"/>
      <c r="L47" s="2"/>
      <c r="M47" s="2"/>
      <c r="N47" s="2"/>
    </row>
    <row r="48" spans="2:14" s="12" customFormat="1" ht="21" customHeight="1">
      <c r="B48" t="s">
        <v>1342</v>
      </c>
      <c r="C48" s="20"/>
      <c r="D48" s="2"/>
      <c r="E48" s="2"/>
      <c r="F48" s="2"/>
      <c r="G48" s="2"/>
      <c r="H48" s="2"/>
      <c r="I48" s="2"/>
      <c r="J48" s="2"/>
      <c r="K48" s="2"/>
      <c r="L48" s="2"/>
      <c r="M48" s="2"/>
      <c r="N48" s="2"/>
    </row>
    <row r="49" spans="2:14" s="12" customFormat="1" ht="21" customHeight="1">
      <c r="B49" t="s">
        <v>1343</v>
      </c>
      <c r="C49" s="20"/>
      <c r="D49" s="2"/>
      <c r="E49" s="2"/>
      <c r="F49" s="2"/>
      <c r="G49" s="2"/>
      <c r="H49" s="2"/>
      <c r="I49" s="2"/>
      <c r="J49" s="2"/>
      <c r="K49" s="2"/>
      <c r="L49" s="2"/>
      <c r="M49" s="2"/>
      <c r="N49" s="2"/>
    </row>
    <row r="50" spans="2:14" s="12" customFormat="1" ht="21" customHeight="1">
      <c r="B50" s="1" t="s">
        <v>145</v>
      </c>
      <c r="C50" s="20"/>
      <c r="D50" s="2"/>
      <c r="E50" s="2"/>
      <c r="F50" s="2"/>
      <c r="G50" s="2"/>
      <c r="H50" s="2"/>
      <c r="I50" s="2"/>
      <c r="J50" s="2"/>
      <c r="K50" s="2"/>
      <c r="L50" s="2"/>
      <c r="M50" s="2"/>
      <c r="N50" s="2"/>
    </row>
    <row r="51" spans="2:14" s="12" customFormat="1" ht="21" customHeight="1">
      <c r="B51" t="s">
        <v>103</v>
      </c>
      <c r="C51" s="20"/>
      <c r="D51" s="2"/>
      <c r="E51" s="2"/>
      <c r="F51" s="2"/>
      <c r="G51" s="2"/>
      <c r="H51" s="2"/>
      <c r="I51" s="2"/>
      <c r="J51" s="2"/>
      <c r="K51" s="2"/>
      <c r="L51" s="2"/>
      <c r="M51" s="2"/>
      <c r="N51" s="2"/>
    </row>
    <row r="52" spans="2:14" s="12" customFormat="1" ht="29.45" thickBot="1">
      <c r="B52" s="3" t="s">
        <v>1344</v>
      </c>
      <c r="C52" s="20"/>
      <c r="D52" s="2"/>
      <c r="E52" s="2"/>
      <c r="F52" s="2"/>
      <c r="G52" s="2"/>
      <c r="H52" s="2"/>
      <c r="I52" s="2"/>
      <c r="J52" s="2"/>
      <c r="K52" s="2"/>
      <c r="L52" s="2"/>
      <c r="M52" s="2"/>
      <c r="N52" s="2"/>
    </row>
    <row r="53" spans="2:14" s="12" customFormat="1" ht="21" customHeight="1">
      <c r="B53">
        <v>1</v>
      </c>
      <c r="C53" s="20"/>
      <c r="D53" s="2"/>
      <c r="E53" s="2"/>
      <c r="F53" s="2"/>
      <c r="G53" s="2"/>
      <c r="H53" s="2"/>
      <c r="I53" s="2"/>
      <c r="J53" s="2"/>
      <c r="K53" s="2"/>
      <c r="L53" s="2"/>
      <c r="M53" s="2"/>
      <c r="N53" s="2"/>
    </row>
    <row r="54" spans="2:14" s="12" customFormat="1" ht="21" customHeight="1">
      <c r="B54">
        <v>2</v>
      </c>
      <c r="C54" s="20"/>
      <c r="D54" s="2"/>
      <c r="E54" s="2"/>
      <c r="F54" s="2"/>
      <c r="G54" s="2"/>
      <c r="H54" s="2"/>
      <c r="I54" s="2"/>
      <c r="J54" s="2"/>
      <c r="K54" s="2"/>
      <c r="L54" s="2"/>
      <c r="M54" s="2"/>
      <c r="N54" s="2"/>
    </row>
    <row r="55" spans="2:14" s="12" customFormat="1" ht="21" customHeight="1">
      <c r="B55">
        <v>3</v>
      </c>
      <c r="C55" s="20"/>
      <c r="D55" s="2"/>
      <c r="E55" s="2"/>
      <c r="F55" s="2"/>
      <c r="G55" s="2"/>
      <c r="H55" s="2"/>
      <c r="I55" s="2"/>
      <c r="J55" s="2"/>
      <c r="K55" s="2"/>
      <c r="L55" s="2"/>
      <c r="M55" s="2"/>
      <c r="N55" s="2"/>
    </row>
    <row r="56" spans="2:14" s="12" customFormat="1" ht="21" customHeight="1">
      <c r="B56">
        <v>4</v>
      </c>
      <c r="C56" s="20"/>
      <c r="D56" s="2"/>
      <c r="E56" s="2"/>
      <c r="F56" s="2"/>
      <c r="G56" s="2"/>
      <c r="H56" s="2"/>
      <c r="I56" s="2"/>
      <c r="J56" s="2"/>
      <c r="K56" s="2"/>
      <c r="L56" s="2"/>
      <c r="M56" s="2"/>
      <c r="N56" s="2"/>
    </row>
    <row r="57" spans="2:14" s="12" customFormat="1" ht="21" customHeight="1">
      <c r="B57">
        <v>5</v>
      </c>
      <c r="C57" s="20"/>
      <c r="D57" s="2"/>
      <c r="E57" s="2"/>
      <c r="F57" s="2"/>
      <c r="G57" s="2"/>
      <c r="H57" s="2"/>
      <c r="I57" s="2"/>
      <c r="J57" s="2"/>
      <c r="K57" s="2"/>
      <c r="L57" s="2"/>
      <c r="M57" s="2"/>
      <c r="N57" s="2"/>
    </row>
    <row r="58" spans="2:14" s="12" customFormat="1" ht="21" customHeight="1">
      <c r="B58">
        <v>6</v>
      </c>
      <c r="C58" s="20"/>
      <c r="D58" s="2"/>
      <c r="E58" s="2"/>
      <c r="F58" s="2"/>
      <c r="G58" s="2"/>
      <c r="H58" s="2"/>
      <c r="I58" s="2"/>
      <c r="J58" s="2"/>
      <c r="K58" s="2"/>
      <c r="L58" s="2"/>
      <c r="M58" s="2"/>
      <c r="N58" s="2"/>
    </row>
    <row r="59" spans="2:14" s="12" customFormat="1" ht="21" customHeight="1">
      <c r="B59">
        <v>7</v>
      </c>
      <c r="C59" s="20"/>
      <c r="D59" s="2"/>
      <c r="E59" s="2"/>
      <c r="F59" s="2"/>
      <c r="G59" s="2"/>
      <c r="H59" s="2"/>
      <c r="I59" s="2"/>
      <c r="J59" s="2"/>
      <c r="K59" s="2"/>
      <c r="L59" s="2"/>
      <c r="M59" s="2"/>
      <c r="N59" s="2"/>
    </row>
    <row r="60" spans="2:14" s="12" customFormat="1" ht="21" customHeight="1">
      <c r="B60">
        <v>8</v>
      </c>
      <c r="C60" s="20"/>
      <c r="D60" s="2"/>
      <c r="E60" s="2"/>
      <c r="F60" s="2"/>
      <c r="G60" s="2"/>
      <c r="H60" s="2"/>
      <c r="I60" s="2"/>
      <c r="J60" s="2"/>
      <c r="K60" s="2"/>
      <c r="L60" s="2"/>
      <c r="M60" s="2"/>
      <c r="N60" s="2"/>
    </row>
    <row r="61" spans="2:14" s="12" customFormat="1" ht="21" customHeight="1">
      <c r="B61">
        <v>9</v>
      </c>
      <c r="C61" s="20"/>
      <c r="D61" s="2"/>
      <c r="E61" s="2"/>
      <c r="F61" s="2"/>
      <c r="G61" s="2"/>
      <c r="H61" s="2"/>
      <c r="I61" s="2"/>
      <c r="J61" s="2"/>
      <c r="K61" s="2"/>
      <c r="L61" s="2"/>
      <c r="M61" s="2"/>
      <c r="N61" s="2"/>
    </row>
    <row r="62" spans="2:14" s="12" customFormat="1" ht="21" customHeight="1">
      <c r="B62">
        <v>10</v>
      </c>
      <c r="C62" s="20"/>
      <c r="D62" s="2"/>
      <c r="E62" s="2"/>
      <c r="F62" s="2"/>
      <c r="G62" s="2"/>
      <c r="H62" s="2"/>
      <c r="I62" s="2"/>
      <c r="J62" s="2"/>
      <c r="K62" s="2"/>
      <c r="L62" s="2"/>
      <c r="M62" s="2"/>
      <c r="N62" s="2"/>
    </row>
    <row r="63" spans="2:14" s="12" customFormat="1" ht="21" customHeight="1">
      <c r="B63">
        <v>11</v>
      </c>
      <c r="C63" s="20"/>
      <c r="D63" s="2"/>
      <c r="E63" s="2"/>
      <c r="F63" s="2"/>
      <c r="G63" s="2"/>
      <c r="H63" s="2"/>
      <c r="I63" s="2"/>
      <c r="J63" s="2"/>
      <c r="K63" s="2"/>
      <c r="L63" s="2"/>
      <c r="M63" s="2"/>
      <c r="N63" s="2"/>
    </row>
    <row r="64" spans="2:14" s="12" customFormat="1" ht="21" customHeight="1">
      <c r="B64">
        <v>12</v>
      </c>
      <c r="C64" s="20"/>
      <c r="D64" s="2"/>
      <c r="E64" s="2"/>
      <c r="F64" s="2"/>
      <c r="G64" s="2"/>
      <c r="H64" s="2"/>
      <c r="I64" s="2"/>
      <c r="J64" s="2"/>
      <c r="K64" s="2"/>
      <c r="L64" s="2"/>
      <c r="M64" s="2"/>
      <c r="N64" s="2"/>
    </row>
    <row r="65" spans="2:14" s="12" customFormat="1" ht="29.45" thickBot="1">
      <c r="B65" s="3" t="s">
        <v>1345</v>
      </c>
      <c r="C65" s="20"/>
      <c r="D65" s="2"/>
      <c r="E65" s="2"/>
      <c r="F65" s="2"/>
      <c r="G65" s="2"/>
      <c r="H65" s="2"/>
      <c r="I65" s="2"/>
      <c r="J65" s="2"/>
      <c r="K65" s="2"/>
      <c r="L65" s="2"/>
      <c r="M65" s="2"/>
      <c r="N65" s="2"/>
    </row>
    <row r="66" spans="2:14" s="12" customFormat="1" ht="21" hidden="1" customHeight="1">
      <c r="B66"/>
      <c r="C66" s="20"/>
      <c r="D66" s="2"/>
      <c r="E66" s="2"/>
      <c r="F66" s="2"/>
      <c r="G66" s="2"/>
      <c r="H66" s="2"/>
      <c r="I66" s="2"/>
      <c r="J66" s="2"/>
      <c r="K66" s="2"/>
      <c r="L66" s="2"/>
      <c r="M66" s="2"/>
      <c r="N66" s="2"/>
    </row>
    <row r="67" spans="2:14" s="12" customFormat="1" ht="21" customHeight="1">
      <c r="B67" t="s">
        <v>73</v>
      </c>
      <c r="C67" s="20"/>
      <c r="D67" s="2"/>
      <c r="E67" s="2"/>
      <c r="F67" s="2"/>
      <c r="G67" s="2"/>
      <c r="H67" s="2"/>
      <c r="I67" s="2"/>
      <c r="J67" s="2"/>
      <c r="K67" s="2"/>
      <c r="L67" s="2"/>
      <c r="M67" s="2"/>
      <c r="N67" s="2"/>
    </row>
    <row r="68" spans="2:14" s="12" customFormat="1" ht="21" customHeight="1">
      <c r="B68" t="s">
        <v>555</v>
      </c>
      <c r="C68" s="20"/>
      <c r="D68" s="2"/>
      <c r="E68" s="2"/>
      <c r="F68" s="2"/>
      <c r="G68" s="2"/>
      <c r="H68" s="2"/>
      <c r="I68" s="2"/>
      <c r="J68" s="2"/>
      <c r="K68" s="2"/>
      <c r="L68" s="2"/>
      <c r="M68" s="2"/>
      <c r="N68" s="2"/>
    </row>
    <row r="69" spans="2:14" s="12" customFormat="1" ht="29.45" thickBot="1">
      <c r="B69" s="3" t="s">
        <v>458</v>
      </c>
      <c r="C69" s="20"/>
      <c r="D69" s="2"/>
      <c r="E69" s="2"/>
      <c r="F69" s="2"/>
      <c r="G69" s="2"/>
      <c r="H69" s="2"/>
      <c r="I69" s="2"/>
      <c r="J69" s="2"/>
      <c r="K69" s="2"/>
      <c r="L69" s="2"/>
      <c r="M69" s="2"/>
      <c r="N69" s="2"/>
    </row>
    <row r="70" spans="2:14" ht="21" customHeight="1">
      <c r="B70" t="s">
        <v>736</v>
      </c>
    </row>
    <row r="71" spans="2:14" ht="21" customHeight="1">
      <c r="B71" t="s">
        <v>609</v>
      </c>
    </row>
    <row r="72" spans="2:14" ht="21" customHeight="1">
      <c r="B72" t="s">
        <v>610</v>
      </c>
    </row>
    <row r="73" spans="2:14" ht="21" customHeight="1">
      <c r="B73" t="s">
        <v>611</v>
      </c>
    </row>
    <row r="74" spans="2:14" ht="29.45" thickBot="1">
      <c r="B74" s="3" t="s">
        <v>461</v>
      </c>
    </row>
    <row r="75" spans="2:14" ht="21" customHeight="1">
      <c r="B75" t="s">
        <v>612</v>
      </c>
    </row>
    <row r="76" spans="2:14" ht="21" customHeight="1">
      <c r="B76" t="s">
        <v>613</v>
      </c>
    </row>
    <row r="77" spans="2:14" ht="21" customHeight="1">
      <c r="B77" t="s">
        <v>614</v>
      </c>
    </row>
  </sheetData>
  <sheetProtection insertRows="0" deleteRows="0"/>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0" tint="-0.249977111117893"/>
  </sheetPr>
  <dimension ref="B2:L12"/>
  <sheetViews>
    <sheetView workbookViewId="0" xr3:uid="{274F5AE0-5452-572F-8038-C13FFDA59D49}"/>
  </sheetViews>
  <sheetFormatPr defaultColWidth="9.125" defaultRowHeight="21" customHeight="1"/>
  <cols>
    <col min="1" max="1" width="9.125" style="2"/>
    <col min="2" max="2" width="42.875" style="2" customWidth="1"/>
    <col min="3" max="3" width="42.875" style="2" hidden="1" customWidth="1"/>
    <col min="4" max="4" width="9.125" style="2" hidden="1" customWidth="1"/>
    <col min="5" max="6" width="23" style="2" hidden="1" customWidth="1"/>
    <col min="7" max="7" width="21.5" style="2" hidden="1" customWidth="1"/>
    <col min="8" max="8" width="54.875" style="2" hidden="1" customWidth="1"/>
    <col min="9" max="10" width="50.5" style="2" hidden="1" customWidth="1"/>
    <col min="11" max="11" width="47.5" style="2" hidden="1" customWidth="1"/>
    <col min="12" max="12" width="28.5" style="2" customWidth="1"/>
    <col min="13" max="13" width="21" style="2" customWidth="1"/>
    <col min="14" max="16384" width="9.125" style="2"/>
  </cols>
  <sheetData>
    <row r="2" spans="2:12" ht="46.9" thickBot="1">
      <c r="B2" s="10" t="s">
        <v>1346</v>
      </c>
      <c r="C2" s="10"/>
      <c r="D2" s="10"/>
      <c r="E2" s="10"/>
      <c r="F2" s="10"/>
      <c r="G2" s="10"/>
      <c r="H2" s="10"/>
      <c r="I2" s="10"/>
      <c r="J2" s="10"/>
      <c r="K2" s="10"/>
      <c r="L2" s="10"/>
    </row>
    <row r="4" spans="2:12" ht="21" customHeight="1">
      <c r="B4" s="2" t="s">
        <v>1347</v>
      </c>
    </row>
    <row r="6" spans="2:12" ht="14.45">
      <c r="B6" t="s">
        <v>1</v>
      </c>
      <c r="C6" t="s">
        <v>2</v>
      </c>
      <c r="D6" t="s">
        <v>3</v>
      </c>
      <c r="E6" t="s">
        <v>4</v>
      </c>
      <c r="F6" t="s">
        <v>5</v>
      </c>
      <c r="G6" t="s">
        <v>49</v>
      </c>
      <c r="H6" t="s">
        <v>50</v>
      </c>
      <c r="I6" t="s">
        <v>1202</v>
      </c>
      <c r="J6" t="s">
        <v>1203</v>
      </c>
      <c r="K6" t="s">
        <v>1336</v>
      </c>
      <c r="L6" t="s">
        <v>6</v>
      </c>
    </row>
    <row r="7" spans="2:12" ht="29.45" thickBot="1">
      <c r="B7" s="3" t="s">
        <v>1348</v>
      </c>
      <c r="C7" s="3" t="s">
        <v>73</v>
      </c>
      <c r="D7" s="3"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
      </c>
      <c r="E7" s="3"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policy</v>
      </c>
      <c r="F7" s="3" t="str">
        <f>IF(Table_Policy[[#This Row],[Header]]="Yes","",IF(Table_Policy[[#This Row],[Property]]&lt;&gt;"",SUBSTITUTE(Table_Policy[[#This Row],[Type]]," ","")&amp;SUBSTITUTE(Table_Policy[[#This Row],[Property]]," ",""),""))</f>
        <v/>
      </c>
      <c r="G7" s="3" t="str">
        <f>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
      </c>
      <c r="H7" s="3" t="str">
        <f>IF(OR(Table_Policy[[#This Row],[Header]]="Yes",Table_Policy[[#This Row],[Text]]=""),"",IF(OR(Table_Policy[[#This Row],[Text]]="true",Table_Policy[[#This Row],[Text]]="false",ISNUMBER(Table_Policy[[#This Row],[Text]])),Table_Policy[[#This Row],[Text]],""""&amp;Table_Policy[[#This Row],[Text]]&amp;""""))</f>
        <v/>
      </c>
      <c r="I7" s="3"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xml:space="preserve">    "Policy": {</v>
      </c>
      <c r="J7" s="3" t="str">
        <f ca="1">SUBSTITUTE(SUBSTITUTE(SUBSTITUTE(SUBSTITUTE(SUBSTITUTE(SUBSTITUTE(SUBSTITUTE(SUBSTITUTE(
TRIM(CLEAN(Table_Policy[[#This Row],[Quote]])),
" {","{"),
"{ ","{"),
" }","}"),
"} ","}"),
" [","["),
"[ ","["),
" ]","]"),
"] ","]")</f>
        <v>"Policy":{</v>
      </c>
      <c r="K7" s="3" t="str">
        <f>IF(Table_Policy[[#This Row],[Header]]="Yes","",IF(Table_Policy[[#This Row],[Property]]&lt;&gt;"",Table_Policy[[#This Row],[Key]]&amp;"="&amp;SUBSTITUTE(SUBSTITUTE(Table_Policy[[#This Row],[Text]],"&amp;","%26")," ","%20"),""))</f>
        <v/>
      </c>
      <c r="L7" s="3"/>
    </row>
    <row r="8" spans="2:12" s="11" customFormat="1" ht="21" hidden="1" customHeight="1">
      <c r="B8" s="7"/>
      <c r="C8" s="7"/>
      <c r="D8" s="7"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8" s="7"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
      </c>
      <c r="F8" s="7" t="str">
        <f>IF(Table_Policy[[#This Row],[Header]]="Yes","",IF(Table_Policy[[#This Row],[Property]]&lt;&gt;"",SUBSTITUTE(Table_Policy[[#This Row],[Type]]," ","")&amp;SUBSTITUTE(Table_Policy[[#This Row],[Property]]," ",""),""))</f>
        <v/>
      </c>
      <c r="G8" s="7" t="str">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
      </c>
      <c r="H8" s="7" t="str">
        <f ca="1">IF(OR(Table_Policy[[#This Row],[Header]]="Yes",Table_Policy[[#This Row],[Text]]=""),"",IF(OR(Table_Policy[[#This Row],[Text]]="true",Table_Policy[[#This Row],[Text]]="false",ISNUMBER(Table_Policy[[#This Row],[Text]])),Table_Policy[[#This Row],[Text]],""""&amp;Table_Policy[[#This Row],[Text]]&amp;""""))</f>
        <v/>
      </c>
      <c r="I8" s="7"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c>
      <c r="J8" s="7" t="str">
        <f ca="1">SUBSTITUTE(SUBSTITUTE(SUBSTITUTE(SUBSTITUTE(SUBSTITUTE(SUBSTITUTE(SUBSTITUTE(SUBSTITUTE(
TRIM(CLEAN(Table_Policy[[#This Row],[Quote]])),
" {","{"),
"{ ","{"),
" }","}"),
"} ","}"),
" [","["),
"[ ","["),
" ]","]"),
"] ","]")</f>
        <v/>
      </c>
      <c r="K8" s="7" t="str">
        <f>IF(Table_Policy[[#This Row],[Header]]="Yes","",IF(Table_Policy[[#This Row],[Property]]&lt;&gt;"",Table_Policy[[#This Row],[Key]]&amp;"="&amp;SUBSTITUTE(SUBSTITUTE(Table_Policy[[#This Row],[Text]],"&amp;","%26")," ","%20"),""))</f>
        <v/>
      </c>
      <c r="L8" s="22"/>
    </row>
    <row r="9" spans="2:12" s="11" customFormat="1" ht="21" customHeight="1">
      <c r="B9" s="7" t="s">
        <v>93</v>
      </c>
      <c r="C9" s="7"/>
      <c r="D9" s="7"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9" s="7"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number</v>
      </c>
      <c r="F9" s="7" t="str">
        <f ca="1">IF(Table_Policy[[#This Row],[Header]]="Yes","",IF(Table_Policy[[#This Row],[Property]]&lt;&gt;"",SUBSTITUTE(Table_Policy[[#This Row],[Type]]," ","")&amp;SUBSTITUTE(Table_Policy[[#This Row],[Property]]," ",""),""))</f>
        <v>PolicyNumber</v>
      </c>
      <c r="G9" s="7"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9" s="7" t="e">
        <f ca="1">IF(OR(Table_Policy[[#This Row],[Header]]="Yes",Table_Policy[[#This Row],[Text]]=""),"",IF(OR(Table_Policy[[#This Row],[Text]]="true",Table_Policy[[#This Row],[Text]]="false",ISNUMBER(Table_Policy[[#This Row],[Text]])),Table_Policy[[#This Row],[Text]],""""&amp;Table_Policy[[#This Row],[Text]]&amp;""""))</f>
        <v>#REF!</v>
      </c>
      <c r="I9" s="7"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9" s="7" t="e">
        <f ca="1">SUBSTITUTE(SUBSTITUTE(SUBSTITUTE(SUBSTITUTE(SUBSTITUTE(SUBSTITUTE(SUBSTITUTE(SUBSTITUTE(
TRIM(CLEAN(Table_Policy[[#This Row],[Quote]])),
" {","{"),
"{ ","{"),
" }","}"),
"} ","}"),
" [","["),
"[ ","["),
" ]","]"),
"] ","]")</f>
        <v>#REF!</v>
      </c>
      <c r="K9" s="7" t="e">
        <f ca="1">IF(Table_Policy[[#This Row],[Header]]="Yes","",IF(Table_Policy[[#This Row],[Property]]&lt;&gt;"",Table_Policy[[#This Row],[Key]]&amp;"="&amp;SUBSTITUTE(SUBSTITUTE(Table_Policy[[#This Row],[Text]],"&amp;","%26")," ","%20"),""))</f>
        <v>#REF!</v>
      </c>
      <c r="L9" s="22" t="e">
        <f>'Question Sets'!#REF!</f>
        <v>#REF!</v>
      </c>
    </row>
    <row r="10" spans="2:12" s="11" customFormat="1" ht="21" customHeight="1">
      <c r="B10" s="7" t="s">
        <v>1349</v>
      </c>
      <c r="C10" s="7"/>
      <c r="D10" s="7"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0" s="7"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issueDate</v>
      </c>
      <c r="F10" s="7" t="str">
        <f ca="1">IF(Table_Policy[[#This Row],[Header]]="Yes","",IF(Table_Policy[[#This Row],[Property]]&lt;&gt;"",SUBSTITUTE(Table_Policy[[#This Row],[Type]]," ","")&amp;SUBSTITUTE(Table_Policy[[#This Row],[Property]]," ",""),""))</f>
        <v>PolicyIssueDate</v>
      </c>
      <c r="G10" s="7"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0" s="7" t="e">
        <f ca="1">IF(OR(Table_Policy[[#This Row],[Header]]="Yes",Table_Policy[[#This Row],[Text]]=""),"",IF(OR(Table_Policy[[#This Row],[Text]]="true",Table_Policy[[#This Row],[Text]]="false",ISNUMBER(Table_Policy[[#This Row],[Text]])),Table_Policy[[#This Row],[Text]],""""&amp;Table_Policy[[#This Row],[Text]]&amp;""""))</f>
        <v>#REF!</v>
      </c>
      <c r="I10" s="7"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0" s="7" t="e">
        <f ca="1">SUBSTITUTE(SUBSTITUTE(SUBSTITUTE(SUBSTITUTE(SUBSTITUTE(SUBSTITUTE(SUBSTITUTE(SUBSTITUTE(
TRIM(CLEAN(Table_Policy[[#This Row],[Quote]])),
" {","{"),
"{ ","{"),
" }","}"),
"} ","}"),
" [","["),
"[ ","["),
" ]","]"),
"] ","]")</f>
        <v>#REF!</v>
      </c>
      <c r="K10" s="7" t="e">
        <f ca="1">IF(Table_Policy[[#This Row],[Header]]="Yes","",IF(Table_Policy[[#This Row],[Property]]&lt;&gt;"",Table_Policy[[#This Row],[Key]]&amp;"="&amp;SUBSTITUTE(SUBSTITUTE(Table_Policy[[#This Row],[Text]],"&amp;","%26")," ","%20"),""))</f>
        <v>#REF!</v>
      </c>
      <c r="L10" s="22" t="e">
        <f>'Question Sets'!#REF!</f>
        <v>#REF!</v>
      </c>
    </row>
    <row r="11" spans="2:12" s="11" customFormat="1" ht="21" customHeight="1">
      <c r="B11" s="7" t="s">
        <v>1350</v>
      </c>
      <c r="C11" s="7"/>
      <c r="D11" s="7"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1" s="7"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periodFrom</v>
      </c>
      <c r="F11" s="7" t="str">
        <f ca="1">IF(Table_Policy[[#This Row],[Header]]="Yes","",IF(Table_Policy[[#This Row],[Property]]&lt;&gt;"",SUBSTITUTE(Table_Policy[[#This Row],[Type]]," ","")&amp;SUBSTITUTE(Table_Policy[[#This Row],[Property]]," ",""),""))</f>
        <v>PolicyPeriodFrom</v>
      </c>
      <c r="G11" s="7"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1" s="7" t="e">
        <f ca="1">IF(OR(Table_Policy[[#This Row],[Header]]="Yes",Table_Policy[[#This Row],[Text]]=""),"",IF(OR(Table_Policy[[#This Row],[Text]]="true",Table_Policy[[#This Row],[Text]]="false",ISNUMBER(Table_Policy[[#This Row],[Text]])),Table_Policy[[#This Row],[Text]],""""&amp;Table_Policy[[#This Row],[Text]]&amp;""""))</f>
        <v>#REF!</v>
      </c>
      <c r="I11" s="7"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1" s="7" t="e">
        <f ca="1">SUBSTITUTE(SUBSTITUTE(SUBSTITUTE(SUBSTITUTE(SUBSTITUTE(SUBSTITUTE(SUBSTITUTE(SUBSTITUTE(
TRIM(CLEAN(Table_Policy[[#This Row],[Quote]])),
" {","{"),
"{ ","{"),
" }","}"),
"} ","}"),
" [","["),
"[ ","["),
" ]","]"),
"] ","]")</f>
        <v>#REF!</v>
      </c>
      <c r="K11" s="7" t="e">
        <f ca="1">IF(Table_Policy[[#This Row],[Header]]="Yes","",IF(Table_Policy[[#This Row],[Property]]&lt;&gt;"",Table_Policy[[#This Row],[Key]]&amp;"="&amp;SUBSTITUTE(SUBSTITUTE(Table_Policy[[#This Row],[Text]],"&amp;","%26")," ","%20"),""))</f>
        <v>#REF!</v>
      </c>
      <c r="L11" s="22" t="e">
        <f>'Question Sets'!#REF!</f>
        <v>#REF!</v>
      </c>
    </row>
    <row r="12" spans="2:12" s="11" customFormat="1" ht="21" customHeight="1">
      <c r="B12" s="7" t="s">
        <v>1351</v>
      </c>
      <c r="C12" s="7"/>
      <c r="D12" s="7"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2" s="7"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periodTo</v>
      </c>
      <c r="F12" s="7" t="str">
        <f ca="1">IF(Table_Policy[[#This Row],[Header]]="Yes","",IF(Table_Policy[[#This Row],[Property]]&lt;&gt;"",SUBSTITUTE(Table_Policy[[#This Row],[Type]]," ","")&amp;SUBSTITUTE(Table_Policy[[#This Row],[Property]]," ",""),""))</f>
        <v>PolicyPeriodTo</v>
      </c>
      <c r="G12" s="7"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2" s="7" t="e">
        <f ca="1">IF(OR(Table_Policy[[#This Row],[Header]]="Yes",Table_Policy[[#This Row],[Text]]=""),"",IF(OR(Table_Policy[[#This Row],[Text]]="true",Table_Policy[[#This Row],[Text]]="false",ISNUMBER(Table_Policy[[#This Row],[Text]])),Table_Policy[[#This Row],[Text]],""""&amp;Table_Policy[[#This Row],[Text]]&amp;""""))</f>
        <v>#REF!</v>
      </c>
      <c r="I12" s="7"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2" s="7" t="e">
        <f ca="1">SUBSTITUTE(SUBSTITUTE(SUBSTITUTE(SUBSTITUTE(SUBSTITUTE(SUBSTITUTE(SUBSTITUTE(SUBSTITUTE(
TRIM(CLEAN(Table_Policy[[#This Row],[Quote]])),
" {","{"),
"{ ","{"),
" }","}"),
"} ","}"),
" [","["),
"[ ","["),
" ]","]"),
"] ","]")</f>
        <v>#REF!</v>
      </c>
      <c r="K12" s="7" t="e">
        <f ca="1">IF(Table_Policy[[#This Row],[Header]]="Yes","",IF(Table_Policy[[#This Row],[Property]]&lt;&gt;"",Table_Policy[[#This Row],[Key]]&amp;"="&amp;SUBSTITUTE(SUBSTITUTE(Table_Policy[[#This Row],[Text]],"&amp;","%26")," ","%20"),""))</f>
        <v>#REF!</v>
      </c>
      <c r="L12" s="43" t="e">
        <f>'Question Sets'!#REF!</f>
        <v>#REF!</v>
      </c>
    </row>
  </sheetData>
  <sheetProtection insertRows="0" deleteRows="0"/>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0" tint="-0.249977111117893"/>
  </sheetPr>
  <dimension ref="B2:BB28"/>
  <sheetViews>
    <sheetView topLeftCell="A4" workbookViewId="0" xr3:uid="{33642244-9AC9-5136-AF77-195C889548CE}">
      <selection activeCell="D16" sqref="D16"/>
    </sheetView>
  </sheetViews>
  <sheetFormatPr defaultColWidth="9.125" defaultRowHeight="21" customHeight="1"/>
  <cols>
    <col min="1" max="1" width="9.125" style="2"/>
    <col min="2" max="2" width="41" style="2" customWidth="1"/>
    <col min="3" max="3" width="38.625" style="2" customWidth="1"/>
    <col min="4" max="4" width="14.5" style="2" customWidth="1"/>
    <col min="5" max="5" width="9.125" style="2"/>
    <col min="6" max="6" width="12.5" style="2" customWidth="1"/>
    <col min="7" max="16384" width="9.125" style="2"/>
  </cols>
  <sheetData>
    <row r="2" spans="2:54" ht="46.9" thickBot="1">
      <c r="B2" s="10" t="s">
        <v>1352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row>
    <row r="4" spans="2:54" ht="29.45" thickBot="1">
      <c r="B4" s="3" t="s">
        <v>1353</v>
      </c>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row>
    <row r="6" spans="2:54" ht="14.45">
      <c r="C6" s="1" t="s">
        <v>1354</v>
      </c>
      <c r="D6" s="1" t="s">
        <v>472</v>
      </c>
      <c r="E6" s="1" t="s">
        <v>473</v>
      </c>
      <c r="F6" s="1" t="s">
        <v>474</v>
      </c>
      <c r="G6" s="1" t="s">
        <v>475</v>
      </c>
      <c r="H6" s="1" t="s">
        <v>476</v>
      </c>
      <c r="I6" s="1" t="s">
        <v>477</v>
      </c>
      <c r="J6" s="1" t="s">
        <v>478</v>
      </c>
      <c r="K6" s="1" t="s">
        <v>479</v>
      </c>
      <c r="L6" s="1" t="s">
        <v>480</v>
      </c>
      <c r="M6" s="1" t="s">
        <v>481</v>
      </c>
      <c r="N6" s="1" t="s">
        <v>1355</v>
      </c>
      <c r="O6" s="1" t="s">
        <v>1356</v>
      </c>
      <c r="P6" s="1" t="s">
        <v>1357</v>
      </c>
      <c r="Q6" s="1" t="s">
        <v>1358</v>
      </c>
      <c r="R6" s="1" t="s">
        <v>1359</v>
      </c>
      <c r="S6" s="1" t="s">
        <v>1360</v>
      </c>
      <c r="T6" s="1" t="s">
        <v>1361</v>
      </c>
      <c r="U6" s="1" t="s">
        <v>1362</v>
      </c>
      <c r="V6" s="1" t="s">
        <v>1363</v>
      </c>
      <c r="W6" s="1" t="s">
        <v>1364</v>
      </c>
      <c r="X6" s="1" t="s">
        <v>1365</v>
      </c>
      <c r="Y6" s="1" t="s">
        <v>1366</v>
      </c>
      <c r="Z6" s="1" t="s">
        <v>1367</v>
      </c>
      <c r="AA6" s="1" t="s">
        <v>1368</v>
      </c>
      <c r="AB6" s="1" t="s">
        <v>1369</v>
      </c>
      <c r="AC6" s="1" t="s">
        <v>1370</v>
      </c>
      <c r="AD6" s="1" t="s">
        <v>1371</v>
      </c>
      <c r="AE6" s="1" t="s">
        <v>1372</v>
      </c>
      <c r="AF6" s="1" t="s">
        <v>1373</v>
      </c>
      <c r="AG6" s="1" t="s">
        <v>1374</v>
      </c>
      <c r="AH6" s="1" t="s">
        <v>1375</v>
      </c>
      <c r="AI6" s="1" t="s">
        <v>1376</v>
      </c>
      <c r="AJ6" s="1" t="s">
        <v>1377</v>
      </c>
      <c r="AK6" s="1" t="s">
        <v>1378</v>
      </c>
      <c r="AL6" s="1" t="s">
        <v>1379</v>
      </c>
      <c r="AM6" s="1" t="s">
        <v>1380</v>
      </c>
      <c r="AN6" s="1" t="s">
        <v>1381</v>
      </c>
      <c r="AO6" s="1" t="s">
        <v>1382</v>
      </c>
      <c r="AP6" s="1" t="s">
        <v>1383</v>
      </c>
      <c r="AQ6" s="1" t="s">
        <v>1384</v>
      </c>
      <c r="AR6" s="1" t="s">
        <v>1385</v>
      </c>
      <c r="AS6" s="1" t="s">
        <v>1386</v>
      </c>
      <c r="AT6" s="1" t="s">
        <v>1387</v>
      </c>
      <c r="AU6" s="1" t="s">
        <v>1388</v>
      </c>
      <c r="AV6" s="1" t="s">
        <v>1389</v>
      </c>
      <c r="AW6" s="1" t="s">
        <v>1390</v>
      </c>
      <c r="AX6" s="1" t="s">
        <v>1391</v>
      </c>
      <c r="AY6" s="1" t="s">
        <v>1392</v>
      </c>
      <c r="AZ6" s="1" t="s">
        <v>1393</v>
      </c>
      <c r="BA6" s="1" t="s">
        <v>1394</v>
      </c>
      <c r="BB6" s="1" t="s">
        <v>1395</v>
      </c>
    </row>
    <row r="7" spans="2:54" ht="21" customHeight="1">
      <c r="B7" s="2" t="s">
        <v>1396</v>
      </c>
      <c r="C7" s="1" t="s">
        <v>1397</v>
      </c>
      <c r="D7" t="str">
        <f>""""&amp;SUBSTITUTE(_xlfn.TEXTJOIN(""",""",FALSE,Table_Question_Sets[[#All],[Key]])," ","")&amp;""""</f>
        <v>"Key","ratingPrimary","","estimateVehicleType","estimateVehicleMake","estimateVehicleModel","estimateVehicleCost","estimateAnnualSalary","estimateAnnualKilometers","estimateLeaseTerm","ratingSecondary","","placeholder1","contact","","name","email","phone","mobile","callbackLabel","personal","","applicantHeading","title","titleOther","fullName","residentialHeading","residentialAddress","residentialTown","residentialState","residentialPostcode","residentialYears","residentialString","previousHeading","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financial","","assetsHeading","assetsPropertiesHeading","residence","otherProperty1Heading","otherProperty1Description","otherProperty1Value","otherProperty2Heading","otherProperty2Description","otherProperty2Value","vehiclesHeading","vehicle1Heading","vehicle1Description","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success","","successSummary","privacy","","privacyStatement","paymentOptions","","paymentOption","paymentMethods","","paymentMethod","legalTerms","","termsAndConditions"</v>
      </c>
      <c r="E7"/>
      <c r="F7"/>
      <c r="G7"/>
      <c r="H7"/>
      <c r="I7"/>
      <c r="J7"/>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t="s">
        <v>1398</v>
      </c>
    </row>
    <row r="8" spans="2:54" ht="21" customHeight="1">
      <c r="B8" s="2" t="s">
        <v>1399</v>
      </c>
      <c r="C8" s="1" t="s">
        <v>1400</v>
      </c>
      <c r="D8" t="str">
        <f>""""&amp;SUBSTITUTE(_xlfn.TEXTJOIN(""",""",FALSE,Table_Repeating_Question_Sets[[#All],[Key]])," ","")&amp;""""</f>
        <v>"Key","repeating1","","repeating2","","repeating3","","repeating4","","repeating5",""</v>
      </c>
      <c r="E8"/>
      <c r="F8"/>
      <c r="G8"/>
      <c r="H8"/>
      <c r="I8"/>
      <c r="J8"/>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t="s">
        <v>1398</v>
      </c>
    </row>
    <row r="9" spans="2:54" ht="21" customHeight="1">
      <c r="B9" s="2" t="s">
        <v>1401</v>
      </c>
      <c r="C9" s="1" t="s">
        <v>1402</v>
      </c>
      <c r="D9" t="str">
        <f ca="1">IF(INDIRECT("'Question Sets'!"&amp;SUBSTITUTE(ADDRESS(1,COLUMN(Table_Question_Sets[[#Headers],[Output Config Keys Nested]]),4),"1","")&amp;COLUMN()+1)&lt;&gt;"",INDIRECT("'Question Sets'!"&amp;SUBSTITUTE(ADDRESS(1,COLUMN(Table_Question_Sets[[#Headers],[Output Config Keys Nested]]),4),"1","")&amp;COLUMN()+1),"")</f>
        <v>"ratingPrimary":["estimateVehicleType","estimateVehicleMake","estimateVehicleModel","estimateVehicleCost","estimateAnnualSalary","estimateAnnualKilometers","estimateLeaseTerm"],</v>
      </c>
      <c r="E9" t="str">
        <f ca="1">IF(INDIRECT("'Question Sets'!"&amp;SUBSTITUTE(ADDRESS(1,COLUMN(Table_Question_Sets[[#Headers],[Output Config Keys Nested]]),4),"1","")&amp;COLUMN()+1)&lt;&gt;"",INDIRECT("'Question Sets'!"&amp;SUBSTITUTE(ADDRESS(1,COLUMN(Table_Question_Sets[[#Headers],[Output Config Keys Nested]]),4),"1","")&amp;COLUMN()+1),"")</f>
        <v>"ratingSecondary":["placeholder1"],</v>
      </c>
      <c r="F9" t="str">
        <f ca="1">IF(INDIRECT("'Question Sets'!"&amp;SUBSTITUTE(ADDRESS(1,COLUMN(Table_Question_Sets[[#Headers],[Output Config Keys Nested]]),4),"1","")&amp;COLUMN()+1)&lt;&gt;"",INDIRECT("'Question Sets'!"&amp;SUBSTITUTE(ADDRESS(1,COLUMN(Table_Question_Sets[[#Headers],[Output Config Keys Nested]]),4),"1","")&amp;COLUMN()+1),"")</f>
        <v>"contact":["name","email","phone","mobile","callbackLabel"],</v>
      </c>
      <c r="G9" t="str">
        <f ca="1">IF(INDIRECT("'Question Sets'!"&amp;SUBSTITUTE(ADDRESS(1,COLUMN(Table_Question_Sets[[#Headers],[Output Config Keys Nested]]),4),"1","")&amp;COLUMN()+1)&lt;&gt;"",INDIRECT("'Question Sets'!"&amp;SUBSTITUTE(ADDRESS(1,COLUMN(Table_Question_Sets[[#Headers],[Output Config Keys Nested]]),4),"1","")&amp;COLUMN()+1),"")</f>
        <v>"personal":["applicantHeading","title","titleOther","fullName","residentialHeading","residentialAddress","residentialTown","residentialState","residentialPostcode","residentialYears","residentialString","previousHeading","previousAddress","previousTown","previousState","previousPostcode","previousYears","previousString","postalDifferent","postalHeading","postalAddress","postalTown","postalState","postalPostcode","postalString","personalHeading","driversLicense","DOB","gender","residentialStatus","landlordName","landlordContactNumber","maritalStatus","dependants","employmentHeading","currentEmploymentOccupation","currentEmploymentGrossIncome","currentEmploymentYears","currentEmploymentProbation","currentEmploymentProbationStartDate","currentEmploymentProbationEndDate","employerHeading","employerFBTType","employerCompanyName","employerAddress","employerPhone","employerACN","employerABN","employerContactName","employerContactEmail","previousEmploymentHeading","previousEmploymentOccupation","previousEmploymentEmployer","previousEmploymentYears","vehicleHeading","vehicleCondition","vehicleMake","vehicleModel","vehicleYear","vehicleOdometer","vehicleOtherDetails","contractHeading","contractCostPrice","contractTerm","contractResidualValueHeading","contractResidualValuePercent","contractResidualValueAmount","contractResidualValueUsedAmount","contractPaymentsHeading","contractPayments","contractPaymentAmount","contractOtherDetails","supplierHeading","supplierType","supplierName","supplierContactName","supplierPhone","supplierFax","supplierEmail","spouseHeading","spouseName","spouseOccupation","spouseEmployer","spouseYears","spouseGrossIncome"],</v>
      </c>
      <c r="H9" t="str">
        <f ca="1">IF(INDIRECT("'Question Sets'!"&amp;SUBSTITUTE(ADDRESS(1,COLUMN(Table_Question_Sets[[#Headers],[Output Config Keys Nested]]),4),"1","")&amp;COLUMN()+1)&lt;&gt;"",INDIRECT("'Question Sets'!"&amp;SUBSTITUTE(ADDRESS(1,COLUMN(Table_Question_Sets[[#Headers],[Output Config Keys Nested]]),4),"1","")&amp;COLUMN()+1),"")</f>
        <v>"financial":["assetsHeading","assetsPropertiesHeading","residence","otherProperty1Heading","otherProperty1Description","otherProperty1Value","otherProperty2Heading","otherProperty2Description","otherProperty2Value","vehiclesHeading","vehicle1Heading","vehicle1Description","vehicle1Value","vehicle2Heading","vehicle2Description","vehicle2Value","otherAssetsHeading","furnitureValue","cashValue","superannuationValue","investmentsValue","otherAsset1Heading","otherAsset1Description","otherAsset1Value","otherAsset2Heading","otherAsset2Description","otherAsset2Value","totalAssets","liabilitiesHeading","liabilitiesPropertiesHeading","homeMortgageHeading","homeMortgageLender","homeMortgageOwing","homeMortgageMonthly","otherProperty1Heading","otherProperty1Lender","otherProperty1Owing","otherProperty1Monthly","otherProperty2Heading","otherProperty2Lender","otherProperty2Owing","otherProperty2Monthly","vehiclesHeading","vehicle1Heading","vehicle1Lender","vehicle1Owing","vehicle1Monthly","vehicle2Heading","vehicle2Lender","vehicle2Owing","vehicle2Monthly","otherLiabilitiesHeading","personalLoansHeading","personalLoansLender","personalLoansOwing","personalLoansMonthly","creditCardsHeading","creditCardsLender","creditCardsOwing","creditCardsMonthly","overdraftHeading","overdraftLender","overdraftOwing","overdraftMonthly","otherLiability1Heading","otherLiability1Description","otherLiability1Owing","otherLiability1Monthly","otherLiability2Heading","otherLiability2Description","otherLiability2Owing","otherLiability2Monthly","otherLiability3Heading","otherLiability3Description","otherLiability3Owing","otherLiability3Monthly","otherMonthlyHeading","rentBoard","livingExpenses","totalLiabilities","netSurplus","financedAmount","effectOnTakeHomePay"],</v>
      </c>
      <c r="I9" t="str">
        <f ca="1">IF(INDIRECT("'Question Sets'!"&amp;SUBSTITUTE(ADDRESS(1,COLUMN(Table_Question_Sets[[#Headers],[Output Config Keys Nested]]),4),"1","")&amp;COLUMN()+1)&lt;&gt;"",INDIRECT("'Question Sets'!"&amp;SUBSTITUTE(ADDRESS(1,COLUMN(Table_Question_Sets[[#Headers],[Output Config Keys Nested]]),4),"1","")&amp;COLUMN()+1),"")</f>
        <v>"success":["successSummary"],</v>
      </c>
      <c r="J9" t="str">
        <f ca="1">IF(INDIRECT("'Question Sets'!"&amp;SUBSTITUTE(ADDRESS(1,COLUMN(Table_Question_Sets[[#Headers],[Output Config Keys Nested]]),4),"1","")&amp;COLUMN()+1)&lt;&gt;"",INDIRECT("'Question Sets'!"&amp;SUBSTITUTE(ADDRESS(1,COLUMN(Table_Question_Sets[[#Headers],[Output Config Keys Nested]]),4),"1","")&amp;COLUMN()+1),"")</f>
        <v>"privacy":["privacyStatement"],</v>
      </c>
      <c r="K9" t="str">
        <f ca="1">IF(INDIRECT("'Question Sets'!"&amp;SUBSTITUTE(ADDRESS(1,COLUMN(Table_Question_Sets[[#Headers],[Output Config Keys Nested]]),4),"1","")&amp;COLUMN()+1)&lt;&gt;"",INDIRECT("'Question Sets'!"&amp;SUBSTITUTE(ADDRESS(1,COLUMN(Table_Question_Sets[[#Headers],[Output Config Keys Nested]]),4),"1","")&amp;COLUMN()+1),"")</f>
        <v>"paymentOptions":["paymentOption"],</v>
      </c>
      <c r="L9" t="str">
        <f ca="1">IF(INDIRECT("'Question Sets'!"&amp;SUBSTITUTE(ADDRESS(1,COLUMN(Table_Question_Sets[[#Headers],[Output Config Keys Nested]]),4),"1","")&amp;COLUMN()+1)&lt;&gt;"",INDIRECT("'Question Sets'!"&amp;SUBSTITUTE(ADDRESS(1,COLUMN(Table_Question_Sets[[#Headers],[Output Config Keys Nested]]),4),"1","")&amp;COLUMN()+1),"")</f>
        <v>"paymentMethods":["paymentMethod"],</v>
      </c>
      <c r="M9" t="str">
        <f ca="1">IF(INDIRECT("'Question Sets'!"&amp;SUBSTITUTE(ADDRESS(1,COLUMN(Table_Question_Sets[[#Headers],[Output Config Keys Nested]]),4),"1","")&amp;COLUMN()+1)&lt;&gt;"",INDIRECT("'Question Sets'!"&amp;SUBSTITUTE(ADDRESS(1,COLUMN(Table_Question_Sets[[#Headers],[Output Config Keys Nested]]),4),"1","")&amp;COLUMN()+1),"")</f>
        <v>"legalTerms":["termsAndConditions"],</v>
      </c>
      <c r="N9" t="str">
        <f ca="1">IF(INDIRECT("'Question Sets'!"&amp;SUBSTITUTE(ADDRESS(1,COLUMN(Table_Question_Sets[[#Headers],[Output Config Keys Nested]]),4),"1","")&amp;COLUMN()+1)&lt;&gt;"",INDIRECT("'Question Sets'!"&amp;SUBSTITUTE(ADDRESS(1,COLUMN(Table_Question_Sets[[#Headers],[Output Config Keys Nested]]),4),"1","")&amp;COLUMN()+1),"")</f>
        <v/>
      </c>
      <c r="O9" t="str">
        <f ca="1">IF(INDIRECT("'Question Sets'!"&amp;SUBSTITUTE(ADDRESS(1,COLUMN(Table_Question_Sets[[#Headers],[Output Config Keys Nested]]),4),"1","")&amp;COLUMN()+1)&lt;&gt;"",INDIRECT("'Question Sets'!"&amp;SUBSTITUTE(ADDRESS(1,COLUMN(Table_Question_Sets[[#Headers],[Output Config Keys Nested]]),4),"1","")&amp;COLUMN()+1),"")</f>
        <v/>
      </c>
      <c r="P9" t="str">
        <f ca="1">IF(INDIRECT("'Question Sets'!"&amp;SUBSTITUTE(ADDRESS(1,COLUMN(Table_Question_Sets[[#Headers],[Output Config Keys Nested]]),4),"1","")&amp;COLUMN()+1)&lt;&gt;"",INDIRECT("'Question Sets'!"&amp;SUBSTITUTE(ADDRESS(1,COLUMN(Table_Question_Sets[[#Headers],[Output Config Keys Nested]]),4),"1","")&amp;COLUMN()+1),"")</f>
        <v/>
      </c>
      <c r="Q9" t="str">
        <f ca="1">IF(INDIRECT("'Question Sets'!"&amp;SUBSTITUTE(ADDRESS(1,COLUMN(Table_Question_Sets[[#Headers],[Output Config Keys Nested]]),4),"1","")&amp;COLUMN()+1)&lt;&gt;"",INDIRECT("'Question Sets'!"&amp;SUBSTITUTE(ADDRESS(1,COLUMN(Table_Question_Sets[[#Headers],[Output Config Keys Nested]]),4),"1","")&amp;COLUMN()+1),"")</f>
        <v/>
      </c>
      <c r="R9" t="str">
        <f ca="1">IF(INDIRECT("'Question Sets'!"&amp;SUBSTITUTE(ADDRESS(1,COLUMN(Table_Question_Sets[[#Headers],[Output Config Keys Nested]]),4),"1","")&amp;COLUMN()+1)&lt;&gt;"",INDIRECT("'Question Sets'!"&amp;SUBSTITUTE(ADDRESS(1,COLUMN(Table_Question_Sets[[#Headers],[Output Config Keys Nested]]),4),"1","")&amp;COLUMN()+1),"")</f>
        <v/>
      </c>
      <c r="S9" t="str">
        <f ca="1">IF(INDIRECT("'Question Sets'!"&amp;SUBSTITUTE(ADDRESS(1,COLUMN(Table_Question_Sets[[#Headers],[Output Config Keys Nested]]),4),"1","")&amp;COLUMN()+1)&lt;&gt;"",INDIRECT("'Question Sets'!"&amp;SUBSTITUTE(ADDRESS(1,COLUMN(Table_Question_Sets[[#Headers],[Output Config Keys Nested]]),4),"1","")&amp;COLUMN()+1),"")</f>
        <v/>
      </c>
      <c r="T9" t="str">
        <f ca="1">IF(INDIRECT("'Question Sets'!"&amp;SUBSTITUTE(ADDRESS(1,COLUMN(Table_Question_Sets[[#Headers],[Output Config Keys Nested]]),4),"1","")&amp;COLUMN()+1)&lt;&gt;"",INDIRECT("'Question Sets'!"&amp;SUBSTITUTE(ADDRESS(1,COLUMN(Table_Question_Sets[[#Headers],[Output Config Keys Nested]]),4),"1","")&amp;COLUMN()+1),"")</f>
        <v/>
      </c>
      <c r="U9" t="str">
        <f ca="1">IF(INDIRECT("'Question Sets'!"&amp;SUBSTITUTE(ADDRESS(1,COLUMN(Table_Question_Sets[[#Headers],[Output Config Keys Nested]]),4),"1","")&amp;COLUMN()+1)&lt;&gt;"",INDIRECT("'Question Sets'!"&amp;SUBSTITUTE(ADDRESS(1,COLUMN(Table_Question_Sets[[#Headers],[Output Config Keys Nested]]),4),"1","")&amp;COLUMN()+1),"")</f>
        <v/>
      </c>
      <c r="V9" t="str">
        <f ca="1">IF(INDIRECT("'Question Sets'!"&amp;SUBSTITUTE(ADDRESS(1,COLUMN(Table_Question_Sets[[#Headers],[Output Config Keys Nested]]),4),"1","")&amp;COLUMN()+1)&lt;&gt;"",INDIRECT("'Question Sets'!"&amp;SUBSTITUTE(ADDRESS(1,COLUMN(Table_Question_Sets[[#Headers],[Output Config Keys Nested]]),4),"1","")&amp;COLUMN()+1),"")</f>
        <v/>
      </c>
      <c r="W9" t="str">
        <f ca="1">IF(INDIRECT("'Question Sets'!"&amp;SUBSTITUTE(ADDRESS(1,COLUMN(Table_Question_Sets[[#Headers],[Output Config Keys Nested]]),4),"1","")&amp;COLUMN()+1)&lt;&gt;"",INDIRECT("'Question Sets'!"&amp;SUBSTITUTE(ADDRESS(1,COLUMN(Table_Question_Sets[[#Headers],[Output Config Keys Nested]]),4),"1","")&amp;COLUMN()+1),"")</f>
        <v/>
      </c>
      <c r="X9" t="str">
        <f ca="1">IF(INDIRECT("'Question Sets'!"&amp;SUBSTITUTE(ADDRESS(1,COLUMN(Table_Question_Sets[[#Headers],[Output Config Keys Nested]]),4),"1","")&amp;COLUMN()+1)&lt;&gt;"",INDIRECT("'Question Sets'!"&amp;SUBSTITUTE(ADDRESS(1,COLUMN(Table_Question_Sets[[#Headers],[Output Config Keys Nested]]),4),"1","")&amp;COLUMN()+1),"")</f>
        <v/>
      </c>
      <c r="Y9" t="str">
        <f ca="1">IF(INDIRECT("'Question Sets'!"&amp;SUBSTITUTE(ADDRESS(1,COLUMN(Table_Question_Sets[[#Headers],[Output Config Keys Nested]]),4),"1","")&amp;COLUMN()+1)&lt;&gt;"",INDIRECT("'Question Sets'!"&amp;SUBSTITUTE(ADDRESS(1,COLUMN(Table_Question_Sets[[#Headers],[Output Config Keys Nested]]),4),"1","")&amp;COLUMN()+1),"")</f>
        <v/>
      </c>
      <c r="Z9" t="str">
        <f ca="1">IF(INDIRECT("'Question Sets'!"&amp;SUBSTITUTE(ADDRESS(1,COLUMN(Table_Question_Sets[[#Headers],[Output Config Keys Nested]]),4),"1","")&amp;COLUMN()+1)&lt;&gt;"",INDIRECT("'Question Sets'!"&amp;SUBSTITUTE(ADDRESS(1,COLUMN(Table_Question_Sets[[#Headers],[Output Config Keys Nested]]),4),"1","")&amp;COLUMN()+1),"")</f>
        <v/>
      </c>
      <c r="AA9" t="str">
        <f ca="1">IF(INDIRECT("'Question Sets'!"&amp;SUBSTITUTE(ADDRESS(1,COLUMN(Table_Question_Sets[[#Headers],[Output Config Keys Nested]]),4),"1","")&amp;COLUMN()+1)&lt;&gt;"",INDIRECT("'Question Sets'!"&amp;SUBSTITUTE(ADDRESS(1,COLUMN(Table_Question_Sets[[#Headers],[Output Config Keys Nested]]),4),"1","")&amp;COLUMN()+1),"")</f>
        <v/>
      </c>
      <c r="AB9" t="str">
        <f ca="1">IF(INDIRECT("'Question Sets'!"&amp;SUBSTITUTE(ADDRESS(1,COLUMN(Table_Question_Sets[[#Headers],[Output Config Keys Nested]]),4),"1","")&amp;COLUMN()+1)&lt;&gt;"",INDIRECT("'Question Sets'!"&amp;SUBSTITUTE(ADDRESS(1,COLUMN(Table_Question_Sets[[#Headers],[Output Config Keys Nested]]),4),"1","")&amp;COLUMN()+1),"")</f>
        <v/>
      </c>
      <c r="AC9" t="str">
        <f ca="1">IF(INDIRECT("'Question Sets'!"&amp;SUBSTITUTE(ADDRESS(1,COLUMN(Table_Question_Sets[[#Headers],[Output Config Keys Nested]]),4),"1","")&amp;COLUMN()+1)&lt;&gt;"",INDIRECT("'Question Sets'!"&amp;SUBSTITUTE(ADDRESS(1,COLUMN(Table_Question_Sets[[#Headers],[Output Config Keys Nested]]),4),"1","")&amp;COLUMN()+1),"")</f>
        <v/>
      </c>
      <c r="AD9" t="str">
        <f ca="1">IF(INDIRECT("'Question Sets'!"&amp;SUBSTITUTE(ADDRESS(1,COLUMN(Table_Question_Sets[[#Headers],[Output Config Keys Nested]]),4),"1","")&amp;COLUMN()+1)&lt;&gt;"",INDIRECT("'Question Sets'!"&amp;SUBSTITUTE(ADDRESS(1,COLUMN(Table_Question_Sets[[#Headers],[Output Config Keys Nested]]),4),"1","")&amp;COLUMN()+1),"")</f>
        <v/>
      </c>
      <c r="AE9" t="str">
        <f ca="1">IF(INDIRECT("'Question Sets'!"&amp;SUBSTITUTE(ADDRESS(1,COLUMN(Table_Question_Sets[[#Headers],[Output Config Keys Nested]]),4),"1","")&amp;COLUMN()+1)&lt;&gt;"",INDIRECT("'Question Sets'!"&amp;SUBSTITUTE(ADDRESS(1,COLUMN(Table_Question_Sets[[#Headers],[Output Config Keys Nested]]),4),"1","")&amp;COLUMN()+1),"")</f>
        <v/>
      </c>
      <c r="AF9" t="str">
        <f ca="1">IF(INDIRECT("'Question Sets'!"&amp;SUBSTITUTE(ADDRESS(1,COLUMN(Table_Question_Sets[[#Headers],[Output Config Keys Nested]]),4),"1","")&amp;COLUMN()+1)&lt;&gt;"",INDIRECT("'Question Sets'!"&amp;SUBSTITUTE(ADDRESS(1,COLUMN(Table_Question_Sets[[#Headers],[Output Config Keys Nested]]),4),"1","")&amp;COLUMN()+1),"")</f>
        <v/>
      </c>
      <c r="AG9" t="str">
        <f ca="1">IF(INDIRECT("'Question Sets'!"&amp;SUBSTITUTE(ADDRESS(1,COLUMN(Table_Question_Sets[[#Headers],[Output Config Keys Nested]]),4),"1","")&amp;COLUMN()+1)&lt;&gt;"",INDIRECT("'Question Sets'!"&amp;SUBSTITUTE(ADDRESS(1,COLUMN(Table_Question_Sets[[#Headers],[Output Config Keys Nested]]),4),"1","")&amp;COLUMN()+1),"")</f>
        <v/>
      </c>
      <c r="AH9" t="str">
        <f ca="1">IF(INDIRECT("'Question Sets'!"&amp;SUBSTITUTE(ADDRESS(1,COLUMN(Table_Question_Sets[[#Headers],[Output Config Keys Nested]]),4),"1","")&amp;COLUMN()+1)&lt;&gt;"",INDIRECT("'Question Sets'!"&amp;SUBSTITUTE(ADDRESS(1,COLUMN(Table_Question_Sets[[#Headers],[Output Config Keys Nested]]),4),"1","")&amp;COLUMN()+1),"")</f>
        <v/>
      </c>
      <c r="AI9" t="str">
        <f ca="1">IF(INDIRECT("'Question Sets'!"&amp;SUBSTITUTE(ADDRESS(1,COLUMN(Table_Question_Sets[[#Headers],[Output Config Keys Nested]]),4),"1","")&amp;COLUMN()+1)&lt;&gt;"",INDIRECT("'Question Sets'!"&amp;SUBSTITUTE(ADDRESS(1,COLUMN(Table_Question_Sets[[#Headers],[Output Config Keys Nested]]),4),"1","")&amp;COLUMN()+1),"")</f>
        <v/>
      </c>
      <c r="AJ9" t="str">
        <f ca="1">IF(INDIRECT("'Question Sets'!"&amp;SUBSTITUTE(ADDRESS(1,COLUMN(Table_Question_Sets[[#Headers],[Output Config Keys Nested]]),4),"1","")&amp;COLUMN()+1)&lt;&gt;"",INDIRECT("'Question Sets'!"&amp;SUBSTITUTE(ADDRESS(1,COLUMN(Table_Question_Sets[[#Headers],[Output Config Keys Nested]]),4),"1","")&amp;COLUMN()+1),"")</f>
        <v/>
      </c>
      <c r="AK9" t="str">
        <f ca="1">IF(INDIRECT("'Question Sets'!"&amp;SUBSTITUTE(ADDRESS(1,COLUMN(Table_Question_Sets[[#Headers],[Output Config Keys Nested]]),4),"1","")&amp;COLUMN()+1)&lt;&gt;"",INDIRECT("'Question Sets'!"&amp;SUBSTITUTE(ADDRESS(1,COLUMN(Table_Question_Sets[[#Headers],[Output Config Keys Nested]]),4),"1","")&amp;COLUMN()+1),"")</f>
        <v/>
      </c>
      <c r="AL9" t="str">
        <f ca="1">IF(INDIRECT("'Question Sets'!"&amp;SUBSTITUTE(ADDRESS(1,COLUMN(Table_Question_Sets[[#Headers],[Output Config Keys Nested]]),4),"1","")&amp;COLUMN()+1)&lt;&gt;"",INDIRECT("'Question Sets'!"&amp;SUBSTITUTE(ADDRESS(1,COLUMN(Table_Question_Sets[[#Headers],[Output Config Keys Nested]]),4),"1","")&amp;COLUMN()+1),"")</f>
        <v/>
      </c>
      <c r="AM9" t="str">
        <f ca="1">IF(INDIRECT("'Question Sets'!"&amp;SUBSTITUTE(ADDRESS(1,COLUMN(Table_Question_Sets[[#Headers],[Output Config Keys Nested]]),4),"1","")&amp;COLUMN()+1)&lt;&gt;"",INDIRECT("'Question Sets'!"&amp;SUBSTITUTE(ADDRESS(1,COLUMN(Table_Question_Sets[[#Headers],[Output Config Keys Nested]]),4),"1","")&amp;COLUMN()+1),"")</f>
        <v/>
      </c>
      <c r="AN9" t="str">
        <f ca="1">IF(INDIRECT("'Question Sets'!"&amp;SUBSTITUTE(ADDRESS(1,COLUMN(Table_Question_Sets[[#Headers],[Output Config Keys Nested]]),4),"1","")&amp;COLUMN()+1)&lt;&gt;"",INDIRECT("'Question Sets'!"&amp;SUBSTITUTE(ADDRESS(1,COLUMN(Table_Question_Sets[[#Headers],[Output Config Keys Nested]]),4),"1","")&amp;COLUMN()+1),"")</f>
        <v/>
      </c>
      <c r="AO9" t="str">
        <f ca="1">IF(INDIRECT("'Question Sets'!"&amp;SUBSTITUTE(ADDRESS(1,COLUMN(Table_Question_Sets[[#Headers],[Output Config Keys Nested]]),4),"1","")&amp;COLUMN()+1)&lt;&gt;"",INDIRECT("'Question Sets'!"&amp;SUBSTITUTE(ADDRESS(1,COLUMN(Table_Question_Sets[[#Headers],[Output Config Keys Nested]]),4),"1","")&amp;COLUMN()+1),"")</f>
        <v/>
      </c>
      <c r="AP9" t="str">
        <f ca="1">IF(INDIRECT("'Question Sets'!"&amp;SUBSTITUTE(ADDRESS(1,COLUMN(Table_Question_Sets[[#Headers],[Output Config Keys Nested]]),4),"1","")&amp;COLUMN()+1)&lt;&gt;"",INDIRECT("'Question Sets'!"&amp;SUBSTITUTE(ADDRESS(1,COLUMN(Table_Question_Sets[[#Headers],[Output Config Keys Nested]]),4),"1","")&amp;COLUMN()+1),"")</f>
        <v/>
      </c>
      <c r="AQ9" t="str">
        <f ca="1">IF(INDIRECT("'Question Sets'!"&amp;SUBSTITUTE(ADDRESS(1,COLUMN(Table_Question_Sets[[#Headers],[Output Config Keys Nested]]),4),"1","")&amp;COLUMN()+1)&lt;&gt;"",INDIRECT("'Question Sets'!"&amp;SUBSTITUTE(ADDRESS(1,COLUMN(Table_Question_Sets[[#Headers],[Output Config Keys Nested]]),4),"1","")&amp;COLUMN()+1),"")</f>
        <v/>
      </c>
      <c r="AR9" t="str">
        <f ca="1">IF(INDIRECT("'Question Sets'!"&amp;SUBSTITUTE(ADDRESS(1,COLUMN(Table_Question_Sets[[#Headers],[Output Config Keys Nested]]),4),"1","")&amp;COLUMN()+1)&lt;&gt;"",INDIRECT("'Question Sets'!"&amp;SUBSTITUTE(ADDRESS(1,COLUMN(Table_Question_Sets[[#Headers],[Output Config Keys Nested]]),4),"1","")&amp;COLUMN()+1),"")</f>
        <v/>
      </c>
      <c r="AS9" t="str">
        <f ca="1">IF(INDIRECT("'Question Sets'!"&amp;SUBSTITUTE(ADDRESS(1,COLUMN(Table_Question_Sets[[#Headers],[Output Config Keys Nested]]),4),"1","")&amp;COLUMN()+1)&lt;&gt;"",INDIRECT("'Question Sets'!"&amp;SUBSTITUTE(ADDRESS(1,COLUMN(Table_Question_Sets[[#Headers],[Output Config Keys Nested]]),4),"1","")&amp;COLUMN()+1),"")</f>
        <v/>
      </c>
      <c r="AT9" t="str">
        <f ca="1">IF(INDIRECT("'Question Sets'!"&amp;SUBSTITUTE(ADDRESS(1,COLUMN(Table_Question_Sets[[#Headers],[Output Config Keys Nested]]),4),"1","")&amp;COLUMN()+1)&lt;&gt;"",INDIRECT("'Question Sets'!"&amp;SUBSTITUTE(ADDRESS(1,COLUMN(Table_Question_Sets[[#Headers],[Output Config Keys Nested]]),4),"1","")&amp;COLUMN()+1),"")</f>
        <v/>
      </c>
      <c r="AU9" t="str">
        <f ca="1">IF(INDIRECT("'Question Sets'!"&amp;SUBSTITUTE(ADDRESS(1,COLUMN(Table_Question_Sets[[#Headers],[Output Config Keys Nested]]),4),"1","")&amp;COLUMN()+1)&lt;&gt;"",INDIRECT("'Question Sets'!"&amp;SUBSTITUTE(ADDRESS(1,COLUMN(Table_Question_Sets[[#Headers],[Output Config Keys Nested]]),4),"1","")&amp;COLUMN()+1),"")</f>
        <v/>
      </c>
      <c r="AV9" t="str">
        <f ca="1">IF(INDIRECT("'Question Sets'!"&amp;SUBSTITUTE(ADDRESS(1,COLUMN(Table_Question_Sets[[#Headers],[Output Config Keys Nested]]),4),"1","")&amp;COLUMN()+1)&lt;&gt;"",INDIRECT("'Question Sets'!"&amp;SUBSTITUTE(ADDRESS(1,COLUMN(Table_Question_Sets[[#Headers],[Output Config Keys Nested]]),4),"1","")&amp;COLUMN()+1),"")</f>
        <v/>
      </c>
      <c r="AW9" t="str">
        <f ca="1">IF(INDIRECT("'Question Sets'!"&amp;SUBSTITUTE(ADDRESS(1,COLUMN(Table_Question_Sets[[#Headers],[Output Config Keys Nested]]),4),"1","")&amp;COLUMN()+1)&lt;&gt;"",INDIRECT("'Question Sets'!"&amp;SUBSTITUTE(ADDRESS(1,COLUMN(Table_Question_Sets[[#Headers],[Output Config Keys Nested]]),4),"1","")&amp;COLUMN()+1),"")</f>
        <v/>
      </c>
      <c r="AX9" t="str">
        <f ca="1">IF(INDIRECT("'Question Sets'!"&amp;SUBSTITUTE(ADDRESS(1,COLUMN(Table_Question_Sets[[#Headers],[Output Config Keys Nested]]),4),"1","")&amp;COLUMN()+1)&lt;&gt;"",INDIRECT("'Question Sets'!"&amp;SUBSTITUTE(ADDRESS(1,COLUMN(Table_Question_Sets[[#Headers],[Output Config Keys Nested]]),4),"1","")&amp;COLUMN()+1),"")</f>
        <v/>
      </c>
      <c r="AY9" t="str">
        <f ca="1">IF(INDIRECT("'Question Sets'!"&amp;SUBSTITUTE(ADDRESS(1,COLUMN(Table_Question_Sets[[#Headers],[Output Config Keys Nested]]),4),"1","")&amp;COLUMN()+1)&lt;&gt;"",INDIRECT("'Question Sets'!"&amp;SUBSTITUTE(ADDRESS(1,COLUMN(Table_Question_Sets[[#Headers],[Output Config Keys Nested]]),4),"1","")&amp;COLUMN()+1),"")</f>
        <v/>
      </c>
      <c r="AZ9" t="str">
        <f ca="1">IF(INDIRECT("'Question Sets'!"&amp;SUBSTITUTE(ADDRESS(1,COLUMN(Table_Question_Sets[[#Headers],[Output Config Keys Nested]]),4),"1","")&amp;COLUMN()+1)&lt;&gt;"",INDIRECT("'Question Sets'!"&amp;SUBSTITUTE(ADDRESS(1,COLUMN(Table_Question_Sets[[#Headers],[Output Config Keys Nested]]),4),"1","")&amp;COLUMN()+1),"")</f>
        <v/>
      </c>
      <c r="BA9" t="str">
        <f ca="1">IF(INDIRECT("'Question Sets'!"&amp;SUBSTITUTE(ADDRESS(1,COLUMN(Table_Question_Sets[[#Headers],[Output Config Keys Nested]]),4),"1","")&amp;COLUMN()+1)&lt;&gt;"",INDIRECT("'Question Sets'!"&amp;SUBSTITUTE(ADDRESS(1,COLUMN(Table_Question_Sets[[#Headers],[Output Config Keys Nested]]),4),"1","")&amp;COLUMN()+1),"")</f>
        <v/>
      </c>
      <c r="BB9" s="1" t="s">
        <v>1403</v>
      </c>
    </row>
    <row r="10" spans="2:54" ht="21" customHeight="1">
      <c r="B10" s="2" t="s">
        <v>1404</v>
      </c>
      <c r="C10" s="1" t="s">
        <v>1405</v>
      </c>
      <c r="D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"repeating1":[],</v>
      </c>
      <c r="E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"repeating2":[],</v>
      </c>
      <c r="F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"repeating3":[],</v>
      </c>
      <c r="G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"repeating4":[],</v>
      </c>
      <c r="H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"repeating5":[],</v>
      </c>
      <c r="I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J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K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L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M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N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O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P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Q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R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S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T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U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V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W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X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Y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Z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A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B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C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D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E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F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G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H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I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J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K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L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M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N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O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P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Q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R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S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T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U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V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W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X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Y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Z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BA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BB10" s="1" t="s">
        <v>1403</v>
      </c>
    </row>
    <row r="11" spans="2:54" ht="21" customHeight="1">
      <c r="B11" s="2" t="s">
        <v>1406</v>
      </c>
      <c r="C11" s="1" t="s">
        <v>1407</v>
      </c>
      <c r="D11" t="str">
        <f>_xlfn.TEXTJOIN(",",TRUE,Table_Question_Sets[Summary Key Mapping])</f>
        <v>"estimateVehicleType": "Vehicle Type","estimateVehicleCost": "Vehicle Cost","estimateAnnualSalary": "Annual Salary","estimateAnnualKilometers": "Annual Kms","estimateLeaseTerm": "Lease Term (Months)"</v>
      </c>
      <c r="E11"/>
      <c r="F11"/>
      <c r="G11"/>
      <c r="H11"/>
      <c r="I11"/>
      <c r="J1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t="s">
        <v>1403</v>
      </c>
    </row>
    <row r="12" spans="2:54" ht="21" customHeight="1">
      <c r="B12" s="2" t="s">
        <v>1408</v>
      </c>
      <c r="C12" t="s">
        <v>1409</v>
      </c>
      <c r="D12" t="str">
        <f>_xlfn.TEXTJOIN(",",TRUE,Table_Question_Sets[Config Workflow Roles])</f>
        <v>"customerName":"name","customerEmail":"email"</v>
      </c>
      <c r="E12"/>
      <c r="F12"/>
      <c r="G12"/>
      <c r="H12"/>
      <c r="I12"/>
      <c r="J12"/>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t="s">
        <v>1403</v>
      </c>
    </row>
    <row r="13" spans="2:54" ht="21" customHeight="1">
      <c r="B13" s="2" t="s">
        <v>617</v>
      </c>
      <c r="C13" s="1" t="s">
        <v>1410</v>
      </c>
      <c r="D13" t="str">
        <f ca="1">IF(INDIRECT("'Triggers'!"&amp;SUBSTITUTE(ADDRESS(1,COLUMN(Table_Triggers[[#Headers],[Output Config]]),4),"1","")&amp;COLUMN()+1)&lt;&gt;"",INDIRECT("'Triggers'!"&amp;SUBSTITUTE(ADDRESS(1,COLUMN(Table_Triggers[[#Headers],[Output Config]]),4),"1","")&amp;COLUMN()+1),"")</f>
        <v>"softReferral":{},</v>
      </c>
      <c r="E13" t="str">
        <f ca="1">IF(INDIRECT("'Triggers'!"&amp;SUBSTITUTE(ADDRESS(1,COLUMN(Table_Triggers[[#Headers],[Output Config]]),4),"1","")&amp;COLUMN()+1)&lt;&gt;"",INDIRECT("'Triggers'!"&amp;SUBSTITUTE(ADDRESS(1,COLUMN(Table_Triggers[[#Headers],[Output Config]]),4),"1","")&amp;COLUMN()+1),"")</f>
        <v>"hardReferral":{},</v>
      </c>
      <c r="F13" t="str">
        <f ca="1">IF(INDIRECT("'Triggers'!"&amp;SUBSTITUTE(ADDRESS(1,COLUMN(Table_Triggers[[#Headers],[Output Config]]),4),"1","")&amp;COLUMN()+1)&lt;&gt;"",INDIRECT("'Triggers'!"&amp;SUBSTITUTE(ADDRESS(1,COLUMN(Table_Triggers[[#Headers],[Output Config]]),4),"1","")&amp;COLUMN()+1),"")</f>
        <v>"decline":{},</v>
      </c>
      <c r="G13" t="str">
        <f ca="1">IF(INDIRECT("'Triggers'!"&amp;SUBSTITUTE(ADDRESS(1,COLUMN(Table_Triggers[[#Headers],[Output Config]]),4),"1","")&amp;COLUMN()+1)&lt;&gt;"",INDIRECT("'Triggers'!"&amp;SUBSTITUTE(ADDRESS(1,COLUMN(Table_Triggers[[#Headers],[Output Config]]),4),"1","")&amp;COLUMN()+1),"")</f>
        <v>"error":{"noCoverSelected": ""},</v>
      </c>
      <c r="H13" t="str">
        <f ca="1">IF(INDIRECT("'Triggers'!"&amp;SUBSTITUTE(ADDRESS(1,COLUMN(Table_Triggers[[#Headers],[Output Config]]),4),"1","")&amp;COLUMN()+1)&lt;&gt;"",INDIRECT("'Triggers'!"&amp;SUBSTITUTE(ADDRESS(1,COLUMN(Table_Triggers[[#Headers],[Output Config]]),4),"1","")&amp;COLUMN()+1),"")</f>
        <v/>
      </c>
      <c r="I13" t="str">
        <f ca="1">IF(INDIRECT("'Triggers'!"&amp;SUBSTITUTE(ADDRESS(1,COLUMN(Table_Triggers[[#Headers],[Output Config]]),4),"1","")&amp;COLUMN()+1)&lt;&gt;"",INDIRECT("'Triggers'!"&amp;SUBSTITUTE(ADDRESS(1,COLUMN(Table_Triggers[[#Headers],[Output Config]]),4),"1","")&amp;COLUMN()+1),"")</f>
        <v/>
      </c>
      <c r="J13" t="str">
        <f ca="1">IF(INDIRECT("'Triggers'!"&amp;SUBSTITUTE(ADDRESS(1,COLUMN(Table_Triggers[[#Headers],[Output Config]]),4),"1","")&amp;COLUMN()+1)&lt;&gt;"",INDIRECT("'Triggers'!"&amp;SUBSTITUTE(ADDRESS(1,COLUMN(Table_Triggers[[#Headers],[Output Config]]),4),"1","")&amp;COLUMN()+1),"")</f>
        <v/>
      </c>
      <c r="K13" t="str">
        <f ca="1">IF(INDIRECT("'Triggers'!"&amp;SUBSTITUTE(ADDRESS(1,COLUMN(Table_Triggers[[#Headers],[Output Config]]),4),"1","")&amp;COLUMN()+1)&lt;&gt;"",INDIRECT("'Triggers'!"&amp;SUBSTITUTE(ADDRESS(1,COLUMN(Table_Triggers[[#Headers],[Output Config]]),4),"1","")&amp;COLUMN()+1),"")</f>
        <v/>
      </c>
      <c r="L13" t="str">
        <f ca="1">IF(INDIRECT("'Triggers'!"&amp;SUBSTITUTE(ADDRESS(1,COLUMN(Table_Triggers[[#Headers],[Output Config]]),4),"1","")&amp;COLUMN()+1)&lt;&gt;"",INDIRECT("'Triggers'!"&amp;SUBSTITUTE(ADDRESS(1,COLUMN(Table_Triggers[[#Headers],[Output Config]]),4),"1","")&amp;COLUMN()+1),"")</f>
        <v/>
      </c>
      <c r="M13" t="str">
        <f ca="1">IF(INDIRECT("'Triggers'!"&amp;SUBSTITUTE(ADDRESS(1,COLUMN(Table_Triggers[[#Headers],[Output Config]]),4),"1","")&amp;COLUMN()+1)&lt;&gt;"",INDIRECT("'Triggers'!"&amp;SUBSTITUTE(ADDRESS(1,COLUMN(Table_Triggers[[#Headers],[Output Config]]),4),"1","")&amp;COLUMN()+1),"")</f>
        <v/>
      </c>
      <c r="N13" t="str">
        <f ca="1">IF(INDIRECT("'Triggers'!"&amp;SUBSTITUTE(ADDRESS(1,COLUMN(Table_Triggers[[#Headers],[Output Config]]),4),"1","")&amp;COLUMN()+1)&lt;&gt;"",INDIRECT("'Triggers'!"&amp;SUBSTITUTE(ADDRESS(1,COLUMN(Table_Triggers[[#Headers],[Output Config]]),4),"1","")&amp;COLUMN()+1),"")</f>
        <v/>
      </c>
      <c r="O13" t="str">
        <f ca="1">IF(INDIRECT("'Triggers'!"&amp;SUBSTITUTE(ADDRESS(1,COLUMN(Table_Triggers[[#Headers],[Output Config]]),4),"1","")&amp;COLUMN()+1)&lt;&gt;"",INDIRECT("'Triggers'!"&amp;SUBSTITUTE(ADDRESS(1,COLUMN(Table_Triggers[[#Headers],[Output Config]]),4),"1","")&amp;COLUMN()+1),"")</f>
        <v/>
      </c>
      <c r="P13" t="str">
        <f ca="1">IF(INDIRECT("'Triggers'!"&amp;SUBSTITUTE(ADDRESS(1,COLUMN(Table_Triggers[[#Headers],[Output Config]]),4),"1","")&amp;COLUMN()+1)&lt;&gt;"",INDIRECT("'Triggers'!"&amp;SUBSTITUTE(ADDRESS(1,COLUMN(Table_Triggers[[#Headers],[Output Config]]),4),"1","")&amp;COLUMN()+1),"")</f>
        <v/>
      </c>
      <c r="Q13" t="str">
        <f ca="1">IF(INDIRECT("'Triggers'!"&amp;SUBSTITUTE(ADDRESS(1,COLUMN(Table_Triggers[[#Headers],[Output Config]]),4),"1","")&amp;COLUMN()+1)&lt;&gt;"",INDIRECT("'Triggers'!"&amp;SUBSTITUTE(ADDRESS(1,COLUMN(Table_Triggers[[#Headers],[Output Config]]),4),"1","")&amp;COLUMN()+1),"")</f>
        <v/>
      </c>
      <c r="R13" t="str">
        <f ca="1">IF(INDIRECT("'Triggers'!"&amp;SUBSTITUTE(ADDRESS(1,COLUMN(Table_Triggers[[#Headers],[Output Config]]),4),"1","")&amp;COLUMN()+1)&lt;&gt;"",INDIRECT("'Triggers'!"&amp;SUBSTITUTE(ADDRESS(1,COLUMN(Table_Triggers[[#Headers],[Output Config]]),4),"1","")&amp;COLUMN()+1),"")</f>
        <v/>
      </c>
      <c r="S13" t="str">
        <f ca="1">IF(INDIRECT("'Triggers'!"&amp;SUBSTITUTE(ADDRESS(1,COLUMN(Table_Triggers[[#Headers],[Output Config]]),4),"1","")&amp;COLUMN()+1)&lt;&gt;"",INDIRECT("'Triggers'!"&amp;SUBSTITUTE(ADDRESS(1,COLUMN(Table_Triggers[[#Headers],[Output Config]]),4),"1","")&amp;COLUMN()+1),"")</f>
        <v/>
      </c>
      <c r="T13" t="str">
        <f ca="1">IF(INDIRECT("'Triggers'!"&amp;SUBSTITUTE(ADDRESS(1,COLUMN(Table_Triggers[[#Headers],[Output Config]]),4),"1","")&amp;COLUMN()+1)&lt;&gt;"",INDIRECT("'Triggers'!"&amp;SUBSTITUTE(ADDRESS(1,COLUMN(Table_Triggers[[#Headers],[Output Config]]),4),"1","")&amp;COLUMN()+1),"")</f>
        <v/>
      </c>
      <c r="U13" t="str">
        <f ca="1">IF(INDIRECT("'Triggers'!"&amp;SUBSTITUTE(ADDRESS(1,COLUMN(Table_Triggers[[#Headers],[Output Config]]),4),"1","")&amp;COLUMN()+1)&lt;&gt;"",INDIRECT("'Triggers'!"&amp;SUBSTITUTE(ADDRESS(1,COLUMN(Table_Triggers[[#Headers],[Output Config]]),4),"1","")&amp;COLUMN()+1),"")</f>
        <v/>
      </c>
      <c r="V13" t="str">
        <f ca="1">IF(INDIRECT("'Triggers'!"&amp;SUBSTITUTE(ADDRESS(1,COLUMN(Table_Triggers[[#Headers],[Output Config]]),4),"1","")&amp;COLUMN()+1)&lt;&gt;"",INDIRECT("'Triggers'!"&amp;SUBSTITUTE(ADDRESS(1,COLUMN(Table_Triggers[[#Headers],[Output Config]]),4),"1","")&amp;COLUMN()+1),"")</f>
        <v/>
      </c>
      <c r="W13" t="str">
        <f ca="1">IF(INDIRECT("'Triggers'!"&amp;SUBSTITUTE(ADDRESS(1,COLUMN(Table_Triggers[[#Headers],[Output Config]]),4),"1","")&amp;COLUMN()+1)&lt;&gt;"",INDIRECT("'Triggers'!"&amp;SUBSTITUTE(ADDRESS(1,COLUMN(Table_Triggers[[#Headers],[Output Config]]),4),"1","")&amp;COLUMN()+1),"")</f>
        <v/>
      </c>
      <c r="X13" t="str">
        <f ca="1">IF(INDIRECT("'Triggers'!"&amp;SUBSTITUTE(ADDRESS(1,COLUMN(Table_Triggers[[#Headers],[Output Config]]),4),"1","")&amp;COLUMN()+1)&lt;&gt;"",INDIRECT("'Triggers'!"&amp;SUBSTITUTE(ADDRESS(1,COLUMN(Table_Triggers[[#Headers],[Output Config]]),4),"1","")&amp;COLUMN()+1),"")</f>
        <v/>
      </c>
      <c r="Y13" t="str">
        <f ca="1">IF(INDIRECT("'Triggers'!"&amp;SUBSTITUTE(ADDRESS(1,COLUMN(Table_Triggers[[#Headers],[Output Config]]),4),"1","")&amp;COLUMN()+1)&lt;&gt;"",INDIRECT("'Triggers'!"&amp;SUBSTITUTE(ADDRESS(1,COLUMN(Table_Triggers[[#Headers],[Output Config]]),4),"1","")&amp;COLUMN()+1),"")</f>
        <v/>
      </c>
      <c r="Z13" t="str">
        <f ca="1">IF(INDIRECT("'Triggers'!"&amp;SUBSTITUTE(ADDRESS(1,COLUMN(Table_Triggers[[#Headers],[Output Config]]),4),"1","")&amp;COLUMN()+1)&lt;&gt;"",INDIRECT("'Triggers'!"&amp;SUBSTITUTE(ADDRESS(1,COLUMN(Table_Triggers[[#Headers],[Output Config]]),4),"1","")&amp;COLUMN()+1),"")</f>
        <v/>
      </c>
      <c r="AA13" t="str">
        <f ca="1">IF(INDIRECT("'Triggers'!"&amp;SUBSTITUTE(ADDRESS(1,COLUMN(Table_Triggers[[#Headers],[Output Config]]),4),"1","")&amp;COLUMN()+1)&lt;&gt;"",INDIRECT("'Triggers'!"&amp;SUBSTITUTE(ADDRESS(1,COLUMN(Table_Triggers[[#Headers],[Output Config]]),4),"1","")&amp;COLUMN()+1),"")</f>
        <v/>
      </c>
      <c r="AB13" t="str">
        <f ca="1">IF(INDIRECT("'Triggers'!"&amp;SUBSTITUTE(ADDRESS(1,COLUMN(Table_Triggers[[#Headers],[Output Config]]),4),"1","")&amp;COLUMN()+1)&lt;&gt;"",INDIRECT("'Triggers'!"&amp;SUBSTITUTE(ADDRESS(1,COLUMN(Table_Triggers[[#Headers],[Output Config]]),4),"1","")&amp;COLUMN()+1),"")</f>
        <v/>
      </c>
      <c r="AC13" t="str">
        <f ca="1">IF(INDIRECT("'Triggers'!"&amp;SUBSTITUTE(ADDRESS(1,COLUMN(Table_Triggers[[#Headers],[Output Config]]),4),"1","")&amp;COLUMN()+1)&lt;&gt;"",INDIRECT("'Triggers'!"&amp;SUBSTITUTE(ADDRESS(1,COLUMN(Table_Triggers[[#Headers],[Output Config]]),4),"1","")&amp;COLUMN()+1),"")</f>
        <v/>
      </c>
      <c r="AD13" t="str">
        <f ca="1">IF(INDIRECT("'Triggers'!"&amp;SUBSTITUTE(ADDRESS(1,COLUMN(Table_Triggers[[#Headers],[Output Config]]),4),"1","")&amp;COLUMN()+1)&lt;&gt;"",INDIRECT("'Triggers'!"&amp;SUBSTITUTE(ADDRESS(1,COLUMN(Table_Triggers[[#Headers],[Output Config]]),4),"1","")&amp;COLUMN()+1),"")</f>
        <v/>
      </c>
      <c r="AE13" t="str">
        <f ca="1">IF(INDIRECT("'Triggers'!"&amp;SUBSTITUTE(ADDRESS(1,COLUMN(Table_Triggers[[#Headers],[Output Config]]),4),"1","")&amp;COLUMN()+1)&lt;&gt;"",INDIRECT("'Triggers'!"&amp;SUBSTITUTE(ADDRESS(1,COLUMN(Table_Triggers[[#Headers],[Output Config]]),4),"1","")&amp;COLUMN()+1),"")</f>
        <v/>
      </c>
      <c r="AF13" t="str">
        <f ca="1">IF(INDIRECT("'Triggers'!"&amp;SUBSTITUTE(ADDRESS(1,COLUMN(Table_Triggers[[#Headers],[Output Config]]),4),"1","")&amp;COLUMN()+1)&lt;&gt;"",INDIRECT("'Triggers'!"&amp;SUBSTITUTE(ADDRESS(1,COLUMN(Table_Triggers[[#Headers],[Output Config]]),4),"1","")&amp;COLUMN()+1),"")</f>
        <v/>
      </c>
      <c r="AG13" t="str">
        <f ca="1">IF(INDIRECT("'Triggers'!"&amp;SUBSTITUTE(ADDRESS(1,COLUMN(Table_Triggers[[#Headers],[Output Config]]),4),"1","")&amp;COLUMN()+1)&lt;&gt;"",INDIRECT("'Triggers'!"&amp;SUBSTITUTE(ADDRESS(1,COLUMN(Table_Triggers[[#Headers],[Output Config]]),4),"1","")&amp;COLUMN()+1),"")</f>
        <v/>
      </c>
      <c r="AH13" t="str">
        <f ca="1">IF(INDIRECT("'Triggers'!"&amp;SUBSTITUTE(ADDRESS(1,COLUMN(Table_Triggers[[#Headers],[Output Config]]),4),"1","")&amp;COLUMN()+1)&lt;&gt;"",INDIRECT("'Triggers'!"&amp;SUBSTITUTE(ADDRESS(1,COLUMN(Table_Triggers[[#Headers],[Output Config]]),4),"1","")&amp;COLUMN()+1),"")</f>
        <v/>
      </c>
      <c r="AI13" t="str">
        <f ca="1">IF(INDIRECT("'Triggers'!"&amp;SUBSTITUTE(ADDRESS(1,COLUMN(Table_Triggers[[#Headers],[Output Config]]),4),"1","")&amp;COLUMN()+1)&lt;&gt;"",INDIRECT("'Triggers'!"&amp;SUBSTITUTE(ADDRESS(1,COLUMN(Table_Triggers[[#Headers],[Output Config]]),4),"1","")&amp;COLUMN()+1),"")</f>
        <v/>
      </c>
      <c r="AJ13" t="str">
        <f ca="1">IF(INDIRECT("'Triggers'!"&amp;SUBSTITUTE(ADDRESS(1,COLUMN(Table_Triggers[[#Headers],[Output Config]]),4),"1","")&amp;COLUMN()+1)&lt;&gt;"",INDIRECT("'Triggers'!"&amp;SUBSTITUTE(ADDRESS(1,COLUMN(Table_Triggers[[#Headers],[Output Config]]),4),"1","")&amp;COLUMN()+1),"")</f>
        <v/>
      </c>
      <c r="AK13" t="str">
        <f ca="1">IF(INDIRECT("'Triggers'!"&amp;SUBSTITUTE(ADDRESS(1,COLUMN(Table_Triggers[[#Headers],[Output Config]]),4),"1","")&amp;COLUMN()+1)&lt;&gt;"",INDIRECT("'Triggers'!"&amp;SUBSTITUTE(ADDRESS(1,COLUMN(Table_Triggers[[#Headers],[Output Config]]),4),"1","")&amp;COLUMN()+1),"")</f>
        <v/>
      </c>
      <c r="AL13" t="str">
        <f ca="1">IF(INDIRECT("'Triggers'!"&amp;SUBSTITUTE(ADDRESS(1,COLUMN(Table_Triggers[[#Headers],[Output Config]]),4),"1","")&amp;COLUMN()+1)&lt;&gt;"",INDIRECT("'Triggers'!"&amp;SUBSTITUTE(ADDRESS(1,COLUMN(Table_Triggers[[#Headers],[Output Config]]),4),"1","")&amp;COLUMN()+1),"")</f>
        <v/>
      </c>
      <c r="AM13" t="str">
        <f ca="1">IF(INDIRECT("'Triggers'!"&amp;SUBSTITUTE(ADDRESS(1,COLUMN(Table_Triggers[[#Headers],[Output Config]]),4),"1","")&amp;COLUMN()+1)&lt;&gt;"",INDIRECT("'Triggers'!"&amp;SUBSTITUTE(ADDRESS(1,COLUMN(Table_Triggers[[#Headers],[Output Config]]),4),"1","")&amp;COLUMN()+1),"")</f>
        <v/>
      </c>
      <c r="AN13" t="str">
        <f ca="1">IF(INDIRECT("'Triggers'!"&amp;SUBSTITUTE(ADDRESS(1,COLUMN(Table_Triggers[[#Headers],[Output Config]]),4),"1","")&amp;COLUMN()+1)&lt;&gt;"",INDIRECT("'Triggers'!"&amp;SUBSTITUTE(ADDRESS(1,COLUMN(Table_Triggers[[#Headers],[Output Config]]),4),"1","")&amp;COLUMN()+1),"")</f>
        <v/>
      </c>
      <c r="AO13" t="str">
        <f ca="1">IF(INDIRECT("'Triggers'!"&amp;SUBSTITUTE(ADDRESS(1,COLUMN(Table_Triggers[[#Headers],[Output Config]]),4),"1","")&amp;COLUMN()+1)&lt;&gt;"",INDIRECT("'Triggers'!"&amp;SUBSTITUTE(ADDRESS(1,COLUMN(Table_Triggers[[#Headers],[Output Config]]),4),"1","")&amp;COLUMN()+1),"")</f>
        <v/>
      </c>
      <c r="AP13" t="str">
        <f ca="1">IF(INDIRECT("'Triggers'!"&amp;SUBSTITUTE(ADDRESS(1,COLUMN(Table_Triggers[[#Headers],[Output Config]]),4),"1","")&amp;COLUMN()+1)&lt;&gt;"",INDIRECT("'Triggers'!"&amp;SUBSTITUTE(ADDRESS(1,COLUMN(Table_Triggers[[#Headers],[Output Config]]),4),"1","")&amp;COLUMN()+1),"")</f>
        <v/>
      </c>
      <c r="AQ13" t="str">
        <f ca="1">IF(INDIRECT("'Triggers'!"&amp;SUBSTITUTE(ADDRESS(1,COLUMN(Table_Triggers[[#Headers],[Output Config]]),4),"1","")&amp;COLUMN()+1)&lt;&gt;"",INDIRECT("'Triggers'!"&amp;SUBSTITUTE(ADDRESS(1,COLUMN(Table_Triggers[[#Headers],[Output Config]]),4),"1","")&amp;COLUMN()+1),"")</f>
        <v/>
      </c>
      <c r="AR13" t="str">
        <f ca="1">IF(INDIRECT("'Triggers'!"&amp;SUBSTITUTE(ADDRESS(1,COLUMN(Table_Triggers[[#Headers],[Output Config]]),4),"1","")&amp;COLUMN()+1)&lt;&gt;"",INDIRECT("'Triggers'!"&amp;SUBSTITUTE(ADDRESS(1,COLUMN(Table_Triggers[[#Headers],[Output Config]]),4),"1","")&amp;COLUMN()+1),"")</f>
        <v/>
      </c>
      <c r="AS13" t="str">
        <f ca="1">IF(INDIRECT("'Triggers'!"&amp;SUBSTITUTE(ADDRESS(1,COLUMN(Table_Triggers[[#Headers],[Output Config]]),4),"1","")&amp;COLUMN()+1)&lt;&gt;"",INDIRECT("'Triggers'!"&amp;SUBSTITUTE(ADDRESS(1,COLUMN(Table_Triggers[[#Headers],[Output Config]]),4),"1","")&amp;COLUMN()+1),"")</f>
        <v/>
      </c>
      <c r="AT13" t="str">
        <f ca="1">IF(INDIRECT("'Triggers'!"&amp;SUBSTITUTE(ADDRESS(1,COLUMN(Table_Triggers[[#Headers],[Output Config]]),4),"1","")&amp;COLUMN()+1)&lt;&gt;"",INDIRECT("'Triggers'!"&amp;SUBSTITUTE(ADDRESS(1,COLUMN(Table_Triggers[[#Headers],[Output Config]]),4),"1","")&amp;COLUMN()+1),"")</f>
        <v/>
      </c>
      <c r="AU13" t="str">
        <f ca="1">IF(INDIRECT("'Triggers'!"&amp;SUBSTITUTE(ADDRESS(1,COLUMN(Table_Triggers[[#Headers],[Output Config]]),4),"1","")&amp;COLUMN()+1)&lt;&gt;"",INDIRECT("'Triggers'!"&amp;SUBSTITUTE(ADDRESS(1,COLUMN(Table_Triggers[[#Headers],[Output Config]]),4),"1","")&amp;COLUMN()+1),"")</f>
        <v/>
      </c>
      <c r="AV13" t="str">
        <f ca="1">IF(INDIRECT("'Triggers'!"&amp;SUBSTITUTE(ADDRESS(1,COLUMN(Table_Triggers[[#Headers],[Output Config]]),4),"1","")&amp;COLUMN()+1)&lt;&gt;"",INDIRECT("'Triggers'!"&amp;SUBSTITUTE(ADDRESS(1,COLUMN(Table_Triggers[[#Headers],[Output Config]]),4),"1","")&amp;COLUMN()+1),"")</f>
        <v/>
      </c>
      <c r="AW13" t="str">
        <f ca="1">IF(INDIRECT("'Triggers'!"&amp;SUBSTITUTE(ADDRESS(1,COLUMN(Table_Triggers[[#Headers],[Output Config]]),4),"1","")&amp;COLUMN()+1)&lt;&gt;"",INDIRECT("'Triggers'!"&amp;SUBSTITUTE(ADDRESS(1,COLUMN(Table_Triggers[[#Headers],[Output Config]]),4),"1","")&amp;COLUMN()+1),"")</f>
        <v/>
      </c>
      <c r="AX13" t="str">
        <f ca="1">IF(INDIRECT("'Triggers'!"&amp;SUBSTITUTE(ADDRESS(1,COLUMN(Table_Triggers[[#Headers],[Output Config]]),4),"1","")&amp;COLUMN()+1)&lt;&gt;"",INDIRECT("'Triggers'!"&amp;SUBSTITUTE(ADDRESS(1,COLUMN(Table_Triggers[[#Headers],[Output Config]]),4),"1","")&amp;COLUMN()+1),"")</f>
        <v/>
      </c>
      <c r="AY13" t="str">
        <f ca="1">IF(INDIRECT("'Triggers'!"&amp;SUBSTITUTE(ADDRESS(1,COLUMN(Table_Triggers[[#Headers],[Output Config]]),4),"1","")&amp;COLUMN()+1)&lt;&gt;"",INDIRECT("'Triggers'!"&amp;SUBSTITUTE(ADDRESS(1,COLUMN(Table_Triggers[[#Headers],[Output Config]]),4),"1","")&amp;COLUMN()+1),"")</f>
        <v/>
      </c>
      <c r="AZ13" t="str">
        <f ca="1">IF(INDIRECT("'Triggers'!"&amp;SUBSTITUTE(ADDRESS(1,COLUMN(Table_Triggers[[#Headers],[Output Config]]),4),"1","")&amp;COLUMN()+1)&lt;&gt;"",INDIRECT("'Triggers'!"&amp;SUBSTITUTE(ADDRESS(1,COLUMN(Table_Triggers[[#Headers],[Output Config]]),4),"1","")&amp;COLUMN()+1),"")</f>
        <v/>
      </c>
      <c r="BA13" t="str">
        <f ca="1">IF(INDIRECT("'Triggers'!"&amp;SUBSTITUTE(ADDRESS(1,COLUMN(Table_Triggers[[#Headers],[Output Config]]),4),"1","")&amp;COLUMN()+1)&lt;&gt;"",INDIRECT("'Triggers'!"&amp;SUBSTITUTE(ADDRESS(1,COLUMN(Table_Triggers[[#Headers],[Output Config]]),4),"1","")&amp;COLUMN()+1),"")</f>
        <v/>
      </c>
      <c r="BB13" s="1" t="s">
        <v>1403</v>
      </c>
    </row>
    <row r="14" spans="2:54" ht="21" customHeight="1">
      <c r="B14" s="2" t="s">
        <v>1411</v>
      </c>
      <c r="C14" s="71" t="s">
        <v>1412</v>
      </c>
      <c r="D14" t="str">
        <f ca="1">_xlfn.TEXTJOIN("",TRUE,Table_Text[Config Min])</f>
        <v>"organisation":{"name":{"text": "ABC Insurance Pty Ltd"},"address":{"text": "1 Spring Street"},"town":{"text": "Melbourne"},"state":{"text": "VIC"},"postcode":{"text": "3000"},"ABN":{"text": "12 456 789 423"},"AFSL":{"text": "N/A"},"phone":{"text": "N/A"},"website":{"text": "www.realestateinsurance.com.au"}},"product":{"title":{"text": "Novated Leasing Application"},"description":{"text": "N/A"}},"sidebar":{"incompleteHeader":{"text": "Answer a few simple questions to get an estimate of your monthly savings."},"incompleteLabel":{"text": "Need Assistance?"},"incompleteMessage":{"text": "Call 1300 61 61 43 &lt;br/&gt; (Weekdays 8:30am-5:00pm AEST)"},"premiumEstimateHeader":{"text": "We have calculated an estimate based on the information provided so far."},"premiumEstimateLabel":{"text": "Effect on take home pay"},"premiumEstimateMessage":{"text": "&lt;span class='tax-saving'&gt;%{(quoteStatus()['risk1']&amp;&amp; quoteStatus()['risk1']['outcome']&amp;&amp; quoteStatus()['risk1']['outcome']['taxSaving']) ? 'Annual tax saving: ' + currencyAsString(quoteStatus()['risk1']['outcome']['taxSaving'], false) : ''}%&lt;/span&gt;&lt;/p&gt;&lt;p class='message'&gt;To apply for pre-approval please complete the remaining questions."},"premiumCompleteHeader":{"text": "We have calculated an estimate based on the information provided so far."},"premiumCompleteLabel":{"text": "Effect on take home pay"},"premiumCompleteMessage":{"text": "&lt;span class='tax-saving'&gt;%{(quoteStatus()['risk1']&amp;&amp; quoteStatus()['risk1']['outcome']&amp;&amp; quoteStatus()['risk1']['outcome']['taxSaving']) ? 'Annual tax saving: ' + currencyAsString(quoteStatus()['risk1']['outcome']['taxSaving'], false) : ''}%&lt;/span&gt;&lt;/p&gt;&lt;p class='message'&gt;To apply for pre-approval please complete the remaining questions."},"bindingQuoteHeader":{"text": "We have calculated an estimate based on the information provided so far."},"bindingQuoteLabel":{"text": "Effect on take home pay"},"bindingQuoteMessage":{"text": "&lt;span class='tax-saving'&gt;%{(quoteStatus()['risk1']&amp;&amp; quoteStatus()['risk1']['outcome']&amp;&amp; quoteStatus()['risk1']['outcome']['taxSaving']) ? 'Annual tax saving: ' + currencyAsString(quoteStatus()['risk1']['outcome']['taxSaving'], false) : ''}%&lt;/span&gt;&lt;/p&gt;&lt;p class='message'&gt;To apply for pre-approval please complete the remaining questions."},"paymentDetailsCompleteHeader":{"text": "We have calculated an estimate based on the information provided so far."},"paymentDetailsCompleteLabel":{"text": "Effect on take home pay"},"paymentDetailsCompleteMessage":{"text": "&lt;span class='tax-saving'&gt;%{(quoteStatus()['risk1']&amp;&amp; quoteStatus()['risk1']['outcome']&amp;&amp; quoteStatus()['risk1']['outcome']['taxSaving']) ? 'Annual tax saving: ' + currencyAsString(quoteStatus()['risk1']['outcome']['taxSaving'], false) : ''}%&lt;/span&gt;&lt;/p&gt;&lt;p class='message'&gt;To apply for pre-approval please complete the remaining questions."},"legalTermsAcceptedHeader":{"text": "We have calculated an estimate based on the information provided so far."},"legalTermsAcceptedLabel":{"text": "Effect on take home pay"},"legalTermsAcceptedMessage":{"text": "&lt;span class='tax-saving'&gt;%{(quoteStatus()['risk1']&amp;&amp; quoteStatus()['risk1']['outcome']&amp;&amp; quoteStatus()['risk1']['outcome']['taxSaving']) ? 'Annual tax saving: ' + currencyAsString(quoteStatus()['risk1']['outcome']['taxSaving'], false) : ''}%&lt;/span&gt;&lt;/p&gt;&lt;p class='message'&gt;To apply for pre-approval please complete the remaining questions."},"softReferralHeader":{"text": "We cannot complete your purchase online."},"softReferralLabel":{"text": "Quote Referral"},"softReferralMessageDefault":{"text": "Unfortunately we are unable to complete your purchase online based on your selections."},"softReferralMessageAppendix":{"text": "However, if you enter your contact details one of our qualified insurance experts will assist you in completing your purchase offline."},"hardReferralHeader":{"text": "We cannot generate your quote online."},"hardReferralLabel":{"text": "Quote Referral"},"hardReferralMessageDefault":{"text": "Unfortunately our online channel cannot provide you with a quote based of your selections."},"hardReferralMessageAppendix":{"text": "However, if you enter your contact details one of our qualified insurance experts will assist you in completing your purchase offline."},"declineHeader":{"text": "We cannot generate your quote."},"declineLabel":{"text": "Quote Declined"},"declineMessageDefault":{"text": "Unfortunately you are ineligible to purchase this insurance product based on your selections."},"declineMessageAppendix":{"text": "However, if you enter your contact details one of our qualified insurance experts will assist you in exploring alternative insurance products that may suit your situation."},"errorHeader":{"text": "We cannot generate your quote online."},"errorLabel":{"text": "Calculation Error"},"errorMessageDefault":{"text": "Unfortunately our online channel cannot provide you with a quote based of your selections."},"errorMessageAppendix":{"text": "However, if you enter your contact details one of our qualified insurance experts will assist you in completing your purchase offline."},"summaryLabel":{"text": "Estimate Based On"}},"formElements":{"helpMessageLabel":{"text": "What doest this mean and why is it important?"},"repeatingAddItemButton":{"text": "Add", "icon": "glyphicon glyphicon-plus"},"repeatingRemoveItemButton":{"text": "Remove", "icon": "glyphicon glyphicon-remove"}},"sidebarPanels":{"test1Header":{"text": "Test Header"},"test1Body":{"text": "Test Body"},"test1Footer":{"text": "Test Footer"}},"workflow":{"step1":{"tabLabel":{"text": "Calculate savings"},"topHeading":{"text": "Find out how much you could save"},"ratingHeading":{"text": "Your Vehicle"},"contactHeading":{"text": "Contact Details"},"nextButton":{"text": "Get Pre-Approval", "icon": "glyphicon glyphicon-arrow-right"},"enquiryButton":{"text": "Request a Quote"}},"step2":{"tabLabel":{"text": "Your details"},"topHeading":{"text": "Novated Leasing Application"},"nextButton":{"text": "Next", "icon": "glyphicon glyphicon-arrow-right"},"backButton":{"text": "Savings Calculator", "icon": "glyphicon glyphicon-arrow-left"},"enquiryButton":{"text": "Request a Quote"}},"step3":{"tabLabel":{"text": "Financial position"},"topHeading":{"text": "Novated Leasing Application"},"nextButton":{"text": "Submit application", "icon": "fa fa-check"},"backButton":{"text": "Back", "icon": "glyphicon glyphicon-arrow-left"},"enquiryButton":{"text": "Request a Quote"}},"successPage":{"topHeading":{"text": "Novated Leasing Application"},"successHeading":{"text": "Application submitted"},"successText":{"text": "An email will be sent to you shortly with an attached PDF form that has been populated with the information you have entered using our online application service. A consultant will be in contact with you within the next 24-48 hours."}},"enquiryPage":{"topHeading":{"text": "Find out how much you could save"},"enquiryHeading":{"text": "Call-back requested"},"enquiryText":{"text": "Thank you for registering your interest. Your details have been passed on to one of our qualified consultants who will contact you shortly to discuss your Novated Lease enquiry further."},"backButton":{"text": "Return to your quote", "icon": "glyphicon glyphicon-arrow-left"}},"referralPage":{"topHeading":{"text": "Novated Leasing Application"},"referralHeading":{"text": "Quote Referred"},"referralText":{"text": "However, your details have been passed on to one of our qualified insurance specialists, who will contact you shortly and assist you in obtaining the right cover."}},"declinePage":{"topHeading":{"text": "Novated Leasing Application"},"declineHeading":{"text": "Quote declined"},"declineText":{"text": "However, one of our qualified insurance specialists may be able to recommend a different type of insurance product to provide the cover you need. If this would be of interest, please feel free to contact us today."},"enquiryButton":{"text": "Request a Quote"}}}</v>
      </c>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s="1" t="s">
        <v>1403</v>
      </c>
    </row>
    <row r="15" spans="2:54" ht="21" customHeight="1">
      <c r="B15" s="2" t="s">
        <v>629</v>
      </c>
      <c r="C15" s="1" t="s">
        <v>1413</v>
      </c>
      <c r="D15" t="str">
        <f ca="1">_xlfn.TEXTJOIN("",TRUE,Table_Settings[Config Min])</f>
        <v>"permissions":{"productionDomains": "www.website.com","stagingDomains": "staging.website.com","developmentDomains": "dev.website.com"},"financial":{"commissionRate": 0,"serviceFeeOnceOff": 0,"serviceFeePremiumPercent": 0},"styling":{"googleFonts":{"headings": "Montserrat","bodyText": "Montserrat","labels": "Montserrat"},"fontWeight":{"headings": 300,"bodyText": 300,"labels": 500},"primaryColours":{"background1": "#FFFFFF","background2": "#e5e5e5","background3": "#b6b6b6","foreground1": "#303232","foreground2": "#4e4e4f","accent1": "#e8b650","accent2": "#e8b650","borders": "transparent"},"other":{"tooltipIcon": "fa-question-circle","defaultBorderRadius": 0,"scrollDurationMultiplier": 1,"sidebarWidth": 300,"sidebarPaymentOptions": true,"showPriceIfDeclined": false,"smallDeviceMargin": 20,"offsetTopXS": 50,"offsetTopSM": 50,"offsetTopMD": 50,"offsetTopLG": 50,"offsetTopXL": 50}}</v>
      </c>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s="1" t="s">
        <v>1403</v>
      </c>
    </row>
    <row r="16" spans="2:54" ht="21" customHeight="1">
      <c r="B16" s="2" t="s">
        <v>818</v>
      </c>
      <c r="C16" s="1" t="s">
        <v>1414</v>
      </c>
      <c r="D16" s="1" t="str">
        <f>"""css"":"""&amp;
_xlfn.TEXTJOIN("",TRUE,Table_Styles[Config Min])&amp;
"#section-column{margin-right:"&amp;(Settings_Styling_Other_Sidebar_Width+20)&amp;"px}"&amp;
"#sidebar-column{width:"&amp;Settings_Styling_Other_Sidebar_Width&amp;"px}"&amp;
".input-group *:first-child .form-control{border-top-left-radius:"&amp;Settings_Styling_Other_Default_Border_Radius&amp;";border-bottom-left-radius:"&amp;Settings_Styling_Other_Default_Border_Radius&amp;";}"&amp;
".input-group *:last-child .form-control{border-top-right-radius:"&amp;Settings_Styling_Other_Default_Border_Radius&amp;";border-bottom-right-radius:"&amp;Settings_Styling_Other_Default_Border_Radius&amp;";}"&amp;
"@media(max-width:768px){"&amp;
"#sidebar-column{width:auto}"&amp;
"#section-column{margin-right:0}"&amp;
"body{margin-left:0;margin-right:0}"&amp;
"article{padding-left:"&amp;Settings_Styling_Other_Small_Device_Margin&amp;"px;padding-right:"&amp;Settings_Styling_Other_Small_Device_Margin&amp;"px}"&amp;
"nav#footer-actions{padding-left:"&amp;Settings_Styling_Other_Small_Device_Margin&amp;"px;padding-right:"&amp;Settings_Styling_Other_Small_Device_Margin&amp;"px}"&amp;
"#sidebar .body{margin-bottom:0}"&amp;
"h1{margin-left:"&amp;Settings_Styling_Other_Small_Device_Margin&amp;"px;margin-right:"&amp;Settings_Styling_Other_Small_Device_Margin&amp;"px}"&amp;
"}"&amp;
"@media(min-width:769px){"&amp;
"h1{margin-left:0;margin-right:0}"&amp;
"}"&amp;
"#sidebar #calculation.state-softReferral .header{background:"&amp;Colour_Soft_Referral&amp;"}"&amp;
"#sidebar #calculation.state-hardReferral .header{background:"&amp;Colour_Hard_Referral&amp;"}"&amp;
"#sidebar #calculation.state-decline .header{background:"&amp;Colour_Decline&amp;"}"&amp;
"#sidebar #calculation .header:before{border-right: 10px solid "&amp;Settings_Styling_Sidebar_Header_Background_Colour&amp;"}"&amp;
"#sidebar #calculation.state-softReferral .header:before{border-right: 10px solid "&amp;Colour_Soft_Referral&amp;"}"&amp;
"#sidebar #calculation.state-hardReferral .header:before{border-right: 10px solid "&amp;Colour_Hard_Referral&amp;"}"&amp;
"#sidebar #calculation.state-decline .header:before{border-right: 10px solid "&amp;Colour_Decline&amp;"}"&amp;
"#sidebar #calculation .arrow:after{border-top: 10px solid "&amp;Settings_Styling_Sidebar_Header_Background_Colour&amp;"}"&amp;
"#sidebar #calculation.state-softReferral .arrow:after{border-top: 10px solid "&amp;Colour_Soft_Referral&amp;"}"&amp;
"#sidebar #calculation.state-hardReferral .arrow:after{border-top: 10px solid "&amp;Colour_Hard_Referral&amp;"}"&amp;
"#sidebar #calculation.state-decline .arrow:after{border-top: 10px solid "&amp;Colour_Decline&amp;"}"&amp;
".popover.top&gt;.arrow:after{border-top-color:"&amp;Settings_Styling_Other_Tooltip_Panel_Background_Colour&amp;"}"&amp;
".popover.top&gt;.arrow{border-top-color:"&amp;Settings_Styling_Other_Tooltip_Panel_Border&amp;"}"&amp;
""","</f>
        <v>"css":"body{font-family:'Montserrat';font-size:15px;font-weight:300;color:#303232;background:#e5e5e5;margin-right:0;margin-bottom:15px;margin-left:0}h1{font-family:'Montserrat';font-size:45px;font-weight:300;color:#303232;margin-top:40px;margin-right:30px;margin-bottom:40px;margin-left:30px}aside#sidebar{font-family:'Montserrat';font-weight:300}section{padding-right:10px;padding-left:10px}article{background:#e5e5e5;margin-bottom:30px;padding-top:0;padding-right:0;padding-bottom:0;padding-left:0}section h2{font-family:'Montserrat';font-size:40px;font-weight:300;margin-top:10px;margin-bottom:0}section h3{font-family:'Montserrat';font-size:30px;font-weight:400;margin-top:20px;margin-bottom:0}section h4{font-family:'Montserrat';font-size:25px;font-weight:400;margin-top:0;margin-bottom:0}section p{font-family:'Montserrat';font-size:15px;font-weight:300;margin-top:5px;margin-bottom:5px}formly-field .form-group{margin-top:15px;margin-bottom:15px}formly-field .field-content{margin-bottom:15px}formly-field label{font-family:'Montserrat';font-size:16px;font-weight:500;color:#303232}formly-field .question{margin-top:0px;margin-bottom:15px}formly-field small.text-muted{font-family:'Montserrat';font-size:13px;font-weight:300;color:#4e4e4f}formly-field .form-control{font-family:'Montserrat';font-size:15px;font-weight:300;color:#303232;background:#FFFFFF;border:none;border-radius:0;padding-top:13px;padding-right:12px;padding-bottom:13px;padding-left:12px}formly-field span.input-group-addon{color:#4e4e4f;background:#b6b6b6;border:none;border-radius:0}formly-field .form-control.ng-valid:focus,formly-field .form-control.ng-invalid:focus,formly-field .form-control.ng-pending:focus{border-left:none}formly-field .form-control.ng-valid.ng-touched{border-left:7px solid #e8b650}formly-field .form-control.ng-invalid.ng-touched{border-left:7px solid #b33345}formly-field .form-control.ng-pending.ng-touched{border-left:7px solid #b6b6b6}formly-field .form-control[disabled]{background:#f6f8fd}formly-field formly-validation-message{font-family:'Montserrat';font-size:13px;font-weight:300;color:#b33345}formly-field textarea{font-family:'Montserrat'}formly-field div.terms-and-conditions{font-family:'Montserrat';font-size:12px;background:#FFFFFF;padding-top:20px;padding-right:25px;padding-bottom:15px;padding-left:10px;height:300px}formly-field div.terms-and-conditions p{margin-left:15px}formly-field div.terms-and-conditions ol{padding-left:30px}formly-field .content-field{margin-bottom:-15px}formly-field div.btn-group{margin-bottom:-10px}formly-field label.btn,formly-field label.btn:hover,formly-field label.btn:active{font-family:'Montserrat';font-size:14px;font-weight:500;color:#303232;background:#FFFFFF;border:none;border-radius:0;margin-right:7px;margin-bottom:10px;margin-left:0;padding-top:12px;padding-right:18px;padding-bottom:12px;padding-left:18px}formly-field label.btn.selected,formly-field label.btn.selected:hover,formly-field label.selected:active{color:#FFFFFF;background:#e8b650;border:none}formly-field label .btn-icon{font-size:25px;margin-top:3px}formly-field label .btn-icon .sm{font-size:18px;top:-4px}formly-field label .btn-icon .md{font-size:25px;top:-2px}formly-field label .btn-icon .lg{font-size:30px}formly-field .repeating-question-set{margin-top:30px}formly-field .repeating .btn{font-family:'Montserrat';font-size:14px;font-weight:300;border-radius:0;padding-top:15px;padding-right:20px;padding-bottom:15px;padding-left:20px}formly-field .repeating .btn.btn-add-item{color:#FFFFFF;background:#e8b650;border:none;margin-top:20px}formly-field .repeating .btn.btn-add-item:hover{color:#FFFFFF;background:#e8b650;border:none}formly-field .repeating .btn.btn-add-item:active{color:#FFFFFF;background:#e8b650;border:none}formly-field .repeating .btn.btn-add-item .btn-icon{font-size:14px;margin-top:-4px;margin-right:5px;margin-left:2px;top:1px}formly-field .repeating .btn.btn-remove-item{color:#303232;background:#FFFFFF;border:none;margin-top:25px}formly-field .repeating .btn.btn-remove-item:hover{color:#303232;background:#FFFFFF;border:none}formly-field .repeating .btn.btn-remove-item:active{color:#303232;background:#FFFFFF;border:none}formly-field .repeating .btn.btn-remove-item .btn-icon{font-size:16px;margin-top:-4px;margin-right:5px;top:2px}.ui-datepicker.ui-widget.ui-widget-content{background:#FFFFFF;border:none;border-radius:0;padding-top:5px;padding-right:5px;padding-bottom:5px;padding-left:4px}.ui-datepicker .ui-datepicker-header{background:#e5e5e5;border:none;border-radius:0;margin-top:1px;margin-right:1px;margin-bottom:1px;margin-left:2px}.ui-datepicker .ui-datepicker-title select,.ui-datepicker select.ui-datepicker-month,.ui-datepicker select.ui-datepicker-year{font-family:'Montserrat';font-size:13px;font-weight:300;color:#303232;background:#FFFFFF;border:none;border-radius:0;margin-top:2px;margin-right:2px;margin-bottom:2px;margin-left:2px;width:40%}.ui-datepicker .ui-datepicker-calendar th{font-family:'Montserrat';font-size:14px;font-weight:500;color:#303232}.ui-widget-content .ui-state-default{font-family:'Montserrat';font-size:13px;font-weight:300;color:#303232;background:#e5e5e5;border:none;padding-right:4px;padding-bottom:3px}.ui-widget-content .ui-state-hover{color:#303232;background:#b6b6b6;border:none}.ui-widget-content .ui-state-highlight{color:#FFFFFF;background:#4e4e4f;border:none}.ui-widget-content .ui-state-active{color:#FFFFFF;background:#e8b650;border:none}formly-field radio-field{margin-top:10px}formly-field .radio label{font-family:'Montserrat';font-size:15px;font-weight:300;color:#303232;margin-bottom:3px;margin-left:10px}formly-field .radio input[type=radio] ~ .check{background:#FFFFFF;border-radius:100%;margin-top:2px;width:16px;height:16px}formly-field .radio input[type=radio]:checked ~ .check .inside{background:#e8b650;border-radius:100%;margin-top:4px;margin-left:4px;width:8px;height:8px}formly-field .checkbox label{font-family:'Montserrat';font-size:15px;font-weight:300;color:#303232;margin-left:10px}formly-field .checkbox input[type=checkbox] ~ .check{background:#FFFFFF;width:17px;height:17px;top:2px}formly-field .checkbox input[type=checkbox] ~ .check .inside{font-size:13px;color:#e8b650;margin-top:1px;margin-left:2px}.tooltip-icon{font-size:14px;color:#e8b650}.popover{background:#FFFFFF;border:none;border-radius:0;padding-top:6px;padding-right:6px;padding-bottom:6px;padding-left:6px}.popover-title{font-family:'Montserrat';font-size:14px;font-weight:500;color:#303232;background:#e5e5e5;border:none;border-radius:0;padding-top:10px;padding-right:10px;padding-bottom:10px;padding-left:10px}.popover-content{font-family:'Montserrat';font-size:14px;font-weight:300;color:#303232;padding-top:10px;padding-right:10px;padding-bottom:10px;padding-left:10px}nav .btn-icon{font-size:16px;margin-top:-4px;margin-right:5px}nav .btn{font-family:'Montserrat';font-size:14px;font-weight:300;border-radius:4px;padding-top:18px;padding-right:30px;padding-bottom:18px;padding-left:30px;text-transform:uppercase;}nav .btn.btn-primary{color:#303232;background:#e8b650;border:1px solid #e8b650}nav .btn.btn-primary:hover{color:#303232;background:#e8b650;border:1px solid #e8b650}nav .btn.btn-primary:active{color:#303232;background:#e8b650;border:1px solid #e8b650}nav .btn.btn-secondary{color:#303232;background:#e5e5e5;border:1px solid #999}nav .btn.btn-secondary:hover{color:#303232;background:#e5e5e5;border:1px solid #999}nav .btn.btn-secondary:active{color:#303232;background:#e5e5e5;border:1px solid #999}nav#progress-bar h4{font-family:'Montserrat';font-size:24px;font-weight:400;margin-top:30px;margin-bottom:3px;padding-bottom:10px}nav#progress-bar h4.active{color:#303232;border-bottom:4px solid #e8b650}nav#progress-bar h4.inactive{color:#aaaaaa;border-bottom:4px solid #cccccc}#sidebar .header{font-family:'Montserrat';font-weight:300;color:#FFFFFF;background:#e8b650;padding-top:20px;padding-right:20px;padding-bottom:20px;padding-left:20px}#sidebar .body{font-family:'Montserrat';font-weight:300;color:#FFFFFF;background:#303232;margin-bottom:10px;padding-top:20px;padding-right:20px;padding-bottom:20px;padding-left:20px}#sidebar .footer{background:#303232;padding-top:20px;padding-right:20px;padding-bottom:20px;padding-left:20px}#sidebar .body h3{font-family:'Montserrat';font-size:16px;font-weight:500;color:#FFFFFF;margin-top:0;margin-bottom:5px}#sidebar .body .message{font-family:'Montserrat';font-size:14px;font-weight:300;color:#FFFFFF;margin-top:0;margin-bottom:0}#sidebar .body .price{height:62px;transform:none !important; overflow:hidden !important;}#sidebar .body .price .dollars{font-family:'Montserrat';font-size:45px;font-weight:400;color:#FFFFFF;margin-top:0;margin-bottom:0}#sidebar .body .price .cents{font-family:'Montserrat';font-size:15px;font-weight:700;color:#FFFFFF;margin-left:-10px}#sidebar .loader{color:#FFFFFF;margin-top:15px}#sidebar buttons-field label.btn{font-family:'Montserrat';font-size:13px;font-weight:500;color:#FFFFFF;background:none;padding-top:4px;padding-right:2px;padding-bottom:4px;padding-left:2px}#sidebar buttons-field label.btn.selected{color:#FFFFFF;background:#e8b650;padding-right:8px;padding-left:8px}#sidebar .body .summary{margin-top:15px}#sidebar .body .summary h4{font-family:'Montserrat';font-size:15px;font-weight:500;color:#FFFFFF;margin-top:0;margin-bottom:10px}#sidebar .body .summary .key{font-family:'Montserrat';font-size:13px;font-weight:700;color:#FFFFFF;padding-right:3px}#sidebar .body .summary .value{font-family:'Montserrat';font-size:13px;font-weight:300;color:#FFFFFF}#sidebar .body nav{margin-top:10px}#sidebar .body nav .btn{margin-top:10px;padding-top:13px;padding-bottom:13px;width:100%}#sidebar .header nav{margin-top:10px}#sidebar .header nav .btn{margin-top:10px;padding-top:10px;padding-right:20px;padding-bottom:10px;padding-left:20px}#sidebar .header nav .btn.btn-primary{color:#303232;background:#FFFFFF}#sidebar .header nav .btn.btn-secondary{color:#303232;background:#FFFFFF}nav#footer-actions .btn{margin-right:15px;margin-bottom:15px}.tax-saving{font-size:18px;font-weight:500}@font-face{font-family:'motorpac-vehicles';src:url('https://motorpac.com.au/wp-content/themes/motor-pac/dist/fontello/font/motorpac-vehicles.eot?25705852');  src:url('https://motorpac.com.au/wp-content/themes/motor-pac/dist/fontello/font/motorpac-vehicles.eot?25705852#iefix') format('embedded-opentype'),url('https://motorpac.com.au/wp-content/themes/motor-pac/dist/fontello/font/motorpac-vehicles.woff2?25705852') format('woff2'),url('https://motorpac.com.au/wp-content/themes/motor-pac/dist/fontello/font/motorpac-vehicles.woff?25705852') format('woff'),url('https://motorpac.com.au/wp-content/themes/motor-pac/dist/fontello/font/motorpac-vehicles.ttf?25705852') format('truetype'),url('https://motorpac.com.au/wp-content/themes/motor-pac/dist/fontello/font/motorpac-vehicles.svg?25705852#motorpac-vehicles') format('svg');}.icon-small:before{font-family:'motorpac-vehicles';font-size:40px;content:'\\e801';}.icon-medium:before{font-family:'motorpac-vehicles';font-size:40px;content:'\\e800';}.icon-large:before{font-family:'motorpac-vehicles';font-size:40px;content:'\\e803';}.icon-4x4:before{font-family:'motorpac-vehicles';font-size:40px;content:'\\e808';}.icon-luxury:before{font-family:'motorpac-vehicles';font-size:40px;content:'\\e805';}.icon-sports:before{font-family:'motorpac-vehicles';font-size:40px;content:'\\e804';}.icon-new:before{font-family:'motorpac-vehicles';font-size:40px;content:'\\e806';}.icon-used:before{font-family:'motorpac-vehicles';font-size:40px;content:'\\e802';}.icon-demo:before{font-family:'motorpac-vehicles';font-size:40px;content:'\\e807';}.icon-homeowner:before{font-family:'motorpac-vehicles';font-size:40px;content:'\\e80c';}.icon-renting:before{font-family:'motorpac-vehicles';font-size:40px;content:'\\e809';}.icon-boarding:before{font-family:'motorpac-vehicles';font-size:40px;content:'\\e80a';}.icon-livingwithparents:before{font-family:'motorpac-vehicles';font-size:40px;content:'\\e80b';}.success-summary{color:#FFFFFF;background:#303232;padding-top:15px;padding-right:20px;padding-bottom:15px;padding-left:20px;display:inline-block;}.success-summary strong{font-size:20px;color:#e8b650}@media screen and (max-width:575px) {#sidebar #calculation .price{top:-5px; transform:none; -webkit-transform:none;}#sidebar #calculation .message{display:block !important;}#sidebar #calculation .message &gt; p{display:none !important;}#sidebar #calculation .message &gt; .tax-saving{margin-top:10px; margin-top:20px; display:inline-block;}#sidebar .body .price .dollars{font-size:35px;}#paymentOption{float:left; max-width:110px;}#sidebar #sidebarHide{top:-40px; position:relative;}}#section-column{margin-right:320px}#sidebar-column{width:300px}.input-group *:first-child .form-control{border-top-left-radius:0;border-bottom-left-radius:0;}.input-group *:last-child .form-control{border-top-right-radius:0;border-bottom-right-radius:0;}@media(max-width:768px){#sidebar-column{width:auto}#section-column{margin-right:0}body{margin-left:0;margin-right:0}article{padding-left:20px;padding-right:20px}nav#footer-actions{padding-left:20px;padding-right:20px}#sidebar .body{margin-bottom:0}h1{margin-left:20px;margin-right:20px}}@media(min-width:769px){h1{margin-left:0;margin-right:0}}#sidebar #calculation.state-softReferral .header{background:#e4970a}#sidebar #calculation.state-hardReferral .header{background:#e40a20}#sidebar #calculation.state-decline .header{background:#e40a20}#sidebar #calculation .header:before{border-right: 10px solid #e8b650}#sidebar #calculation.state-softReferral .header:before{border-right: 10px solid #e4970a}#sidebar #calculation.state-hardReferral .header:before{border-right: 10px solid #e40a20}#sidebar #calculation.state-decline .header:before{border-right: 10px solid #e40a20}#sidebar #calculation .arrow:after{border-top: 10px solid #e8b650}#sidebar #calculation.state-softReferral .arrow:after{border-top: 10px solid #e4970a}#sidebar #calculation.state-hardReferral .arrow:after{border-top: 10px solid #e40a20}#sidebar #calculation.state-decline .arrow:after{border-top: 10px solid #e40a20}.popover.top&gt;.arrow:after{border-top-color:#FFFFFF}.popover.top&gt;.arrow{border-top-color:none}",</v>
      </c>
      <c r="E16" t="str">
        <f ca="1">"""fonts"":["&amp;
_xlfn.TEXTJOIN(",",TRUE,Table_Styles[Config Font])&amp;
"]"</f>
        <v>"fonts":[{"fontFamily":"Montserrat","fontWeight":300},{"fontFamily":"Montserrat","fontWeight":400},{"fontFamily":"Montserrat","fontWeight":500},{"fontFamily":"Montserrat","fontWeight":700}]</v>
      </c>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s="1" t="s">
        <v>1403</v>
      </c>
    </row>
    <row r="17" spans="2:54" ht="21" customHeight="1">
      <c r="B17" s="2" t="s">
        <v>0</v>
      </c>
      <c r="C17" s="1" t="s">
        <v>1415</v>
      </c>
      <c r="D17" t="str">
        <f ca="1">IF(INDIRECT("'Question Sets'!"&amp;SUBSTITUTE(ADDRESS(1,COLUMN(Table_Question_Sets[[#Headers],[Output Config]]),4),"1","")&amp;COLUMN()+1)&lt;&gt;"",INDIRECT("'Question Sets'!"&amp;SUBSTITUTE(ADDRESS(1,COLUMN(Table_Question_Sets[[#Headers],[Output Config]]),4),"1","")&amp;COLUMN()+1),"")</f>
        <v>"ratingPrimary":[{"className": "row","fieldGroup":[{"key": "estimateVehicleType","type": "buttons-field","className":"col-xs-12","templateOptions":{"options":[{"value":"Small","key":"Small","icon":"icon-small"},{"value":"Medium","key":"Medium","icon":"icon-medium"},{"value":"Large","key":"Large","icon":"icon-large"},{"value":"4 Wheel Drive","key":"4 Wheel Drive","icon":"icon-4x4"},{"value":"Luxury","key":"Luxury","icon":"icon-luxury"},{"value":"Sports","key":"Sports","icon":"icon-sports"}],"label":"Vehicle type"},"validators": {"validation": Validators.compose([ValidationService.required('true', '')])}},{"key": "estimateVehicleMake","type": "input-field","className":"col-xs-12 col-md-6","templateOptions":{"label":"Vehicle make"},"validators": {"validation": Validators.compose([ValidationService.required('true', '')])}},{"key": "estimateVehicleModel","type": "input-field","className":"col-xs-12 col-md-6","templateOptions":{"label":"Vehicle model"},"validators": {"validation": Validators.compose([ValidationService.required('true', '')])}},{"key": "estimateVehicleCost","type": "input-field","className":"col-xs-12 col-md-6","templateOptions":{"label":"Estimated vehicle cost","formatTextInput":"currency","addonLeft":{"class":"fa fa-usd"}},"validators": {"validation": Validators.compose([ValidationService.required('true', ''), ValidationService.isCurrency(), ValidationService.maxDecimals(2)])}},{"key": "estimateAnnualSalary","type": "input-field","className":"col-xs-12 col-md-6","templateOptions":{"label":"Annual salary","formatTextInput":"currency","addonLeft":{"class":"fa fa-usd"}},"validators": {"validation": Validators.compose([ValidationService.required('true', ''), ValidationService.isCurrency(), ValidationService.maxDecimals(2)])}},{"key": "estimateAnnualKilometers","type": "input-field","className":"col-xs-12 col-md-6","templateOptions":{"label":"Annual kilometers"},"validators": {"validation": Validators.compose([ValidationService.required('true', ''), ValidationService.isNumber()])}},{"key": "estimateLeaseTerm","type": "buttons-field","className":"col-xs-12","templateOptions":{"options":[{"value":"1 Year","key":"12"},{"value":"2 Years","key":"24"},{"value":"3 Years","key":"36"},{"value":"4 Years","key":"48"},{"value":"5 Years","key":"60"}],"label":"Lease term"},"validators": {"validation": Validators.compose([ValidationService.required('true', '')])}}]}],</v>
      </c>
      <c r="E17" t="str">
        <f ca="1">IF(INDIRECT("'Question Sets'!"&amp;SUBSTITUTE(ADDRESS(1,COLUMN(Table_Question_Sets[[#Headers],[Output Config]]),4),"1","")&amp;COLUMN()+1)&lt;&gt;"",INDIRECT("'Question Sets'!"&amp;SUBSTITUTE(ADDRESS(1,COLUMN(Table_Question_Sets[[#Headers],[Output Config]]),4),"1","")&amp;COLUMN()+1),"")</f>
        <v>"ratingSecondary":[{"className": "row","fieldGroup":[{"key": "placeholder1","type": "content-field","className":"col-xs-12 col-md-6","templateOptions":{},"validators": {"validation": Validators.compose([])}}]}],</v>
      </c>
      <c r="F17" t="str">
        <f ca="1">IF(INDIRECT("'Question Sets'!"&amp;SUBSTITUTE(ADDRESS(1,COLUMN(Table_Question_Sets[[#Headers],[Output Config]]),4),"1","")&amp;COLUMN()+1)&lt;&gt;"",INDIRECT("'Question Sets'!"&amp;SUBSTITUTE(ADDRESS(1,COLUMN(Table_Question_Sets[[#Headers],[Output Config]]),4),"1","")&amp;COLUMN()+1),"")</f>
        <v>"contact":[{"className": "row","fieldGroup":[{"key": "name","type": "input-field","className":"col-xs-12 col-md-6","templateOptions":{"label":"Your name"},"validators": {"validation": Validators.compose([ValidationService.required('true', '')])}},{"key": "email","type": "input-field","className":"col-xs-12 col-md-6","templateOptions":{"label":"Email"},"validators": {"validation": Validators.compose([ValidationService.required('true', ''), ValidationService.isEmail()])}},{"key": "phone","type": "input-field","className":"col-xs-12 col-md-6","templateOptions":{"label":"Phone","formatTextInput":"phoneNumber","addonLeft":{"class":"fa fa-phone"}},"validators": {"validation": Validators.compose([ValidationService.isPhoneNumber()])}},{"key": "mobile","type": "input-field","className":"col-xs-12 col-md-6","templateOptions":{"label":"Mobile","formatTextInput":"phoneNumber","addonLeft":{"class":"fa fa-phone"}},"validators": {"validation": Validators.compose([ValidationService.required('true', ''), ValidationService.isPhoneNumber()])}},]},{"className": "row","fieldGroup": [{"key": "callbackLabel","type": "content-field","className":"col-xs-12","templateOptions":{"content":{"customHTML":"&lt;p&gt;&lt;b&gt;Request a Free Quote -&lt;/b&gt; find out your novated leasing options and receive a personalised quotation obligation free.&lt;/p&gt;&lt;p&gt;&lt;b&gt;Start Pre-Approval -&lt;/b&gt; submit further details online and speed up the application process by applying for pre-approval now.&lt;/p&gt;"}},"validators": {"validation": Validators.compose([])}}]}],</v>
      </c>
      <c r="G17" t="str">
        <f ca="1">IF(INDIRECT("'Question Sets'!"&amp;SUBSTITUTE(ADDRESS(1,COLUMN(Table_Question_Sets[[#Headers],[Output Config]]),4),"1","")&amp;COLUMN()+1)&lt;&gt;"",INDIRECT("'Question Sets'!"&amp;SUBSTITUTE(ADDRESS(1,COLUMN(Table_Question_Sets[[#Headers],[Output Config]]),4),"1","")&amp;COLUMN()+1),"")</f>
        <v>"personal":[{"className": "row","fieldGroup":[{"key": "applicantHeading","type": "content-field","className":"col-xs-12","templateOptions":{"content":{"heading2":"Applicant Details"}},"validators": {"validation": Validators.compose([])}},{"key": "title","type": "select-field","className":"col-xs-4 col-sm-3 col-md-2","templateOptions":{"options":[{"label":"Mr","value":"Mr"},{"label":"Mrs","value":"Mrs"},{"label":"Ms","value":"Ms"},{"label":"Miss","value":"Miss"},{"label":"Other","value":"Other"}],"label":"Title"},"validators": {"validation": Validators.compose([])}},{"key": "titleOther","type": "input-field","className":"col-xs-8 col-sm-6 col-md-3","templateOptions":{"label":"Enter title","hideCondition":"title != 'Other'"},"validators": {"validation": Validators.compose([ValidationService.required('true', 'title != \'Other\'')])}},{"key": "fullName","type": "input-field","className":"col-xs-12 col-sm-12 col-md-7","templateOptions":{"label":"Full name","description":"Please include middle names"},"validators": {"validation": Validators.compose([ValidationService.required('true', '')])}},{"key": "residentialHeading","type": "content-field","className":"col-xs-12","templateOptions":{"content":{"heading3":"Residential Address"}},"validators": {"validation": Validators.compose([])}},{"key": "residentialAddress","type": "input-field","className":"col-xs-12 col-sm-12 col-md-5","templateOptions":{"label":"Address"},"validators": {"validation": Validators.compose([ValidationService.required('true', '')])}},{"key": "residentialTown","type": "input-field","className":"col-xs-12 col-sm-6 col-md-3","templateOptions":{"label":"Town"},"validators": {"validation": Validators.compose([ValidationService.required('true', '')])}},{"key": "residentialState","type": "select-field","className":"col-xs-6 col-sm-3 col-md-2","templateOptions":{"options":[{"label":"ACT","value":"ACT"},{"label":"NSW","value":"NSW"},{"label":"NT","value":"NT"},{"label":"QLD","value":"QLD"},{"label":"SA","value":"SA"},{"label":"TAS","value":"TAS"},{"label":"VIC","value":"VIC"},{"label":"WA","value":"WA"}],"label":"State"},"validators": {"validation": Validators.compose([ValidationService.required('true', '')])}},{"key": "residentialPostcode","type": "input-field","className":"col-xs-6 col-sm-3 col-md-2","templateOptions":{"label":"Postcode","placeholder":"Select"},"validators": {"validation": Validators.compose([ValidationService.required('true', ''), ValidationService.isPostcode()])}},{"key": "residentialYears","type": "input-field","className":"col-xs-12","templateOptions":{"container":{"style":"width:150px;"},"question":"How many years have you lived at your current address?"},"validators": {"validation": Validators.compose([ValidationService.required('true', ''), ValidationService.isNumber()])}},{"key": "residentialString","type": "hidden-field","className":"col-xs-12","templateOptions":{"calculatedValue":"residentialAddress + (residentialAddress != '' ? ', ' : '') + residentialTown + ' ' + residentialState + ' ' + residentialPostcode"},"validators": {"validation": Validators.compose([])},"expressionProperties": { "templateOptions.disabled": "true"}},{"key": "previousHeading","type": "content-field","className":"col-xs-12","templateOptions":{"content":{"heading3":"Previous Address"},"hideCondition":"isWholeNumber(residentialYears) &amp;&amp; number(residentialYears) &gt; 2"},"validators": {"validation": Validators.compose([])}},{"key": "previousAddress","type": "input-field","className":"col-xs-12 col-sm-12 col-md-5","templateOptions":{"label":"Address","hideCondition":"isWholeNumber(residentialYears) &amp;&amp; number(residentialYears) &gt; 2"},"validators": {"validation": Validators.compose([ValidationService.required('true', 'isWholeNumber(residentialYears) &amp;&amp; number(residentialYears) &gt; 2')])}},{"key": "previousTown","type": "input-field","className":"col-xs-12 col-sm-6 col-md-3","templateOptions":{"label":"Town","hideCondition":"isWholeNumber(residentialYears) &amp;&amp; number(residentialYears) &gt; 2"},"validators": {"validation": Validators.compose([ValidationService.required('true', 'isWholeNumber(residentialYears) &amp;&amp; number(residentialYears) &gt; 2')])}},{"key": "previousState","type": "select-field","className":"col-xs-6 col-sm-3 col-md-2","templateOptions":{"options":[{"label":"ACT","value":"ACT"},{"label":"NSW","value":"NSW"},{"label":"NT","value":"NT"},{"label":"QLD","value":"QLD"},{"label":"SA","value":"SA"},{"label":"TAS","value":"TAS"},{"label":"VIC","value":"VIC"},{"label":"WA","value":"WA"}],"label":"State","hideCondition":"isWholeNumber(residentialYears) &amp;&amp; number(residentialYears) &gt; 2"},"validators": {"validation": Validators.compose([ValidationService.required('true', 'isWholeNumber(residentialYears) &amp;&amp; number(residentialYears) &gt; 2')])}},{"key": "previousPostcode","type": "input-field","className":"col-xs-6 col-sm-3 col-md-2","templateOptions":{"label":"Postcode","placeholder":"Select","hideCondition":"isWholeNumber(residentialYears) &amp;&amp; number(residentialYears) &gt; 2"},"validators": {"validation": Validators.compose([ValidationService.required('true', 'isWholeNumber(residentialYears) &amp;&amp; number(residentialYears) &gt; 2'), ValidationService.isPostcode()])}},{"key": "previousYears","type": "input-field","className":"col-xs-12","templateOptions":{"container":{"style":"width:150px;"},"question":"How many years did you live at your previous address?","hideCondition":"isWholeNumber(residentialYears) &amp;&amp; number(residentialYears) &gt; 2"},"validators": {"validation": Validators.compose([ValidationService.isNumber()])}},{"key": "previousString","type": "hidden-field","className":"col-xs-12","templateOptions":{"calculatedValue":"previousAddress + (previousAddress != '' ? ', ' : '') + previousTown + ' ' + previousState + ' ' + previousPostcode"},"validators": {"validation": Validators.compose([])},"expressionProperties": { "templateOptions.disabled": "true"}},{"key": "postalDifferent","type": "buttons-field","className":"col-xs-12","templateOptions":{"options":[{"value":"Yes","key":"Yes","icon":"glyphicon glyphicon-ok md"},{"value":"No","key":"No","icon":"glyphicon glyphicon-remove md"}],"question":"Is your postal address different from your current residential address?"},"validators": {"validation": Validators.compose([ValidationService.required('true', '')])}},{"key": "postalHeading","type": "content-field","className":"col-xs-12","templateOptions":{"content":{"heading3":"Postal Address"},"hideCondition":"postalDifferent != 'Yes'"},"validators": {"validation": Validators.compose([])}},{"key": "postalAddress","type": "input-field","className":"col-xs-12 col-sm-12 col-md-5","templateOptions":{"label":"Address","hideCondition":"postalDifferent != 'Yes'"},"validators": {"validation": Validators.compose([ValidationService.required('true', 'postalDifferent != \'Yes\'')])}},{"key": "postalTown","type": "input-field","className":"col-xs-12 col-sm-6 col-md-3","templateOptions":{"label":"Town","hideCondition":"postalDifferent != 'Yes'"},"validators": {"validation": Validators.compose([ValidationService.required('true', 'postalDifferent != \'Yes\'')])}},{"key": "postalState","type": "select-field","className":"col-xs-6 col-sm-3 col-md-2","templateOptions":{"options":[{"label":"ACT","value":"ACT"},{"label":"NSW","value":"NSW"},{"label":"NT","value":"NT"},{"label":"QLD","value":"QLD"},{"label":"SA","value":"SA"},{"label":"TAS","value":"TAS"},{"label":"VIC","value":"VIC"},{"label":"WA","value":"WA"}],"label":"State","placeholder":"Select","hideCondition":"postalDifferent != 'Yes'"},"validators": {"validation": Validators.compose([ValidationService.required('true', 'postalDifferent != \'Yes\'')])}},{"key": "postalPostcode","type": "input-field","className":"col-xs-6 col-sm-3 col-md-2","templateOptions":{"label":"Postcode","hideCondition":"postalDifferent != 'Yes'"},"validators": {"validation": Validators.compose([ValidationService.required('true', 'postalDifferent != \'Yes\''), ValidationService.isPostcode()])}},{"key": "postalString","type": "hidden-field","className":"col-xs-12","templateOptions":{"calculatedValue":"postalAddress + (postalAddress != '' ? ', ' : '') + postalTown + ' ' + postalState + ' ' + postalPostcode"},"validators": {"validation": Validators.compose([])},"expressionProperties": { "templateOptions.disabled": "true"}},{"key": "personalHeading","type": "content-field","className":"col-xs-12","templateOptions":{"content":{"heading3":"Personal Details"}},"validators": {"validation": Validators.compose([])}},{"key": "driversLicense","type": "input-field","className":"col-xs-12 col-sm-6 col-md-4","templateOptions":{"label":"Drivers license no."},"validators": {"validation": Validators.compose([ValidationService.required('true', ''), ValidationService.isNumber()])}},{"key": "DOB","type": "datepicker-field","className":"col-xs-6 col-sm-6 col-md-4","templateOptions":{"label":"Date of birth","addonLeft":{"class":"glyphicon glyphicon-calendar"}},"validators": {"validation": Validators.compose([ValidationService.required('true', ''), ValidationService.isDate()])}},{"key": "gender","type": "select-field","className":"col-xs-6 col-sm-6 col-md-4","templateOptions":{"options":[{"label":"Male","value":"Male"},{"label":"Female","value":"Female"}],"label":"Gender","placeholder":"Select"},"validators": {"validation": Validators.compose([ValidationService.required('true', '')])}},{"key": "residentialStatus","type": "buttons-field","className":"col-xs-12","templateOptions":{"options":[{"value":"Home owner","key":"Home owner","icon":"icon-homeowner"},{"value":"Renting","key":"Renting","icon":"icon-renting"},{"value":"Boarding","key":"Boarding","icon":"icon-boarding"},{"value":"Living with parents","key":"Living with parents","icon":"icon-livingwithparents"}],"label":"Residential status"},"validators": {"validation": Validators.compose([ValidationService.required('true', '')])}},{"key": "landlordName","type": "input-field","className":"col-xs-12 col-sm-6","templateOptions":{"label":"Landlord name","hideCondition":"residentialStatus != 'Renting'"},"validators": {"validation": Validators.compose([ValidationService.required('true', 'residentialStatus != \'Renting\'')])}},{"key": "landlordContactNumber","type": "input-field","className":"col-xs-12 col-sm-6","templateOptions":{"label":"Landlord contact no.","formatTextInput":"phoneNumber","addonLeft":{"class":"fa fa-phone"},"hideCondition":"residentialStatus != 'Renting'"},"validators": {"validation": Validators.compose([ValidationService.isPhoneNumber()])}},{"key": "maritalStatus","type": "radio-field","className":"col-xs-12","templateOptions":{"options":[{"value":"Married","key":"Married"},{"value":"Defacto","key":"Defacto"},{"value":"Single","key":"Single"},{"value":"Divorced","key":"Divorced"},{"value":"Separated","key":"Separated"},{"value":"Widowed","key":"Widowed"}],"label":"Marital status"},"validators": {"validation": Validators.compose([ValidationService.required('true', '')])}},{"key": "dependants","type": "input-field","className":"col-xs-12","templateOptions":{"container":{"style":"width:150px;"},"label":"No. of dependants"},"validators": {"validation": Validators.compose([ValidationService.required('true', ''), ValidationService.isNumber()])}},{"key": "employmentHeading","type": "content-field","className":"col-xs-12","templateOptions":{"content":{"heading2":"Employment Details","heading3":"Current Employment"}},"validators": {"validation": Validators.compose([])}},{"key": "currentEmploymentOccupation","type": "input-field","className":"col-xs-12 col-sm-6","templateOptions":{"label":"Occupation"},"validators": {"validation": Validators.compose([ValidationService.required('true', '')])}},{"key": "currentEmploymentGrossIncome","type": "input-field","className":"col-xs-12 col-sm-6","templateOptions":{"defaultValue":"estimateAnnualSalary","label":"Gross annual income","formatTextInput":"currency","addonLeft":{"class":"fa fa-usd"}},"validators": {"validation": Validators.compose([ValidationService.required('true', ''), ValidationService.isCurrency(), ValidationService.maxDecimals(2)])}},{"key": "currentEmploymentYears","type": "input-field","className":"col-xs-12","templateOptions":{"container":{"style":"width:100px;"},"question":"How many years have you worked in your current job?"},"validators": {"validation": Validators.compose([ValidationService.required('true', ''), ValidationService.isNumber()])}},{"key": "currentEmploymentProbation","type": "buttons-field","className":"col-xs-12","templateOptions":{"options":[{"value":"Yes","key":"Yes","icon":"glyphicon glyphicon-ok md"},{"value":"No","key":"No","icon":"glyphicon glyphicon-remove md"}],"question":"Are you currently on probation?"},"validators": {"validation": Validators.compose([ValidationService.required('true', '')])}},{"key": "currentEmploymentProbationStartDate","type": "datepicker-field","className":"col-xs-12 col-sm-6","templateOptions":{"label":"Probation start date","addonLeft":{"class":"glyphicon glyphicon-calendar"},"hideCondition":"currentEmploymentProbation != 'Yes'"},"validators": {"validation": Validators.compose([ValidationService.isDate()])}},{"key": "currentEmploymentProbationEndDate","type": "datepicker-field","className":"col-xs-12 col-sm-6","templateOptions":{"label":"Probation end date","addonLeft":{"class":"glyphicon glyphicon-calendar"},"hideCondition":"currentEmploymentProbation != 'Yes'"},"validators": {"validation": Validators.compose([ValidationService.required('true', 'currentEmploymentProbation != \'Yes\''), ValidationService.isDate()])}},{"key": "employerHeading","type": "content-field","className":"col-xs-12","templateOptions":{"content":{"heading3":"Employer Details"}},"validators": {"validation": Validators.compose([])}},{"key": "employerFBTType","type": "radio-field","className":"col-xs-12","templateOptions":{"options":[{"value":"Full FBT payable","key":"Full FBT Payable"},{"value":"Concessional $30,000 exempt","key":"$30k Exempt"},{"value":"Concessional $17,000 exempt","key":"$17k Exempt"},{"value":"Rebateable 48% of $30,000","key":"Rebateable"},{"value":"Queensland government","key":"QLD Gov"}],"label":"Select FBT employer type"},"validators": {"validation": Validators.compose([])}},{"key": "employerCompanyName","type": "input-field","className":"col-xs-12 col-sm-9 col-md-5","templateOptions":{"label":"Company name"},"validators": {"validation": Validators.compose([ValidationService.required('true', '')])}},{"key": "employerAddress","type": "input-field","className":"col-xs-12 col-sm-12 col-md-7","templateOptions":{"label":"Address"},"validators": {"validation": Validators.compose([])}},{"key": "employerPhone","type": "input-field","className":"col-xs-12 col-sm-12 col-md-6","templateOptions":{"label":"Phone","formatTextInput":"phoneNumber","addonLeft":{"class":"fa fa-phone"}},"validators": {"validation": Validators.compose([ValidationService.isPhoneNumber()])}},{"key": "employerACN","type": "input-field","className":"col-xs-12 col-sm-6 col-md-3","templateOptions":{"label":"ACN"},"validators": {"validation": Validators.compose([ValidationService.isNumber()])}},{"key": "employerABN","type": "input-field","className":"col-xs-12 col-sm-6 col-md-3","templateOptions":{"label":"ABN"},"validators": {"validation": Validators.compose([ValidationService.isNumber()])}},]},{"className": "row","fieldGroup": [{"key": "employerContactName","type": "input-field","className":"col-xs-12 col-md-6","templateOptions":{"label":"Contact name"},"validators": {"validation": Validators.compose([])}},{"key": "employerContactEmail","type": "input-field","className":"col-xs-12 col-md-6","templateOptions":{"label":"Contact email"},"validators": {"validation": Validators.compose([ValidationService.isEmail()])}},{"key": "previousEmploymentHeading","type": "content-field","className":"col-xs-12","templateOptions":{"content":{"heading3":"Previous Employment"},"hideCondition":"currentEmploymentYears == '' || currentEmploymentYears &gt; 2"},"validators": {"validation": Validators.compose([])}},{"key": "previousEmploymentOccupation","type": "input-field","className":"col-xs-12 col-sm-6","templateOptions":{"label":"Previous occupation","hideCondition":"currentEmploymentYears == '' || currentEmploymentYears &gt; 2"},"validators": {"validation": Validators.compose([ValidationService.required('true', 'currentEmploymentYears == \'\' || currentEmploymentYears &gt; 2')])}},{"key": "previousEmploymentEmployer","type": "input-field","className":"col-xs-12 col-sm-6","templateOptions":{"label":"Previous employer","hideCondition":"currentEmploymentYears == '' || currentEmploymentYears &gt; 2"},"validators": {"validation": Validators.compose([ValidationService.required('true', 'currentEmploymentYears == \'\' || currentEmploymentYears &gt; 2')])}},{"key": "previousEmploymentYears","type": "input-field","className":"col-xs-12","templateOptions":{"container":{"style":"width:100px;"},"question":"How many years did you work in your previous job?","hideCondition":"currentEmploymentYears == '' || currentEmploymentYears &gt; 2"},"validators": {"validation": Validators.compose([ValidationService.required('true', 'currentEmploymentYears == \'\' || currentEmploymentYears &gt; 2'), ValidationService.isNumber()])}},{"key": "vehicleHeading","type": "content-field","className":"col-xs-12","templateOptions":{"content":{"heading2":"Vehicle Details"}},"validators": {"validation": Validators.compose([])}},{"key": "vehicleCondition","type": "buttons-field","className":"col-xs-12","templateOptions":{"options":[{"value":"New","key":"New","icon":"icon-new"},{"value":"Used","key":"Used","icon":"icon-used"},{"value":"Demo","key":"Demo","icon":"icon-demo"}],"label":"Condition"},"validators": {"validation": Validators.compose([ValidationService.required('true', '')])}},{"key": "vehicleMake","type": "input-field","className":"col-xs-12 col-md-6","templateOptions":{"defaultValue":"estimateVehicleMake","label":"Make"},"validators": {"validation": Validators.compose([ValidationService.required('true', '')])}},{"key": "vehicleModel","type": "input-field","className":"col-xs-12 col-md-6","templateOptions":{"defaultValue":"estimateVehicleModel","label":"Model"},"validators": {"validation": Validators.compose([ValidationService.required('true', '')])}},{"key": "vehicleYear","type": "input-field","className":"col-xs-12 col-md-6","templateOptions":{"label":"Year"},"validators": {"validation": Validators.compose([ValidationService.required('true', '')])}},{"key": "vehicleOdometer","type": "input-field","className":"col-xs-12 col-md-6","templateOptions":{"label":"Odometer"},"validators": {"validation": Validators.compose([])}},{"key": "vehicleOtherDetails","type": "textarea-field","className":"col-xs-12","templateOptions":{"label":"Other details"},"validators": {"validation": Validators.compose([])}},{"key": "contractHeading","type": "content-field","className":"col-xs-12","templateOptions":{"content":{"heading2":"Contract Details","paragraph":"Please include GST in the answers provided (where relevant)."}},"validators": {"validation": Validators.compose([])}},{"key": "contractCostPrice","type": "input-field","className":"col-xs-12 col-md-6","templateOptions":{"defaultValue":"estimateVehicleCost","label":"Cost Price","formatTextInput":"currency","addonLeft":{"class":"fa fa-usd"}},"validators": {"validation": Validators.compose([ValidationService.required('true', ''), ValidationService.isCurrency(), ValidationService.maxDecimals(2)])}},{"key": "contractTerm","type": "input-field","className":"col-xs-12 col-md-6","templateOptions":{"defaultValue":"estimateLeaseTerm","label":"Contract term (months)","placeholder":"Months"},"validators": {"validation": Validators.compose([ValidationService.required('true', ''), ValidationService.isNumber()])}},{"key": "contractResidualValueHeading","type": "content-field","className":"col-xs-12","templateOptions":{"content":{"heading3":"Residual Value","paragraph":"Please provide the residual value either as a percentage or as a dollar amount."}},"validators": {"validation": Validators.compose([])}},{"key": "contractResidualValuePercent","type": "input-field","className":"col-xs-12 col-md-6","templateOptions":{"calculatedValue":"(number(contractResidualValueAmount) &gt; 0)?  (number(contractResidualValueAmount)/number(contractCostPrice))*100:''","calculatedTrigger":"contractResidualValueAmount","calculatedCondition":"number(contractResidualValueAmount) != number(contractCostPrice)*(number(contractResidualValuePercent)/100)","label":"Percent"},"validators": {"validation": Validators.compose([])}},{"key": "contractResidualValueAmount","type": "input-field","className":"col-xs-12 col-md-6","templateOptions":{"calculatedValue":"(number(contractResidualValuePercent) &gt; 0)? number(contractCostPrice)*(number(contractResidualValuePercent)/100):''","calculatedTrigger":"contractResidualValuePercent","calculatedCondition":"number(contractResidualValuePercent) != (number(contractResidualValueAmount)/number(contractCostPrice))*100","label":"Dollar value"},"validators": {"validation": Validators.compose([])}},{"key": "contractResidualValueUsedAmount","type": "hidden-field","className":"col-xs-12","templateOptions":{"calculatedValue":"contractResidualValueAmount != '' ? contractResidualValueAmount : (contractResidualValuePercent != '' ? (number(contractResidualValuePercent) / 100) * contractCostPrice : 0)"},"validators": {"validation": Validators.compose([])},"expressionProperties": { "templateOptions.disabled": "true"}},{"key": "contractPaymentsHeading","type": "content-field","className":"col-xs-12","templateOptions":{"content":{"heading4":"Payments"}},"validators": {"validation": Validators.compose([])}},{"key": "contractPayments","type": "input-field","className":"col-xs-12 col-md-6","templateOptions":{"defaultValue":"estimateLeaseTerm","label":"Number of payments"},"validators": {"validation": Validators.compose([])}},{"key": "contractPaymentAmount","type": "input-field","className":"col-xs-12 col-md-6","templateOptions":{"calculatedValue":"contractResidualValueAmount != '' ? contractResidualValueAmount : (contractResidualValuePercent != '' ? (number(contractResidualValuePercent) / 100) * contractCostPrice : quoteStatus()['payment']['custom']['residualAmount'])","label":"Residual payment amount","formatTextInput":"currency","addonLeft":{"class":"fa fa-usd"}},"validators": {"validation": Validators.compose([ValidationService.isCurrency(), ValidationService.maxDecimals(2)])},"expressionProperties": { "templateOptions.disabled": "true"}},{"key": "contractOtherDetails","type": "textarea-field","className":"col-xs-12","templateOptions":{"label":"Other details"},"validators": {"validation": Validators.compose([])}},{"key": "supplierHeading","type": "content-field","className":"col-xs-12","templateOptions":{},"validators": {"validation": Validators.compose([])}},{"key": "supplierType","type": "radio-field","className":"col-xs-12","templateOptions":{"options":[{"value":"Dealer","key":"Dealer"},{"value":"Private sale","key":"Private sale"},{"value":"Sale and leaseback","key":"Sale and leaseback"},{"value":"Refinance","key":"Refinance"}],"label":"Where are you sourcing the vehicle?","content":{"heading2":"Supplier Details"}},"validators": {"validation": Validators.compose([ValidationService.required('true', '')])}},{"key": "supplierName","type": "input-field","className":"col-xs-12 col-md-6","templateOptions":{"label":"Supplier name","hideCondition":"supplierType != 'Dealer' &amp;&amp; supplierType != 'Private sale'"},"validators": {"validation": Validators.compose([])}},{"key": "supplierContactName","type": "input-field","className":"col-xs-12 col-md-6","templateOptions":{"label":"Contact name","hideCondition":"supplierType != 'Dealer' &amp;&amp; supplierType != 'Private sale'"},"validators": {"validation": Validators.compose([])}},{"key": "supplierPhone","type": "input-field","className":"col-xs-12 col-sm-6 col-md-3","templateOptions":{"label":"Phone","formatTextInput":"phoneNumber","addonLeft":{"class":"fa fa-phone"},"hideCondition":"supplierType != 'Dealer' &amp;&amp; supplierType != 'Private sale'"},"validators": {"validation": Validators.compose([ValidationService.isPhoneNumber()])}},{"key": "supplierFax","type": "input-field","className":"col-xs-12 col-sm-6 col-md-3","templateOptions":{"label":"Fax","formatTextInput":"phoneNumber","addonLeft":{"class":"fa fa-phone"},"hideCondition":"supplierType != 'Dealer' &amp;&amp; supplierType != 'Private sale'"},"validators": {"validation": Validators.compose([ValidationService.isPhoneNumber()])}},{"key": "supplierEmail","type": "input-field","className":"col-xs-12 col-sm-12 col-md-6","templateOptions":{"label":"Email","hideCondition":"supplierType != 'Dealer' &amp;&amp; supplierType != 'Private sale'"},"validators": {"validation": Validators.compose([ValidationService.isEmail()])}},{"key": "spouseHeading","type": "content-field","className":"col-xs-12","templateOptions":{"content":{"heading2":"Spouse Details","paragraph":"Please note, we collect details of your spouse/partner/defacto for informational pusposes only."},"hideCondition":"maritalStatus != 'Married' &amp;&amp; maritalStatus != 'Defacto'"},"validators": {"validation": Validators.compose([])}},{"key": "spouseName","type": "input-field","className":"col-xs-12 col-md-6","templateOptions":{"label":"Name","hideCondition":"maritalStatus != 'Married' &amp;&amp; maritalStatus != 'Defacto'"},"validators": {"validation": Validators.compose([ValidationService.required('true', 'maritalStatus != \'Married\' &amp;&amp; maritalStatus != \'Defacto\'')])}},{"key": "spouseOccupation","type": "input-field","className":"col-xs-12 col-md-6","templateOptions":{"label":"Occupation","hideCondition":"maritalStatus != 'Married' &amp;&amp; maritalStatus != 'Defacto'"},"validators": {"validation": Validators.compose([])}},{"key": "spouseEmployer","type": "input-field","className":"col-xs-12 col-sm-8 col-md-9","templateOptions":{"label":"Employer","hideCondition":"maritalStatus != 'Married' &amp;&amp; maritalStatus != 'Defacto'"},"validators": {"validation": Validators.compose([])}},{"key": "spouseYears","type": "input-field","className":"col-xs-12 col-sm-4 col-md-3","templateOptions":{"container":{"style":"width:100px;"},"label":"Years","hideCondition":"maritalStatus != 'Married' &amp;&amp; maritalStatus != 'Defacto'"},"validators": {"validation": Validators.compose([ValidationService.isNumber()])}},{"key": "spouseGrossIncome","type": "input-field","className":"col-xs-12 col-md-6","templateOptions":{"label":"Gross annual income","formatTextInput":"currency","addonLeft":{"class":"fa fa-usd"},"hideCondition":"maritalStatus != 'Married' &amp;&amp; maritalStatus != 'Defacto'"},"validators": {"validation": Validators.compose([ValidationService.required('true', 'maritalStatus != \'Married\' &amp;&amp; maritalStatus != \'Defacto\''), ValidationService.isCurrency(), ValidationService.maxDecimals(2)])}}]}],</v>
      </c>
      <c r="H17" t="str">
        <f ca="1">IF(INDIRECT("'Question Sets'!"&amp;SUBSTITUTE(ADDRESS(1,COLUMN(Table_Question_Sets[[#Headers],[Output Config]]),4),"1","")&amp;COLUMN()+1)&lt;&gt;"",INDIRECT("'Question Sets'!"&amp;SUBSTITUTE(ADDRESS(1,COLUMN(Table_Question_Sets[[#Headers],[Output Config]]),4),"1","")&amp;COLUMN()+1),"")</f>
        <v>"financial":[{"className": "row","fieldGroup":[{"key": "assetsHeading","type": "content-field","className":"col-xs-12","templateOptions":{"content":{"heading2":"Assets","paragraph":"Please provide the estimated value (and a description where relevant) of your assets using the fields below."}},"validators": {"validation": Validators.compose([])}},{"key": "assetsPropertiesHeading","type": "content-field","className":"col-xs-12","templateOptions":{"content":{"heading3":"Properties"}},"validators": {"validation": Validators.compose([])}},{"key": "residence","type": "input-field","className":"col-xs-12 col-md-6","templateOptions":{"label":"Value","placeholder":"Estimated value","content":{"heading4":"Residence"},"formatTextInput":"currency","addonLeft":{"class":"fa fa-usd"}},"validators": {"validation": Validators.compose([ValidationService.isCurrency(), ValidationService.maxDecimals(2)])}},{"key": "otherProperty1Heading","type": "content-field","className":"col-xs-12","templateOptions":{"content":{"heading4":"Other Property 1"}},"validators": {"validation": Validators.compose([])}},{"key": "otherProperty1Description","type": "input-field","className":"col-xs-12 col-sm-8","templateOptions":{"label":"Description","tooltip":"E.g. investment property, vacant land or similar."},"validators": {"validation": Validators.compose([])}},{"key": "otherProperty1Value","type": "input-field","className":"col-xs-6 col-sm-4","templateOptions":{"label":"Value","formatTextInput":"currency","addonLeft":{"class":"fa fa-usd"}},"validators": {"validation": Validators.compose([ValidationService.isCurrency(), ValidationService.maxDecimals(2)])}},{"key": "otherProperty2Heading","type": "content-field","className":"col-xs-12","templateOptions":{"content":{"heading4":"Other Property 2"}},"validators": {"validation": Validators.compose([])}},{"key": "otherProperty2Description","type": "input-field","className":"col-xs-12 col-sm-8","templateOptions":{"label":"Description","tooltip":"E.g. investment property, vacant land or similar."},"validators": {"validation": Validators.compose([])}},{"key": "otherProperty2Value","type": "input-field","className":"col-xs-6 col-sm-4","templateOptions":{"label":"Value","formatTextInput":"currency","addonLeft":{"class":"fa fa-usd"}},"validators": {"validation": Validators.compose([ValidationService.isCurrency(),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1"}},"validators": {"validation": Validators.compose([])}},{"key": "vehicle1Description","type": "input-field","className":"col-xs-12 col-sm-8","templateOptions":{"label":"Description","tooltip":"E.g. Toyota Camry, motorbike or similar."},"validators": {"validation": Validators.compose([])}},{"key": "vehicle1Value","type": "input-field","className":"col-xs-6 col-sm-4","templateOptions":{"label":"Value","formatTextInput":"currency","addonLeft":{"class":"fa fa-usd"}},"validators": {"validation": Validators.compose([ValidationService.isCurrency(), ValidationService.maxDecimals(2)])}},{"key": "vehicle2Heading","type": "content-field","className":"col-xs-12","templateOptions":{"content":{"heading4":"Vehicle 2"}},"validators": {"validation": Validators.compose([])}},{"key": "vehicle2Description","type": "input-field","className":"col-xs-12 col-sm-8","templateOptions":{"label":"Description","tooltip":"E.g. Toyota Camry, motorbike or similar."},"validators": {"validation": Validators.compose([])}},{"key": "vehicle2Value","type": "input-field","className":"col-xs-6 col-sm-4","templateOptions":{"label":"Value","formatTextInput":"currency","addonLeft":{"class":"fa fa-usd"}},"validators": {"validation": Validators.compose([ValidationService.isCurrency(), ValidationService.maxDecimals(2)])}},{"key": "otherAssetsHeading","type": "content-field","className":"col-xs-12","templateOptions":{"content":{"heading3":"Other Assets"}},"validators": {"validation": Validators.compose([])}},{"key": "furnitureValue","type": "input-field","className":"col-xs-12 col-md-6","templateOptions":{"label":"Furniture/Fittings","placeholder":"Estimated value","formatTextInput":"currency","addonLeft":{"class":"fa fa-usd"}},"validators": {"validation": Validators.compose([ValidationService.isCurrency(), ValidationService.maxDecimals(2)])}},{"key": "cashValue","type": "input-field","className":"col-xs-12 col-md-6","templateOptions":{"label":"Cash on hand / bank","placeholder":"Estimated value","formatTextInput":"currency","addonLeft":{"class":"fa fa-usd"}},"validators": {"validation": Validators.compose([ValidationService.isCurrency(), ValidationService.maxDecimals(2)])}},{"key": "superannuationValue","type": "input-field","className":"col-xs-12 col-md-6","templateOptions":{"label":"Superannuation","placeholder":"Estimated value","formatTextInput":"currency","addonLeft":{"class":"fa fa-usd"}},"validators": {"validation": Validators.compose([ValidationService.isCurrency(), ValidationService.maxDecimals(2)])}},{"key": "investmentsValue","type": "input-field","className":"col-xs-12 col-md-6","templateOptions":{"label":"Investments / shares","placeholder":"Estimated value","formatTextInput":"currency","addonLeft":{"class":"fa fa-usd"}},"validators": {"validation": Validators.compose([ValidationService.isCurrency(), ValidationService.maxDecimals(2)])}},{"key": "otherAsset1Heading","type": "content-field","className":"col-xs-12","templateOptions":{"content":{"heading4":"Other Asset 1"}},"validators": {"validation": Validators.compose([])}},{"key": "otherAsset1Description","type": "input-field","className":"col-xs-12 col-sm-8","templateOptions":{"label":"Description","tooltip":"E.g. jewellery"},"validators": {"validation": Validators.compose([])}},{"key": "otherAsset1Value","type": "input-field","className":"col-xs-6 col-sm-4","templateOptions":{"label":"Value","formatTextInput":"currency","addonLeft":{"class":"fa fa-usd"}},"validators": {"validation": Validators.compose([ValidationService.isCurrency(), ValidationService.maxDecimals(2)])}},{"key": "otherAsset2Heading","type": "content-field","className":"col-xs-12","templateOptions":{"content":{"heading4":"Other Asset 2"}},"validators": {"validation": Validators.compose([])}},{"key": "otherAsset2Description","type": "input-field","className":"col-xs-12 col-sm-8","templateOptions":{"label":"Description","tooltip":"E.g. jewellery"},"validators": {"validation": Validators.compose([])}},{"key": "otherAsset2Value","type": "input-field","className":"col-xs-6 col-sm-4","templateOptions":{"label":"Value","formatTextInput":"currency","addonLeft":{"class":"fa fa-usd"}},"validators": {"validation": Validators.compose([ValidationService.isCurrency(), ValidationService.maxDecimals(2)])}},{"key": "totalAssets","type": "hidden-field","className":"col-xs-12 col-md-6","templateOptions":{"calculatedValue":"number(residence) + number(otherProperty1Value) + number(otherProperty2Value) + number(vehicle1Value) + number(vehicle2Value) + number(furnitureValue) + number(cashValue) + number(superannuationValue) + number(investmentsValue) + number(otherAsset1Value) + number(otherAsset2Value)"},"validators": {"validation": Validators.compose([])},"expressionProperties": { "templateOptions.disabled": "true"}},{"key": "liabilitiesHeading","type": "content-field","className":"col-xs-12","templateOptions":{"content":{"heading2":"Liabilities","paragraph":"Please provide information about all your liabilities below, including the name of the lender, the amount owing, and the monthly commitment (how much you pay each month) where relevant."}},"validators": {"validation": Validators.compose([])}},{"key": "liabilitiesPropertiesHeading","type": "content-field","className":"col-xs-12","templateOptions":{"content":{"heading3":"Mortgages"}},"validators": {"validation": Validators.compose([])}},{"key": "homeMortgageHeading","type": "content-field","className":"col-xs-12","templateOptions":{"content":{"heading4":"Home Loan"},"hideCondition":"residence == ''"},"validators": {"validation": Validators.compose([])}},{"key": "homeMortgageLender","type": "input-field","className":"col-xs-12 col-sm-12 col-md-6","templateOptions":{"label":"Name of lender","hideCondition":"residence == ''"},"validators": {"validation": Validators.compose([ValidationService.required('homeMortgageOwing != \'\'', 'residence == \'\'')])}},{"key": "homeMortgageOwing","type": "input-field","className":"col-xs-12 col-sm-6 col-md-3","templateOptions":{"label":"Current liability","formatTextInput":"currency","addonLeft":{"class":"fa fa-usd"},"hideCondition":"residence == ''"},"validators": {"validation": Validators.compose([ValidationService.isCurrency(), ValidationService.maxDecimals(2)])}},{"key": "homeMortgageMonthly","type": "input-field","className":"col-xs-12 col-sm-6 col-md-3","templateOptions":{"label":"Monthly payment","formatTextInput":"currency","addonLeft":{"class":"fa fa-usd"},"hideCondition":"residence == ''"},"validators": {"validation": Validators.compose([ValidationService.required('homeMortgageOwing != \'\'', 'residence == \'\''), ValidationService.isCurrency(), ValidationService.maxDecimals(2)])}},{"key": "otherProperty1Heading","type": "content-field","className":"col-xs-12","templateOptions":{"content":{"heading4":"Other Property 1"},"hideCondition":"otherProperty1Value == ''"},"validators": {"validation": Validators.compose([])}},{"key": "otherProperty1Lender","type": "input-field","className":"col-xs-12 col-sm-12 col-md-6","templateOptions":{"label":"Name of lender","hideCondition":"otherProperty1Value == ''"},"validators": {"validation": Validators.compose([ValidationService.required('otherProperty1Owing != \'\'', 'otherProperty1Value == \'\'')])}},{"key": "otherProperty1Owing","type": "input-field","className":"col-xs-12 col-sm-6 col-md-3","templateOptions":{"label":"Current liability","formatTextInput":"currency","addonLeft":{"class":"fa fa-usd"},"hideCondition":"otherProperty1Value == ''"},"validators": {"validation": Validators.compose([ValidationService.isCurrency(), ValidationService.maxDecimals(2)])}},{"key": "otherProperty1Monthly","type": "input-field","className":"col-xs-12 col-sm-6 col-md-3","templateOptions":{"label":"Monthly payment","formatTextInput":"currency","addonLeft":{"class":"fa fa-usd"},"hideCondition":"otherProperty1Value == ''"},"validators": {"validation": Validators.compose([ValidationService.required('otherProperty1Owing != \'\'', 'otherProperty1Value == \'\''), ValidationService.isCurrency(), ValidationService.maxDecimals(2)])}},{"key": "otherProperty2Heading","type": "content-field","className":"col-xs-12","templateOptions":{"content":{"heading4":"Other Property 2"},"hideCondition":"otherProperty2Value == ''"},"validators": {"validation": Validators.compose([])}},{"key": "otherProperty2Lender","type": "input-field","className":"col-xs-12 col-sm-12 col-md-6","templateOptions":{"label":"Name of lender","hideCondition":"otherProperty2Value == ''"},"validators": {"validation": Validators.compose([ValidationService.required('otherProperty2Owing != \'\'', 'otherProperty2Value == \'\'')])}},{"key": "otherProperty2Owing","type": "input-field","className":"col-xs-12 col-sm-6 col-md-3","templateOptions":{"label":"Current liability","formatTextInput":"currency","addonLeft":{"class":"fa fa-usd"},"hideCondition":"otherProperty2Value == ''"},"validators": {"validation": Validators.compose([ValidationService.isCurrency(), ValidationService.maxDecimals(2)])}},{"key": "otherProperty2Monthly","type": "input-field","className":"col-xs-12 col-sm-6 col-md-3","templateOptions":{"label":"Monthly payment","formatTextInput":"currency","addonLeft":{"class":"fa fa-usd"},"hideCondition":"otherProperty2Value == ''"},"validators": {"validation": Validators.compose([ValidationService.required('otherProperty2Owing != \'\'', 'otherProperty2Value == \'\''), ValidationService.isCurrency(), ValidationService.maxDecimals(2)])}},{"key": "vehiclesHeading","type": "content-field","className":"col-xs-12","templateOptions":{"content":{"heading3":"Motor Vehicles"}},"validators": {"validation": Validators.compose([])}},{"key": "vehicle1Heading","type": "content-field","className":"col-xs-12","templateOptions":{"content":{"heading4":"Vehicle 1"},"hideCondition":"vehicle1Value == ''"},"validators": {"validation": Validators.compose([])}},{"key": "vehicle1Lender","type": "input-field","className":"col-xs-12 col-sm-12 col-md-6","templateOptions":{"label":"Name of lender","hideCondition":"vehicle1Value == ''"},"validators": {"validation": Validators.compose([ValidationService.required('vehicle1Owing != \'\'', 'vehicle1Value == \'\'')])}},{"key": "vehicle1Owing","type": "input-field","className":"col-xs-12 col-sm-6 col-md-3","templateOptions":{"label":"Current liability","formatTextInput":"currency","addonLeft":{"class":"fa fa-usd"},"hideCondition":"vehicle1Value == ''"},"validators": {"validation": Validators.compose([ValidationService.isCurrency(), ValidationService.maxDecimals(2)])}},{"key": "vehicle1Monthly","type": "input-field","className":"col-xs-12 col-sm-6 col-md-3","templateOptions":{"label":"Monthly payment","formatTextInput":"currency","addonLeft":{"class":"fa fa-usd"},"hideCondition":"vehicle1Value == ''"},"validators": {"validation": Validators.compose([ValidationService.required('vehicle1Owing != \'\'', 'vehicle1Value == \'\''), ValidationService.isCurrency(), ValidationService.maxDecimals(2)])}},{"key": "vehicle2Heading","type": "content-field","className":"col-xs-12","templateOptions":{"content":{"heading4":"Vehicle 2"},"hideCondition":"vehicle2Value == ''"},"validators": {"validation": Validators.compose([])}},{"key": "vehicle2Lender","type": "input-field","className":"col-xs-12 col-sm-12 col-md-6","templateOptions":{"label":"Name of lender","hideCondition":"vehicle2Value == ''"},"validators": {"validation": Validators.compose([ValidationService.required('vehicle2Owing != \'\'', 'vehicle2Value == \'\'')])}},{"key": "vehicle2Owing","type": "input-field","className":"col-xs-12 col-sm-6 col-md-3","templateOptions":{"label":"Current liability","formatTextInput":"currency","addonLeft":{"class":"fa fa-usd"},"hideCondition":"vehicle2Value == ''"},"validators": {"validation": Validators.compose([ValidationService.isCurrency(), ValidationService.maxDecimals(2)])}},{"key": "vehicle2Monthly","type": "input-field","className":"col-xs-12 col-sm-6 col-md-3","templateOptions":{"label":"Monthly payment","formatTextInput":"currency","addonLeft":{"class":"fa fa-usd"},"hideCondition":"vehicle2Value == ''"},"validators": {"validation": Validators.compose([ValidationService.required('vehicle2Owing != \'\'', 'vehicle2Value == \'\''), ValidationService.isCurrency(), ValidationService.maxDecimals(2)])}},{"key": "otherLiabilitiesHeading","type": "content-field","className":"col-xs-12","templateOptions":{"content":{"heading3":"Other Liabilities"}},"validators": {"validation": Validators.compose([])}},{"key": "personalLoansHeading","type": "content-field","className":"col-xs-12","templateOptions":{"content":{"heading4":"Personal Loans"}},"validators": {"validation": Validators.compose([])}},{"key": "personalLoansLender","type": "input-field","className":"col-xs-12 col-sm-12 col-md-6","templateOptions":{"label":"Name of lender"},"validators": {"validation": Validators.compose([ValidationService.required('personalLoansOwing != \'\'', '')])}},{"key": "personalLoansOwing","type": "input-field","className":"col-xs-12 col-sm-6 col-md-3","templateOptions":{"label":"Current liability","formatTextInput":"currency","addonLeft":{"class":"fa fa-usd"}},"validators": {"validation": Validators.compose([ValidationService.isCurrency(), ValidationService.maxDecimals(2)])}},{"key": "personalLoansMonthly","type": "input-field","className":"col-xs-12 col-sm-6 col-md-3","templateOptions":{"label":"Monthly payments","formatTextInput":"currency","addonLeft":{"class":"fa fa-usd"}},"validators": {"validation": Validators.compose([ValidationService.required('personalLoansOwing != \'\'', ''), ValidationService.isCurrency(), ValidationService.maxDecimals(2)])}},{"key": "creditCardsHeading","type": "content-field","className":"col-xs-12","templateOptions":{"content":{"heading4":"Credit Cards"}},"validators": {"validation": Validators.compose([])}},{"key": "creditCardsLender","type": "input-field","className":"col-xs-12 col-sm-12 col-md-6","templateOptions":{"label":"Name of lender"},"validators": {"validation": Validators.compose([ValidationService.required('creditCardsOwing != \'\'', '')])}},{"key": "creditCardsOwing","type": "input-field","className":"col-xs-12 col-sm-6 col-md-3","templateOptions":{"label":"Card limit (in total)","formatTextInput":"currency","addonLeft":{"class":"fa fa-usd"}},"validators": {"validation": Validators.compose([ValidationService.isCurrency(), ValidationService.maxDecimals(2)])}},{"key": "creditCardsMonthly","type": "input-field","className":"col-xs-12 col-sm-6 col-md-3","templateOptions":{"label":"Monthly payments","formatTextInput":"currency","addonLeft":{"class":"fa fa-usd"}},"validators": {"validation": Validators.compose([ValidationService.required('creditCardsOwing != \'\'', ''), ValidationService.isCurrency(), ValidationService.maxDecimals(2)])}},{"key": "overdraftHeading","type": "content-field","className":"col-xs-12","templateOptions":{"content":{"heading4":"Overdraft"}},"validators": {"validation": Validators.compose([])}},{"key": "overdraftLender","type": "input-field","className":"col-xs-12 col-sm-12 col-md-6","templateOptions":{"label":"Name of bank"},"validators": {"validation": Validators.compose([ValidationService.required('overdraftOwing != \'\'', '')])}},{"key": "overdraftOwing","type": "input-field","className":"col-xs-12 col-sm-6 col-md-3","templateOptions":{"label":"Overdraft limit","formatTextInput":"currency","addonLeft":{"class":"fa fa-usd"}},"validators": {"validation": Validators.compose([ValidationService.isCurrency(), ValidationService.maxDecimals(2)])}},{"key": "overdraftMonthly","type": "input-field","className":"col-xs-12 col-sm-6 col-md-3","templateOptions":{"label":"Monthly payment","formatTextInput":"currency","addonLeft":{"class":"fa fa-usd"}},"validators": {"validation": Validators.compose([ValidationService.required('overdraftOwing != \'\'', ''), ValidationService.isCurrency(), ValidationService.maxDecimals(2)])}},{"key": "otherLiability1Heading","type": "content-field","className":"col-xs-12","templateOptions":{"content":{"heading4":"Other Liability 1"}},"validators": {"validation": Validators.compose([])}},{"key": "otherLiability1Description","type": "input-field","className":"col-xs-12 col-sm-12 col-md-6","templateOptions":{"label":"Description","tooltip":"E.g. school fees, membership fees etc."},"validators": {"validation": Validators.compose([ValidationService.required('otherLiability1Owing != \'\'', '')])}},{"key": "otherLiability1Owing","type": "input-field","className":"col-xs-12 col-sm-6 col-md-3","templateOptions":{"label":"Current liability","placeholder":"If applicable","formatTextInput":"currency","addonLeft":{"class":"fa fa-usd"}},"validators": {"validation": Validators.compose([ValidationService.isCurrency(), ValidationService.maxDecimals(2)])}},{"key": "otherLiability1Monthly","type": "input-field","className":"col-xs-12 col-sm-6 col-md-3","templateOptions":{"label":"Monthly payment","placeholder":"If applicable","formatTextInput":"currency","addonLeft":{"class":"fa fa-usd"}},"validators": {"validation": Validators.compose([ValidationService.required('otherLiability1Owing != \'\'', ''), ValidationService.isCurrency(), ValidationService.maxDecimals(2)])}},{"key": "otherLiability2Heading","type": "content-field","className":"col-xs-12","templateOptions":{"content":{"heading4":"Other Liability 2"}},"validators": {"validation": Validators.compose([])}},{"key": "otherLiability2Description","type": "input-field","className":"col-xs-12 col-sm-12 col-md-6","templateOptions":{"label":"Description","tooltip":"E.g. school fees, membership fees etc."},"validators": {"validation": Validators.compose([ValidationService.required('otherLiability2Owing != \'\'', '')])}},{"key": "otherLiability2Owing","type": "input-field","className":"col-xs-12 col-sm-6 col-md-3","templateOptions":{"label":"Current liability","placeholder":"If applicable","formatTextInput":"currency","addonLeft":{"class":"fa fa-usd"}},"validators": {"validation": Validators.compose([ValidationService.isCurrency(), ValidationService.maxDecimals(2)])}},{"key": "otherLiability2Monthly","type": "input-field","className":"col-xs-12 col-sm-6 col-md-3","templateOptions":{"label":"Monthly payment","placeholder":"If applicable","formatTextInput":"currency","addonLeft":{"class":"fa fa-usd"}},"validators": {"validation": Validators.compose([ValidationService.required('otherLiability2Owing != \'\'', ''), ValidationService.isCurrency(), ValidationService.maxDecimals(2)])}},{"key": "otherLiability3Heading","type": "content-field","className":"col-xs-12","templateOptions":{"content":{"heading4":"Other Liability 3"}},"validators": {"validation": Validators.compose([])}},{"key": "otherLiability3Description","type": "input-field","className":"col-xs-12 col-sm-12 col-md-6","templateOptions":{"label":"Description"},"validators": {"validation": Validators.compose([ValidationService.required('otherLiability3Owing != \'\'', '')])}},{"key": "otherLiability3Owing","type": "input-field","className":"col-xs-12 col-sm-6 col-md-3","templateOptions":{"label":"Current liability","placeholder":"If applicable","formatTextInput":"currency","addonLeft":{"class":"fa fa-usd"}},"validators": {"validation": Validators.compose([ValidationService.isCurrency(), ValidationService.maxDecimals(2)])}},{"key": "otherLiability3Monthly","type": "input-field","className":"col-xs-12 col-sm-6 col-md-3","templateOptions":{"label":"Monthly payment","placeholder":"If applicable","formatTextInput":"currency","addonLeft":{"class":"fa fa-usd"}},"validators": {"validation": Validators.compose([ValidationService.required('otherLiability3Owing != \'\'', ''), ValidationService.isCurrency(), ValidationService.maxDecimals(2)])}},{"key": "otherMonthlyHeading","type": "content-field","className":"col-xs-12","templateOptions":{"content":{"heading4":"Other Monthly Commitments"}},"validators": {"validation": Validators.compose([])}},{"key": "rentBoard","type": "input-field","className":"col-xs-12 col-sm-6","templateOptions":{"label":"Rent / Board","placeholder":"If applicable","formatTextInput":"currency","addonLeft":{"class":"fa fa-usd"}},"validators": {"validation": Validators.compose([ValidationService.isCurrency(), ValidationService.maxDecimals(2)])}},]},{"className": "row","fieldGroup": [{"key": "livingExpenses","type": "input-field","className":"col-xs-12 col-sm-6","templateOptions":{"label":"Living Expenses","formatTextInput":"currency","addonLeft":{"class":"fa fa-usd"}},"validators": {"validation": Validators.compose([ValidationService.isCurrency(), ValidationService.maxDecimals(2)])}},{"key": "totalLiabilities","type": "hidden-field","className":"col-xs-12 col-sm-6","templateOptions":{"calculatedValue":"number(homeMortgageOwing) + number(otherProperty1Owing) + number(otherProperty2Owing) + number(vehicle1Owing) + number(vehicle2Owing) + number(personalLoansOwing) + number(creditCardsOwing) + number(overdraftOwing) + number(otherLiability1Owing) + number(otherLiability2Owing) + number(otherLiability3Owing)"},"validators": {"validation": Validators.compose([])},"expressionProperties": { "templateOptions.disabled": "true"}},{"key": "netSurplus","type": "hidden-field","className":"col-xs-12 col-sm-6","templateOptions":{"calculatedValue":"number(totalAssets) - number(totalLiabilities)"},"validators": {"validation": Validators.compose([])},"expressionProperties": { "templateOptions.disabled": "true"}},{"key": "financedAmount","type": "hidden-field","className":"col-xs-12 col-sm-6","templateOptions":{"calculatedValue":"quoteStatus()['state'] != 'incomplete' ? quoteStatus()['risk1']['finance']['amountFinanced'] : 0"},"validators": {"validation": Validators.compose([])},"expressionProperties": { "templateOptions.disabled": "true"}},{"key": "effectOnTakeHomePay","type": "hidden-field","className":"col-xs-12 col-sm-6","templateOptions":{"calculatedValue":"quoteStatus()['state'] != 'incomplete' ? quoteStatus()['payment']['instalments']['instalmentAmount'] : 0"},"validators": {"validation": Validators.compose([])},"expressionProperties": { "templateOptions.disabled": "true"}}]}],</v>
      </c>
      <c r="I17" t="str">
        <f ca="1">IF(INDIRECT("'Question Sets'!"&amp;SUBSTITUTE(ADDRESS(1,COLUMN(Table_Question_Sets[[#Headers],[Output Config]]),4),"1","")&amp;COLUMN()+1)&lt;&gt;"",INDIRECT("'Question Sets'!"&amp;SUBSTITUTE(ADDRESS(1,COLUMN(Table_Question_Sets[[#Headers],[Output Config]]),4),"1","")&amp;COLUMN()+1),"")</f>
        <v>"success":[{"className": "row","fieldGroup":[{"key": "successSummary","type": "content-field","className":"col-xs-12","templateOptions":{"content":{"customHTML":"&lt;div class='success-summary'&gt;&lt;h4&gt;Savings estimate based on provided information&lt;/h4&gt;&lt;div&gt;%{ (quoteStatus()['risk1'] &amp;&amp; quoteStatus()['risk1']['outcome'] &amp;&amp; quoteStatus()['risk1']['outcome']['effectOnTakeHomePay']) ? '&lt;p&gt;Effect on take home pay:&lt;/p&gt; &lt;strong&gt;' + currencyAsString(quoteStatus()['risk1']['outcome']['effectOnTakeHomePay'], false) + '&lt;/strong&gt;' : '' }%&lt;/div&gt;&lt;div&gt;%{ (quoteStatus()['risk1'] &amp;&amp; quoteStatus()['risk1']['outcome'] &amp;&amp; quoteStatus()['risk1']['outcome']['taxSaving']) ? '&lt;p&gt;Annual tax saving:&lt;/p&gt; &lt;strong&gt;' + currencyAsString(quoteStatus()['risk1']['outcome']['taxSaving'], false) + '&lt;/strong&gt;' : '' }%&lt;/div&gt;&lt;/div&gt;"}},"validators": {"validation": Validators.compose([])}}]}],</v>
      </c>
      <c r="J17" t="str">
        <f ca="1">IF(INDIRECT("'Question Sets'!"&amp;SUBSTITUTE(ADDRESS(1,COLUMN(Table_Question_Sets[[#Headers],[Output Config]]),4),"1","")&amp;COLUMN()+1)&lt;&gt;"",INDIRECT("'Question Sets'!"&amp;SUBSTITUTE(ADDRESS(1,COLUMN(Table_Question_Sets[[#Headers],[Output Config]]),4),"1","")&amp;COLUMN()+1),"")</f>
        <v>"privacy":[{"className": "row","fieldGroup":[{"key": "privacyStatement","type": "buttons-field","className":"col-xs-12","templateOptions":{"options":[{"value":"Yes","key":"Yes","icon":"glyphicon glyphicon-ok md"},{"value":"No","key":"No","icon":"glyphicon glyphicon-remove md"}],"label":"Do you understand and accept your statement?","content":{"heading2":"Privacy Statement","paragraph":"Before we can proceed with your application you must read and agree to the following statement regarding the personal information we collect from you.&lt;br/&gt;&amp;nbsp;","terms":"&lt;p&gt;I acknowledge that You may collect, hold, use and disclose personal information about me (including information required to comply with Anti-Money Laundering and Counter-Terrorism Financing Act 2006, rules and other subordinate instruments, the National Consumer Credit Protection Act 2009 and the Personal Property Securities Act 2009) to enable You to: assess my personal and/or commercial credit worthiness; process my application; provide, administer and manage the products and services provided to me; audit and evaluate those products and services; notify a credit reporting body or other credit providers of my payment history or any default by me; model and test data; communicate with me; improve and develop products and services; conduct credit scoring, securitisation, research, risk management and portfolio analysis; provide and administer any related rewards program and deal with any complaints or enquiries. I acknowledge that if I fail to provide complete information or information that is inaccurate, You may not be able to process or accept the application and transactions may be delayed, blocked or refused.&lt;/p&gt;\n\n&lt;p&gt;&lt;strong&gt;Authority for You to obtain certain credit information:&lt;/strong&gt; I authorise You, Your underwriters and third parties who referred me to You to seek, obtain and use, credit reporting information about me (including from credit reporting bodies (CRBs) to: assess an application by me for consumer credit or commercial credit; manage my credit and related funding arrangements; assess an application by me to be a guarantor in relation to credit; review my credit on a periodic basis as though assessing a new application; collect overdue payments; and create assessments and ratings of my credit worthiness.&lt;/p&gt;\n\n&lt;p&gt;&lt;strong&gt;Authority to exchange Information with credit reporting bodies:&lt;/strong&gt; I authorise You and Your underwriters to obtain credit reporting information about me from a CRB or other business that provides information about credit worthiness. I allow such an entity to create or maintain credit information about me (before, during or after the provision of credit to me). The information may include: permitted identification particulars; the fact that I have applied for credit and the amount and type of credit; the fact that You are a credit provider to me; credit limit; loan start/end dates; repayment history; 'default information' (in addition to and without limiting repayment history information), i.e. payments overdue for more than 60 days in specified circumstances; in relation to those overdue payments, advice about new payment arrangements or that those payments are no longer overdue; in specified circumstances that in Your opinion there has been a serious credit infringement (e.g. fraud); and other credit worthiness information that can be disclosed under the Privacy Act.&lt;/p&gt;\n\n&lt;p&gt;&lt;strong&gt;Authority to exchange information with other credit providers:&lt;/strong&gt; I authorise You to give to and obtain from Your underwriters and any credit providers information about my credit worthiness, credit standing, credit history or credit capacity, and to give and receive a banker's opinion for purposes connected with my creditworthiness, business, trade or profession. The information may be exchanged for, but not limited to, any of the following purposes: to assess an application by me for credit or to be a guarantor, to determine or confirm the status of my credit including any defaults; to assess my creditworthiness at any time during or after the life of a credit arrangement; to give or obtain an opinion on me; and any other purpose permitted by law.&lt;/p&gt;\n\n&lt;p&gt;&lt;strong&gt;Authority to exchange information with other third parties:&lt;/strong&gt; You may exchange my personal information with other related companies; any suppliers or dealers of items the subject of my application; persons with whom You have white label arrangements introducers, referrers and any other person associated with the lodgement of this application; funders and related service providers that assist in the processing of my application and the management of my credit; as well as with service providers including those relating to any associate rewards program and the types of service providers described in Lease &amp; Asset Finance's Privacy Policy. Other authorised disclosures include my referees, my past and present employers, my past and present landlords, my next of kin, any person acting on my behalf, (e.g. financial adviser, solicitor, broker, accountant, executor, administrator, trustee or guardian), rating agencies, insurers, entity concerned with the supply or manufacture of assets to me/applicant, valuers and debt collection agencies. You may also disclose personal information to regulatory authorities (e.g. tax authorities in Australia and overseas) in connection with their lawful information requests or to meet legal obligations in any relevant jurisdiction.&lt;/p&gt;\n\n&lt;p&gt;&lt;strong&gt;Authority to exchange sensitive information:&lt;/strong&gt; In some cases, sensitive information may be collected for specific purposes (for example, information regarding my health to enable the assessment of a hardship relief application). The references in this Privacy Statement to personal information include sensitive information such as my medical and health related details, and I agree that You may exchange such information with other parties listed in this Privacy Statement for the purpose of assessing or processing such applications and may seek further information from any medical attendant consulted by me.&lt;/p&gt;\n\n&lt;p&gt;&lt;strong&gt;Authority to give information to guarantors:&lt;/strong&gt; I authorise You to give to any person who guarantees or indemnifies, or is to guarantee or indemnify, my obligations ('Guarantor') information about my credit worthiness, credit standing, credit history or credit capacity for the purpose of determining if that person wishes to act as a Guarantor and keeping the Guarantor informed of the guarantee or indemnity, and for any purposes related to the proposed or actual enforcement of the guarantee or indemnity.&lt;/p&gt;\n\n&lt;p&gt;&lt;strong&gt;Authority to obtain information about guarantors:&lt;/strong&gt; (This section addresses additional matters relevant if I am a Guarantor) I authorise and consent to You or Your underwriters collecting personal information about me and obtaining both my personal and commercial credit reports from a CRB, to assess my capacity as a guarantor. If I am accepted as a guarantor You may disclose my personal information to external agents, professional advisers and service providers, for the purpose of managing the account and contacting me in relation to the guarantee or indemnity provided. I also authorise You and Your underwriters to provide to the person/s in respect of whom I am Guarantor personal information about my credit worthiness, credit standing, credit history or credit capacity for any purposes related to the product or any proposed or actual enforcement of the product, guarantee or indemnity. I acknowledge and agree that if You provide the product, this authority remains in force until the credit under the product is fully and finally settled and discharged.&lt;/p&gt;\n\n&lt;p&gt;&lt;strong&gt;Authority to use information for administration processes:&lt;/strong&gt; I authorise You to use any information collected in this application and in subsequent administration processes for future applications I may wish to make for other Lease &amp; Asset Finance products and/or services and related services, and to disclose this information to other members Lease &amp; Asset Finance for similar use. Lease &amp; Asset Finance will only use information collected for this purpose to the extent it is permitted to do so at law.&lt;/p&gt;\n\n&lt;p&gt;&lt;strong&gt;Authority to provide information for funding purposes:&lt;/strong&gt; I authorise You to disclose any personal information about me to another person (including without limitation, any trustee, servicer, credit enhancer, funder, ratings agency) in connection with any funding of our business or any transactions including by means of an arrangement involving securitisation.&lt;/p&gt;\n\n&lt;p&gt;&lt;strong&gt;General Privacy Matters:&lt;/strong&gt; I acknowledge that You collect personal information through interactions with me (including telephone, email or online), as well as from public sources and third parties including information brokers and service providers. Without this information, You may not be able to process my application or provide me with an appropriate level of service. I consent and agree that: (a) You may give me notices or documents by electronic communication, including by sending the notice or document to the email address provided with my application or the last email address I have otherwise notified; (b) if a notice or document is so given, it will be taken to be given at the time when the notice or document has entered my information system; (c) where a notice or document requires acceptance of the information contained therein, such an intention can be met electronically with the utilisation of an electronic signature; (c) paper notices and documents may no longer be given to me; (d) electronic communications should be regularly checked for notices and documents; and (e) my consent to the giving of notices and documents by electronic communication may be withdrawn by me at any time.&lt;/p&gt;\n\n&lt;p&gt;I acknowledge that where I have provided You with personal information about someone else that I have obtained their consent to provide their personal information based on this Privacy Consent.&lt;/p&gt;\n\n&lt;p&gt;I acknowledge that the third parties with whom You exchange personal information whilst conducting ordinary business activities, may operate outside of Australia (this includes the United States; United Kingdom; Philippines; India and other countries specified in Lease &amp; Asset Finance's Privacy Policy). I understand and agree that while the third parties may be subject to confidentiality or privacy obligations, in relation to personal information that is not 'credit eligibility information' (certain personal information from (or based on information from) credit reporting bodies) they may not always follow the particular requirements of Australian privacy laws.&lt;/p&gt;\n\n&lt;p&gt;You, your related companies, your service providers (including loyalty program redemption providers) and any third parties involved in the introduction or referral of this application (including any dealers or suppliers of items the subject of my application) or with whom You have white label arrangements (including their related companies) may exchange and use my personal information to contact me on an ongoing basis by telephone, electronic communications (like email), online and other means to offer products or services that may be of interest to me, including offers of banking, financial, advisory, investment, insurance and funds management services, and assets suited to leasing or finance (including vehicles, medical equipment, computers, machinery and manufacturing equipment).&lt;/p&gt;"}},"validators": {"validation": Validators.compose([ValidationService.required('true', ''), ValidationService.acceptedDeclaration()])}}]}],</v>
      </c>
      <c r="K17" t="str">
        <f ca="1">IF(INDIRECT("'Question Sets'!"&amp;SUBSTITUTE(ADDRESS(1,COLUMN(Table_Question_Sets[[#Headers],[Output Config]]),4),"1","")&amp;COLUMN()+1)&lt;&gt;"",INDIRECT("'Question Sets'!"&amp;SUBSTITUTE(ADDRESS(1,COLUMN(Table_Question_Sets[[#Headers],[Output Config]]),4),"1","")&amp;COLUMN()+1),"")</f>
        <v>"paymentOptions":[{"className": "row","fieldGroup":[{"key": "paymentOption","type": "buttons-field","className":"col-xs-12","templateOptions":{"defaultValue":"'Monthly'","options":[{"value":"Monthly","key":"Monthly"},{"value":"Fortnightly","key":"Fortnightly"},{"value":"Weekly","key":"Weekly"}],"label":"Select payment option","content":{"heading2":"Payment Options"}},"validators": {"validation": Validators.compose([ValidationService.required('true', '')])}}]}],</v>
      </c>
      <c r="L17" t="str">
        <f ca="1">IF(INDIRECT("'Question Sets'!"&amp;SUBSTITUTE(ADDRESS(1,COLUMN(Table_Question_Sets[[#Headers],[Output Config]]),4),"1","")&amp;COLUMN()+1)&lt;&gt;"",INDIRECT("'Question Sets'!"&amp;SUBSTITUTE(ADDRESS(1,COLUMN(Table_Question_Sets[[#Headers],[Output Config]]),4),"1","")&amp;COLUMN()+1),"")</f>
        <v>"paymentMethods":[{"className": "row","fieldGroup":[{"key": "paymentMethod","type": "buttons-field","className":"col-xs-12","templateOptions":{"defaultValue":"'EFT'","options":[{"value":"Direct Debit","key":"Direct Debit","hideCondition":"paymentOption == 'Yearly' || paymentOption == 'Monthly' || paymentOption == 'Fortnightly' || paymentOption == 'Weekly'"},{"value":"Visa","key":"Visa","hideCondition":"paymentOption == 'Yearly' || paymentOption == 'Monthly' || paymentOption == 'Fortnightly' || paymentOption == 'Weekly'"},{"value":"Mastercard","key":"Mastercard","hideCondition":"paymentOption == 'Yearly' || paymentOption == 'Monthly' || paymentOption == 'Fortnightly' || paymentOption == 'Weekly'"},{"value":"Amex","key":"Amex","hideCondition":"paymentOption == 'Yearly' || paymentOption == 'Monthly' || paymentOption == 'Fortnightly' || paymentOption == 'Weekly'"}],"label":"Select payment method","affectsPremium":"Yes"},"validators": {"validation": Validators.compose([ValidationService.required('true', '')])}}]}],</v>
      </c>
      <c r="M17" t="str">
        <f ca="1">IF(INDIRECT("'Question Sets'!"&amp;SUBSTITUTE(ADDRESS(1,COLUMN(Table_Question_Sets[[#Headers],[Output Config]]),4),"1","")&amp;COLUMN()+1)&lt;&gt;"",INDIRECT("'Question Sets'!"&amp;SUBSTITUTE(ADDRESS(1,COLUMN(Table_Question_Sets[[#Headers],[Output Config]]),4),"1","")&amp;COLUMN()+1),"")</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N17" t="str">
        <f ca="1">IF(INDIRECT("'Question Sets'!"&amp;SUBSTITUTE(ADDRESS(1,COLUMN(Table_Question_Sets[[#Headers],[Output Config]]),4),"1","")&amp;COLUMN()+1)&lt;&gt;"",INDIRECT("'Question Sets'!"&amp;SUBSTITUTE(ADDRESS(1,COLUMN(Table_Question_Sets[[#Headers],[Output Config]]),4),"1","")&amp;COLUMN()+1),"")</f>
        <v/>
      </c>
      <c r="O17" t="str">
        <f ca="1">IF(INDIRECT("'Question Sets'!"&amp;SUBSTITUTE(ADDRESS(1,COLUMN(Table_Question_Sets[[#Headers],[Output Config]]),4),"1","")&amp;COLUMN()+1)&lt;&gt;"",INDIRECT("'Question Sets'!"&amp;SUBSTITUTE(ADDRESS(1,COLUMN(Table_Question_Sets[[#Headers],[Output Config]]),4),"1","")&amp;COLUMN()+1),"")</f>
        <v/>
      </c>
      <c r="P17" t="str">
        <f ca="1">IF(INDIRECT("'Question Sets'!"&amp;SUBSTITUTE(ADDRESS(1,COLUMN(Table_Question_Sets[[#Headers],[Output Config]]),4),"1","")&amp;COLUMN()+1)&lt;&gt;"",INDIRECT("'Question Sets'!"&amp;SUBSTITUTE(ADDRESS(1,COLUMN(Table_Question_Sets[[#Headers],[Output Config]]),4),"1","")&amp;COLUMN()+1),"")</f>
        <v/>
      </c>
      <c r="Q17" t="str">
        <f ca="1">IF(INDIRECT("'Question Sets'!"&amp;SUBSTITUTE(ADDRESS(1,COLUMN(Table_Question_Sets[[#Headers],[Output Config]]),4),"1","")&amp;COLUMN()+1)&lt;&gt;"",INDIRECT("'Question Sets'!"&amp;SUBSTITUTE(ADDRESS(1,COLUMN(Table_Question_Sets[[#Headers],[Output Config]]),4),"1","")&amp;COLUMN()+1),"")</f>
        <v/>
      </c>
      <c r="R17" t="str">
        <f ca="1">IF(INDIRECT("'Question Sets'!"&amp;SUBSTITUTE(ADDRESS(1,COLUMN(Table_Question_Sets[[#Headers],[Output Config]]),4),"1","")&amp;COLUMN()+1)&lt;&gt;"",INDIRECT("'Question Sets'!"&amp;SUBSTITUTE(ADDRESS(1,COLUMN(Table_Question_Sets[[#Headers],[Output Config]]),4),"1","")&amp;COLUMN()+1),"")</f>
        <v/>
      </c>
      <c r="S17" t="str">
        <f ca="1">IF(INDIRECT("'Question Sets'!"&amp;SUBSTITUTE(ADDRESS(1,COLUMN(Table_Question_Sets[[#Headers],[Output Config]]),4),"1","")&amp;COLUMN()+1)&lt;&gt;"",INDIRECT("'Question Sets'!"&amp;SUBSTITUTE(ADDRESS(1,COLUMN(Table_Question_Sets[[#Headers],[Output Config]]),4),"1","")&amp;COLUMN()+1),"")</f>
        <v/>
      </c>
      <c r="T17" t="str">
        <f ca="1">IF(INDIRECT("'Question Sets'!"&amp;SUBSTITUTE(ADDRESS(1,COLUMN(Table_Question_Sets[[#Headers],[Output Config]]),4),"1","")&amp;COLUMN()+1)&lt;&gt;"",INDIRECT("'Question Sets'!"&amp;SUBSTITUTE(ADDRESS(1,COLUMN(Table_Question_Sets[[#Headers],[Output Config]]),4),"1","")&amp;COLUMN()+1),"")</f>
        <v/>
      </c>
      <c r="U17" t="str">
        <f ca="1">IF(INDIRECT("'Question Sets'!"&amp;SUBSTITUTE(ADDRESS(1,COLUMN(Table_Question_Sets[[#Headers],[Output Config]]),4),"1","")&amp;COLUMN()+1)&lt;&gt;"",INDIRECT("'Question Sets'!"&amp;SUBSTITUTE(ADDRESS(1,COLUMN(Table_Question_Sets[[#Headers],[Output Config]]),4),"1","")&amp;COLUMN()+1),"")</f>
        <v/>
      </c>
      <c r="V17" t="str">
        <f ca="1">IF(INDIRECT("'Question Sets'!"&amp;SUBSTITUTE(ADDRESS(1,COLUMN(Table_Question_Sets[[#Headers],[Output Config]]),4),"1","")&amp;COLUMN()+1)&lt;&gt;"",INDIRECT("'Question Sets'!"&amp;SUBSTITUTE(ADDRESS(1,COLUMN(Table_Question_Sets[[#Headers],[Output Config]]),4),"1","")&amp;COLUMN()+1),"")</f>
        <v/>
      </c>
      <c r="W17" t="str">
        <f ca="1">IF(INDIRECT("'Question Sets'!"&amp;SUBSTITUTE(ADDRESS(1,COLUMN(Table_Question_Sets[[#Headers],[Output Config]]),4),"1","")&amp;COLUMN()+1)&lt;&gt;"",INDIRECT("'Question Sets'!"&amp;SUBSTITUTE(ADDRESS(1,COLUMN(Table_Question_Sets[[#Headers],[Output Config]]),4),"1","")&amp;COLUMN()+1),"")</f>
        <v/>
      </c>
      <c r="X17" t="str">
        <f ca="1">IF(INDIRECT("'Question Sets'!"&amp;SUBSTITUTE(ADDRESS(1,COLUMN(Table_Question_Sets[[#Headers],[Output Config]]),4),"1","")&amp;COLUMN()+1)&lt;&gt;"",INDIRECT("'Question Sets'!"&amp;SUBSTITUTE(ADDRESS(1,COLUMN(Table_Question_Sets[[#Headers],[Output Config]]),4),"1","")&amp;COLUMN()+1),"")</f>
        <v/>
      </c>
      <c r="Y17" t="str">
        <f ca="1">IF(INDIRECT("'Question Sets'!"&amp;SUBSTITUTE(ADDRESS(1,COLUMN(Table_Question_Sets[[#Headers],[Output Config]]),4),"1","")&amp;COLUMN()+1)&lt;&gt;"",INDIRECT("'Question Sets'!"&amp;SUBSTITUTE(ADDRESS(1,COLUMN(Table_Question_Sets[[#Headers],[Output Config]]),4),"1","")&amp;COLUMN()+1),"")</f>
        <v/>
      </c>
      <c r="Z17" t="str">
        <f ca="1">IF(INDIRECT("'Question Sets'!"&amp;SUBSTITUTE(ADDRESS(1,COLUMN(Table_Question_Sets[[#Headers],[Output Config]]),4),"1","")&amp;COLUMN()+1)&lt;&gt;"",INDIRECT("'Question Sets'!"&amp;SUBSTITUTE(ADDRESS(1,COLUMN(Table_Question_Sets[[#Headers],[Output Config]]),4),"1","")&amp;COLUMN()+1),"")</f>
        <v/>
      </c>
      <c r="AA17" t="str">
        <f ca="1">IF(INDIRECT("'Question Sets'!"&amp;SUBSTITUTE(ADDRESS(1,COLUMN(Table_Question_Sets[[#Headers],[Output Config]]),4),"1","")&amp;COLUMN()+1)&lt;&gt;"",INDIRECT("'Question Sets'!"&amp;SUBSTITUTE(ADDRESS(1,COLUMN(Table_Question_Sets[[#Headers],[Output Config]]),4),"1","")&amp;COLUMN()+1),"")</f>
        <v/>
      </c>
      <c r="AB17" t="str">
        <f ca="1">IF(INDIRECT("'Question Sets'!"&amp;SUBSTITUTE(ADDRESS(1,COLUMN(Table_Question_Sets[[#Headers],[Output Config]]),4),"1","")&amp;COLUMN()+1)&lt;&gt;"",INDIRECT("'Question Sets'!"&amp;SUBSTITUTE(ADDRESS(1,COLUMN(Table_Question_Sets[[#Headers],[Output Config]]),4),"1","")&amp;COLUMN()+1),"")</f>
        <v/>
      </c>
      <c r="AC17" t="str">
        <f ca="1">IF(INDIRECT("'Question Sets'!"&amp;SUBSTITUTE(ADDRESS(1,COLUMN(Table_Question_Sets[[#Headers],[Output Config]]),4),"1","")&amp;COLUMN()+1)&lt;&gt;"",INDIRECT("'Question Sets'!"&amp;SUBSTITUTE(ADDRESS(1,COLUMN(Table_Question_Sets[[#Headers],[Output Config]]),4),"1","")&amp;COLUMN()+1),"")</f>
        <v/>
      </c>
      <c r="AD17" t="str">
        <f ca="1">IF(INDIRECT("'Question Sets'!"&amp;SUBSTITUTE(ADDRESS(1,COLUMN(Table_Question_Sets[[#Headers],[Output Config]]),4),"1","")&amp;COLUMN()+1)&lt;&gt;"",INDIRECT("'Question Sets'!"&amp;SUBSTITUTE(ADDRESS(1,COLUMN(Table_Question_Sets[[#Headers],[Output Config]]),4),"1","")&amp;COLUMN()+1),"")</f>
        <v/>
      </c>
      <c r="AE17" t="str">
        <f ca="1">IF(INDIRECT("'Question Sets'!"&amp;SUBSTITUTE(ADDRESS(1,COLUMN(Table_Question_Sets[[#Headers],[Output Config]]),4),"1","")&amp;COLUMN()+1)&lt;&gt;"",INDIRECT("'Question Sets'!"&amp;SUBSTITUTE(ADDRESS(1,COLUMN(Table_Question_Sets[[#Headers],[Output Config]]),4),"1","")&amp;COLUMN()+1),"")</f>
        <v/>
      </c>
      <c r="AF17" t="str">
        <f ca="1">IF(INDIRECT("'Question Sets'!"&amp;SUBSTITUTE(ADDRESS(1,COLUMN(Table_Question_Sets[[#Headers],[Output Config]]),4),"1","")&amp;COLUMN()+1)&lt;&gt;"",INDIRECT("'Question Sets'!"&amp;SUBSTITUTE(ADDRESS(1,COLUMN(Table_Question_Sets[[#Headers],[Output Config]]),4),"1","")&amp;COLUMN()+1),"")</f>
        <v/>
      </c>
      <c r="AG17" t="str">
        <f ca="1">IF(INDIRECT("'Question Sets'!"&amp;SUBSTITUTE(ADDRESS(1,COLUMN(Table_Question_Sets[[#Headers],[Output Config]]),4),"1","")&amp;COLUMN()+1)&lt;&gt;"",INDIRECT("'Question Sets'!"&amp;SUBSTITUTE(ADDRESS(1,COLUMN(Table_Question_Sets[[#Headers],[Output Config]]),4),"1","")&amp;COLUMN()+1),"")</f>
        <v/>
      </c>
      <c r="AH17" t="str">
        <f ca="1">IF(INDIRECT("'Question Sets'!"&amp;SUBSTITUTE(ADDRESS(1,COLUMN(Table_Question_Sets[[#Headers],[Output Config]]),4),"1","")&amp;COLUMN()+1)&lt;&gt;"",INDIRECT("'Question Sets'!"&amp;SUBSTITUTE(ADDRESS(1,COLUMN(Table_Question_Sets[[#Headers],[Output Config]]),4),"1","")&amp;COLUMN()+1),"")</f>
        <v/>
      </c>
      <c r="AI17" t="str">
        <f ca="1">IF(INDIRECT("'Question Sets'!"&amp;SUBSTITUTE(ADDRESS(1,COLUMN(Table_Question_Sets[[#Headers],[Output Config]]),4),"1","")&amp;COLUMN()+1)&lt;&gt;"",INDIRECT("'Question Sets'!"&amp;SUBSTITUTE(ADDRESS(1,COLUMN(Table_Question_Sets[[#Headers],[Output Config]]),4),"1","")&amp;COLUMN()+1),"")</f>
        <v/>
      </c>
      <c r="AJ17" t="str">
        <f ca="1">IF(INDIRECT("'Question Sets'!"&amp;SUBSTITUTE(ADDRESS(1,COLUMN(Table_Question_Sets[[#Headers],[Output Config]]),4),"1","")&amp;COLUMN()+1)&lt;&gt;"",INDIRECT("'Question Sets'!"&amp;SUBSTITUTE(ADDRESS(1,COLUMN(Table_Question_Sets[[#Headers],[Output Config]]),4),"1","")&amp;COLUMN()+1),"")</f>
        <v/>
      </c>
      <c r="AK17" t="str">
        <f ca="1">IF(INDIRECT("'Question Sets'!"&amp;SUBSTITUTE(ADDRESS(1,COLUMN(Table_Question_Sets[[#Headers],[Output Config]]),4),"1","")&amp;COLUMN()+1)&lt;&gt;"",INDIRECT("'Question Sets'!"&amp;SUBSTITUTE(ADDRESS(1,COLUMN(Table_Question_Sets[[#Headers],[Output Config]]),4),"1","")&amp;COLUMN()+1),"")</f>
        <v/>
      </c>
      <c r="AL17" t="str">
        <f ca="1">IF(INDIRECT("'Question Sets'!"&amp;SUBSTITUTE(ADDRESS(1,COLUMN(Table_Question_Sets[[#Headers],[Output Config]]),4),"1","")&amp;COLUMN()+1)&lt;&gt;"",INDIRECT("'Question Sets'!"&amp;SUBSTITUTE(ADDRESS(1,COLUMN(Table_Question_Sets[[#Headers],[Output Config]]),4),"1","")&amp;COLUMN()+1),"")</f>
        <v/>
      </c>
      <c r="AM17" t="str">
        <f ca="1">IF(INDIRECT("'Question Sets'!"&amp;SUBSTITUTE(ADDRESS(1,COLUMN(Table_Question_Sets[[#Headers],[Output Config]]),4),"1","")&amp;COLUMN()+1)&lt;&gt;"",INDIRECT("'Question Sets'!"&amp;SUBSTITUTE(ADDRESS(1,COLUMN(Table_Question_Sets[[#Headers],[Output Config]]),4),"1","")&amp;COLUMN()+1),"")</f>
        <v/>
      </c>
      <c r="AN17" t="str">
        <f ca="1">IF(INDIRECT("'Question Sets'!"&amp;SUBSTITUTE(ADDRESS(1,COLUMN(Table_Question_Sets[[#Headers],[Output Config]]),4),"1","")&amp;COLUMN()+1)&lt;&gt;"",INDIRECT("'Question Sets'!"&amp;SUBSTITUTE(ADDRESS(1,COLUMN(Table_Question_Sets[[#Headers],[Output Config]]),4),"1","")&amp;COLUMN()+1),"")</f>
        <v/>
      </c>
      <c r="AO17" t="str">
        <f ca="1">IF(INDIRECT("'Question Sets'!"&amp;SUBSTITUTE(ADDRESS(1,COLUMN(Table_Question_Sets[[#Headers],[Output Config]]),4),"1","")&amp;COLUMN()+1)&lt;&gt;"",INDIRECT("'Question Sets'!"&amp;SUBSTITUTE(ADDRESS(1,COLUMN(Table_Question_Sets[[#Headers],[Output Config]]),4),"1","")&amp;COLUMN()+1),"")</f>
        <v/>
      </c>
      <c r="AP17" t="str">
        <f ca="1">IF(INDIRECT("'Question Sets'!"&amp;SUBSTITUTE(ADDRESS(1,COLUMN(Table_Question_Sets[[#Headers],[Output Config]]),4),"1","")&amp;COLUMN()+1)&lt;&gt;"",INDIRECT("'Question Sets'!"&amp;SUBSTITUTE(ADDRESS(1,COLUMN(Table_Question_Sets[[#Headers],[Output Config]]),4),"1","")&amp;COLUMN()+1),"")</f>
        <v/>
      </c>
      <c r="AQ17" t="str">
        <f ca="1">IF(INDIRECT("'Question Sets'!"&amp;SUBSTITUTE(ADDRESS(1,COLUMN(Table_Question_Sets[[#Headers],[Output Config]]),4),"1","")&amp;COLUMN()+1)&lt;&gt;"",INDIRECT("'Question Sets'!"&amp;SUBSTITUTE(ADDRESS(1,COLUMN(Table_Question_Sets[[#Headers],[Output Config]]),4),"1","")&amp;COLUMN()+1),"")</f>
        <v/>
      </c>
      <c r="AR17" t="str">
        <f ca="1">IF(INDIRECT("'Question Sets'!"&amp;SUBSTITUTE(ADDRESS(1,COLUMN(Table_Question_Sets[[#Headers],[Output Config]]),4),"1","")&amp;COLUMN()+1)&lt;&gt;"",INDIRECT("'Question Sets'!"&amp;SUBSTITUTE(ADDRESS(1,COLUMN(Table_Question_Sets[[#Headers],[Output Config]]),4),"1","")&amp;COLUMN()+1),"")</f>
        <v/>
      </c>
      <c r="AS17" t="str">
        <f ca="1">IF(INDIRECT("'Question Sets'!"&amp;SUBSTITUTE(ADDRESS(1,COLUMN(Table_Question_Sets[[#Headers],[Output Config]]),4),"1","")&amp;COLUMN()+1)&lt;&gt;"",INDIRECT("'Question Sets'!"&amp;SUBSTITUTE(ADDRESS(1,COLUMN(Table_Question_Sets[[#Headers],[Output Config]]),4),"1","")&amp;COLUMN()+1),"")</f>
        <v/>
      </c>
      <c r="AT17" t="str">
        <f ca="1">IF(INDIRECT("'Question Sets'!"&amp;SUBSTITUTE(ADDRESS(1,COLUMN(Table_Question_Sets[[#Headers],[Output Config]]),4),"1","")&amp;COLUMN()+1)&lt;&gt;"",INDIRECT("'Question Sets'!"&amp;SUBSTITUTE(ADDRESS(1,COLUMN(Table_Question_Sets[[#Headers],[Output Config]]),4),"1","")&amp;COLUMN()+1),"")</f>
        <v/>
      </c>
      <c r="AU17" t="str">
        <f ca="1">IF(INDIRECT("'Question Sets'!"&amp;SUBSTITUTE(ADDRESS(1,COLUMN(Table_Question_Sets[[#Headers],[Output Config]]),4),"1","")&amp;COLUMN()+1)&lt;&gt;"",INDIRECT("'Question Sets'!"&amp;SUBSTITUTE(ADDRESS(1,COLUMN(Table_Question_Sets[[#Headers],[Output Config]]),4),"1","")&amp;COLUMN()+1),"")</f>
        <v/>
      </c>
      <c r="AV17" t="str">
        <f ca="1">IF(INDIRECT("'Question Sets'!"&amp;SUBSTITUTE(ADDRESS(1,COLUMN(Table_Question_Sets[[#Headers],[Output Config]]),4),"1","")&amp;COLUMN()+1)&lt;&gt;"",INDIRECT("'Question Sets'!"&amp;SUBSTITUTE(ADDRESS(1,COLUMN(Table_Question_Sets[[#Headers],[Output Config]]),4),"1","")&amp;COLUMN()+1),"")</f>
        <v/>
      </c>
      <c r="AW17" t="str">
        <f ca="1">IF(INDIRECT("'Question Sets'!"&amp;SUBSTITUTE(ADDRESS(1,COLUMN(Table_Question_Sets[[#Headers],[Output Config]]),4),"1","")&amp;COLUMN()+1)&lt;&gt;"",INDIRECT("'Question Sets'!"&amp;SUBSTITUTE(ADDRESS(1,COLUMN(Table_Question_Sets[[#Headers],[Output Config]]),4),"1","")&amp;COLUMN()+1),"")</f>
        <v/>
      </c>
      <c r="AX17" t="str">
        <f ca="1">IF(INDIRECT("'Question Sets'!"&amp;SUBSTITUTE(ADDRESS(1,COLUMN(Table_Question_Sets[[#Headers],[Output Config]]),4),"1","")&amp;COLUMN()+1)&lt;&gt;"",INDIRECT("'Question Sets'!"&amp;SUBSTITUTE(ADDRESS(1,COLUMN(Table_Question_Sets[[#Headers],[Output Config]]),4),"1","")&amp;COLUMN()+1),"")</f>
        <v/>
      </c>
      <c r="AY17" t="str">
        <f ca="1">IF(INDIRECT("'Question Sets'!"&amp;SUBSTITUTE(ADDRESS(1,COLUMN(Table_Question_Sets[[#Headers],[Output Config]]),4),"1","")&amp;COLUMN()+1)&lt;&gt;"",INDIRECT("'Question Sets'!"&amp;SUBSTITUTE(ADDRESS(1,COLUMN(Table_Question_Sets[[#Headers],[Output Config]]),4),"1","")&amp;COLUMN()+1),"")</f>
        <v/>
      </c>
      <c r="AZ17" t="str">
        <f ca="1">IF(INDIRECT("'Question Sets'!"&amp;SUBSTITUTE(ADDRESS(1,COLUMN(Table_Question_Sets[[#Headers],[Output Config]]),4),"1","")&amp;COLUMN()+1)&lt;&gt;"",INDIRECT("'Question Sets'!"&amp;SUBSTITUTE(ADDRESS(1,COLUMN(Table_Question_Sets[[#Headers],[Output Config]]),4),"1","")&amp;COLUMN()+1),"")</f>
        <v/>
      </c>
      <c r="BA17" t="str">
        <f ca="1">IF(INDIRECT("'Question Sets'!"&amp;SUBSTITUTE(ADDRESS(1,COLUMN(Table_Question_Sets[[#Headers],[Output Config]]),4),"1","")&amp;COLUMN()+1)&lt;&gt;"",INDIRECT("'Question Sets'!"&amp;SUBSTITUTE(ADDRESS(1,COLUMN(Table_Question_Sets[[#Headers],[Output Config]]),4),"1","")&amp;COLUMN()+1),"")</f>
        <v/>
      </c>
      <c r="BB17" s="1" t="s">
        <v>1403</v>
      </c>
    </row>
    <row r="18" spans="2:54" ht="21" customHeight="1">
      <c r="B18" s="2" t="s">
        <v>469</v>
      </c>
      <c r="C18" s="1" t="s">
        <v>1416</v>
      </c>
      <c r="D18" t="str">
        <f ca="1">IF(INDIRECT("'Repeating Question Sets'!"&amp;SUBSTITUTE(ADDRESS(1,COLUMN(Table_Repeating_Question_Sets[[#Headers],[Output Config]]),4),"1","")&amp;COLUMN()+1)&lt;&gt;"",INDIRECT("'Repeating Question Sets'!"&amp;SUBSTITUTE(ADDRESS(1,COLUMN(Table_Repeating_Question_Sets[[#Headers],[Output Config]]),4),"1","")&amp;COLUMN()+1),"")</f>
        <v>"repeating1":[{"className": "row","fieldGroup":[]}],</v>
      </c>
      <c r="E18" t="str">
        <f ca="1">IF(INDIRECT("'Repeating Question Sets'!"&amp;SUBSTITUTE(ADDRESS(1,COLUMN(Table_Repeating_Question_Sets[[#Headers],[Output Config]]),4),"1","")&amp;COLUMN()+1)&lt;&gt;"",INDIRECT("'Repeating Question Sets'!"&amp;SUBSTITUTE(ADDRESS(1,COLUMN(Table_Repeating_Question_Sets[[#Headers],[Output Config]]),4),"1","")&amp;COLUMN()+1),"")</f>
        <v>"repeating2":[{"className": "row","fieldGroup":[]}],</v>
      </c>
      <c r="F18" t="str">
        <f ca="1">IF(INDIRECT("'Repeating Question Sets'!"&amp;SUBSTITUTE(ADDRESS(1,COLUMN(Table_Repeating_Question_Sets[[#Headers],[Output Config]]),4),"1","")&amp;COLUMN()+1)&lt;&gt;"",INDIRECT("'Repeating Question Sets'!"&amp;SUBSTITUTE(ADDRESS(1,COLUMN(Table_Repeating_Question_Sets[[#Headers],[Output Config]]),4),"1","")&amp;COLUMN()+1),"")</f>
        <v>"repeating3":[{"className": "row","fieldGroup":[]}],</v>
      </c>
      <c r="G18" t="str">
        <f ca="1">IF(INDIRECT("'Repeating Question Sets'!"&amp;SUBSTITUTE(ADDRESS(1,COLUMN(Table_Repeating_Question_Sets[[#Headers],[Output Config]]),4),"1","")&amp;COLUMN()+1)&lt;&gt;"",INDIRECT("'Repeating Question Sets'!"&amp;SUBSTITUTE(ADDRESS(1,COLUMN(Table_Repeating_Question_Sets[[#Headers],[Output Config]]),4),"1","")&amp;COLUMN()+1),"")</f>
        <v>"repeating4":[{"className": "row","fieldGroup":[]}],</v>
      </c>
      <c r="H18" t="str">
        <f ca="1">IF(INDIRECT("'Repeating Question Sets'!"&amp;SUBSTITUTE(ADDRESS(1,COLUMN(Table_Repeating_Question_Sets[[#Headers],[Output Config]]),4),"1","")&amp;COLUMN()+1)&lt;&gt;"",INDIRECT("'Repeating Question Sets'!"&amp;SUBSTITUTE(ADDRESS(1,COLUMN(Table_Repeating_Question_Sets[[#Headers],[Output Config]]),4),"1","")&amp;COLUMN()+1),"")</f>
        <v>"repeating5":[{"className": "row","fieldGroup":[]}],</v>
      </c>
      <c r="I18" t="str">
        <f ca="1">IF(INDIRECT("'Repeating Question Sets'!"&amp;SUBSTITUTE(ADDRESS(1,COLUMN(Table_Repeating_Question_Sets[[#Headers],[Output Config]]),4),"1","")&amp;COLUMN()+1)&lt;&gt;"",INDIRECT("'Repeating Question Sets'!"&amp;SUBSTITUTE(ADDRESS(1,COLUMN(Table_Repeating_Question_Sets[[#Headers],[Output Config]]),4),"1","")&amp;COLUMN()+1),"")</f>
        <v/>
      </c>
      <c r="J18" t="str">
        <f ca="1">IF(INDIRECT("'Repeating Question Sets'!"&amp;SUBSTITUTE(ADDRESS(1,COLUMN(Table_Repeating_Question_Sets[[#Headers],[Output Config]]),4),"1","")&amp;COLUMN()+1)&lt;&gt;"",INDIRECT("'Repeating Question Sets'!"&amp;SUBSTITUTE(ADDRESS(1,COLUMN(Table_Repeating_Question_Sets[[#Headers],[Output Config]]),4),"1","")&amp;COLUMN()+1),"")</f>
        <v/>
      </c>
      <c r="K18" t="str">
        <f ca="1">IF(INDIRECT("'Repeating Question Sets'!"&amp;SUBSTITUTE(ADDRESS(1,COLUMN(Table_Repeating_Question_Sets[[#Headers],[Output Config]]),4),"1","")&amp;COLUMN()+1)&lt;&gt;"",INDIRECT("'Repeating Question Sets'!"&amp;SUBSTITUTE(ADDRESS(1,COLUMN(Table_Repeating_Question_Sets[[#Headers],[Output Config]]),4),"1","")&amp;COLUMN()+1),"")</f>
        <v/>
      </c>
      <c r="L18" t="str">
        <f ca="1">IF(INDIRECT("'Repeating Question Sets'!"&amp;SUBSTITUTE(ADDRESS(1,COLUMN(Table_Repeating_Question_Sets[[#Headers],[Output Config]]),4),"1","")&amp;COLUMN()+1)&lt;&gt;"",INDIRECT("'Repeating Question Sets'!"&amp;SUBSTITUTE(ADDRESS(1,COLUMN(Table_Repeating_Question_Sets[[#Headers],[Output Config]]),4),"1","")&amp;COLUMN()+1),"")</f>
        <v/>
      </c>
      <c r="M18" t="str">
        <f ca="1">IF(INDIRECT("'Repeating Question Sets'!"&amp;SUBSTITUTE(ADDRESS(1,COLUMN(Table_Repeating_Question_Sets[[#Headers],[Output Config]]),4),"1","")&amp;COLUMN()+1)&lt;&gt;"",INDIRECT("'Repeating Question Sets'!"&amp;SUBSTITUTE(ADDRESS(1,COLUMN(Table_Repeating_Question_Sets[[#Headers],[Output Config]]),4),"1","")&amp;COLUMN()+1),"")</f>
        <v/>
      </c>
      <c r="N18" t="str">
        <f ca="1">IF(INDIRECT("'Repeating Question Sets'!"&amp;SUBSTITUTE(ADDRESS(1,COLUMN(Table_Repeating_Question_Sets[[#Headers],[Output Config]]),4),"1","")&amp;COLUMN()+1)&lt;&gt;"",INDIRECT("'Repeating Question Sets'!"&amp;SUBSTITUTE(ADDRESS(1,COLUMN(Table_Repeating_Question_Sets[[#Headers],[Output Config]]),4),"1","")&amp;COLUMN()+1),"")</f>
        <v/>
      </c>
      <c r="O18" t="str">
        <f ca="1">IF(INDIRECT("'Repeating Question Sets'!"&amp;SUBSTITUTE(ADDRESS(1,COLUMN(Table_Repeating_Question_Sets[[#Headers],[Output Config]]),4),"1","")&amp;COLUMN()+1)&lt;&gt;"",INDIRECT("'Repeating Question Sets'!"&amp;SUBSTITUTE(ADDRESS(1,COLUMN(Table_Repeating_Question_Sets[[#Headers],[Output Config]]),4),"1","")&amp;COLUMN()+1),"")</f>
        <v/>
      </c>
      <c r="P18" t="str">
        <f ca="1">IF(INDIRECT("'Repeating Question Sets'!"&amp;SUBSTITUTE(ADDRESS(1,COLUMN(Table_Repeating_Question_Sets[[#Headers],[Output Config]]),4),"1","")&amp;COLUMN()+1)&lt;&gt;"",INDIRECT("'Repeating Question Sets'!"&amp;SUBSTITUTE(ADDRESS(1,COLUMN(Table_Repeating_Question_Sets[[#Headers],[Output Config]]),4),"1","")&amp;COLUMN()+1),"")</f>
        <v/>
      </c>
      <c r="Q18" t="str">
        <f ca="1">IF(INDIRECT("'Repeating Question Sets'!"&amp;SUBSTITUTE(ADDRESS(1,COLUMN(Table_Repeating_Question_Sets[[#Headers],[Output Config]]),4),"1","")&amp;COLUMN()+1)&lt;&gt;"",INDIRECT("'Repeating Question Sets'!"&amp;SUBSTITUTE(ADDRESS(1,COLUMN(Table_Repeating_Question_Sets[[#Headers],[Output Config]]),4),"1","")&amp;COLUMN()+1),"")</f>
        <v/>
      </c>
      <c r="R18" t="str">
        <f ca="1">IF(INDIRECT("'Repeating Question Sets'!"&amp;SUBSTITUTE(ADDRESS(1,COLUMN(Table_Repeating_Question_Sets[[#Headers],[Output Config]]),4),"1","")&amp;COLUMN()+1)&lt;&gt;"",INDIRECT("'Repeating Question Sets'!"&amp;SUBSTITUTE(ADDRESS(1,COLUMN(Table_Repeating_Question_Sets[[#Headers],[Output Config]]),4),"1","")&amp;COLUMN()+1),"")</f>
        <v/>
      </c>
      <c r="S18" t="str">
        <f ca="1">IF(INDIRECT("'Repeating Question Sets'!"&amp;SUBSTITUTE(ADDRESS(1,COLUMN(Table_Repeating_Question_Sets[[#Headers],[Output Config]]),4),"1","")&amp;COLUMN()+1)&lt;&gt;"",INDIRECT("'Repeating Question Sets'!"&amp;SUBSTITUTE(ADDRESS(1,COLUMN(Table_Repeating_Question_Sets[[#Headers],[Output Config]]),4),"1","")&amp;COLUMN()+1),"")</f>
        <v/>
      </c>
      <c r="T18" t="str">
        <f ca="1">IF(INDIRECT("'Repeating Question Sets'!"&amp;SUBSTITUTE(ADDRESS(1,COLUMN(Table_Repeating_Question_Sets[[#Headers],[Output Config]]),4),"1","")&amp;COLUMN()+1)&lt;&gt;"",INDIRECT("'Repeating Question Sets'!"&amp;SUBSTITUTE(ADDRESS(1,COLUMN(Table_Repeating_Question_Sets[[#Headers],[Output Config]]),4),"1","")&amp;COLUMN()+1),"")</f>
        <v/>
      </c>
      <c r="U18" t="str">
        <f ca="1">IF(INDIRECT("'Repeating Question Sets'!"&amp;SUBSTITUTE(ADDRESS(1,COLUMN(Table_Repeating_Question_Sets[[#Headers],[Output Config]]),4),"1","")&amp;COLUMN()+1)&lt;&gt;"",INDIRECT("'Repeating Question Sets'!"&amp;SUBSTITUTE(ADDRESS(1,COLUMN(Table_Repeating_Question_Sets[[#Headers],[Output Config]]),4),"1","")&amp;COLUMN()+1),"")</f>
        <v/>
      </c>
      <c r="V18" t="str">
        <f ca="1">IF(INDIRECT("'Repeating Question Sets'!"&amp;SUBSTITUTE(ADDRESS(1,COLUMN(Table_Repeating_Question_Sets[[#Headers],[Output Config]]),4),"1","")&amp;COLUMN()+1)&lt;&gt;"",INDIRECT("'Repeating Question Sets'!"&amp;SUBSTITUTE(ADDRESS(1,COLUMN(Table_Repeating_Question_Sets[[#Headers],[Output Config]]),4),"1","")&amp;COLUMN()+1),"")</f>
        <v/>
      </c>
      <c r="W18" t="str">
        <f ca="1">IF(INDIRECT("'Repeating Question Sets'!"&amp;SUBSTITUTE(ADDRESS(1,COLUMN(Table_Repeating_Question_Sets[[#Headers],[Output Config]]),4),"1","")&amp;COLUMN()+1)&lt;&gt;"",INDIRECT("'Repeating Question Sets'!"&amp;SUBSTITUTE(ADDRESS(1,COLUMN(Table_Repeating_Question_Sets[[#Headers],[Output Config]]),4),"1","")&amp;COLUMN()+1),"")</f>
        <v/>
      </c>
      <c r="X18" t="str">
        <f ca="1">IF(INDIRECT("'Repeating Question Sets'!"&amp;SUBSTITUTE(ADDRESS(1,COLUMN(Table_Repeating_Question_Sets[[#Headers],[Output Config]]),4),"1","")&amp;COLUMN()+1)&lt;&gt;"",INDIRECT("'Repeating Question Sets'!"&amp;SUBSTITUTE(ADDRESS(1,COLUMN(Table_Repeating_Question_Sets[[#Headers],[Output Config]]),4),"1","")&amp;COLUMN()+1),"")</f>
        <v/>
      </c>
      <c r="Y18" t="str">
        <f ca="1">IF(INDIRECT("'Repeating Question Sets'!"&amp;SUBSTITUTE(ADDRESS(1,COLUMN(Table_Repeating_Question_Sets[[#Headers],[Output Config]]),4),"1","")&amp;COLUMN()+1)&lt;&gt;"",INDIRECT("'Repeating Question Sets'!"&amp;SUBSTITUTE(ADDRESS(1,COLUMN(Table_Repeating_Question_Sets[[#Headers],[Output Config]]),4),"1","")&amp;COLUMN()+1),"")</f>
        <v/>
      </c>
      <c r="Z18" t="str">
        <f ca="1">IF(INDIRECT("'Repeating Question Sets'!"&amp;SUBSTITUTE(ADDRESS(1,COLUMN(Table_Repeating_Question_Sets[[#Headers],[Output Config]]),4),"1","")&amp;COLUMN()+1)&lt;&gt;"",INDIRECT("'Repeating Question Sets'!"&amp;SUBSTITUTE(ADDRESS(1,COLUMN(Table_Repeating_Question_Sets[[#Headers],[Output Config]]),4),"1","")&amp;COLUMN()+1),"")</f>
        <v/>
      </c>
      <c r="AA18" t="str">
        <f ca="1">IF(INDIRECT("'Repeating Question Sets'!"&amp;SUBSTITUTE(ADDRESS(1,COLUMN(Table_Repeating_Question_Sets[[#Headers],[Output Config]]),4),"1","")&amp;COLUMN()+1)&lt;&gt;"",INDIRECT("'Repeating Question Sets'!"&amp;SUBSTITUTE(ADDRESS(1,COLUMN(Table_Repeating_Question_Sets[[#Headers],[Output Config]]),4),"1","")&amp;COLUMN()+1),"")</f>
        <v/>
      </c>
      <c r="AB18" t="str">
        <f ca="1">IF(INDIRECT("'Repeating Question Sets'!"&amp;SUBSTITUTE(ADDRESS(1,COLUMN(Table_Repeating_Question_Sets[[#Headers],[Output Config]]),4),"1","")&amp;COLUMN()+1)&lt;&gt;"",INDIRECT("'Repeating Question Sets'!"&amp;SUBSTITUTE(ADDRESS(1,COLUMN(Table_Repeating_Question_Sets[[#Headers],[Output Config]]),4),"1","")&amp;COLUMN()+1),"")</f>
        <v/>
      </c>
      <c r="AC18" t="str">
        <f ca="1">IF(INDIRECT("'Repeating Question Sets'!"&amp;SUBSTITUTE(ADDRESS(1,COLUMN(Table_Repeating_Question_Sets[[#Headers],[Output Config]]),4),"1","")&amp;COLUMN()+1)&lt;&gt;"",INDIRECT("'Repeating Question Sets'!"&amp;SUBSTITUTE(ADDRESS(1,COLUMN(Table_Repeating_Question_Sets[[#Headers],[Output Config]]),4),"1","")&amp;COLUMN()+1),"")</f>
        <v/>
      </c>
      <c r="AD18" t="str">
        <f ca="1">IF(INDIRECT("'Repeating Question Sets'!"&amp;SUBSTITUTE(ADDRESS(1,COLUMN(Table_Repeating_Question_Sets[[#Headers],[Output Config]]),4),"1","")&amp;COLUMN()+1)&lt;&gt;"",INDIRECT("'Repeating Question Sets'!"&amp;SUBSTITUTE(ADDRESS(1,COLUMN(Table_Repeating_Question_Sets[[#Headers],[Output Config]]),4),"1","")&amp;COLUMN()+1),"")</f>
        <v/>
      </c>
      <c r="AE18" t="str">
        <f ca="1">IF(INDIRECT("'Repeating Question Sets'!"&amp;SUBSTITUTE(ADDRESS(1,COLUMN(Table_Repeating_Question_Sets[[#Headers],[Output Config]]),4),"1","")&amp;COLUMN()+1)&lt;&gt;"",INDIRECT("'Repeating Question Sets'!"&amp;SUBSTITUTE(ADDRESS(1,COLUMN(Table_Repeating_Question_Sets[[#Headers],[Output Config]]),4),"1","")&amp;COLUMN()+1),"")</f>
        <v/>
      </c>
      <c r="AF18" t="str">
        <f ca="1">IF(INDIRECT("'Repeating Question Sets'!"&amp;SUBSTITUTE(ADDRESS(1,COLUMN(Table_Repeating_Question_Sets[[#Headers],[Output Config]]),4),"1","")&amp;COLUMN()+1)&lt;&gt;"",INDIRECT("'Repeating Question Sets'!"&amp;SUBSTITUTE(ADDRESS(1,COLUMN(Table_Repeating_Question_Sets[[#Headers],[Output Config]]),4),"1","")&amp;COLUMN()+1),"")</f>
        <v/>
      </c>
      <c r="AG18" t="str">
        <f ca="1">IF(INDIRECT("'Repeating Question Sets'!"&amp;SUBSTITUTE(ADDRESS(1,COLUMN(Table_Repeating_Question_Sets[[#Headers],[Output Config]]),4),"1","")&amp;COLUMN()+1)&lt;&gt;"",INDIRECT("'Repeating Question Sets'!"&amp;SUBSTITUTE(ADDRESS(1,COLUMN(Table_Repeating_Question_Sets[[#Headers],[Output Config]]),4),"1","")&amp;COLUMN()+1),"")</f>
        <v/>
      </c>
      <c r="AH18" t="str">
        <f ca="1">IF(INDIRECT("'Repeating Question Sets'!"&amp;SUBSTITUTE(ADDRESS(1,COLUMN(Table_Repeating_Question_Sets[[#Headers],[Output Config]]),4),"1","")&amp;COLUMN()+1)&lt;&gt;"",INDIRECT("'Repeating Question Sets'!"&amp;SUBSTITUTE(ADDRESS(1,COLUMN(Table_Repeating_Question_Sets[[#Headers],[Output Config]]),4),"1","")&amp;COLUMN()+1),"")</f>
        <v/>
      </c>
      <c r="AI18" t="str">
        <f ca="1">IF(INDIRECT("'Repeating Question Sets'!"&amp;SUBSTITUTE(ADDRESS(1,COLUMN(Table_Repeating_Question_Sets[[#Headers],[Output Config]]),4),"1","")&amp;COLUMN()+1)&lt;&gt;"",INDIRECT("'Repeating Question Sets'!"&amp;SUBSTITUTE(ADDRESS(1,COLUMN(Table_Repeating_Question_Sets[[#Headers],[Output Config]]),4),"1","")&amp;COLUMN()+1),"")</f>
        <v/>
      </c>
      <c r="AJ18" t="str">
        <f ca="1">IF(INDIRECT("'Repeating Question Sets'!"&amp;SUBSTITUTE(ADDRESS(1,COLUMN(Table_Repeating_Question_Sets[[#Headers],[Output Config]]),4),"1","")&amp;COLUMN()+1)&lt;&gt;"",INDIRECT("'Repeating Question Sets'!"&amp;SUBSTITUTE(ADDRESS(1,COLUMN(Table_Repeating_Question_Sets[[#Headers],[Output Config]]),4),"1","")&amp;COLUMN()+1),"")</f>
        <v/>
      </c>
      <c r="AK18" t="str">
        <f ca="1">IF(INDIRECT("'Repeating Question Sets'!"&amp;SUBSTITUTE(ADDRESS(1,COLUMN(Table_Repeating_Question_Sets[[#Headers],[Output Config]]),4),"1","")&amp;COLUMN()+1)&lt;&gt;"",INDIRECT("'Repeating Question Sets'!"&amp;SUBSTITUTE(ADDRESS(1,COLUMN(Table_Repeating_Question_Sets[[#Headers],[Output Config]]),4),"1","")&amp;COLUMN()+1),"")</f>
        <v/>
      </c>
      <c r="AL18" t="str">
        <f ca="1">IF(INDIRECT("'Repeating Question Sets'!"&amp;SUBSTITUTE(ADDRESS(1,COLUMN(Table_Repeating_Question_Sets[[#Headers],[Output Config]]),4),"1","")&amp;COLUMN()+1)&lt;&gt;"",INDIRECT("'Repeating Question Sets'!"&amp;SUBSTITUTE(ADDRESS(1,COLUMN(Table_Repeating_Question_Sets[[#Headers],[Output Config]]),4),"1","")&amp;COLUMN()+1),"")</f>
        <v/>
      </c>
      <c r="AM18" t="str">
        <f ca="1">IF(INDIRECT("'Repeating Question Sets'!"&amp;SUBSTITUTE(ADDRESS(1,COLUMN(Table_Repeating_Question_Sets[[#Headers],[Output Config]]),4),"1","")&amp;COLUMN()+1)&lt;&gt;"",INDIRECT("'Repeating Question Sets'!"&amp;SUBSTITUTE(ADDRESS(1,COLUMN(Table_Repeating_Question_Sets[[#Headers],[Output Config]]),4),"1","")&amp;COLUMN()+1),"")</f>
        <v/>
      </c>
      <c r="AN18" t="str">
        <f ca="1">IF(INDIRECT("'Repeating Question Sets'!"&amp;SUBSTITUTE(ADDRESS(1,COLUMN(Table_Repeating_Question_Sets[[#Headers],[Output Config]]),4),"1","")&amp;COLUMN()+1)&lt;&gt;"",INDIRECT("'Repeating Question Sets'!"&amp;SUBSTITUTE(ADDRESS(1,COLUMN(Table_Repeating_Question_Sets[[#Headers],[Output Config]]),4),"1","")&amp;COLUMN()+1),"")</f>
        <v/>
      </c>
      <c r="AO18" t="str">
        <f ca="1">IF(INDIRECT("'Repeating Question Sets'!"&amp;SUBSTITUTE(ADDRESS(1,COLUMN(Table_Repeating_Question_Sets[[#Headers],[Output Config]]),4),"1","")&amp;COLUMN()+1)&lt;&gt;"",INDIRECT("'Repeating Question Sets'!"&amp;SUBSTITUTE(ADDRESS(1,COLUMN(Table_Repeating_Question_Sets[[#Headers],[Output Config]]),4),"1","")&amp;COLUMN()+1),"")</f>
        <v/>
      </c>
      <c r="AP18" t="str">
        <f ca="1">IF(INDIRECT("'Repeating Question Sets'!"&amp;SUBSTITUTE(ADDRESS(1,COLUMN(Table_Repeating_Question_Sets[[#Headers],[Output Config]]),4),"1","")&amp;COLUMN()+1)&lt;&gt;"",INDIRECT("'Repeating Question Sets'!"&amp;SUBSTITUTE(ADDRESS(1,COLUMN(Table_Repeating_Question_Sets[[#Headers],[Output Config]]),4),"1","")&amp;COLUMN()+1),"")</f>
        <v/>
      </c>
      <c r="AQ18" t="str">
        <f ca="1">IF(INDIRECT("'Repeating Question Sets'!"&amp;SUBSTITUTE(ADDRESS(1,COLUMN(Table_Repeating_Question_Sets[[#Headers],[Output Config]]),4),"1","")&amp;COLUMN()+1)&lt;&gt;"",INDIRECT("'Repeating Question Sets'!"&amp;SUBSTITUTE(ADDRESS(1,COLUMN(Table_Repeating_Question_Sets[[#Headers],[Output Config]]),4),"1","")&amp;COLUMN()+1),"")</f>
        <v/>
      </c>
      <c r="AR18" t="str">
        <f ca="1">IF(INDIRECT("'Repeating Question Sets'!"&amp;SUBSTITUTE(ADDRESS(1,COLUMN(Table_Repeating_Question_Sets[[#Headers],[Output Config]]),4),"1","")&amp;COLUMN()+1)&lt;&gt;"",INDIRECT("'Repeating Question Sets'!"&amp;SUBSTITUTE(ADDRESS(1,COLUMN(Table_Repeating_Question_Sets[[#Headers],[Output Config]]),4),"1","")&amp;COLUMN()+1),"")</f>
        <v/>
      </c>
      <c r="AS18" t="str">
        <f ca="1">IF(INDIRECT("'Repeating Question Sets'!"&amp;SUBSTITUTE(ADDRESS(1,COLUMN(Table_Repeating_Question_Sets[[#Headers],[Output Config]]),4),"1","")&amp;COLUMN()+1)&lt;&gt;"",INDIRECT("'Repeating Question Sets'!"&amp;SUBSTITUTE(ADDRESS(1,COLUMN(Table_Repeating_Question_Sets[[#Headers],[Output Config]]),4),"1","")&amp;COLUMN()+1),"")</f>
        <v/>
      </c>
      <c r="AT18" t="str">
        <f ca="1">IF(INDIRECT("'Repeating Question Sets'!"&amp;SUBSTITUTE(ADDRESS(1,COLUMN(Table_Repeating_Question_Sets[[#Headers],[Output Config]]),4),"1","")&amp;COLUMN()+1)&lt;&gt;"",INDIRECT("'Repeating Question Sets'!"&amp;SUBSTITUTE(ADDRESS(1,COLUMN(Table_Repeating_Question_Sets[[#Headers],[Output Config]]),4),"1","")&amp;COLUMN()+1),"")</f>
        <v/>
      </c>
      <c r="AU18" t="str">
        <f ca="1">IF(INDIRECT("'Repeating Question Sets'!"&amp;SUBSTITUTE(ADDRESS(1,COLUMN(Table_Repeating_Question_Sets[[#Headers],[Output Config]]),4),"1","")&amp;COLUMN()+1)&lt;&gt;"",INDIRECT("'Repeating Question Sets'!"&amp;SUBSTITUTE(ADDRESS(1,COLUMN(Table_Repeating_Question_Sets[[#Headers],[Output Config]]),4),"1","")&amp;COLUMN()+1),"")</f>
        <v/>
      </c>
      <c r="AV18" t="str">
        <f ca="1">IF(INDIRECT("'Repeating Question Sets'!"&amp;SUBSTITUTE(ADDRESS(1,COLUMN(Table_Repeating_Question_Sets[[#Headers],[Output Config]]),4),"1","")&amp;COLUMN()+1)&lt;&gt;"",INDIRECT("'Repeating Question Sets'!"&amp;SUBSTITUTE(ADDRESS(1,COLUMN(Table_Repeating_Question_Sets[[#Headers],[Output Config]]),4),"1","")&amp;COLUMN()+1),"")</f>
        <v/>
      </c>
      <c r="AW18" t="str">
        <f ca="1">IF(INDIRECT("'Repeating Question Sets'!"&amp;SUBSTITUTE(ADDRESS(1,COLUMN(Table_Repeating_Question_Sets[[#Headers],[Output Config]]),4),"1","")&amp;COLUMN()+1)&lt;&gt;"",INDIRECT("'Repeating Question Sets'!"&amp;SUBSTITUTE(ADDRESS(1,COLUMN(Table_Repeating_Question_Sets[[#Headers],[Output Config]]),4),"1","")&amp;COLUMN()+1),"")</f>
        <v/>
      </c>
      <c r="AX18" t="str">
        <f ca="1">IF(INDIRECT("'Repeating Question Sets'!"&amp;SUBSTITUTE(ADDRESS(1,COLUMN(Table_Repeating_Question_Sets[[#Headers],[Output Config]]),4),"1","")&amp;COLUMN()+1)&lt;&gt;"",INDIRECT("'Repeating Question Sets'!"&amp;SUBSTITUTE(ADDRESS(1,COLUMN(Table_Repeating_Question_Sets[[#Headers],[Output Config]]),4),"1","")&amp;COLUMN()+1),"")</f>
        <v/>
      </c>
      <c r="AY18" t="str">
        <f ca="1">IF(INDIRECT("'Repeating Question Sets'!"&amp;SUBSTITUTE(ADDRESS(1,COLUMN(Table_Repeating_Question_Sets[[#Headers],[Output Config]]),4),"1","")&amp;COLUMN()+1)&lt;&gt;"",INDIRECT("'Repeating Question Sets'!"&amp;SUBSTITUTE(ADDRESS(1,COLUMN(Table_Repeating_Question_Sets[[#Headers],[Output Config]]),4),"1","")&amp;COLUMN()+1),"")</f>
        <v/>
      </c>
      <c r="AZ18" t="str">
        <f ca="1">IF(INDIRECT("'Repeating Question Sets'!"&amp;SUBSTITUTE(ADDRESS(1,COLUMN(Table_Repeating_Question_Sets[[#Headers],[Output Config]]),4),"1","")&amp;COLUMN()+1)&lt;&gt;"",INDIRECT("'Repeating Question Sets'!"&amp;SUBSTITUTE(ADDRESS(1,COLUMN(Table_Repeating_Question_Sets[[#Headers],[Output Config]]),4),"1","")&amp;COLUMN()+1),"")</f>
        <v/>
      </c>
      <c r="BA18" t="str">
        <f ca="1">IF(INDIRECT("'Repeating Question Sets'!"&amp;SUBSTITUTE(ADDRESS(1,COLUMN(Table_Repeating_Question_Sets[[#Headers],[Output Config]]),4),"1","")&amp;COLUMN()+1)&lt;&gt;"",INDIRECT("'Repeating Question Sets'!"&amp;SUBSTITUTE(ADDRESS(1,COLUMN(Table_Repeating_Question_Sets[[#Headers],[Output Config]]),4),"1","")&amp;COLUMN()+1),"")</f>
        <v/>
      </c>
      <c r="BB18" s="1" t="s">
        <v>1417</v>
      </c>
    </row>
    <row r="20" spans="2:54" ht="29.45" thickBot="1">
      <c r="B20" s="3" t="s">
        <v>67</v>
      </c>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row>
    <row r="22" spans="2:54" ht="14.45">
      <c r="C22" s="1" t="s">
        <v>1354</v>
      </c>
      <c r="D22" s="1" t="s">
        <v>472</v>
      </c>
      <c r="E22" s="1" t="s">
        <v>473</v>
      </c>
      <c r="F22" s="1" t="s">
        <v>474</v>
      </c>
      <c r="G22" s="1" t="s">
        <v>475</v>
      </c>
      <c r="H22" s="1" t="s">
        <v>476</v>
      </c>
      <c r="I22" s="1" t="s">
        <v>477</v>
      </c>
      <c r="J22" s="1" t="s">
        <v>478</v>
      </c>
      <c r="K22" s="1" t="s">
        <v>479</v>
      </c>
      <c r="L22" s="1" t="s">
        <v>480</v>
      </c>
      <c r="M22" s="1" t="s">
        <v>481</v>
      </c>
      <c r="N22" s="1" t="s">
        <v>1355</v>
      </c>
      <c r="O22" s="1" t="s">
        <v>1356</v>
      </c>
      <c r="P22" s="1" t="s">
        <v>1357</v>
      </c>
      <c r="Q22" s="1" t="s">
        <v>1358</v>
      </c>
      <c r="R22" s="1" t="s">
        <v>1359</v>
      </c>
      <c r="S22" s="1" t="s">
        <v>1360</v>
      </c>
      <c r="T22" s="1" t="s">
        <v>1361</v>
      </c>
      <c r="U22" s="1" t="s">
        <v>1362</v>
      </c>
      <c r="V22" s="1" t="s">
        <v>1363</v>
      </c>
      <c r="W22" s="1" t="s">
        <v>1364</v>
      </c>
      <c r="X22" s="1" t="s">
        <v>1365</v>
      </c>
      <c r="Y22" s="1" t="s">
        <v>1366</v>
      </c>
      <c r="Z22" s="1" t="s">
        <v>1367</v>
      </c>
      <c r="AA22" s="1" t="s">
        <v>1368</v>
      </c>
      <c r="AB22" s="1" t="s">
        <v>1369</v>
      </c>
      <c r="AC22" s="1" t="s">
        <v>1370</v>
      </c>
      <c r="AD22" s="1" t="s">
        <v>1371</v>
      </c>
      <c r="AE22" s="1" t="s">
        <v>1372</v>
      </c>
      <c r="AF22" s="1" t="s">
        <v>1373</v>
      </c>
      <c r="AG22" s="1" t="s">
        <v>1374</v>
      </c>
      <c r="AH22" s="1" t="s">
        <v>1375</v>
      </c>
      <c r="AI22" s="1" t="s">
        <v>1376</v>
      </c>
      <c r="AJ22" s="1" t="s">
        <v>1377</v>
      </c>
      <c r="AK22" s="1" t="s">
        <v>1378</v>
      </c>
      <c r="AL22" s="1" t="s">
        <v>1379</v>
      </c>
      <c r="AM22" s="1" t="s">
        <v>1380</v>
      </c>
      <c r="AN22" s="1" t="s">
        <v>1381</v>
      </c>
      <c r="AO22" s="1" t="s">
        <v>1382</v>
      </c>
      <c r="AP22" s="1" t="s">
        <v>1383</v>
      </c>
      <c r="AQ22" s="1" t="s">
        <v>1384</v>
      </c>
      <c r="AR22" s="1" t="s">
        <v>1385</v>
      </c>
      <c r="AS22" s="1" t="s">
        <v>1386</v>
      </c>
      <c r="AT22" s="1" t="s">
        <v>1387</v>
      </c>
      <c r="AU22" s="1" t="s">
        <v>1388</v>
      </c>
      <c r="AV22" s="1" t="s">
        <v>1389</v>
      </c>
      <c r="AW22" s="1" t="s">
        <v>1390</v>
      </c>
      <c r="AX22" s="1" t="s">
        <v>1391</v>
      </c>
      <c r="AY22" s="1" t="s">
        <v>1392</v>
      </c>
      <c r="AZ22" s="1" t="s">
        <v>1393</v>
      </c>
      <c r="BA22" s="1" t="s">
        <v>1394</v>
      </c>
      <c r="BB22" s="1" t="s">
        <v>1395</v>
      </c>
    </row>
    <row r="23" spans="2:54" ht="14.45">
      <c r="B23" s="2" t="s">
        <v>138</v>
      </c>
      <c r="C23" s="71" t="s">
        <v>1418</v>
      </c>
      <c r="D23" t="str">
        <f ca="1" xml:space="preserve">
IF(OFFSET(Table_Question_Sets[[#Headers],[Property]],MATCH("Rating Primary",Table_Question_Sets[Property],0),MATCH("Invalid Rollup",Table_Question_Sets[#Headers],0)-1,1,1)="Yes","""incomplete""",
IF(OFFSET(Table_Question_Sets[[#Headers],[Property]],MATCH("Rating Secondary",Table_Question_Sets[Property],0),MATCH("Invalid Rollup",Table_Question_Sets[#Headers],0)-1,1,1)="Yes","""premiumEstimate""",
IF(OR(OFFSET(Table_Question_Sets[[#Headers],[Property]],MATCH("Personal",Table_Question_Sets[Property],0),MATCH("Invalid Rollup",Table_Question_Sets[#Headers],0)-1,1,1)="Yes",OFFSET(Table_Question_Sets[[#Headers],[Property]],MATCH("Financial",Table_Question_Sets[Property],0),MATCH("Invalid Rollup",Table_Question_Sets[#Headers],0)-1,1,1)="Yes"),"""premiumComplete""",
IF(OR(OFFSET(Table_Question_Sets[[#Headers],[Property]],MATCH("Payment Options",Table_Question_Sets[Property],0),MATCH("Invalid Rollup",Table_Question_Sets[#Headers],0)-1,1,1)="Yes",OFFSET(Table_Question_Sets[[#Headers],[Property]],MATCH("Payment Methods",Table_Question_Sets[Property],0),MATCH("Invalid Rollup",Table_Question_Sets[#Headers],0)-1,1,1)="Yes"),"""bindingQuote""",
IF(_xlfn.TEXTJOIN("",TRUE,Table_Question_Sets[Invalid])&lt;&gt;"","""paymentDetailsComplete""","""legalTermsAccepted""")))))</f>
        <v>"incomplete"</v>
      </c>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1" t="s">
        <v>1419</v>
      </c>
    </row>
    <row r="24" spans="2:54" ht="21" customHeight="1">
      <c r="B24" s="2" t="s">
        <v>1420</v>
      </c>
      <c r="C24" s="71" t="s">
        <v>1421</v>
      </c>
      <c r="D24" t="str">
        <f ca="1">IF(INDIRECT("'Question Sets'!"&amp;SUBSTITUTE(ADDRESS(1,COLUMN(Table_Question_Sets[[#Headers],[Output Calculation]]),4),"1","")&amp;COLUMN()+1)&lt;&gt;"",INDIRECT("'Question Sets'!"&amp;SUBSTITUTE(ADDRESS(1,COLUMN(Table_Question_Sets[[#Headers],[Output Calculation]]),4),"1","")&amp;COLUMN()+1),"")</f>
        <v>"ratingPrimary":{"estimateVehicleType": "Large","estimateVehicleCost": "$60,000.00","estimateAnnualSalary": "$100,000.00","estimateAnnualKilometers": 10000,"estimateLeaseTerm": "60"},</v>
      </c>
      <c r="E24" t="str">
        <f ca="1">IF(INDIRECT("'Question Sets'!"&amp;SUBSTITUTE(ADDRESS(1,COLUMN(Table_Question_Sets[[#Headers],[Output Calculation]]),4),"1","")&amp;COLUMN()+1)&lt;&gt;"",INDIRECT("'Question Sets'!"&amp;SUBSTITUTE(ADDRESS(1,COLUMN(Table_Question_Sets[[#Headers],[Output Calculation]]),4),"1","")&amp;COLUMN()+1),"")</f>
        <v>"ratingSecondary":{},</v>
      </c>
      <c r="F24" t="str">
        <f ca="1">IF(INDIRECT("'Question Sets'!"&amp;SUBSTITUTE(ADDRESS(1,COLUMN(Table_Question_Sets[[#Headers],[Output Calculation]]),4),"1","")&amp;COLUMN()+1)&lt;&gt;"",INDIRECT("'Question Sets'!"&amp;SUBSTITUTE(ADDRESS(1,COLUMN(Table_Question_Sets[[#Headers],[Output Calculation]]),4),"1","")&amp;COLUMN()+1),"")</f>
        <v>"contact":{},</v>
      </c>
      <c r="G24" t="str">
        <f ca="1">IF(INDIRECT("'Question Sets'!"&amp;SUBSTITUTE(ADDRESS(1,COLUMN(Table_Question_Sets[[#Headers],[Output Calculation]]),4),"1","")&amp;COLUMN()+1)&lt;&gt;"",INDIRECT("'Question Sets'!"&amp;SUBSTITUTE(ADDRESS(1,COLUMN(Table_Question_Sets[[#Headers],[Output Calculation]]),4),"1","")&amp;COLUMN()+1),"")</f>
        <v>"personal":{},</v>
      </c>
      <c r="H24" t="str">
        <f ca="1">IF(INDIRECT("'Question Sets'!"&amp;SUBSTITUTE(ADDRESS(1,COLUMN(Table_Question_Sets[[#Headers],[Output Calculation]]),4),"1","")&amp;COLUMN()+1)&lt;&gt;"",INDIRECT("'Question Sets'!"&amp;SUBSTITUTE(ADDRESS(1,COLUMN(Table_Question_Sets[[#Headers],[Output Calculation]]),4),"1","")&amp;COLUMN()+1),"")</f>
        <v>"financial":{},</v>
      </c>
      <c r="I24" t="str">
        <f ca="1">IF(INDIRECT("'Question Sets'!"&amp;SUBSTITUTE(ADDRESS(1,COLUMN(Table_Question_Sets[[#Headers],[Output Calculation]]),4),"1","")&amp;COLUMN()+1)&lt;&gt;"",INDIRECT("'Question Sets'!"&amp;SUBSTITUTE(ADDRESS(1,COLUMN(Table_Question_Sets[[#Headers],[Output Calculation]]),4),"1","")&amp;COLUMN()+1),"")</f>
        <v>"success":{},</v>
      </c>
      <c r="J24" t="str">
        <f ca="1">IF(INDIRECT("'Question Sets'!"&amp;SUBSTITUTE(ADDRESS(1,COLUMN(Table_Question_Sets[[#Headers],[Output Calculation]]),4),"1","")&amp;COLUMN()+1)&lt;&gt;"",INDIRECT("'Question Sets'!"&amp;SUBSTITUTE(ADDRESS(1,COLUMN(Table_Question_Sets[[#Headers],[Output Calculation]]),4),"1","")&amp;COLUMN()+1),"")</f>
        <v>"privacy":{},</v>
      </c>
      <c r="K24" t="str">
        <f ca="1">IF(INDIRECT("'Question Sets'!"&amp;SUBSTITUTE(ADDRESS(1,COLUMN(Table_Question_Sets[[#Headers],[Output Calculation]]),4),"1","")&amp;COLUMN()+1)&lt;&gt;"",INDIRECT("'Question Sets'!"&amp;SUBSTITUTE(ADDRESS(1,COLUMN(Table_Question_Sets[[#Headers],[Output Calculation]]),4),"1","")&amp;COLUMN()+1),"")</f>
        <v>"paymentOptions":{"paymentOption": "Monthly"},</v>
      </c>
      <c r="L24" t="str">
        <f ca="1">IF(INDIRECT("'Question Sets'!"&amp;SUBSTITUTE(ADDRESS(1,COLUMN(Table_Question_Sets[[#Headers],[Output Calculation]]),4),"1","")&amp;COLUMN()+1)&lt;&gt;"",INDIRECT("'Question Sets'!"&amp;SUBSTITUTE(ADDRESS(1,COLUMN(Table_Question_Sets[[#Headers],[Output Calculation]]),4),"1","")&amp;COLUMN()+1),"")</f>
        <v>"paymentMethods":{"paymentMethod": "EFT"},</v>
      </c>
      <c r="M24" t="str">
        <f ca="1">IF(INDIRECT("'Question Sets'!"&amp;SUBSTITUTE(ADDRESS(1,COLUMN(Table_Question_Sets[[#Headers],[Output Calculation]]),4),"1","")&amp;COLUMN()+1)&lt;&gt;"",INDIRECT("'Question Sets'!"&amp;SUBSTITUTE(ADDRESS(1,COLUMN(Table_Question_Sets[[#Headers],[Output Calculation]]),4),"1","")&amp;COLUMN()+1),"")</f>
        <v>"legalTerms":{},</v>
      </c>
      <c r="N24" t="str">
        <f ca="1">IF(INDIRECT("'Question Sets'!"&amp;SUBSTITUTE(ADDRESS(1,COLUMN(Table_Question_Sets[[#Headers],[Output Calculation]]),4),"1","")&amp;COLUMN()+1)&lt;&gt;"",INDIRECT("'Question Sets'!"&amp;SUBSTITUTE(ADDRESS(1,COLUMN(Table_Question_Sets[[#Headers],[Output Calculation]]),4),"1","")&amp;COLUMN()+1),"")</f>
        <v/>
      </c>
      <c r="O24" t="str">
        <f ca="1">IF(INDIRECT("'Question Sets'!"&amp;SUBSTITUTE(ADDRESS(1,COLUMN(Table_Question_Sets[[#Headers],[Output Calculation]]),4),"1","")&amp;COLUMN()+1)&lt;&gt;"",INDIRECT("'Question Sets'!"&amp;SUBSTITUTE(ADDRESS(1,COLUMN(Table_Question_Sets[[#Headers],[Output Calculation]]),4),"1","")&amp;COLUMN()+1),"")</f>
        <v/>
      </c>
      <c r="P24" t="str">
        <f ca="1">IF(INDIRECT("'Question Sets'!"&amp;SUBSTITUTE(ADDRESS(1,COLUMN(Table_Question_Sets[[#Headers],[Output Calculation]]),4),"1","")&amp;COLUMN()+1)&lt;&gt;"",INDIRECT("'Question Sets'!"&amp;SUBSTITUTE(ADDRESS(1,COLUMN(Table_Question_Sets[[#Headers],[Output Calculation]]),4),"1","")&amp;COLUMN()+1),"")</f>
        <v/>
      </c>
      <c r="Q24" t="str">
        <f ca="1">IF(INDIRECT("'Question Sets'!"&amp;SUBSTITUTE(ADDRESS(1,COLUMN(Table_Question_Sets[[#Headers],[Output Calculation]]),4),"1","")&amp;COLUMN()+1)&lt;&gt;"",INDIRECT("'Question Sets'!"&amp;SUBSTITUTE(ADDRESS(1,COLUMN(Table_Question_Sets[[#Headers],[Output Calculation]]),4),"1","")&amp;COLUMN()+1),"")</f>
        <v/>
      </c>
      <c r="R24" t="str">
        <f ca="1">IF(INDIRECT("'Question Sets'!"&amp;SUBSTITUTE(ADDRESS(1,COLUMN(Table_Question_Sets[[#Headers],[Output Calculation]]),4),"1","")&amp;COLUMN()+1)&lt;&gt;"",INDIRECT("'Question Sets'!"&amp;SUBSTITUTE(ADDRESS(1,COLUMN(Table_Question_Sets[[#Headers],[Output Calculation]]),4),"1","")&amp;COLUMN()+1),"")</f>
        <v/>
      </c>
      <c r="S24" t="str">
        <f ca="1">IF(INDIRECT("'Question Sets'!"&amp;SUBSTITUTE(ADDRESS(1,COLUMN(Table_Question_Sets[[#Headers],[Output Calculation]]),4),"1","")&amp;COLUMN()+1)&lt;&gt;"",INDIRECT("'Question Sets'!"&amp;SUBSTITUTE(ADDRESS(1,COLUMN(Table_Question_Sets[[#Headers],[Output Calculation]]),4),"1","")&amp;COLUMN()+1),"")</f>
        <v/>
      </c>
      <c r="T24" t="str">
        <f ca="1">IF(INDIRECT("'Question Sets'!"&amp;SUBSTITUTE(ADDRESS(1,COLUMN(Table_Question_Sets[[#Headers],[Output Calculation]]),4),"1","")&amp;COLUMN()+1)&lt;&gt;"",INDIRECT("'Question Sets'!"&amp;SUBSTITUTE(ADDRESS(1,COLUMN(Table_Question_Sets[[#Headers],[Output Calculation]]),4),"1","")&amp;COLUMN()+1),"")</f>
        <v/>
      </c>
      <c r="U24" t="str">
        <f ca="1">IF(INDIRECT("'Question Sets'!"&amp;SUBSTITUTE(ADDRESS(1,COLUMN(Table_Question_Sets[[#Headers],[Output Calculation]]),4),"1","")&amp;COLUMN()+1)&lt;&gt;"",INDIRECT("'Question Sets'!"&amp;SUBSTITUTE(ADDRESS(1,COLUMN(Table_Question_Sets[[#Headers],[Output Calculation]]),4),"1","")&amp;COLUMN()+1),"")</f>
        <v/>
      </c>
      <c r="V24" t="str">
        <f ca="1">IF(INDIRECT("'Question Sets'!"&amp;SUBSTITUTE(ADDRESS(1,COLUMN(Table_Question_Sets[[#Headers],[Output Calculation]]),4),"1","")&amp;COLUMN()+1)&lt;&gt;"",INDIRECT("'Question Sets'!"&amp;SUBSTITUTE(ADDRESS(1,COLUMN(Table_Question_Sets[[#Headers],[Output Calculation]]),4),"1","")&amp;COLUMN()+1),"")</f>
        <v/>
      </c>
      <c r="W24" t="str">
        <f ca="1">IF(INDIRECT("'Question Sets'!"&amp;SUBSTITUTE(ADDRESS(1,COLUMN(Table_Question_Sets[[#Headers],[Output Calculation]]),4),"1","")&amp;COLUMN()+1)&lt;&gt;"",INDIRECT("'Question Sets'!"&amp;SUBSTITUTE(ADDRESS(1,COLUMN(Table_Question_Sets[[#Headers],[Output Calculation]]),4),"1","")&amp;COLUMN()+1),"")</f>
        <v/>
      </c>
      <c r="X24" t="str">
        <f ca="1">IF(INDIRECT("'Question Sets'!"&amp;SUBSTITUTE(ADDRESS(1,COLUMN(Table_Question_Sets[[#Headers],[Output Calculation]]),4),"1","")&amp;COLUMN()+1)&lt;&gt;"",INDIRECT("'Question Sets'!"&amp;SUBSTITUTE(ADDRESS(1,COLUMN(Table_Question_Sets[[#Headers],[Output Calculation]]),4),"1","")&amp;COLUMN()+1),"")</f>
        <v/>
      </c>
      <c r="Y24" t="str">
        <f ca="1">IF(INDIRECT("'Question Sets'!"&amp;SUBSTITUTE(ADDRESS(1,COLUMN(Table_Question_Sets[[#Headers],[Output Calculation]]),4),"1","")&amp;COLUMN()+1)&lt;&gt;"",INDIRECT("'Question Sets'!"&amp;SUBSTITUTE(ADDRESS(1,COLUMN(Table_Question_Sets[[#Headers],[Output Calculation]]),4),"1","")&amp;COLUMN()+1),"")</f>
        <v/>
      </c>
      <c r="Z24" t="str">
        <f ca="1">IF(INDIRECT("'Question Sets'!"&amp;SUBSTITUTE(ADDRESS(1,COLUMN(Table_Question_Sets[[#Headers],[Output Calculation]]),4),"1","")&amp;COLUMN()+1)&lt;&gt;"",INDIRECT("'Question Sets'!"&amp;SUBSTITUTE(ADDRESS(1,COLUMN(Table_Question_Sets[[#Headers],[Output Calculation]]),4),"1","")&amp;COLUMN()+1),"")</f>
        <v/>
      </c>
      <c r="AA24" t="str">
        <f ca="1">IF(INDIRECT("'Question Sets'!"&amp;SUBSTITUTE(ADDRESS(1,COLUMN(Table_Question_Sets[[#Headers],[Output Calculation]]),4),"1","")&amp;COLUMN()+1)&lt;&gt;"",INDIRECT("'Question Sets'!"&amp;SUBSTITUTE(ADDRESS(1,COLUMN(Table_Question_Sets[[#Headers],[Output Calculation]]),4),"1","")&amp;COLUMN()+1),"")</f>
        <v/>
      </c>
      <c r="AB24" t="str">
        <f ca="1">IF(INDIRECT("'Question Sets'!"&amp;SUBSTITUTE(ADDRESS(1,COLUMN(Table_Question_Sets[[#Headers],[Output Calculation]]),4),"1","")&amp;COLUMN()+1)&lt;&gt;"",INDIRECT("'Question Sets'!"&amp;SUBSTITUTE(ADDRESS(1,COLUMN(Table_Question_Sets[[#Headers],[Output Calculation]]),4),"1","")&amp;COLUMN()+1),"")</f>
        <v/>
      </c>
      <c r="AC24" t="str">
        <f ca="1">IF(INDIRECT("'Question Sets'!"&amp;SUBSTITUTE(ADDRESS(1,COLUMN(Table_Question_Sets[[#Headers],[Output Calculation]]),4),"1","")&amp;COLUMN()+1)&lt;&gt;"",INDIRECT("'Question Sets'!"&amp;SUBSTITUTE(ADDRESS(1,COLUMN(Table_Question_Sets[[#Headers],[Output Calculation]]),4),"1","")&amp;COLUMN()+1),"")</f>
        <v/>
      </c>
      <c r="AD24" t="str">
        <f ca="1">IF(INDIRECT("'Question Sets'!"&amp;SUBSTITUTE(ADDRESS(1,COLUMN(Table_Question_Sets[[#Headers],[Output Calculation]]),4),"1","")&amp;COLUMN()+1)&lt;&gt;"",INDIRECT("'Question Sets'!"&amp;SUBSTITUTE(ADDRESS(1,COLUMN(Table_Question_Sets[[#Headers],[Output Calculation]]),4),"1","")&amp;COLUMN()+1),"")</f>
        <v/>
      </c>
      <c r="AE24" t="str">
        <f ca="1">IF(INDIRECT("'Question Sets'!"&amp;SUBSTITUTE(ADDRESS(1,COLUMN(Table_Question_Sets[[#Headers],[Output Calculation]]),4),"1","")&amp;COLUMN()+1)&lt;&gt;"",INDIRECT("'Question Sets'!"&amp;SUBSTITUTE(ADDRESS(1,COLUMN(Table_Question_Sets[[#Headers],[Output Calculation]]),4),"1","")&amp;COLUMN()+1),"")</f>
        <v/>
      </c>
      <c r="AF24" t="str">
        <f ca="1">IF(INDIRECT("'Question Sets'!"&amp;SUBSTITUTE(ADDRESS(1,COLUMN(Table_Question_Sets[[#Headers],[Output Calculation]]),4),"1","")&amp;COLUMN()+1)&lt;&gt;"",INDIRECT("'Question Sets'!"&amp;SUBSTITUTE(ADDRESS(1,COLUMN(Table_Question_Sets[[#Headers],[Output Calculation]]),4),"1","")&amp;COLUMN()+1),"")</f>
        <v/>
      </c>
      <c r="AG24" t="str">
        <f ca="1">IF(INDIRECT("'Question Sets'!"&amp;SUBSTITUTE(ADDRESS(1,COLUMN(Table_Question_Sets[[#Headers],[Output Calculation]]),4),"1","")&amp;COLUMN()+1)&lt;&gt;"",INDIRECT("'Question Sets'!"&amp;SUBSTITUTE(ADDRESS(1,COLUMN(Table_Question_Sets[[#Headers],[Output Calculation]]),4),"1","")&amp;COLUMN()+1),"")</f>
        <v/>
      </c>
      <c r="AH24" t="str">
        <f ca="1">IF(INDIRECT("'Question Sets'!"&amp;SUBSTITUTE(ADDRESS(1,COLUMN(Table_Question_Sets[[#Headers],[Output Calculation]]),4),"1","")&amp;COLUMN()+1)&lt;&gt;"",INDIRECT("'Question Sets'!"&amp;SUBSTITUTE(ADDRESS(1,COLUMN(Table_Question_Sets[[#Headers],[Output Calculation]]),4),"1","")&amp;COLUMN()+1),"")</f>
        <v/>
      </c>
      <c r="AI24" t="str">
        <f ca="1">IF(INDIRECT("'Question Sets'!"&amp;SUBSTITUTE(ADDRESS(1,COLUMN(Table_Question_Sets[[#Headers],[Output Calculation]]),4),"1","")&amp;COLUMN()+1)&lt;&gt;"",INDIRECT("'Question Sets'!"&amp;SUBSTITUTE(ADDRESS(1,COLUMN(Table_Question_Sets[[#Headers],[Output Calculation]]),4),"1","")&amp;COLUMN()+1),"")</f>
        <v/>
      </c>
      <c r="AJ24" t="str">
        <f ca="1">IF(INDIRECT("'Question Sets'!"&amp;SUBSTITUTE(ADDRESS(1,COLUMN(Table_Question_Sets[[#Headers],[Output Calculation]]),4),"1","")&amp;COLUMN()+1)&lt;&gt;"",INDIRECT("'Question Sets'!"&amp;SUBSTITUTE(ADDRESS(1,COLUMN(Table_Question_Sets[[#Headers],[Output Calculation]]),4),"1","")&amp;COLUMN()+1),"")</f>
        <v/>
      </c>
      <c r="AK24" t="str">
        <f ca="1">IF(INDIRECT("'Question Sets'!"&amp;SUBSTITUTE(ADDRESS(1,COLUMN(Table_Question_Sets[[#Headers],[Output Calculation]]),4),"1","")&amp;COLUMN()+1)&lt;&gt;"",INDIRECT("'Question Sets'!"&amp;SUBSTITUTE(ADDRESS(1,COLUMN(Table_Question_Sets[[#Headers],[Output Calculation]]),4),"1","")&amp;COLUMN()+1),"")</f>
        <v/>
      </c>
      <c r="AL24" t="str">
        <f ca="1">IF(INDIRECT("'Question Sets'!"&amp;SUBSTITUTE(ADDRESS(1,COLUMN(Table_Question_Sets[[#Headers],[Output Calculation]]),4),"1","")&amp;COLUMN()+1)&lt;&gt;"",INDIRECT("'Question Sets'!"&amp;SUBSTITUTE(ADDRESS(1,COLUMN(Table_Question_Sets[[#Headers],[Output Calculation]]),4),"1","")&amp;COLUMN()+1),"")</f>
        <v/>
      </c>
      <c r="AM24" t="str">
        <f ca="1">IF(INDIRECT("'Question Sets'!"&amp;SUBSTITUTE(ADDRESS(1,COLUMN(Table_Question_Sets[[#Headers],[Output Calculation]]),4),"1","")&amp;COLUMN()+1)&lt;&gt;"",INDIRECT("'Question Sets'!"&amp;SUBSTITUTE(ADDRESS(1,COLUMN(Table_Question_Sets[[#Headers],[Output Calculation]]),4),"1","")&amp;COLUMN()+1),"")</f>
        <v/>
      </c>
      <c r="AN24" t="str">
        <f ca="1">IF(INDIRECT("'Question Sets'!"&amp;SUBSTITUTE(ADDRESS(1,COLUMN(Table_Question_Sets[[#Headers],[Output Calculation]]),4),"1","")&amp;COLUMN()+1)&lt;&gt;"",INDIRECT("'Question Sets'!"&amp;SUBSTITUTE(ADDRESS(1,COLUMN(Table_Question_Sets[[#Headers],[Output Calculation]]),4),"1","")&amp;COLUMN()+1),"")</f>
        <v/>
      </c>
      <c r="AO24" t="str">
        <f ca="1">IF(INDIRECT("'Question Sets'!"&amp;SUBSTITUTE(ADDRESS(1,COLUMN(Table_Question_Sets[[#Headers],[Output Calculation]]),4),"1","")&amp;COLUMN()+1)&lt;&gt;"",INDIRECT("'Question Sets'!"&amp;SUBSTITUTE(ADDRESS(1,COLUMN(Table_Question_Sets[[#Headers],[Output Calculation]]),4),"1","")&amp;COLUMN()+1),"")</f>
        <v/>
      </c>
      <c r="AP24" t="str">
        <f ca="1">IF(INDIRECT("'Question Sets'!"&amp;SUBSTITUTE(ADDRESS(1,COLUMN(Table_Question_Sets[[#Headers],[Output Calculation]]),4),"1","")&amp;COLUMN()+1)&lt;&gt;"",INDIRECT("'Question Sets'!"&amp;SUBSTITUTE(ADDRESS(1,COLUMN(Table_Question_Sets[[#Headers],[Output Calculation]]),4),"1","")&amp;COLUMN()+1),"")</f>
        <v/>
      </c>
      <c r="AQ24" t="str">
        <f ca="1">IF(INDIRECT("'Question Sets'!"&amp;SUBSTITUTE(ADDRESS(1,COLUMN(Table_Question_Sets[[#Headers],[Output Calculation]]),4),"1","")&amp;COLUMN()+1)&lt;&gt;"",INDIRECT("'Question Sets'!"&amp;SUBSTITUTE(ADDRESS(1,COLUMN(Table_Question_Sets[[#Headers],[Output Calculation]]),4),"1","")&amp;COLUMN()+1),"")</f>
        <v/>
      </c>
      <c r="AR24" t="str">
        <f ca="1">IF(INDIRECT("'Question Sets'!"&amp;SUBSTITUTE(ADDRESS(1,COLUMN(Table_Question_Sets[[#Headers],[Output Calculation]]),4),"1","")&amp;COLUMN()+1)&lt;&gt;"",INDIRECT("'Question Sets'!"&amp;SUBSTITUTE(ADDRESS(1,COLUMN(Table_Question_Sets[[#Headers],[Output Calculation]]),4),"1","")&amp;COLUMN()+1),"")</f>
        <v/>
      </c>
      <c r="AS24" t="str">
        <f ca="1">IF(INDIRECT("'Question Sets'!"&amp;SUBSTITUTE(ADDRESS(1,COLUMN(Table_Question_Sets[[#Headers],[Output Calculation]]),4),"1","")&amp;COLUMN()+1)&lt;&gt;"",INDIRECT("'Question Sets'!"&amp;SUBSTITUTE(ADDRESS(1,COLUMN(Table_Question_Sets[[#Headers],[Output Calculation]]),4),"1","")&amp;COLUMN()+1),"")</f>
        <v/>
      </c>
      <c r="AT24" t="str">
        <f ca="1">IF(INDIRECT("'Question Sets'!"&amp;SUBSTITUTE(ADDRESS(1,COLUMN(Table_Question_Sets[[#Headers],[Output Calculation]]),4),"1","")&amp;COLUMN()+1)&lt;&gt;"",INDIRECT("'Question Sets'!"&amp;SUBSTITUTE(ADDRESS(1,COLUMN(Table_Question_Sets[[#Headers],[Output Calculation]]),4),"1","")&amp;COLUMN()+1),"")</f>
        <v/>
      </c>
      <c r="AU24" t="str">
        <f ca="1">IF(INDIRECT("'Question Sets'!"&amp;SUBSTITUTE(ADDRESS(1,COLUMN(Table_Question_Sets[[#Headers],[Output Calculation]]),4),"1","")&amp;COLUMN()+1)&lt;&gt;"",INDIRECT("'Question Sets'!"&amp;SUBSTITUTE(ADDRESS(1,COLUMN(Table_Question_Sets[[#Headers],[Output Calculation]]),4),"1","")&amp;COLUMN()+1),"")</f>
        <v/>
      </c>
      <c r="AV24" t="str">
        <f ca="1">IF(INDIRECT("'Question Sets'!"&amp;SUBSTITUTE(ADDRESS(1,COLUMN(Table_Question_Sets[[#Headers],[Output Calculation]]),4),"1","")&amp;COLUMN()+1)&lt;&gt;"",INDIRECT("'Question Sets'!"&amp;SUBSTITUTE(ADDRESS(1,COLUMN(Table_Question_Sets[[#Headers],[Output Calculation]]),4),"1","")&amp;COLUMN()+1),"")</f>
        <v/>
      </c>
      <c r="AW24" t="str">
        <f ca="1">IF(INDIRECT("'Question Sets'!"&amp;SUBSTITUTE(ADDRESS(1,COLUMN(Table_Question_Sets[[#Headers],[Output Calculation]]),4),"1","")&amp;COLUMN()+1)&lt;&gt;"",INDIRECT("'Question Sets'!"&amp;SUBSTITUTE(ADDRESS(1,COLUMN(Table_Question_Sets[[#Headers],[Output Calculation]]),4),"1","")&amp;COLUMN()+1),"")</f>
        <v/>
      </c>
      <c r="AX24" t="str">
        <f ca="1">IF(INDIRECT("'Question Sets'!"&amp;SUBSTITUTE(ADDRESS(1,COLUMN(Table_Question_Sets[[#Headers],[Output Calculation]]),4),"1","")&amp;COLUMN()+1)&lt;&gt;"",INDIRECT("'Question Sets'!"&amp;SUBSTITUTE(ADDRESS(1,COLUMN(Table_Question_Sets[[#Headers],[Output Calculation]]),4),"1","")&amp;COLUMN()+1),"")</f>
        <v/>
      </c>
      <c r="AY24" t="str">
        <f ca="1">IF(INDIRECT("'Question Sets'!"&amp;SUBSTITUTE(ADDRESS(1,COLUMN(Table_Question_Sets[[#Headers],[Output Calculation]]),4),"1","")&amp;COLUMN()+1)&lt;&gt;"",INDIRECT("'Question Sets'!"&amp;SUBSTITUTE(ADDRESS(1,COLUMN(Table_Question_Sets[[#Headers],[Output Calculation]]),4),"1","")&amp;COLUMN()+1),"")</f>
        <v/>
      </c>
      <c r="AZ24" t="str">
        <f ca="1">IF(INDIRECT("'Question Sets'!"&amp;SUBSTITUTE(ADDRESS(1,COLUMN(Table_Question_Sets[[#Headers],[Output Calculation]]),4),"1","")&amp;COLUMN()+1)&lt;&gt;"",INDIRECT("'Question Sets'!"&amp;SUBSTITUTE(ADDRESS(1,COLUMN(Table_Question_Sets[[#Headers],[Output Calculation]]),4),"1","")&amp;COLUMN()+1),"")</f>
        <v/>
      </c>
      <c r="BA24" t="str">
        <f ca="1">IF(INDIRECT("'Question Sets'!"&amp;SUBSTITUTE(ADDRESS(1,COLUMN(Table_Question_Sets[[#Headers],[Output Calculation]]),4),"1","")&amp;COLUMN()+1)&lt;&gt;"",INDIRECT("'Question Sets'!"&amp;SUBSTITUTE(ADDRESS(1,COLUMN(Table_Question_Sets[[#Headers],[Output Calculation]]),4),"1","")&amp;COLUMN()+1),"")</f>
        <v/>
      </c>
      <c r="BB24" s="71" t="s">
        <v>1403</v>
      </c>
    </row>
    <row r="25" spans="2:54" ht="21" customHeight="1">
      <c r="B25" s="2" t="s">
        <v>1422</v>
      </c>
      <c r="C25" s="71" t="s">
        <v>1423</v>
      </c>
      <c r="D25" t="str">
        <f ca="1">_xlfn.TEXTJOIN("",TRUE,Table_Risk_1[Output Calculation])</f>
        <v>"settings":{"riskName":"Savings","fieldCodePrefix":"S"},"ratingFactors":{"estimateVehicleType":"Large","estimateVehicleCost":"60000","estimateAnnualSalary":100000,"estimateAnnualKilometers":"10000","estimateLeaseTerm":"60"},"checks":{"includeRisk":true},"dealerInvoice":{"listPrice":52303.6187113857,"GST":5230.36187113857,"stampDuty":1726.01941747573,"registration":740,"totalInvoice":60000,"FBTValue":57533.9805825243},"finance":{"GSTClaimable":5230.36187113857,"insurance":900,"depreciableLimit":55669.6381288614,"brokerage":2400,"docFee":350,"amountFinanced":58419.6381288614,"baseInterestRate":0.066,"residualPercent":0.2825,"residualAmount":14775.7722859665,"ITCLag":56.7458438622157,"monthlyFinanceCost":938.36781099649},"budget":{"fuelConsumption":9.5,"fuelCost":1.45,"fuelCardFee":10,"fuelPerMonth":124.791666666667,"serviceIntervalMonths":12,"serviceIntervalKms":12500,"serviceCount":5,"serviceCostEach":350,"serviceCostPerMonth":29.1666666666667,"tyreSetInterval":40000,"tyreCostEach":200,"tyreCount":4,"tyreCostPerMonth":13.3333333333333,"registrationCostEach":740,"registrationCount":5,"registrationCostPerMonth":67.8333333333333,"insuranceCostEach":900,"insuranceCount":5,"insuranceCostPerMonth":75,"administrationFeePerMonth":22,"netTotal":1270.49281099649,"GST":127.049281099649,"grossTotal":1397.54209209614,"annualTotal":16770.5051051537},"salaryPackaging":{"fringeBenefitAnnually":11506.7961165049,"fringeBenefitTaxableAmount":23936.4372815534,"FBTPayableAnnually":11250.1255223301},"oldScenario":{"oldTaxableIncome":100000,"oldTaxPayable":24632,"oldMedicareLevy":2000,"oldTakeHomePay":73368},"newScenario":{"newSalary":100000,"novatedLeaseBudget":5263.70898864881,"GSTOnEmployeeContribution":1046.07237422771,"GSTOnLeaseCostAnnually":1524.59137319579,"newTaxableIncome":95214.8100103193,"newTaxPayable":22861.4797038181,"newMedicareLevy":1904.29620020639,"employeeContributionAfterTaxAnnually":11506.7961165049,"newTakeHomePay":58942.2379897899},"outcome":{"effectOnTakeHomePay":14425.7620102101,"taxSaving":1770.52029618188,"periods":12,"effectOnTakeHomePayPerPeriod":1202.14683418418,"taxSavingPerPeriod":147.543358015156},"other":{"something":"value"},"statutoryRates":{"riskType":"Motor","ESLApplicability":"Not Applicable","jurisdiction":"","policyStartDate":43559,"ESLRate":0,"GSTRate":0,"SDRate":0},"payment":{"premium":14425.7620102101,"ESL":0,"GST":0,"SD":0,"total":14425.7620102101}</v>
      </c>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1" t="s">
        <v>1403</v>
      </c>
    </row>
    <row r="26" spans="2:54" ht="21" customHeight="1">
      <c r="B26" s="2" t="s">
        <v>1424</v>
      </c>
      <c r="C26" s="71" t="s">
        <v>1425</v>
      </c>
      <c r="D26" t="str">
        <f ca="1">_xlfn.TEXTJOIN("",TRUE,Table_Risk_2[Output Calculation])</f>
        <v>"settings":{"riskName":"Public Liability","keyPrefix":"PL"},"ratingFactors":{"estimateVehicleType":"Large"},"checks":{"includeRisk":false},"premium":{"basepremium":0,"totalPremium":0},"other":{"blah":"Val"},"statutoryRates":{"riskType":"General","ESLApplicability":"Applicable","jurisdiction":"Large","ESLRate":0,"GSTRate":0,"SDRate":0},"payment":{"premium":0,"ESL":0,"GST":0,"SD":0,"total":0}</v>
      </c>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1" t="s">
        <v>1403</v>
      </c>
    </row>
    <row r="27" spans="2:54" ht="21" customHeight="1">
      <c r="B27" s="2" t="s">
        <v>617</v>
      </c>
      <c r="C27" s="71" t="s">
        <v>1410</v>
      </c>
      <c r="D27" t="str">
        <f ca="1">IF(INDIRECT("'Triggers'!"&amp;SUBSTITUTE(ADDRESS(1,COLUMN(Table_Triggers[[#Headers],[Output Calculation]]),4),"1","")&amp;COLUMN()+1)&lt;&gt;"",INDIRECT("'Triggers'!"&amp;SUBSTITUTE(ADDRESS(1,COLUMN(Table_Triggers[[#Headers],[Output Calculation]]),4),"1","")&amp;COLUMN()+1),"")</f>
        <v>"softReferral":{},</v>
      </c>
      <c r="E27" t="str">
        <f ca="1">IF(INDIRECT("'Triggers'!"&amp;SUBSTITUTE(ADDRESS(1,COLUMN(Table_Triggers[[#Headers],[Output Calculation]]),4),"1","")&amp;COLUMN()+1)&lt;&gt;"",INDIRECT("'Triggers'!"&amp;SUBSTITUTE(ADDRESS(1,COLUMN(Table_Triggers[[#Headers],[Output Calculation]]),4),"1","")&amp;COLUMN()+1),"")</f>
        <v>"hardReferral":{},</v>
      </c>
      <c r="F27" t="str">
        <f ca="1">IF(INDIRECT("'Triggers'!"&amp;SUBSTITUTE(ADDRESS(1,COLUMN(Table_Triggers[[#Headers],[Output Calculation]]),4),"1","")&amp;COLUMN()+1)&lt;&gt;"",INDIRECT("'Triggers'!"&amp;SUBSTITUTE(ADDRESS(1,COLUMN(Table_Triggers[[#Headers],[Output Calculation]]),4),"1","")&amp;COLUMN()+1),"")</f>
        <v>"decline":{},</v>
      </c>
      <c r="G27" t="str">
        <f ca="1">IF(INDIRECT("'Triggers'!"&amp;SUBSTITUTE(ADDRESS(1,COLUMN(Table_Triggers[[#Headers],[Output Calculation]]),4),"1","")&amp;COLUMN()+1)&lt;&gt;"",INDIRECT("'Triggers'!"&amp;SUBSTITUTE(ADDRESS(1,COLUMN(Table_Triggers[[#Headers],[Output Calculation]]),4),"1","")&amp;COLUMN()+1),"")</f>
        <v>"error":{"noCoverSelected":false},</v>
      </c>
      <c r="H27" t="str">
        <f ca="1">IF(INDIRECT("'Triggers'!"&amp;SUBSTITUTE(ADDRESS(1,COLUMN(Table_Triggers[[#Headers],[Output Calculation]]),4),"1","")&amp;COLUMN()+1)&lt;&gt;"",INDIRECT("'Triggers'!"&amp;SUBSTITUTE(ADDRESS(1,COLUMN(Table_Triggers[[#Headers],[Output Calculation]]),4),"1","")&amp;COLUMN()+1),"")</f>
        <v/>
      </c>
      <c r="I27" t="str">
        <f ca="1">IF(INDIRECT("'Triggers'!"&amp;SUBSTITUTE(ADDRESS(1,COLUMN(Table_Triggers[[#Headers],[Output Calculation]]),4),"1","")&amp;COLUMN()+1)&lt;&gt;"",INDIRECT("'Triggers'!"&amp;SUBSTITUTE(ADDRESS(1,COLUMN(Table_Triggers[[#Headers],[Output Calculation]]),4),"1","")&amp;COLUMN()+1),"")</f>
        <v/>
      </c>
      <c r="J27" t="str">
        <f ca="1">IF(INDIRECT("'Triggers'!"&amp;SUBSTITUTE(ADDRESS(1,COLUMN(Table_Triggers[[#Headers],[Output Calculation]]),4),"1","")&amp;COLUMN()+1)&lt;&gt;"",INDIRECT("'Triggers'!"&amp;SUBSTITUTE(ADDRESS(1,COLUMN(Table_Triggers[[#Headers],[Output Calculation]]),4),"1","")&amp;COLUMN()+1),"")</f>
        <v/>
      </c>
      <c r="K27" t="str">
        <f ca="1">IF(INDIRECT("'Triggers'!"&amp;SUBSTITUTE(ADDRESS(1,COLUMN(Table_Triggers[[#Headers],[Output Calculation]]),4),"1","")&amp;COLUMN()+1)&lt;&gt;"",INDIRECT("'Triggers'!"&amp;SUBSTITUTE(ADDRESS(1,COLUMN(Table_Triggers[[#Headers],[Output Calculation]]),4),"1","")&amp;COLUMN()+1),"")</f>
        <v/>
      </c>
      <c r="L27" t="str">
        <f ca="1">IF(INDIRECT("'Triggers'!"&amp;SUBSTITUTE(ADDRESS(1,COLUMN(Table_Triggers[[#Headers],[Output Calculation]]),4),"1","")&amp;COLUMN()+1)&lt;&gt;"",INDIRECT("'Triggers'!"&amp;SUBSTITUTE(ADDRESS(1,COLUMN(Table_Triggers[[#Headers],[Output Calculation]]),4),"1","")&amp;COLUMN()+1),"")</f>
        <v/>
      </c>
      <c r="M27" t="str">
        <f ca="1">IF(INDIRECT("'Triggers'!"&amp;SUBSTITUTE(ADDRESS(1,COLUMN(Table_Triggers[[#Headers],[Output Calculation]]),4),"1","")&amp;COLUMN()+1)&lt;&gt;"",INDIRECT("'Triggers'!"&amp;SUBSTITUTE(ADDRESS(1,COLUMN(Table_Triggers[[#Headers],[Output Calculation]]),4),"1","")&amp;COLUMN()+1),"")</f>
        <v/>
      </c>
      <c r="N27" t="str">
        <f ca="1">IF(INDIRECT("'Triggers'!"&amp;SUBSTITUTE(ADDRESS(1,COLUMN(Table_Triggers[[#Headers],[Output Calculation]]),4),"1","")&amp;COLUMN()+1)&lt;&gt;"",INDIRECT("'Triggers'!"&amp;SUBSTITUTE(ADDRESS(1,COLUMN(Table_Triggers[[#Headers],[Output Calculation]]),4),"1","")&amp;COLUMN()+1),"")</f>
        <v/>
      </c>
      <c r="O27" t="str">
        <f ca="1">IF(INDIRECT("'Triggers'!"&amp;SUBSTITUTE(ADDRESS(1,COLUMN(Table_Triggers[[#Headers],[Output Calculation]]),4),"1","")&amp;COLUMN()+1)&lt;&gt;"",INDIRECT("'Triggers'!"&amp;SUBSTITUTE(ADDRESS(1,COLUMN(Table_Triggers[[#Headers],[Output Calculation]]),4),"1","")&amp;COLUMN()+1),"")</f>
        <v/>
      </c>
      <c r="P27" t="str">
        <f ca="1">IF(INDIRECT("'Triggers'!"&amp;SUBSTITUTE(ADDRESS(1,COLUMN(Table_Triggers[[#Headers],[Output Calculation]]),4),"1","")&amp;COLUMN()+1)&lt;&gt;"",INDIRECT("'Triggers'!"&amp;SUBSTITUTE(ADDRESS(1,COLUMN(Table_Triggers[[#Headers],[Output Calculation]]),4),"1","")&amp;COLUMN()+1),"")</f>
        <v/>
      </c>
      <c r="Q27" t="str">
        <f ca="1">IF(INDIRECT("'Triggers'!"&amp;SUBSTITUTE(ADDRESS(1,COLUMN(Table_Triggers[[#Headers],[Output Calculation]]),4),"1","")&amp;COLUMN()+1)&lt;&gt;"",INDIRECT("'Triggers'!"&amp;SUBSTITUTE(ADDRESS(1,COLUMN(Table_Triggers[[#Headers],[Output Calculation]]),4),"1","")&amp;COLUMN()+1),"")</f>
        <v/>
      </c>
      <c r="R27" t="str">
        <f ca="1">IF(INDIRECT("'Triggers'!"&amp;SUBSTITUTE(ADDRESS(1,COLUMN(Table_Triggers[[#Headers],[Output Calculation]]),4),"1","")&amp;COLUMN()+1)&lt;&gt;"",INDIRECT("'Triggers'!"&amp;SUBSTITUTE(ADDRESS(1,COLUMN(Table_Triggers[[#Headers],[Output Calculation]]),4),"1","")&amp;COLUMN()+1),"")</f>
        <v/>
      </c>
      <c r="S27" t="str">
        <f ca="1">IF(INDIRECT("'Triggers'!"&amp;SUBSTITUTE(ADDRESS(1,COLUMN(Table_Triggers[[#Headers],[Output Calculation]]),4),"1","")&amp;COLUMN()+1)&lt;&gt;"",INDIRECT("'Triggers'!"&amp;SUBSTITUTE(ADDRESS(1,COLUMN(Table_Triggers[[#Headers],[Output Calculation]]),4),"1","")&amp;COLUMN()+1),"")</f>
        <v/>
      </c>
      <c r="T27" t="str">
        <f ca="1">IF(INDIRECT("'Triggers'!"&amp;SUBSTITUTE(ADDRESS(1,COLUMN(Table_Triggers[[#Headers],[Output Calculation]]),4),"1","")&amp;COLUMN()+1)&lt;&gt;"",INDIRECT("'Triggers'!"&amp;SUBSTITUTE(ADDRESS(1,COLUMN(Table_Triggers[[#Headers],[Output Calculation]]),4),"1","")&amp;COLUMN()+1),"")</f>
        <v/>
      </c>
      <c r="U27" t="str">
        <f ca="1">IF(INDIRECT("'Triggers'!"&amp;SUBSTITUTE(ADDRESS(1,COLUMN(Table_Triggers[[#Headers],[Output Calculation]]),4),"1","")&amp;COLUMN()+1)&lt;&gt;"",INDIRECT("'Triggers'!"&amp;SUBSTITUTE(ADDRESS(1,COLUMN(Table_Triggers[[#Headers],[Output Calculation]]),4),"1","")&amp;COLUMN()+1),"")</f>
        <v/>
      </c>
      <c r="V27" t="str">
        <f ca="1">IF(INDIRECT("'Triggers'!"&amp;SUBSTITUTE(ADDRESS(1,COLUMN(Table_Triggers[[#Headers],[Output Calculation]]),4),"1","")&amp;COLUMN()+1)&lt;&gt;"",INDIRECT("'Triggers'!"&amp;SUBSTITUTE(ADDRESS(1,COLUMN(Table_Triggers[[#Headers],[Output Calculation]]),4),"1","")&amp;COLUMN()+1),"")</f>
        <v/>
      </c>
      <c r="W27" t="str">
        <f ca="1">IF(INDIRECT("'Triggers'!"&amp;SUBSTITUTE(ADDRESS(1,COLUMN(Table_Triggers[[#Headers],[Output Calculation]]),4),"1","")&amp;COLUMN()+1)&lt;&gt;"",INDIRECT("'Triggers'!"&amp;SUBSTITUTE(ADDRESS(1,COLUMN(Table_Triggers[[#Headers],[Output Calculation]]),4),"1","")&amp;COLUMN()+1),"")</f>
        <v/>
      </c>
      <c r="X27" t="str">
        <f ca="1">IF(INDIRECT("'Triggers'!"&amp;SUBSTITUTE(ADDRESS(1,COLUMN(Table_Triggers[[#Headers],[Output Calculation]]),4),"1","")&amp;COLUMN()+1)&lt;&gt;"",INDIRECT("'Triggers'!"&amp;SUBSTITUTE(ADDRESS(1,COLUMN(Table_Triggers[[#Headers],[Output Calculation]]),4),"1","")&amp;COLUMN()+1),"")</f>
        <v/>
      </c>
      <c r="Y27" t="str">
        <f ca="1">IF(INDIRECT("'Triggers'!"&amp;SUBSTITUTE(ADDRESS(1,COLUMN(Table_Triggers[[#Headers],[Output Calculation]]),4),"1","")&amp;COLUMN()+1)&lt;&gt;"",INDIRECT("'Triggers'!"&amp;SUBSTITUTE(ADDRESS(1,COLUMN(Table_Triggers[[#Headers],[Output Calculation]]),4),"1","")&amp;COLUMN()+1),"")</f>
        <v/>
      </c>
      <c r="Z27" t="str">
        <f ca="1">IF(INDIRECT("'Triggers'!"&amp;SUBSTITUTE(ADDRESS(1,COLUMN(Table_Triggers[[#Headers],[Output Calculation]]),4),"1","")&amp;COLUMN()+1)&lt;&gt;"",INDIRECT("'Triggers'!"&amp;SUBSTITUTE(ADDRESS(1,COLUMN(Table_Triggers[[#Headers],[Output Calculation]]),4),"1","")&amp;COLUMN()+1),"")</f>
        <v/>
      </c>
      <c r="AA27" t="str">
        <f ca="1">IF(INDIRECT("'Triggers'!"&amp;SUBSTITUTE(ADDRESS(1,COLUMN(Table_Triggers[[#Headers],[Output Calculation]]),4),"1","")&amp;COLUMN()+1)&lt;&gt;"",INDIRECT("'Triggers'!"&amp;SUBSTITUTE(ADDRESS(1,COLUMN(Table_Triggers[[#Headers],[Output Calculation]]),4),"1","")&amp;COLUMN()+1),"")</f>
        <v/>
      </c>
      <c r="AB27" t="str">
        <f ca="1">IF(INDIRECT("'Triggers'!"&amp;SUBSTITUTE(ADDRESS(1,COLUMN(Table_Triggers[[#Headers],[Output Calculation]]),4),"1","")&amp;COLUMN()+1)&lt;&gt;"",INDIRECT("'Triggers'!"&amp;SUBSTITUTE(ADDRESS(1,COLUMN(Table_Triggers[[#Headers],[Output Calculation]]),4),"1","")&amp;COLUMN()+1),"")</f>
        <v/>
      </c>
      <c r="AC27" t="str">
        <f ca="1">IF(INDIRECT("'Triggers'!"&amp;SUBSTITUTE(ADDRESS(1,COLUMN(Table_Triggers[[#Headers],[Output Calculation]]),4),"1","")&amp;COLUMN()+1)&lt;&gt;"",INDIRECT("'Triggers'!"&amp;SUBSTITUTE(ADDRESS(1,COLUMN(Table_Triggers[[#Headers],[Output Calculation]]),4),"1","")&amp;COLUMN()+1),"")</f>
        <v/>
      </c>
      <c r="AD27" t="str">
        <f ca="1">IF(INDIRECT("'Triggers'!"&amp;SUBSTITUTE(ADDRESS(1,COLUMN(Table_Triggers[[#Headers],[Output Calculation]]),4),"1","")&amp;COLUMN()+1)&lt;&gt;"",INDIRECT("'Triggers'!"&amp;SUBSTITUTE(ADDRESS(1,COLUMN(Table_Triggers[[#Headers],[Output Calculation]]),4),"1","")&amp;COLUMN()+1),"")</f>
        <v/>
      </c>
      <c r="AE27" t="str">
        <f ca="1">IF(INDIRECT("'Triggers'!"&amp;SUBSTITUTE(ADDRESS(1,COLUMN(Table_Triggers[[#Headers],[Output Calculation]]),4),"1","")&amp;COLUMN()+1)&lt;&gt;"",INDIRECT("'Triggers'!"&amp;SUBSTITUTE(ADDRESS(1,COLUMN(Table_Triggers[[#Headers],[Output Calculation]]),4),"1","")&amp;COLUMN()+1),"")</f>
        <v/>
      </c>
      <c r="AF27" t="str">
        <f ca="1">IF(INDIRECT("'Triggers'!"&amp;SUBSTITUTE(ADDRESS(1,COLUMN(Table_Triggers[[#Headers],[Output Calculation]]),4),"1","")&amp;COLUMN()+1)&lt;&gt;"",INDIRECT("'Triggers'!"&amp;SUBSTITUTE(ADDRESS(1,COLUMN(Table_Triggers[[#Headers],[Output Calculation]]),4),"1","")&amp;COLUMN()+1),"")</f>
        <v/>
      </c>
      <c r="AG27" t="str">
        <f ca="1">IF(INDIRECT("'Triggers'!"&amp;SUBSTITUTE(ADDRESS(1,COLUMN(Table_Triggers[[#Headers],[Output Calculation]]),4),"1","")&amp;COLUMN()+1)&lt;&gt;"",INDIRECT("'Triggers'!"&amp;SUBSTITUTE(ADDRESS(1,COLUMN(Table_Triggers[[#Headers],[Output Calculation]]),4),"1","")&amp;COLUMN()+1),"")</f>
        <v/>
      </c>
      <c r="AH27" t="str">
        <f ca="1">IF(INDIRECT("'Triggers'!"&amp;SUBSTITUTE(ADDRESS(1,COLUMN(Table_Triggers[[#Headers],[Output Calculation]]),4),"1","")&amp;COLUMN()+1)&lt;&gt;"",INDIRECT("'Triggers'!"&amp;SUBSTITUTE(ADDRESS(1,COLUMN(Table_Triggers[[#Headers],[Output Calculation]]),4),"1","")&amp;COLUMN()+1),"")</f>
        <v/>
      </c>
      <c r="AI27" t="str">
        <f ca="1">IF(INDIRECT("'Triggers'!"&amp;SUBSTITUTE(ADDRESS(1,COLUMN(Table_Triggers[[#Headers],[Output Calculation]]),4),"1","")&amp;COLUMN()+1)&lt;&gt;"",INDIRECT("'Triggers'!"&amp;SUBSTITUTE(ADDRESS(1,COLUMN(Table_Triggers[[#Headers],[Output Calculation]]),4),"1","")&amp;COLUMN()+1),"")</f>
        <v/>
      </c>
      <c r="AJ27" t="str">
        <f ca="1">IF(INDIRECT("'Triggers'!"&amp;SUBSTITUTE(ADDRESS(1,COLUMN(Table_Triggers[[#Headers],[Output Calculation]]),4),"1","")&amp;COLUMN()+1)&lt;&gt;"",INDIRECT("'Triggers'!"&amp;SUBSTITUTE(ADDRESS(1,COLUMN(Table_Triggers[[#Headers],[Output Calculation]]),4),"1","")&amp;COLUMN()+1),"")</f>
        <v/>
      </c>
      <c r="AK27" t="str">
        <f ca="1">IF(INDIRECT("'Triggers'!"&amp;SUBSTITUTE(ADDRESS(1,COLUMN(Table_Triggers[[#Headers],[Output Calculation]]),4),"1","")&amp;COLUMN()+1)&lt;&gt;"",INDIRECT("'Triggers'!"&amp;SUBSTITUTE(ADDRESS(1,COLUMN(Table_Triggers[[#Headers],[Output Calculation]]),4),"1","")&amp;COLUMN()+1),"")</f>
        <v/>
      </c>
      <c r="AL27" t="str">
        <f ca="1">IF(INDIRECT("'Triggers'!"&amp;SUBSTITUTE(ADDRESS(1,COLUMN(Table_Triggers[[#Headers],[Output Calculation]]),4),"1","")&amp;COLUMN()+1)&lt;&gt;"",INDIRECT("'Triggers'!"&amp;SUBSTITUTE(ADDRESS(1,COLUMN(Table_Triggers[[#Headers],[Output Calculation]]),4),"1","")&amp;COLUMN()+1),"")</f>
        <v/>
      </c>
      <c r="AM27" t="str">
        <f ca="1">IF(INDIRECT("'Triggers'!"&amp;SUBSTITUTE(ADDRESS(1,COLUMN(Table_Triggers[[#Headers],[Output Calculation]]),4),"1","")&amp;COLUMN()+1)&lt;&gt;"",INDIRECT("'Triggers'!"&amp;SUBSTITUTE(ADDRESS(1,COLUMN(Table_Triggers[[#Headers],[Output Calculation]]),4),"1","")&amp;COLUMN()+1),"")</f>
        <v/>
      </c>
      <c r="AN27" t="str">
        <f ca="1">IF(INDIRECT("'Triggers'!"&amp;SUBSTITUTE(ADDRESS(1,COLUMN(Table_Triggers[[#Headers],[Output Calculation]]),4),"1","")&amp;COLUMN()+1)&lt;&gt;"",INDIRECT("'Triggers'!"&amp;SUBSTITUTE(ADDRESS(1,COLUMN(Table_Triggers[[#Headers],[Output Calculation]]),4),"1","")&amp;COLUMN()+1),"")</f>
        <v/>
      </c>
      <c r="AO27" t="str">
        <f ca="1">IF(INDIRECT("'Triggers'!"&amp;SUBSTITUTE(ADDRESS(1,COLUMN(Table_Triggers[[#Headers],[Output Calculation]]),4),"1","")&amp;COLUMN()+1)&lt;&gt;"",INDIRECT("'Triggers'!"&amp;SUBSTITUTE(ADDRESS(1,COLUMN(Table_Triggers[[#Headers],[Output Calculation]]),4),"1","")&amp;COLUMN()+1),"")</f>
        <v/>
      </c>
      <c r="AP27" t="str">
        <f ca="1">IF(INDIRECT("'Triggers'!"&amp;SUBSTITUTE(ADDRESS(1,COLUMN(Table_Triggers[[#Headers],[Output Calculation]]),4),"1","")&amp;COLUMN()+1)&lt;&gt;"",INDIRECT("'Triggers'!"&amp;SUBSTITUTE(ADDRESS(1,COLUMN(Table_Triggers[[#Headers],[Output Calculation]]),4),"1","")&amp;COLUMN()+1),"")</f>
        <v/>
      </c>
      <c r="AQ27" t="str">
        <f ca="1">IF(INDIRECT("'Triggers'!"&amp;SUBSTITUTE(ADDRESS(1,COLUMN(Table_Triggers[[#Headers],[Output Calculation]]),4),"1","")&amp;COLUMN()+1)&lt;&gt;"",INDIRECT("'Triggers'!"&amp;SUBSTITUTE(ADDRESS(1,COLUMN(Table_Triggers[[#Headers],[Output Calculation]]),4),"1","")&amp;COLUMN()+1),"")</f>
        <v/>
      </c>
      <c r="AR27" t="str">
        <f ca="1">IF(INDIRECT("'Triggers'!"&amp;SUBSTITUTE(ADDRESS(1,COLUMN(Table_Triggers[[#Headers],[Output Calculation]]),4),"1","")&amp;COLUMN()+1)&lt;&gt;"",INDIRECT("'Triggers'!"&amp;SUBSTITUTE(ADDRESS(1,COLUMN(Table_Triggers[[#Headers],[Output Calculation]]),4),"1","")&amp;COLUMN()+1),"")</f>
        <v/>
      </c>
      <c r="AS27" t="str">
        <f ca="1">IF(INDIRECT("'Triggers'!"&amp;SUBSTITUTE(ADDRESS(1,COLUMN(Table_Triggers[[#Headers],[Output Calculation]]),4),"1","")&amp;COLUMN()+1)&lt;&gt;"",INDIRECT("'Triggers'!"&amp;SUBSTITUTE(ADDRESS(1,COLUMN(Table_Triggers[[#Headers],[Output Calculation]]),4),"1","")&amp;COLUMN()+1),"")</f>
        <v/>
      </c>
      <c r="AT27" t="str">
        <f ca="1">IF(INDIRECT("'Triggers'!"&amp;SUBSTITUTE(ADDRESS(1,COLUMN(Table_Triggers[[#Headers],[Output Calculation]]),4),"1","")&amp;COLUMN()+1)&lt;&gt;"",INDIRECT("'Triggers'!"&amp;SUBSTITUTE(ADDRESS(1,COLUMN(Table_Triggers[[#Headers],[Output Calculation]]),4),"1","")&amp;COLUMN()+1),"")</f>
        <v/>
      </c>
      <c r="AU27" t="str">
        <f ca="1">IF(INDIRECT("'Triggers'!"&amp;SUBSTITUTE(ADDRESS(1,COLUMN(Table_Triggers[[#Headers],[Output Calculation]]),4),"1","")&amp;COLUMN()+1)&lt;&gt;"",INDIRECT("'Triggers'!"&amp;SUBSTITUTE(ADDRESS(1,COLUMN(Table_Triggers[[#Headers],[Output Calculation]]),4),"1","")&amp;COLUMN()+1),"")</f>
        <v/>
      </c>
      <c r="AV27" t="str">
        <f ca="1">IF(INDIRECT("'Triggers'!"&amp;SUBSTITUTE(ADDRESS(1,COLUMN(Table_Triggers[[#Headers],[Output Calculation]]),4),"1","")&amp;COLUMN()+1)&lt;&gt;"",INDIRECT("'Triggers'!"&amp;SUBSTITUTE(ADDRESS(1,COLUMN(Table_Triggers[[#Headers],[Output Calculation]]),4),"1","")&amp;COLUMN()+1),"")</f>
        <v/>
      </c>
      <c r="AW27" t="str">
        <f ca="1">IF(INDIRECT("'Triggers'!"&amp;SUBSTITUTE(ADDRESS(1,COLUMN(Table_Triggers[[#Headers],[Output Calculation]]),4),"1","")&amp;COLUMN()+1)&lt;&gt;"",INDIRECT("'Triggers'!"&amp;SUBSTITUTE(ADDRESS(1,COLUMN(Table_Triggers[[#Headers],[Output Calculation]]),4),"1","")&amp;COLUMN()+1),"")</f>
        <v/>
      </c>
      <c r="AX27" t="str">
        <f ca="1">IF(INDIRECT("'Triggers'!"&amp;SUBSTITUTE(ADDRESS(1,COLUMN(Table_Triggers[[#Headers],[Output Calculation]]),4),"1","")&amp;COLUMN()+1)&lt;&gt;"",INDIRECT("'Triggers'!"&amp;SUBSTITUTE(ADDRESS(1,COLUMN(Table_Triggers[[#Headers],[Output Calculation]]),4),"1","")&amp;COLUMN()+1),"")</f>
        <v/>
      </c>
      <c r="AY27" t="str">
        <f ca="1">IF(INDIRECT("'Triggers'!"&amp;SUBSTITUTE(ADDRESS(1,COLUMN(Table_Triggers[[#Headers],[Output Calculation]]),4),"1","")&amp;COLUMN()+1)&lt;&gt;"",INDIRECT("'Triggers'!"&amp;SUBSTITUTE(ADDRESS(1,COLUMN(Table_Triggers[[#Headers],[Output Calculation]]),4),"1","")&amp;COLUMN()+1),"")</f>
        <v/>
      </c>
      <c r="AZ27" t="str">
        <f ca="1">IF(INDIRECT("'Triggers'!"&amp;SUBSTITUTE(ADDRESS(1,COLUMN(Table_Triggers[[#Headers],[Output Calculation]]),4),"1","")&amp;COLUMN()+1)&lt;&gt;"",INDIRECT("'Triggers'!"&amp;SUBSTITUTE(ADDRESS(1,COLUMN(Table_Triggers[[#Headers],[Output Calculation]]),4),"1","")&amp;COLUMN()+1),"")</f>
        <v/>
      </c>
      <c r="BA27" t="str">
        <f ca="1">IF(INDIRECT("'Triggers'!"&amp;SUBSTITUTE(ADDRESS(1,COLUMN(Table_Triggers[[#Headers],[Output Calculation]]),4),"1","")&amp;COLUMN()+1)&lt;&gt;"",INDIRECT("'Triggers'!"&amp;SUBSTITUTE(ADDRESS(1,COLUMN(Table_Triggers[[#Headers],[Output Calculation]]),4),"1","")&amp;COLUMN()+1),"")</f>
        <v/>
      </c>
      <c r="BB27" s="71" t="s">
        <v>1403</v>
      </c>
    </row>
    <row r="28" spans="2:54" ht="21" customHeight="1">
      <c r="B28" s="2" t="s">
        <v>715</v>
      </c>
      <c r="C28" s="71" t="s">
        <v>1426</v>
      </c>
      <c r="D28" t="str">
        <f ca="1" xml:space="preserve">
"""total"": {"&amp;
"""premium"": """&amp;TEXT(Table_Premium_Breakdown[[#Totals],[Premium]],"$#,##0.00")&amp;""","&amp;
"""ESL"": """&amp;TEXT(Table_Premium_Breakdown[[#Totals],[ESL]],"$#,##0.00")&amp;""","&amp;
"""GST"": """&amp;TEXT(Table_Premium_Breakdown[[#Totals],[GST]],"$#,##0.00")&amp;""","&amp;
"""stampDuty"": """&amp;TEXT(Table_Premium_Breakdown[[#Totals],[Stamp Duty]],"$#,##0.00")&amp;""","&amp;
"""serviceFees"": """&amp;TEXT(Table_Premium_Breakdown[[#Totals],[Service Fees]],"$#,##0.00")&amp;""","&amp;
"""interest"": """&amp;TEXT(Table_Premium_Breakdown[[#Totals],[Interest]],"$#,##0.00")&amp;""","&amp;
"""merchantFees"": """&amp;TEXT(Table_Premium_Breakdown[[#Totals],[Merchant Fees]],"$#,##0.00")&amp;""","&amp;
"""transactionCosts"": """&amp;TEXT(Table_Premium_Breakdown[[#Totals],[Transaction Costs]],"$#,##0.00")&amp;""","&amp;
"""payable"": """&amp;TEXT(Table_Premium_Breakdown[[#Totals],[Total]],"$#,##0.00")&amp;""""&amp;
"},"&amp;
"""instalments"": {"&amp;
"""instalmentsPerYear"": """&amp;Totals_Instalment_Yearly_Instalments&amp;""","&amp;
"""instalmentAmount"": """&amp;TEXT(Totals_Instalment_Instalment_Amount,"$#,##0.00")&amp;""""&amp;
"}"</f>
        <v>"total": {"premium": "$14,425.76","ESL": "$0.00","GST": "$0.00","stampDuty": "$0.00","serviceFees": "$0.00","interest": "$0.00","merchantFees": "$0.00","transactionCosts": "$0.00","payable": "$14,425.76"},"instalments": {"instalmentsPerYear": "12","instalmentAmount": "$1,202.15"}</v>
      </c>
      <c r="E28" s="72" t="str">
        <f>",""custom"":{"&amp;
"""residualAmount"":"""&amp;TEXT('Risk 1'!J37,"$#,##0.00")&amp;""","&amp;
"""residualPercent"": """&amp;TEXT('Risk 1'!J36,"0.0%")&amp;""","&amp;
"}"</f>
        <v>,"custom":{"residualAmount":"$14,775.77","residualPercent": "28.3%",}</v>
      </c>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1" t="s">
        <v>1417</v>
      </c>
    </row>
  </sheetData>
  <pageMargins left="0.7" right="0.7" top="0.75" bottom="0.75" header="0.3" footer="0.3"/>
  <pageSetup paperSize="9" orientation="portrait" r:id="rId1"/>
  <tableParts count="2">
    <tablePart r:id="rId2"/>
    <tablePart r:id="rId3"/>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H55"/>
  <sheetViews>
    <sheetView workbookViewId="0" xr3:uid="{D624DF06-3800-545C-AC8D-BADC89115800}">
      <selection activeCell="E7" sqref="E7"/>
    </sheetView>
  </sheetViews>
  <sheetFormatPr defaultColWidth="9" defaultRowHeight="21" customHeight="1"/>
  <cols>
    <col min="1" max="1" width="9.125" style="2" customWidth="1"/>
    <col min="2" max="2" width="42.125" style="2" customWidth="1"/>
    <col min="3" max="6" width="18" style="2" customWidth="1"/>
    <col min="7" max="7" width="19" style="2" customWidth="1"/>
    <col min="8" max="8" width="16.375" style="2" customWidth="1"/>
    <col min="9" max="16384" width="9" style="2"/>
  </cols>
  <sheetData>
    <row r="2" spans="2:3" ht="46.9" thickBot="1">
      <c r="B2" s="10" t="s">
        <v>1427</v>
      </c>
      <c r="C2" s="10"/>
    </row>
    <row r="4" spans="2:3" ht="29.45" thickBot="1">
      <c r="B4" s="3" t="s">
        <v>1428</v>
      </c>
      <c r="C4" s="3"/>
    </row>
    <row r="6" spans="2:3" ht="14.45">
      <c r="B6" t="s">
        <v>1429</v>
      </c>
      <c r="C6" t="s">
        <v>6</v>
      </c>
    </row>
    <row r="7" spans="2:3" ht="21" customHeight="1">
      <c r="B7" s="1" t="s">
        <v>650</v>
      </c>
      <c r="C7" s="95">
        <v>6.6000000000000003E-2</v>
      </c>
    </row>
    <row r="8" spans="2:3" ht="21" customHeight="1">
      <c r="B8" s="1" t="s">
        <v>713</v>
      </c>
      <c r="C8" s="92">
        <v>0.1</v>
      </c>
    </row>
    <row r="9" spans="2:3" ht="21" customHeight="1">
      <c r="B9" s="1" t="s">
        <v>1430</v>
      </c>
      <c r="C9" s="92">
        <v>0.03</v>
      </c>
    </row>
    <row r="10" spans="2:3" ht="21" customHeight="1">
      <c r="B10" s="1" t="s">
        <v>1431</v>
      </c>
      <c r="C10" s="4">
        <v>740</v>
      </c>
    </row>
    <row r="11" spans="2:3" ht="21" customHeight="1">
      <c r="B11" s="1" t="s">
        <v>1432</v>
      </c>
      <c r="C11" s="92">
        <v>0.1</v>
      </c>
    </row>
    <row r="12" spans="2:3" ht="21" customHeight="1">
      <c r="B12" s="1" t="s">
        <v>648</v>
      </c>
      <c r="C12" s="4">
        <v>350</v>
      </c>
    </row>
    <row r="13" spans="2:3" ht="21" customHeight="1">
      <c r="B13" s="1" t="s">
        <v>647</v>
      </c>
      <c r="C13" s="92">
        <v>0.04</v>
      </c>
    </row>
    <row r="14" spans="2:3" ht="21" customHeight="1">
      <c r="B14" s="1" t="s">
        <v>1433</v>
      </c>
      <c r="C14" s="4">
        <v>1.45</v>
      </c>
    </row>
    <row r="15" spans="2:3" ht="21" customHeight="1">
      <c r="B15" s="1" t="s">
        <v>658</v>
      </c>
      <c r="C15" s="4">
        <v>10</v>
      </c>
    </row>
    <row r="16" spans="2:3" ht="21" customHeight="1">
      <c r="B16" s="1" t="s">
        <v>1434</v>
      </c>
      <c r="C16" s="4">
        <v>5234.63</v>
      </c>
    </row>
    <row r="17" spans="2:8" ht="21" customHeight="1">
      <c r="B17" s="1" t="s">
        <v>660</v>
      </c>
      <c r="C17" s="94">
        <v>12</v>
      </c>
    </row>
    <row r="18" spans="2:8" ht="21" customHeight="1">
      <c r="B18" s="1" t="s">
        <v>661</v>
      </c>
      <c r="C18" s="94">
        <v>12500</v>
      </c>
    </row>
    <row r="19" spans="2:8" ht="21" customHeight="1">
      <c r="B19" s="1" t="s">
        <v>1435</v>
      </c>
      <c r="C19" s="4">
        <v>22</v>
      </c>
    </row>
    <row r="20" spans="2:8" ht="21" customHeight="1">
      <c r="B20" s="1" t="s">
        <v>1436</v>
      </c>
      <c r="C20" s="102">
        <v>0.02</v>
      </c>
    </row>
    <row r="21" spans="2:8" ht="21" customHeight="1">
      <c r="B21" t="s">
        <v>1437</v>
      </c>
      <c r="C21" s="92">
        <v>0.47</v>
      </c>
    </row>
    <row r="22" spans="2:8" ht="21" customHeight="1">
      <c r="B22" t="s">
        <v>1438</v>
      </c>
      <c r="C22" s="92">
        <v>0.2</v>
      </c>
    </row>
    <row r="23" spans="2:8" ht="21" customHeight="1">
      <c r="B23" t="s">
        <v>1439</v>
      </c>
      <c r="C23">
        <v>2.0802</v>
      </c>
    </row>
    <row r="27" spans="2:8" ht="29.45" thickBot="1">
      <c r="B27" s="3" t="s">
        <v>77</v>
      </c>
      <c r="C27" s="3"/>
      <c r="D27" s="3"/>
      <c r="E27" s="3"/>
      <c r="F27" s="3"/>
      <c r="G27" s="3"/>
      <c r="H27" s="3"/>
    </row>
    <row r="29" spans="2:8" ht="14.45">
      <c r="B29" t="s">
        <v>1440</v>
      </c>
      <c r="C29" s="1" t="s">
        <v>645</v>
      </c>
      <c r="D29" s="1" t="s">
        <v>656</v>
      </c>
      <c r="E29" s="1" t="s">
        <v>1441</v>
      </c>
      <c r="F29" t="s">
        <v>1442</v>
      </c>
      <c r="G29" t="s">
        <v>1443</v>
      </c>
      <c r="H29" t="s">
        <v>1444</v>
      </c>
    </row>
    <row r="30" spans="2:8" ht="21" customHeight="1">
      <c r="B30" s="115" t="s">
        <v>525</v>
      </c>
      <c r="C30" s="4">
        <v>700</v>
      </c>
      <c r="D30" s="93">
        <v>7.5</v>
      </c>
      <c r="E30" s="94">
        <v>40000</v>
      </c>
      <c r="F30" s="4">
        <v>150</v>
      </c>
      <c r="G30" s="4">
        <v>275</v>
      </c>
      <c r="H30" s="89">
        <v>2.5000000000000001E-2</v>
      </c>
    </row>
    <row r="31" spans="2:8" ht="21" customHeight="1">
      <c r="B31" s="69" t="s">
        <v>527</v>
      </c>
      <c r="C31" s="4">
        <v>800</v>
      </c>
      <c r="D31" s="93">
        <v>8.5</v>
      </c>
      <c r="E31" s="94">
        <v>40000</v>
      </c>
      <c r="F31" s="4">
        <v>170</v>
      </c>
      <c r="G31" s="4">
        <v>300</v>
      </c>
      <c r="H31" s="89">
        <v>2.75E-2</v>
      </c>
    </row>
    <row r="32" spans="2:8" ht="21" customHeight="1">
      <c r="B32" s="69" t="s">
        <v>75</v>
      </c>
      <c r="C32" s="4">
        <v>900</v>
      </c>
      <c r="D32" s="93">
        <v>9.5</v>
      </c>
      <c r="E32" s="94">
        <v>40000</v>
      </c>
      <c r="F32" s="4">
        <v>200</v>
      </c>
      <c r="G32" s="4">
        <v>350</v>
      </c>
      <c r="H32" s="89">
        <v>0.03</v>
      </c>
    </row>
    <row r="33" spans="2:8" ht="21" customHeight="1">
      <c r="B33" s="69" t="s">
        <v>530</v>
      </c>
      <c r="C33" s="4">
        <v>1050</v>
      </c>
      <c r="D33" s="93">
        <v>10</v>
      </c>
      <c r="E33" s="94">
        <v>40000</v>
      </c>
      <c r="F33" s="4">
        <v>300</v>
      </c>
      <c r="G33" s="4">
        <v>400</v>
      </c>
      <c r="H33" s="89">
        <v>0.04</v>
      </c>
    </row>
    <row r="34" spans="2:8" ht="21" customHeight="1">
      <c r="B34" s="69" t="s">
        <v>532</v>
      </c>
      <c r="C34" s="4">
        <v>1200</v>
      </c>
      <c r="D34" s="93">
        <v>9.5</v>
      </c>
      <c r="E34" s="94">
        <v>30000</v>
      </c>
      <c r="F34" s="4">
        <v>400</v>
      </c>
      <c r="G34" s="4">
        <v>450</v>
      </c>
      <c r="H34" s="89">
        <v>4.4999999999999998E-2</v>
      </c>
    </row>
    <row r="35" spans="2:8" ht="21" customHeight="1">
      <c r="B35" s="69" t="s">
        <v>534</v>
      </c>
      <c r="C35" s="4">
        <v>1200</v>
      </c>
      <c r="D35" s="93">
        <v>9.5</v>
      </c>
      <c r="E35" s="94">
        <v>30000</v>
      </c>
      <c r="F35" s="4">
        <v>400</v>
      </c>
      <c r="G35" s="4">
        <v>400</v>
      </c>
      <c r="H35" s="89">
        <v>0.04</v>
      </c>
    </row>
    <row r="37" spans="2:8" ht="29.45" thickBot="1">
      <c r="B37" s="3" t="s">
        <v>1445</v>
      </c>
      <c r="C37" s="3"/>
    </row>
    <row r="39" spans="2:8" ht="14.45">
      <c r="B39" s="1" t="s">
        <v>259</v>
      </c>
      <c r="C39" s="1" t="s">
        <v>1446</v>
      </c>
    </row>
    <row r="40" spans="2:8" ht="21" customHeight="1">
      <c r="B40" s="115" t="s">
        <v>113</v>
      </c>
      <c r="C40" s="91">
        <v>0.65500000000000003</v>
      </c>
    </row>
    <row r="41" spans="2:8" ht="21" customHeight="1">
      <c r="B41" s="69" t="s">
        <v>537</v>
      </c>
      <c r="C41" s="91">
        <v>0.5625</v>
      </c>
    </row>
    <row r="42" spans="2:8" ht="21" customHeight="1">
      <c r="B42" s="69" t="s">
        <v>539</v>
      </c>
      <c r="C42" s="91">
        <v>0.47</v>
      </c>
    </row>
    <row r="43" spans="2:8" ht="21" customHeight="1">
      <c r="B43" s="69" t="s">
        <v>541</v>
      </c>
      <c r="C43" s="91">
        <v>0.375</v>
      </c>
    </row>
    <row r="44" spans="2:8" ht="21" customHeight="1">
      <c r="B44" s="69" t="s">
        <v>97</v>
      </c>
      <c r="C44" s="91">
        <v>0.28249999999999997</v>
      </c>
    </row>
    <row r="48" spans="2:8" ht="29.45" thickBot="1">
      <c r="B48" s="3" t="s">
        <v>1447</v>
      </c>
      <c r="C48" s="3"/>
    </row>
    <row r="50" spans="2:4" ht="14.45">
      <c r="B50" s="36" t="s">
        <v>1448</v>
      </c>
      <c r="C50" s="1" t="s">
        <v>1449</v>
      </c>
      <c r="D50" t="s">
        <v>1450</v>
      </c>
    </row>
    <row r="51" spans="2:4" ht="21" customHeight="1">
      <c r="B51" s="97">
        <v>0</v>
      </c>
      <c r="C51" s="104">
        <v>0</v>
      </c>
      <c r="D51" s="90">
        <v>0</v>
      </c>
    </row>
    <row r="52" spans="2:4" ht="21" customHeight="1">
      <c r="B52" s="97">
        <v>18200</v>
      </c>
      <c r="C52" s="96">
        <v>0</v>
      </c>
      <c r="D52" s="90">
        <v>0.19</v>
      </c>
    </row>
    <row r="53" spans="2:4" ht="21" customHeight="1">
      <c r="B53" s="97">
        <v>37000</v>
      </c>
      <c r="C53" s="96">
        <v>3572</v>
      </c>
      <c r="D53" s="90">
        <v>0.32500000000000001</v>
      </c>
    </row>
    <row r="54" spans="2:4" ht="21" customHeight="1">
      <c r="B54" s="120">
        <v>87000</v>
      </c>
      <c r="C54" s="96">
        <v>19822</v>
      </c>
      <c r="D54" s="90">
        <v>0.37</v>
      </c>
    </row>
    <row r="55" spans="2:4" ht="21" customHeight="1">
      <c r="B55" s="120">
        <v>180000</v>
      </c>
      <c r="C55" s="96">
        <v>54232</v>
      </c>
      <c r="D55" s="90">
        <v>0.45</v>
      </c>
    </row>
  </sheetData>
  <pageMargins left="0.69930555555555596" right="0.69930555555555596" top="0.75" bottom="0.75" header="0.3" footer="0.3"/>
  <pageSetup orientation="portrait" r:id="rId1"/>
  <legacyDrawing r:id="rId2"/>
  <tableParts count="4">
    <tablePart r:id="rId3"/>
    <tablePart r:id="rId4"/>
    <tablePart r:id="rId5"/>
    <tablePart r:id="rId6"/>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carl.andersson@aptiture.com</dc:creator>
  <cp:keywords/>
  <dc:description/>
  <cp:lastModifiedBy>ubind.test</cp:lastModifiedBy>
  <cp:revision/>
  <dcterms:created xsi:type="dcterms:W3CDTF">2016-05-31T05:49:00Z</dcterms:created>
  <dcterms:modified xsi:type="dcterms:W3CDTF">2019-04-05T03:35:36Z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1033-10.1.0.5601</vt:lpwstr>
  </property>
</Properties>
</file>